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aveExternalLinkValues="0" codeName="ThisWorkbook" defaultThemeVersion="124226"/>
  <bookViews>
    <workbookView xWindow="7635" yWindow="-15" windowWidth="3825" windowHeight="8130" tabRatio="673"/>
  </bookViews>
  <sheets>
    <sheet name="tABLE1" sheetId="24" r:id="rId1"/>
    <sheet name="Admin" sheetId="4" r:id="rId2"/>
    <sheet name="MidLev" sheetId="5" r:id="rId3"/>
    <sheet name="Inst" sheetId="6" r:id="rId4"/>
    <sheet name="Adult" sheetId="25" r:id="rId5"/>
    <sheet name="sp ed" sheetId="8" r:id="rId6"/>
    <sheet name="ppshs" sheetId="11" r:id="rId7"/>
    <sheet name="trans" sheetId="10" r:id="rId8"/>
    <sheet name="opmp" sheetId="9" r:id="rId9"/>
    <sheet name="fixchg" sheetId="13" r:id="rId10"/>
    <sheet name="distfc" sheetId="20" r:id="rId11"/>
    <sheet name="comserv" sheetId="12" r:id="rId12"/>
    <sheet name="CapOut" sheetId="7" r:id="rId13"/>
    <sheet name="food" sheetId="15" r:id="rId14"/>
    <sheet name="const" sheetId="16" r:id="rId15"/>
    <sheet name="debt" sheetId="17" r:id="rId16"/>
    <sheet name="expbyobj" sheetId="26" r:id="rId17"/>
    <sheet name="Sheet1" sheetId="27" r:id="rId18"/>
  </sheets>
  <definedNames>
    <definedName name="_xlnm.Print_Area" localSheetId="1">Admin!$A$1:$K$41</definedName>
    <definedName name="_xlnm.Print_Area" localSheetId="4">Adult!$A$1:$Q$41</definedName>
    <definedName name="_xlnm.Print_Area" localSheetId="12">CapOut!$A$1:$Q$40</definedName>
    <definedName name="_xlnm.Print_Area" localSheetId="11">comserv!$A$1:$M$41</definedName>
    <definedName name="_xlnm.Print_Area" localSheetId="10">distfc!$A$1:$M$39</definedName>
    <definedName name="_xlnm.Print_Area" localSheetId="16">expbyobj!$A$1:$N$39</definedName>
    <definedName name="_xlnm.Print_Area" localSheetId="9">fixchg!$A$1:$K$40</definedName>
    <definedName name="_xlnm.Print_Area" localSheetId="13">food!$A$1:$X$40</definedName>
    <definedName name="_xlnm.Print_Area" localSheetId="3">Inst!$A$1:$AA$44</definedName>
    <definedName name="_xlnm.Print_Area" localSheetId="2">MidLev!$A$1:$L$41</definedName>
    <definedName name="_xlnm.Print_Area" localSheetId="8">opmp!$A$1:$Q$39</definedName>
    <definedName name="_xlnm.Print_Area" localSheetId="6">ppshs!$A$1:$S$41</definedName>
    <definedName name="_xlnm.Print_Area" localSheetId="5">'sp ed'!$A$1:$Q$41</definedName>
    <definedName name="_xlnm.Print_Area" localSheetId="0">tABLE1!$A$1:$W$42</definedName>
    <definedName name="_xlnm.Print_Area" localSheetId="7">trans!$A$1:$N$39</definedName>
    <definedName name="_xlnm.Print_Titles" localSheetId="3">Inst!$A:$A</definedName>
    <definedName name="QRY_SFD2">#REF!</definedName>
  </definedNames>
  <calcPr calcId="125725"/>
</workbook>
</file>

<file path=xl/calcChain.xml><?xml version="1.0" encoding="utf-8"?>
<calcChain xmlns="http://schemas.openxmlformats.org/spreadsheetml/2006/main">
  <c r="E21" i="17"/>
  <c r="L19" i="7"/>
  <c r="L20"/>
  <c r="B20"/>
  <c r="L21"/>
  <c r="R37" i="13"/>
  <c r="R38"/>
  <c r="R39"/>
  <c r="R36"/>
  <c r="R31"/>
  <c r="R32"/>
  <c r="R33"/>
  <c r="R34"/>
  <c r="R30"/>
  <c r="R25"/>
  <c r="R26"/>
  <c r="R27"/>
  <c r="R28"/>
  <c r="R24"/>
  <c r="R19"/>
  <c r="R20"/>
  <c r="R21"/>
  <c r="R22"/>
  <c r="R18"/>
  <c r="R13"/>
  <c r="R14"/>
  <c r="R15"/>
  <c r="R16"/>
  <c r="R12"/>
  <c r="F19" i="10"/>
  <c r="C35" i="8"/>
  <c r="C36"/>
  <c r="C37"/>
  <c r="C38"/>
  <c r="D19" i="25"/>
  <c r="G9" i="17"/>
  <c r="F9"/>
  <c r="AG39" i="24"/>
  <c r="AG38"/>
  <c r="AG37"/>
  <c r="AG36"/>
  <c r="AG34"/>
  <c r="AG33"/>
  <c r="AG32"/>
  <c r="AG31"/>
  <c r="AG30"/>
  <c r="AG28"/>
  <c r="AG27"/>
  <c r="AG26"/>
  <c r="AG25"/>
  <c r="AG24"/>
  <c r="AG22"/>
  <c r="AG21"/>
  <c r="AG20"/>
  <c r="AG19"/>
  <c r="AG18"/>
  <c r="AG16"/>
  <c r="AG15"/>
  <c r="AG14"/>
  <c r="AG13"/>
  <c r="AG12"/>
  <c r="AG10"/>
  <c r="AF10"/>
  <c r="AE10"/>
  <c r="N10" i="26"/>
  <c r="J36" i="25"/>
  <c r="I32" i="8"/>
  <c r="D10" i="25"/>
  <c r="L37" i="7"/>
  <c r="L36"/>
  <c r="G35" i="16"/>
  <c r="F35" i="10"/>
  <c r="C33" i="8"/>
  <c r="L32" i="7"/>
  <c r="G31" i="16"/>
  <c r="F31" i="10"/>
  <c r="D27" i="15"/>
  <c r="L27" i="7"/>
  <c r="F26" i="10"/>
  <c r="G25" i="16"/>
  <c r="I25" i="8"/>
  <c r="F14" i="10"/>
  <c r="E13" i="17"/>
  <c r="J11"/>
  <c r="C12" i="6"/>
  <c r="N11" i="26"/>
  <c r="C39" i="6"/>
  <c r="C38"/>
  <c r="C37"/>
  <c r="C36"/>
  <c r="C34"/>
  <c r="C33"/>
  <c r="C32"/>
  <c r="C31"/>
  <c r="C30"/>
  <c r="C16"/>
  <c r="C15"/>
  <c r="C14"/>
  <c r="C13"/>
  <c r="C22"/>
  <c r="C21"/>
  <c r="C20"/>
  <c r="C19"/>
  <c r="C18"/>
  <c r="C28"/>
  <c r="C27"/>
  <c r="C26"/>
  <c r="C25"/>
  <c r="C24"/>
  <c r="O12"/>
  <c r="B12" i="4"/>
  <c r="N12"/>
  <c r="H48" i="26"/>
  <c r="L29" i="7"/>
  <c r="AA33" i="8"/>
  <c r="B10" i="20"/>
  <c r="B11"/>
  <c r="U40" i="13"/>
  <c r="V39"/>
  <c r="V38"/>
  <c r="V37"/>
  <c r="V36"/>
  <c r="V34"/>
  <c r="V33"/>
  <c r="V32"/>
  <c r="V31"/>
  <c r="V30"/>
  <c r="V28"/>
  <c r="V27"/>
  <c r="V26"/>
  <c r="V25"/>
  <c r="V24"/>
  <c r="V22"/>
  <c r="V21"/>
  <c r="V20"/>
  <c r="V19"/>
  <c r="V18"/>
  <c r="V16"/>
  <c r="V15"/>
  <c r="V14"/>
  <c r="V13"/>
  <c r="V12"/>
  <c r="V38" i="8"/>
  <c r="V37"/>
  <c r="V36"/>
  <c r="V35"/>
  <c r="V33"/>
  <c r="V32"/>
  <c r="V31"/>
  <c r="V30"/>
  <c r="V29"/>
  <c r="V27"/>
  <c r="V26"/>
  <c r="V25"/>
  <c r="V24"/>
  <c r="V23"/>
  <c r="V21"/>
  <c r="V20"/>
  <c r="V19"/>
  <c r="V18"/>
  <c r="V17"/>
  <c r="V15"/>
  <c r="V14"/>
  <c r="V13"/>
  <c r="V12"/>
  <c r="V11"/>
  <c r="V9"/>
  <c r="N22" i="26"/>
  <c r="Q40" i="13"/>
  <c r="P40"/>
  <c r="L13" i="9"/>
  <c r="L11"/>
  <c r="L12"/>
  <c r="L14"/>
  <c r="L15"/>
  <c r="L23" i="17"/>
  <c r="L17"/>
  <c r="R40" i="13"/>
  <c r="L9" i="4"/>
  <c r="J17" i="17"/>
  <c r="E11"/>
  <c r="E31"/>
  <c r="E17"/>
  <c r="N11"/>
  <c r="M11"/>
  <c r="F23" i="10"/>
  <c r="L11" i="17"/>
  <c r="L9"/>
  <c r="B17"/>
  <c r="N37" i="26"/>
  <c r="N36"/>
  <c r="N35"/>
  <c r="N34"/>
  <c r="N32"/>
  <c r="N31"/>
  <c r="N30"/>
  <c r="N29"/>
  <c r="N28"/>
  <c r="N26"/>
  <c r="N25"/>
  <c r="N24"/>
  <c r="N23"/>
  <c r="N20"/>
  <c r="N19"/>
  <c r="N18"/>
  <c r="N17"/>
  <c r="N16"/>
  <c r="N14"/>
  <c r="N13"/>
  <c r="N12"/>
  <c r="C39" i="13"/>
  <c r="C37"/>
  <c r="C33"/>
  <c r="C30"/>
  <c r="C27"/>
  <c r="C25"/>
  <c r="C20"/>
  <c r="C18"/>
  <c r="C15"/>
  <c r="C14"/>
  <c r="B14"/>
  <c r="C34"/>
  <c r="C32"/>
  <c r="C24"/>
  <c r="C21"/>
  <c r="F13" i="26"/>
  <c r="K9" i="4"/>
  <c r="F22" i="26"/>
  <c r="B22" i="5"/>
  <c r="E24" i="24"/>
  <c r="B38" i="4"/>
  <c r="D39" i="24"/>
  <c r="B37" i="4"/>
  <c r="D38" i="24"/>
  <c r="B36" i="4"/>
  <c r="D37" i="24"/>
  <c r="B35" i="4"/>
  <c r="D36" i="24"/>
  <c r="B33" i="4"/>
  <c r="D34" i="24"/>
  <c r="B32" i="4"/>
  <c r="D33" i="24"/>
  <c r="B31" i="4"/>
  <c r="D32" i="24"/>
  <c r="B30" i="4"/>
  <c r="D31" i="24"/>
  <c r="B29" i="4"/>
  <c r="D30" i="24"/>
  <c r="B27" i="4"/>
  <c r="D28" i="24"/>
  <c r="B26" i="4"/>
  <c r="D27" i="24"/>
  <c r="B25" i="4"/>
  <c r="D26" i="24"/>
  <c r="B24" i="4"/>
  <c r="D25" i="24"/>
  <c r="B23" i="4"/>
  <c r="D24" i="24"/>
  <c r="B21" i="4"/>
  <c r="D22" i="24"/>
  <c r="B20" i="4"/>
  <c r="D21" i="24"/>
  <c r="B19" i="4"/>
  <c r="D20" i="24"/>
  <c r="B18" i="4"/>
  <c r="D19" i="24"/>
  <c r="B17" i="4"/>
  <c r="D18" i="24"/>
  <c r="B15" i="4"/>
  <c r="D16" i="24"/>
  <c r="B14" i="4"/>
  <c r="D15" i="24"/>
  <c r="B13" i="4"/>
  <c r="D14" i="24"/>
  <c r="D13"/>
  <c r="I24" i="6"/>
  <c r="O24"/>
  <c r="C23" i="8"/>
  <c r="AA23"/>
  <c r="I23"/>
  <c r="B24" i="11"/>
  <c r="K24"/>
  <c r="I24" i="24"/>
  <c r="B23" i="10"/>
  <c r="J24" i="24"/>
  <c r="B23" i="9"/>
  <c r="K24" i="24"/>
  <c r="N36" i="4"/>
  <c r="N33"/>
  <c r="N29"/>
  <c r="N19"/>
  <c r="B11"/>
  <c r="N11"/>
  <c r="J9"/>
  <c r="D9"/>
  <c r="E9"/>
  <c r="F9"/>
  <c r="G9"/>
  <c r="H9"/>
  <c r="I9"/>
  <c r="J37" i="25"/>
  <c r="J35"/>
  <c r="J34"/>
  <c r="J32"/>
  <c r="J31"/>
  <c r="J30"/>
  <c r="J29"/>
  <c r="J28"/>
  <c r="J26"/>
  <c r="J25"/>
  <c r="J24"/>
  <c r="J23"/>
  <c r="J22"/>
  <c r="J14"/>
  <c r="J13"/>
  <c r="J12"/>
  <c r="J11"/>
  <c r="J10"/>
  <c r="J18"/>
  <c r="J17"/>
  <c r="J16"/>
  <c r="J19"/>
  <c r="D37"/>
  <c r="D36"/>
  <c r="C36"/>
  <c r="B36"/>
  <c r="D35"/>
  <c r="D34"/>
  <c r="C34"/>
  <c r="B34"/>
  <c r="D32"/>
  <c r="D31"/>
  <c r="C31"/>
  <c r="B31"/>
  <c r="D30"/>
  <c r="D29"/>
  <c r="C29"/>
  <c r="B29"/>
  <c r="D28"/>
  <c r="C28"/>
  <c r="B28"/>
  <c r="D26"/>
  <c r="C26"/>
  <c r="B26"/>
  <c r="D25"/>
  <c r="D24"/>
  <c r="C24"/>
  <c r="B24"/>
  <c r="D23"/>
  <c r="D22"/>
  <c r="C22"/>
  <c r="B22"/>
  <c r="J20"/>
  <c r="D20"/>
  <c r="D18"/>
  <c r="C18"/>
  <c r="B18"/>
  <c r="D17"/>
  <c r="D16"/>
  <c r="C16"/>
  <c r="B16"/>
  <c r="D14"/>
  <c r="D13"/>
  <c r="C13"/>
  <c r="B13"/>
  <c r="D12"/>
  <c r="C11"/>
  <c r="H8"/>
  <c r="G8"/>
  <c r="F8"/>
  <c r="I8"/>
  <c r="K8"/>
  <c r="L8"/>
  <c r="M8"/>
  <c r="N8"/>
  <c r="O8"/>
  <c r="Q8"/>
  <c r="L38" i="7"/>
  <c r="L36" i="26"/>
  <c r="B36" i="7"/>
  <c r="Q37" i="24"/>
  <c r="L35" i="7"/>
  <c r="B35"/>
  <c r="L33"/>
  <c r="L32" i="26"/>
  <c r="B32" i="7"/>
  <c r="L31"/>
  <c r="B31"/>
  <c r="Q32" i="24"/>
  <c r="L30" i="7"/>
  <c r="L29" i="26"/>
  <c r="L26"/>
  <c r="L26" i="7"/>
  <c r="B26"/>
  <c r="L25"/>
  <c r="L24" i="26"/>
  <c r="L24" i="7"/>
  <c r="L23"/>
  <c r="B23"/>
  <c r="Q24" i="24"/>
  <c r="B19" i="7"/>
  <c r="Q20" i="24"/>
  <c r="L18" i="7"/>
  <c r="B18"/>
  <c r="Q19" i="24"/>
  <c r="L17" i="7"/>
  <c r="B17"/>
  <c r="L15"/>
  <c r="B15"/>
  <c r="Q16" i="24"/>
  <c r="L14" i="7"/>
  <c r="L13"/>
  <c r="L11"/>
  <c r="B11"/>
  <c r="B27"/>
  <c r="Q28" i="24"/>
  <c r="B24" i="7"/>
  <c r="Q25" i="24"/>
  <c r="B37" i="7"/>
  <c r="Q38" i="24"/>
  <c r="L12" i="7"/>
  <c r="B12"/>
  <c r="Q13" i="24"/>
  <c r="D9" i="7"/>
  <c r="F9"/>
  <c r="H9"/>
  <c r="J9"/>
  <c r="N9"/>
  <c r="O9"/>
  <c r="P9"/>
  <c r="Q9"/>
  <c r="B14"/>
  <c r="Q15" i="24"/>
  <c r="B21" i="7"/>
  <c r="Q22" i="24"/>
  <c r="B25" i="7"/>
  <c r="Q26" i="24"/>
  <c r="B29" i="7"/>
  <c r="Q30" i="24"/>
  <c r="B33" i="7"/>
  <c r="Q34" i="24"/>
  <c r="B38" i="7"/>
  <c r="Q39" i="24"/>
  <c r="B13" i="7"/>
  <c r="Q14" i="24"/>
  <c r="B30" i="7"/>
  <c r="Q31" i="24"/>
  <c r="B38" i="12"/>
  <c r="P39" i="24"/>
  <c r="B37" i="12"/>
  <c r="P38" i="24"/>
  <c r="B36" i="12"/>
  <c r="P37" i="24"/>
  <c r="B35" i="12"/>
  <c r="P36" i="24"/>
  <c r="B33" i="12"/>
  <c r="P34" i="24"/>
  <c r="B32" i="12"/>
  <c r="P33" i="24"/>
  <c r="B31" i="12"/>
  <c r="P32" i="24"/>
  <c r="B30" i="12"/>
  <c r="P31" i="24"/>
  <c r="B29" i="12"/>
  <c r="P30" i="24"/>
  <c r="B27" i="12"/>
  <c r="P28" i="24"/>
  <c r="B26" i="12"/>
  <c r="P27" i="24"/>
  <c r="B25" i="12"/>
  <c r="P26" i="24"/>
  <c r="B24" i="12"/>
  <c r="P25" i="24"/>
  <c r="B23" i="12"/>
  <c r="P24" i="24"/>
  <c r="B20" i="12"/>
  <c r="P21" i="24"/>
  <c r="B19" i="12"/>
  <c r="P19"/>
  <c r="B18"/>
  <c r="P19" i="24"/>
  <c r="B17" i="12"/>
  <c r="P17"/>
  <c r="B15"/>
  <c r="P16" i="24"/>
  <c r="B14" i="12"/>
  <c r="P14"/>
  <c r="B13"/>
  <c r="P14" i="24"/>
  <c r="B21" i="12"/>
  <c r="P21"/>
  <c r="B12"/>
  <c r="P13" i="24"/>
  <c r="B11" i="12"/>
  <c r="P11"/>
  <c r="M9"/>
  <c r="K9"/>
  <c r="D9"/>
  <c r="F9"/>
  <c r="H9"/>
  <c r="J9"/>
  <c r="L9"/>
  <c r="G37" i="16"/>
  <c r="B37"/>
  <c r="S38" i="24"/>
  <c r="G11" i="16"/>
  <c r="B11"/>
  <c r="G12"/>
  <c r="B12"/>
  <c r="S13" i="24"/>
  <c r="G13" i="16"/>
  <c r="B13"/>
  <c r="S14" i="24"/>
  <c r="G14" i="16"/>
  <c r="B14"/>
  <c r="S15" i="24"/>
  <c r="G15" i="16"/>
  <c r="B15"/>
  <c r="S16" i="24"/>
  <c r="G17" i="16"/>
  <c r="B17"/>
  <c r="S18" i="24"/>
  <c r="G18" i="16"/>
  <c r="B18"/>
  <c r="S19" i="24"/>
  <c r="G19" i="16"/>
  <c r="B19"/>
  <c r="S20" i="24"/>
  <c r="G20" i="16"/>
  <c r="B20"/>
  <c r="S21" i="24"/>
  <c r="G21" i="16"/>
  <c r="B21"/>
  <c r="S22" i="24"/>
  <c r="G23" i="16"/>
  <c r="B23"/>
  <c r="S24" i="24"/>
  <c r="G24" i="16"/>
  <c r="B24"/>
  <c r="S25" i="24"/>
  <c r="B25" i="16"/>
  <c r="S26" i="24"/>
  <c r="G26" i="16"/>
  <c r="B26"/>
  <c r="S27" i="24"/>
  <c r="G27" i="16"/>
  <c r="B27"/>
  <c r="S28" i="24"/>
  <c r="G29" i="16"/>
  <c r="B29"/>
  <c r="S30" i="24"/>
  <c r="G30" i="16"/>
  <c r="B30"/>
  <c r="S31" i="24"/>
  <c r="B31" i="16"/>
  <c r="S32" i="24"/>
  <c r="G32" i="16"/>
  <c r="B32"/>
  <c r="S33" i="24"/>
  <c r="G33" i="16"/>
  <c r="B33"/>
  <c r="S34" i="24"/>
  <c r="B35" i="16"/>
  <c r="S36" i="24"/>
  <c r="G36" i="16"/>
  <c r="B36"/>
  <c r="S37" i="24"/>
  <c r="G38" i="16"/>
  <c r="B38"/>
  <c r="S39" i="24"/>
  <c r="C9" i="16"/>
  <c r="D9"/>
  <c r="E9"/>
  <c r="F9"/>
  <c r="H9"/>
  <c r="I9"/>
  <c r="J9"/>
  <c r="C9" i="17"/>
  <c r="E37"/>
  <c r="E38"/>
  <c r="J38"/>
  <c r="T39" i="24"/>
  <c r="E36" i="17"/>
  <c r="E35"/>
  <c r="J35"/>
  <c r="E33"/>
  <c r="U34" i="24"/>
  <c r="E32" i="17"/>
  <c r="J32"/>
  <c r="T33" i="24"/>
  <c r="E30" i="17"/>
  <c r="J30"/>
  <c r="E29"/>
  <c r="E27"/>
  <c r="U28" i="24"/>
  <c r="J27" i="17"/>
  <c r="B27"/>
  <c r="E26"/>
  <c r="E25"/>
  <c r="U26" i="24"/>
  <c r="J25" i="17"/>
  <c r="E24"/>
  <c r="E23"/>
  <c r="J23"/>
  <c r="E20"/>
  <c r="U21" i="24"/>
  <c r="J20" i="17"/>
  <c r="E19"/>
  <c r="E18"/>
  <c r="J18"/>
  <c r="E15"/>
  <c r="J15"/>
  <c r="E14"/>
  <c r="U14" i="24"/>
  <c r="J13" i="17"/>
  <c r="E12"/>
  <c r="U13" i="24"/>
  <c r="H9" i="17"/>
  <c r="K9"/>
  <c r="M9"/>
  <c r="J33"/>
  <c r="J12"/>
  <c r="J14"/>
  <c r="J19"/>
  <c r="T20" i="24"/>
  <c r="J21" i="17"/>
  <c r="J24"/>
  <c r="T25" i="24"/>
  <c r="J26" i="17"/>
  <c r="B26"/>
  <c r="J29"/>
  <c r="J31"/>
  <c r="J36"/>
  <c r="T37" i="24"/>
  <c r="J37" i="17"/>
  <c r="B37" i="20"/>
  <c r="B36"/>
  <c r="B35"/>
  <c r="B34"/>
  <c r="B32"/>
  <c r="B31"/>
  <c r="B30"/>
  <c r="B29"/>
  <c r="B28"/>
  <c r="B26"/>
  <c r="B25"/>
  <c r="B24"/>
  <c r="B23"/>
  <c r="B22"/>
  <c r="B20"/>
  <c r="B19"/>
  <c r="B18"/>
  <c r="B17"/>
  <c r="B16"/>
  <c r="B14"/>
  <c r="B13"/>
  <c r="B12"/>
  <c r="I8"/>
  <c r="C8"/>
  <c r="D8"/>
  <c r="F8"/>
  <c r="G8"/>
  <c r="H8"/>
  <c r="J8"/>
  <c r="K8"/>
  <c r="L8"/>
  <c r="M8"/>
  <c r="E8"/>
  <c r="F19" i="26"/>
  <c r="L19"/>
  <c r="F10"/>
  <c r="L10"/>
  <c r="F11"/>
  <c r="L11"/>
  <c r="F12"/>
  <c r="L12"/>
  <c r="L13"/>
  <c r="F14"/>
  <c r="L14"/>
  <c r="F16"/>
  <c r="L16"/>
  <c r="F17"/>
  <c r="L17"/>
  <c r="F18"/>
  <c r="L18"/>
  <c r="F20"/>
  <c r="L20"/>
  <c r="F23"/>
  <c r="L23"/>
  <c r="F24"/>
  <c r="F25"/>
  <c r="L25"/>
  <c r="F26"/>
  <c r="F28"/>
  <c r="L28"/>
  <c r="F29"/>
  <c r="F30"/>
  <c r="L30"/>
  <c r="F31"/>
  <c r="F32"/>
  <c r="F34"/>
  <c r="F35"/>
  <c r="F36"/>
  <c r="F37"/>
  <c r="L37"/>
  <c r="C12" i="13"/>
  <c r="C13"/>
  <c r="B13"/>
  <c r="C16"/>
  <c r="C19"/>
  <c r="C22"/>
  <c r="C26"/>
  <c r="C28"/>
  <c r="C31"/>
  <c r="C36"/>
  <c r="C38"/>
  <c r="K10"/>
  <c r="D10"/>
  <c r="F10"/>
  <c r="H10"/>
  <c r="I10"/>
  <c r="J10"/>
  <c r="D38" i="15"/>
  <c r="D37"/>
  <c r="D36"/>
  <c r="D35"/>
  <c r="D33"/>
  <c r="D32"/>
  <c r="D31"/>
  <c r="D30"/>
  <c r="D29"/>
  <c r="D26"/>
  <c r="D25"/>
  <c r="D24"/>
  <c r="D23"/>
  <c r="D21"/>
  <c r="D20"/>
  <c r="D19"/>
  <c r="D18"/>
  <c r="D17"/>
  <c r="D15"/>
  <c r="D14"/>
  <c r="D13"/>
  <c r="D12"/>
  <c r="D11"/>
  <c r="I38"/>
  <c r="I36"/>
  <c r="I33"/>
  <c r="I31"/>
  <c r="I29"/>
  <c r="I26"/>
  <c r="I24"/>
  <c r="B24"/>
  <c r="R25" i="24"/>
  <c r="I21" i="15"/>
  <c r="I19"/>
  <c r="I17"/>
  <c r="I14"/>
  <c r="B14"/>
  <c r="R15" i="24"/>
  <c r="I12" i="15"/>
  <c r="I11"/>
  <c r="I13"/>
  <c r="B13"/>
  <c r="R14" i="24"/>
  <c r="I15" i="15"/>
  <c r="I18"/>
  <c r="B18"/>
  <c r="R19" i="24"/>
  <c r="I20" i="15"/>
  <c r="I23"/>
  <c r="B23"/>
  <c r="R24" i="24"/>
  <c r="I25" i="15"/>
  <c r="I27"/>
  <c r="I30"/>
  <c r="B30"/>
  <c r="R31" i="24"/>
  <c r="I32" i="15"/>
  <c r="I35"/>
  <c r="B35"/>
  <c r="R36" i="24"/>
  <c r="I37" i="15"/>
  <c r="C9"/>
  <c r="O9"/>
  <c r="U9"/>
  <c r="W9"/>
  <c r="E9"/>
  <c r="F9"/>
  <c r="G9"/>
  <c r="H9"/>
  <c r="J9"/>
  <c r="K9"/>
  <c r="L9"/>
  <c r="M9"/>
  <c r="P9"/>
  <c r="Q9"/>
  <c r="R9"/>
  <c r="S9"/>
  <c r="T9"/>
  <c r="V9"/>
  <c r="X9"/>
  <c r="O39" i="6"/>
  <c r="AF39"/>
  <c r="O38"/>
  <c r="AF38"/>
  <c r="O37"/>
  <c r="AF37"/>
  <c r="O36"/>
  <c r="AF36"/>
  <c r="O34"/>
  <c r="O33"/>
  <c r="O32"/>
  <c r="O31"/>
  <c r="O30"/>
  <c r="O28"/>
  <c r="O27"/>
  <c r="O26"/>
  <c r="O25"/>
  <c r="O22"/>
  <c r="AF22"/>
  <c r="O21"/>
  <c r="AF21"/>
  <c r="O20"/>
  <c r="AF20"/>
  <c r="O19"/>
  <c r="AF19"/>
  <c r="O18"/>
  <c r="AF18"/>
  <c r="O16"/>
  <c r="AF16"/>
  <c r="O14"/>
  <c r="AF14"/>
  <c r="O13"/>
  <c r="AF13"/>
  <c r="AF12"/>
  <c r="I39"/>
  <c r="I38"/>
  <c r="I37"/>
  <c r="I36"/>
  <c r="I34"/>
  <c r="I33"/>
  <c r="I32"/>
  <c r="I31"/>
  <c r="I30"/>
  <c r="I28"/>
  <c r="I27"/>
  <c r="I26"/>
  <c r="I25"/>
  <c r="I22"/>
  <c r="I21"/>
  <c r="I20"/>
  <c r="I19"/>
  <c r="B19"/>
  <c r="I18"/>
  <c r="I16"/>
  <c r="I15"/>
  <c r="I14"/>
  <c r="I13"/>
  <c r="AD39"/>
  <c r="AD34"/>
  <c r="AD21"/>
  <c r="AD19"/>
  <c r="AD16"/>
  <c r="I12"/>
  <c r="F10"/>
  <c r="AD12"/>
  <c r="O15"/>
  <c r="AF15"/>
  <c r="AA10"/>
  <c r="Y10"/>
  <c r="E10"/>
  <c r="J10"/>
  <c r="K10"/>
  <c r="L10"/>
  <c r="S10"/>
  <c r="U10"/>
  <c r="W10"/>
  <c r="X10"/>
  <c r="Z10"/>
  <c r="G10"/>
  <c r="N22" i="5"/>
  <c r="B37"/>
  <c r="E39" i="24"/>
  <c r="B36" i="5"/>
  <c r="E38" i="24"/>
  <c r="B35" i="5"/>
  <c r="E37" i="24"/>
  <c r="B34" i="5"/>
  <c r="N34"/>
  <c r="B32"/>
  <c r="E34" i="24"/>
  <c r="B31" i="5"/>
  <c r="N31"/>
  <c r="B30"/>
  <c r="E32" i="24"/>
  <c r="B29" i="5"/>
  <c r="N29"/>
  <c r="B28"/>
  <c r="E30" i="24"/>
  <c r="B26" i="5"/>
  <c r="E28" i="24"/>
  <c r="B25" i="5"/>
  <c r="E27" i="24"/>
  <c r="B24" i="5"/>
  <c r="N24"/>
  <c r="B23"/>
  <c r="E25" i="24"/>
  <c r="B20" i="5"/>
  <c r="E22" i="24"/>
  <c r="B19" i="5"/>
  <c r="E21" i="24"/>
  <c r="B18" i="5"/>
  <c r="E20" i="24"/>
  <c r="B17" i="5"/>
  <c r="E19" i="24"/>
  <c r="B16" i="5"/>
  <c r="E18" i="24"/>
  <c r="B14" i="5"/>
  <c r="E16" i="24"/>
  <c r="B13" i="5"/>
  <c r="E15" i="24"/>
  <c r="B12" i="5"/>
  <c r="E14" i="24"/>
  <c r="B11" i="5"/>
  <c r="E13" i="24"/>
  <c r="B10" i="5"/>
  <c r="N10"/>
  <c r="L8"/>
  <c r="D8"/>
  <c r="E8"/>
  <c r="F8"/>
  <c r="G8"/>
  <c r="H8"/>
  <c r="J8"/>
  <c r="K8"/>
  <c r="L38" i="9"/>
  <c r="N39" i="24"/>
  <c r="L37" i="9"/>
  <c r="N38" i="24"/>
  <c r="L36" i="9"/>
  <c r="T36"/>
  <c r="L35"/>
  <c r="N36" i="24"/>
  <c r="L33" i="9"/>
  <c r="N34" i="24"/>
  <c r="L32" i="9"/>
  <c r="N33" i="24"/>
  <c r="L31" i="9"/>
  <c r="T31"/>
  <c r="L30"/>
  <c r="N31" i="24"/>
  <c r="L29" i="9"/>
  <c r="N30" i="24"/>
  <c r="L27" i="9"/>
  <c r="N28" i="24"/>
  <c r="L26" i="9"/>
  <c r="T26"/>
  <c r="L25"/>
  <c r="N26" i="24"/>
  <c r="L24" i="9"/>
  <c r="N25" i="24"/>
  <c r="L23" i="9"/>
  <c r="N24" i="24"/>
  <c r="L21" i="9"/>
  <c r="T21"/>
  <c r="L20"/>
  <c r="N21" i="24"/>
  <c r="L19" i="9"/>
  <c r="N20" i="24"/>
  <c r="L18" i="9"/>
  <c r="N19" i="24"/>
  <c r="L17" i="9"/>
  <c r="T17"/>
  <c r="N16" i="24"/>
  <c r="N15"/>
  <c r="N14"/>
  <c r="T11" i="9"/>
  <c r="B38"/>
  <c r="S38"/>
  <c r="B37"/>
  <c r="K38" i="24"/>
  <c r="B36" i="9"/>
  <c r="K37" i="24"/>
  <c r="B35" i="9"/>
  <c r="K36" i="24"/>
  <c r="B33" i="9"/>
  <c r="S33"/>
  <c r="B32"/>
  <c r="K33" i="24"/>
  <c r="B31" i="9"/>
  <c r="S31"/>
  <c r="B30"/>
  <c r="K31" i="24"/>
  <c r="B29" i="9"/>
  <c r="S29"/>
  <c r="B27"/>
  <c r="K28" i="24"/>
  <c r="B26" i="9"/>
  <c r="S26"/>
  <c r="B25"/>
  <c r="K26" i="24"/>
  <c r="B24" i="9"/>
  <c r="S24"/>
  <c r="B21"/>
  <c r="K22" i="24"/>
  <c r="B20" i="9"/>
  <c r="K21" i="24"/>
  <c r="B19" i="9"/>
  <c r="K20" i="24"/>
  <c r="B18" i="9"/>
  <c r="K19" i="24"/>
  <c r="B17" i="9"/>
  <c r="K18" i="24"/>
  <c r="B15" i="9"/>
  <c r="K16" i="24"/>
  <c r="B13" i="9"/>
  <c r="K14" i="24"/>
  <c r="B12" i="9"/>
  <c r="S12"/>
  <c r="B11"/>
  <c r="S11"/>
  <c r="B14"/>
  <c r="S14"/>
  <c r="N13" i="24"/>
  <c r="F9" i="9"/>
  <c r="C9"/>
  <c r="D9"/>
  <c r="E9"/>
  <c r="G9"/>
  <c r="H9"/>
  <c r="I9"/>
  <c r="J9"/>
  <c r="M9"/>
  <c r="N9"/>
  <c r="O9"/>
  <c r="P9"/>
  <c r="Q9"/>
  <c r="K39" i="11"/>
  <c r="V39"/>
  <c r="K38"/>
  <c r="I38" i="24"/>
  <c r="K37" i="11"/>
  <c r="V37"/>
  <c r="K36"/>
  <c r="I36" i="24"/>
  <c r="K34" i="11"/>
  <c r="V34"/>
  <c r="K33"/>
  <c r="I33" i="24"/>
  <c r="K32" i="11"/>
  <c r="V32"/>
  <c r="K31"/>
  <c r="I31" i="24"/>
  <c r="K30" i="11"/>
  <c r="V30"/>
  <c r="K28"/>
  <c r="I28" i="24"/>
  <c r="K27" i="11"/>
  <c r="V27"/>
  <c r="K26"/>
  <c r="I26" i="24"/>
  <c r="K25" i="11"/>
  <c r="V25"/>
  <c r="K22"/>
  <c r="I22" i="24"/>
  <c r="K21" i="11"/>
  <c r="I21" i="24"/>
  <c r="K20" i="11"/>
  <c r="I20" i="24"/>
  <c r="K19" i="11"/>
  <c r="I19" i="24"/>
  <c r="K18" i="11"/>
  <c r="I18" i="24"/>
  <c r="K16" i="11"/>
  <c r="I16" i="24"/>
  <c r="K14" i="11"/>
  <c r="I14" i="24"/>
  <c r="K13" i="11"/>
  <c r="I13" i="24"/>
  <c r="K12" i="11"/>
  <c r="V12"/>
  <c r="B39"/>
  <c r="H39" i="24"/>
  <c r="B38" i="11"/>
  <c r="U38"/>
  <c r="B37"/>
  <c r="H37" i="24"/>
  <c r="B36" i="11"/>
  <c r="U36"/>
  <c r="B34"/>
  <c r="H34" i="24"/>
  <c r="B33" i="11"/>
  <c r="U33"/>
  <c r="B32"/>
  <c r="H32" i="24"/>
  <c r="B31" i="11"/>
  <c r="U31"/>
  <c r="B30"/>
  <c r="H30" i="24"/>
  <c r="B28" i="11"/>
  <c r="U28"/>
  <c r="B27"/>
  <c r="H27" i="24"/>
  <c r="B26" i="11"/>
  <c r="U26"/>
  <c r="B25"/>
  <c r="H25" i="24"/>
  <c r="B22" i="11"/>
  <c r="H22" i="24"/>
  <c r="B21" i="11"/>
  <c r="H21" i="24"/>
  <c r="B20" i="11"/>
  <c r="H20" i="24"/>
  <c r="B19" i="11"/>
  <c r="H19" i="24"/>
  <c r="B18" i="11"/>
  <c r="H18" i="24"/>
  <c r="B16" i="11"/>
  <c r="H16" i="24"/>
  <c r="B15" i="11"/>
  <c r="H15" i="24"/>
  <c r="B14" i="11"/>
  <c r="H14" i="24"/>
  <c r="B13" i="11"/>
  <c r="U13"/>
  <c r="K15"/>
  <c r="I15" i="24"/>
  <c r="B12" i="11"/>
  <c r="U12"/>
  <c r="Q10"/>
  <c r="S10"/>
  <c r="H10"/>
  <c r="C10"/>
  <c r="D10"/>
  <c r="E10"/>
  <c r="F10"/>
  <c r="G10"/>
  <c r="I10"/>
  <c r="L10"/>
  <c r="M10"/>
  <c r="N10"/>
  <c r="O10"/>
  <c r="P10"/>
  <c r="R10"/>
  <c r="I38" i="8"/>
  <c r="I37"/>
  <c r="I36"/>
  <c r="I35"/>
  <c r="I33"/>
  <c r="I31"/>
  <c r="H30" i="26"/>
  <c r="I30" i="8"/>
  <c r="I29"/>
  <c r="I27"/>
  <c r="I26"/>
  <c r="I24"/>
  <c r="I21"/>
  <c r="I20"/>
  <c r="H19" i="26"/>
  <c r="I19" i="8"/>
  <c r="I18"/>
  <c r="I17"/>
  <c r="H16" i="26"/>
  <c r="I15" i="8"/>
  <c r="H14" i="26"/>
  <c r="I14" i="8"/>
  <c r="I13"/>
  <c r="I11"/>
  <c r="AA35"/>
  <c r="C32"/>
  <c r="AA32"/>
  <c r="C31"/>
  <c r="AA31"/>
  <c r="C30"/>
  <c r="AA30"/>
  <c r="C26"/>
  <c r="AA26"/>
  <c r="C25"/>
  <c r="AA25"/>
  <c r="C24"/>
  <c r="AA24"/>
  <c r="C21"/>
  <c r="AA21"/>
  <c r="C20"/>
  <c r="AA20"/>
  <c r="C19"/>
  <c r="AA19"/>
  <c r="C18"/>
  <c r="AA18"/>
  <c r="C17"/>
  <c r="AA17"/>
  <c r="C15"/>
  <c r="AA15"/>
  <c r="C14"/>
  <c r="C13"/>
  <c r="AA13"/>
  <c r="C12"/>
  <c r="AA12"/>
  <c r="C11"/>
  <c r="I12"/>
  <c r="C27"/>
  <c r="AA27"/>
  <c r="C29"/>
  <c r="AA29"/>
  <c r="P9"/>
  <c r="H9"/>
  <c r="G9"/>
  <c r="F9"/>
  <c r="J9"/>
  <c r="K9"/>
  <c r="L9"/>
  <c r="M9"/>
  <c r="N9"/>
  <c r="O9"/>
  <c r="Q9"/>
  <c r="W10" i="24"/>
  <c r="D12"/>
  <c r="K12"/>
  <c r="N12"/>
  <c r="V12"/>
  <c r="V13"/>
  <c r="V14"/>
  <c r="V15"/>
  <c r="V16"/>
  <c r="V18"/>
  <c r="V19"/>
  <c r="V20"/>
  <c r="V21"/>
  <c r="V22"/>
  <c r="V24"/>
  <c r="V25"/>
  <c r="V26"/>
  <c r="V27"/>
  <c r="V28"/>
  <c r="V30"/>
  <c r="V31"/>
  <c r="V32"/>
  <c r="V33"/>
  <c r="V34"/>
  <c r="V36"/>
  <c r="V37"/>
  <c r="V38"/>
  <c r="V39"/>
  <c r="U12"/>
  <c r="U15"/>
  <c r="U16"/>
  <c r="U18"/>
  <c r="U19"/>
  <c r="U20"/>
  <c r="U22"/>
  <c r="U24"/>
  <c r="U25"/>
  <c r="U27"/>
  <c r="U30"/>
  <c r="U31"/>
  <c r="U32"/>
  <c r="U33"/>
  <c r="U36"/>
  <c r="U37"/>
  <c r="U38"/>
  <c r="U39"/>
  <c r="T12"/>
  <c r="T14"/>
  <c r="T15"/>
  <c r="T16"/>
  <c r="T18"/>
  <c r="T19"/>
  <c r="T21"/>
  <c r="T22"/>
  <c r="T24"/>
  <c r="T26"/>
  <c r="T27"/>
  <c r="T28"/>
  <c r="T31"/>
  <c r="T32"/>
  <c r="T34"/>
  <c r="T36"/>
  <c r="T38"/>
  <c r="P23" i="10"/>
  <c r="F38"/>
  <c r="F37"/>
  <c r="B37"/>
  <c r="F36"/>
  <c r="F33"/>
  <c r="B33"/>
  <c r="F32"/>
  <c r="B32"/>
  <c r="B31"/>
  <c r="F30"/>
  <c r="F29"/>
  <c r="F27"/>
  <c r="B27"/>
  <c r="B26"/>
  <c r="J27" i="24"/>
  <c r="F25" i="10"/>
  <c r="F24"/>
  <c r="B24"/>
  <c r="F21"/>
  <c r="B21"/>
  <c r="P21"/>
  <c r="F20"/>
  <c r="B20"/>
  <c r="F18"/>
  <c r="F17"/>
  <c r="B17"/>
  <c r="F15"/>
  <c r="B15"/>
  <c r="F12"/>
  <c r="B12"/>
  <c r="P12"/>
  <c r="F11"/>
  <c r="J10" i="26"/>
  <c r="F13" i="10"/>
  <c r="J9"/>
  <c r="K9"/>
  <c r="I9"/>
  <c r="C9"/>
  <c r="D9"/>
  <c r="E9"/>
  <c r="G9"/>
  <c r="H9"/>
  <c r="L9"/>
  <c r="M9"/>
  <c r="N9"/>
  <c r="B11"/>
  <c r="P11"/>
  <c r="B19"/>
  <c r="P19"/>
  <c r="B25"/>
  <c r="P25"/>
  <c r="B30"/>
  <c r="J31" i="24"/>
  <c r="B35" i="10"/>
  <c r="J36" i="24"/>
  <c r="U16" i="11"/>
  <c r="U19"/>
  <c r="U21"/>
  <c r="V14"/>
  <c r="V18"/>
  <c r="V22"/>
  <c r="S19" i="9"/>
  <c r="N12" i="5"/>
  <c r="N17"/>
  <c r="H20" i="26"/>
  <c r="H26"/>
  <c r="H31"/>
  <c r="H36"/>
  <c r="D18"/>
  <c r="D24"/>
  <c r="D31"/>
  <c r="D36"/>
  <c r="B22" i="6"/>
  <c r="B36"/>
  <c r="AE13"/>
  <c r="AE18"/>
  <c r="B18" i="10"/>
  <c r="P18"/>
  <c r="B29"/>
  <c r="P29"/>
  <c r="B36"/>
  <c r="J37" i="24"/>
  <c r="B38" i="10"/>
  <c r="P38"/>
  <c r="D9" i="8"/>
  <c r="U14" i="11"/>
  <c r="U18"/>
  <c r="U25"/>
  <c r="U27"/>
  <c r="U30"/>
  <c r="U32"/>
  <c r="U34"/>
  <c r="U37"/>
  <c r="U39"/>
  <c r="V19"/>
  <c r="V26"/>
  <c r="V28"/>
  <c r="V31"/>
  <c r="V33"/>
  <c r="V36"/>
  <c r="V38"/>
  <c r="S18" i="9"/>
  <c r="S27"/>
  <c r="S32"/>
  <c r="S37"/>
  <c r="T13"/>
  <c r="T15"/>
  <c r="T20"/>
  <c r="T25"/>
  <c r="T30"/>
  <c r="T35"/>
  <c r="N13" i="5"/>
  <c r="N18"/>
  <c r="N23"/>
  <c r="N28"/>
  <c r="N32"/>
  <c r="N37"/>
  <c r="H25" i="26"/>
  <c r="H35"/>
  <c r="D17"/>
  <c r="D30"/>
  <c r="B14" i="6"/>
  <c r="B37"/>
  <c r="AE33"/>
  <c r="AE38"/>
  <c r="P12" i="12"/>
  <c r="P15"/>
  <c r="P20"/>
  <c r="P25"/>
  <c r="P30"/>
  <c r="P35"/>
  <c r="S24" i="7"/>
  <c r="P15" i="24"/>
  <c r="P20"/>
  <c r="P13" i="12"/>
  <c r="P26"/>
  <c r="P29"/>
  <c r="P31"/>
  <c r="P33"/>
  <c r="P38"/>
  <c r="J39" i="24"/>
  <c r="J20"/>
  <c r="B21" i="17"/>
  <c r="B29"/>
  <c r="AA11" i="8"/>
  <c r="D10" i="26"/>
  <c r="N38" i="4"/>
  <c r="B12" i="6"/>
  <c r="F12" i="24"/>
  <c r="H10" i="26"/>
  <c r="F14" i="24"/>
  <c r="F22"/>
  <c r="F19"/>
  <c r="F37"/>
  <c r="F36"/>
  <c r="AH36" i="6"/>
  <c r="AE24"/>
  <c r="AE19"/>
  <c r="B38" i="8"/>
  <c r="S38"/>
  <c r="AA38"/>
  <c r="B37"/>
  <c r="AA37"/>
  <c r="B36"/>
  <c r="S36"/>
  <c r="AA36"/>
  <c r="D13" i="26"/>
  <c r="AA14" i="8"/>
  <c r="B38" i="15"/>
  <c r="R39" i="24"/>
  <c r="B33" i="15"/>
  <c r="R34" i="24"/>
  <c r="B25" i="15"/>
  <c r="R26" i="24"/>
  <c r="P35" i="10"/>
  <c r="AF34" i="6"/>
  <c r="B34"/>
  <c r="AF33"/>
  <c r="B33"/>
  <c r="AH33"/>
  <c r="AF32"/>
  <c r="B32"/>
  <c r="AF31"/>
  <c r="B31"/>
  <c r="AF30"/>
  <c r="B30"/>
  <c r="AH30"/>
  <c r="AF28"/>
  <c r="B28"/>
  <c r="AH28"/>
  <c r="AF27"/>
  <c r="B27"/>
  <c r="F27" i="24"/>
  <c r="N26" i="4"/>
  <c r="AF26" i="6"/>
  <c r="B26"/>
  <c r="AH26"/>
  <c r="AF25"/>
  <c r="B25"/>
  <c r="AF24"/>
  <c r="B24"/>
  <c r="AH24"/>
  <c r="N14" i="4"/>
  <c r="AD13" i="6"/>
  <c r="AD15"/>
  <c r="AD18"/>
  <c r="AD20"/>
  <c r="AD22"/>
  <c r="AD26"/>
  <c r="AD31"/>
  <c r="AD33"/>
  <c r="AD36"/>
  <c r="AD38"/>
  <c r="AD14"/>
  <c r="AD32"/>
  <c r="AD37"/>
  <c r="B23" i="17"/>
  <c r="T13" i="24"/>
  <c r="B12" i="17"/>
  <c r="L35" i="26"/>
  <c r="P36" i="12"/>
  <c r="P24"/>
  <c r="P18"/>
  <c r="P17" i="10"/>
  <c r="J18" i="24"/>
  <c r="P32" i="10"/>
  <c r="J33" i="24"/>
  <c r="P27" i="10"/>
  <c r="J28" i="24"/>
  <c r="J26"/>
  <c r="I12"/>
  <c r="B26" i="15"/>
  <c r="R27" i="24"/>
  <c r="B36" i="15"/>
  <c r="R37" i="24"/>
  <c r="B30" i="17"/>
  <c r="H24" i="24"/>
  <c r="U24" i="11"/>
  <c r="H24" i="26"/>
  <c r="D22"/>
  <c r="H22"/>
  <c r="AE28" i="6"/>
  <c r="AE22"/>
  <c r="N21" i="4"/>
  <c r="N17"/>
  <c r="N24"/>
  <c r="C12" i="25"/>
  <c r="B12"/>
  <c r="AH14" i="6"/>
  <c r="C23" i="25"/>
  <c r="B23"/>
  <c r="B15" i="13"/>
  <c r="J13" i="26"/>
  <c r="B37" i="13"/>
  <c r="J35" i="26"/>
  <c r="J11"/>
  <c r="B18" i="17"/>
  <c r="B11" i="15"/>
  <c r="R12" i="24"/>
  <c r="S29" i="7"/>
  <c r="L9" i="9"/>
  <c r="T12"/>
  <c r="B14" i="10"/>
  <c r="J15" i="24"/>
  <c r="B13" i="10"/>
  <c r="J14" i="24"/>
  <c r="J12"/>
  <c r="V20" i="11"/>
  <c r="B35" i="8"/>
  <c r="H34" i="26"/>
  <c r="H29"/>
  <c r="H18"/>
  <c r="H13"/>
  <c r="AD24" i="6"/>
  <c r="C10" i="25"/>
  <c r="B10"/>
  <c r="F25" i="24"/>
  <c r="B18" i="6"/>
  <c r="F32" i="24"/>
  <c r="AD27" i="6"/>
  <c r="N31" i="4"/>
  <c r="P24" i="10"/>
  <c r="J25" i="24"/>
  <c r="P33" i="10"/>
  <c r="J34" i="24"/>
  <c r="Q33"/>
  <c r="S32" i="7"/>
  <c r="Q36" i="24"/>
  <c r="S35" i="7"/>
  <c r="B27" i="8"/>
  <c r="G28" i="24"/>
  <c r="B13" i="8"/>
  <c r="G14" i="24"/>
  <c r="B15" i="8"/>
  <c r="S15"/>
  <c r="B18"/>
  <c r="G19" i="24"/>
  <c r="B20" i="8"/>
  <c r="S20"/>
  <c r="B24"/>
  <c r="G25" i="24"/>
  <c r="B26" i="8"/>
  <c r="S26"/>
  <c r="B31"/>
  <c r="S31"/>
  <c r="B33"/>
  <c r="G34" i="24"/>
  <c r="B29" i="8"/>
  <c r="G30" i="24"/>
  <c r="B14" i="8"/>
  <c r="G15" i="24"/>
  <c r="B17" i="8"/>
  <c r="G18" i="24"/>
  <c r="B19" i="8"/>
  <c r="G20" i="24"/>
  <c r="B21" i="8"/>
  <c r="G22" i="24"/>
  <c r="B25" i="8"/>
  <c r="G26" i="24"/>
  <c r="B30" i="8"/>
  <c r="S30"/>
  <c r="B32"/>
  <c r="S32"/>
  <c r="C25" i="25"/>
  <c r="B25"/>
  <c r="J30" i="24"/>
  <c r="P22"/>
  <c r="P18"/>
  <c r="S27" i="7"/>
  <c r="S37"/>
  <c r="S15"/>
  <c r="P37" i="12"/>
  <c r="P32"/>
  <c r="P27"/>
  <c r="P23"/>
  <c r="AE36" i="6"/>
  <c r="AE31"/>
  <c r="AE26"/>
  <c r="AE14"/>
  <c r="D35" i="26"/>
  <c r="D23"/>
  <c r="D12"/>
  <c r="AE12" i="6"/>
  <c r="N16" i="5"/>
  <c r="N11"/>
  <c r="S20" i="9"/>
  <c r="S15"/>
  <c r="V13" i="11"/>
  <c r="U22"/>
  <c r="AE20" i="6"/>
  <c r="AE15"/>
  <c r="B38"/>
  <c r="F33" i="24"/>
  <c r="F26"/>
  <c r="B20" i="6"/>
  <c r="B13"/>
  <c r="D34" i="26"/>
  <c r="D29"/>
  <c r="D20"/>
  <c r="D16"/>
  <c r="D11"/>
  <c r="O15" i="24"/>
  <c r="T30"/>
  <c r="H12"/>
  <c r="P12"/>
  <c r="P10" s="1"/>
  <c r="H11" i="26"/>
  <c r="B12" i="8"/>
  <c r="V24" i="11"/>
  <c r="S23" i="9"/>
  <c r="Q10" i="6"/>
  <c r="H12" i="26"/>
  <c r="AE16" i="6"/>
  <c r="H17" i="26"/>
  <c r="AE21" i="6"/>
  <c r="AE25"/>
  <c r="AE27"/>
  <c r="AE30"/>
  <c r="AE32"/>
  <c r="AE34"/>
  <c r="AE37"/>
  <c r="AE39"/>
  <c r="D14" i="26"/>
  <c r="D19"/>
  <c r="AD25" i="6"/>
  <c r="D25" i="26"/>
  <c r="D32"/>
  <c r="D37"/>
  <c r="G10" i="13"/>
  <c r="L34" i="26"/>
  <c r="L31"/>
  <c r="L22"/>
  <c r="B37" i="17"/>
  <c r="B13"/>
  <c r="C14" i="25"/>
  <c r="B14"/>
  <c r="C17"/>
  <c r="B17"/>
  <c r="AH19" i="6"/>
  <c r="C19" i="25"/>
  <c r="B19"/>
  <c r="B23" i="8"/>
  <c r="G24" i="24"/>
  <c r="F9" i="10"/>
  <c r="B35" i="17"/>
  <c r="S14" i="7"/>
  <c r="V10" i="24"/>
  <c r="O37"/>
  <c r="S11" i="7"/>
  <c r="Q12" i="24"/>
  <c r="B24" i="13"/>
  <c r="J22" i="26"/>
  <c r="J21" i="24"/>
  <c r="P20" i="10"/>
  <c r="J32" i="24"/>
  <c r="P31" i="10"/>
  <c r="J38" i="24"/>
  <c r="P37" i="10"/>
  <c r="M14" i="13"/>
  <c r="O14" i="24"/>
  <c r="P30" i="10"/>
  <c r="B39" i="6"/>
  <c r="F34" i="24"/>
  <c r="B21" i="6"/>
  <c r="B16"/>
  <c r="H37" i="26"/>
  <c r="H32"/>
  <c r="H28"/>
  <c r="H23"/>
  <c r="N35" i="5"/>
  <c r="N30"/>
  <c r="N25"/>
  <c r="T37" i="9"/>
  <c r="T32"/>
  <c r="T27"/>
  <c r="T23"/>
  <c r="T18"/>
  <c r="S35"/>
  <c r="S30"/>
  <c r="S25"/>
  <c r="V21" i="11"/>
  <c r="V16"/>
  <c r="U20"/>
  <c r="U15"/>
  <c r="B15" i="6"/>
  <c r="N19" i="5"/>
  <c r="N14"/>
  <c r="S21" i="9"/>
  <c r="S17"/>
  <c r="C9" i="8"/>
  <c r="G37" i="24"/>
  <c r="G32"/>
  <c r="S18" i="8"/>
  <c r="E12" i="24"/>
  <c r="B37" i="15"/>
  <c r="R38" i="24"/>
  <c r="B32" i="15"/>
  <c r="R33" i="24"/>
  <c r="B27" i="15"/>
  <c r="R28" i="24"/>
  <c r="B20" i="15"/>
  <c r="R21" i="24"/>
  <c r="B15" i="15"/>
  <c r="R16" i="24"/>
  <c r="J9" i="17"/>
  <c r="B36"/>
  <c r="B24"/>
  <c r="B19"/>
  <c r="B14"/>
  <c r="B15"/>
  <c r="B20"/>
  <c r="B25"/>
  <c r="B32"/>
  <c r="B38"/>
  <c r="G9" i="16"/>
  <c r="S21" i="7"/>
  <c r="D8" i="25"/>
  <c r="C30"/>
  <c r="B30"/>
  <c r="C32"/>
  <c r="B32"/>
  <c r="C35"/>
  <c r="B35"/>
  <c r="AH37" i="6"/>
  <c r="C37" i="25"/>
  <c r="B37"/>
  <c r="J8"/>
  <c r="B9" i="4"/>
  <c r="N15"/>
  <c r="N18"/>
  <c r="N20"/>
  <c r="N23"/>
  <c r="N25"/>
  <c r="N27"/>
  <c r="N30"/>
  <c r="N32"/>
  <c r="N35"/>
  <c r="N37"/>
  <c r="B11" i="17"/>
  <c r="B31"/>
  <c r="B33"/>
  <c r="E9"/>
  <c r="B19" i="15"/>
  <c r="R20" i="24"/>
  <c r="B29" i="15"/>
  <c r="R30" i="24"/>
  <c r="B31" i="15"/>
  <c r="R32" i="24"/>
  <c r="I9" i="15"/>
  <c r="B17"/>
  <c r="R18" i="24"/>
  <c r="B21" i="15"/>
  <c r="R22" i="24"/>
  <c r="B12" i="15"/>
  <c r="R13" i="24"/>
  <c r="D9" i="15"/>
  <c r="S36" i="7"/>
  <c r="S31"/>
  <c r="Q27" i="24"/>
  <c r="S26" i="7"/>
  <c r="Q21" i="24"/>
  <c r="S20" i="7"/>
  <c r="Q18" i="24"/>
  <c r="S17" i="7"/>
  <c r="B9"/>
  <c r="L9"/>
  <c r="S25"/>
  <c r="S19"/>
  <c r="S30"/>
  <c r="S18"/>
  <c r="S33"/>
  <c r="S38"/>
  <c r="S23"/>
  <c r="S12"/>
  <c r="S13"/>
  <c r="B9" i="12"/>
  <c r="B8" i="20"/>
  <c r="B38" i="13"/>
  <c r="J36" i="26"/>
  <c r="B36"/>
  <c r="B39" i="13"/>
  <c r="J37" i="26"/>
  <c r="J31"/>
  <c r="B33" i="13"/>
  <c r="B34"/>
  <c r="J32" i="26"/>
  <c r="B20" i="13"/>
  <c r="J18" i="26"/>
  <c r="B18" i="13"/>
  <c r="J16" i="26"/>
  <c r="B19" i="13"/>
  <c r="J17" i="26"/>
  <c r="O39" i="24"/>
  <c r="B36" i="13"/>
  <c r="J34" i="26"/>
  <c r="M33" i="13"/>
  <c r="B25"/>
  <c r="J23" i="26"/>
  <c r="B21" i="13"/>
  <c r="J19" i="26"/>
  <c r="B16" i="13"/>
  <c r="J14" i="26"/>
  <c r="B14" s="1"/>
  <c r="E10" i="13"/>
  <c r="N8" i="26"/>
  <c r="B50" s="1"/>
  <c r="S36" i="9"/>
  <c r="K39" i="24"/>
  <c r="K30"/>
  <c r="K32"/>
  <c r="K34"/>
  <c r="K25"/>
  <c r="K27"/>
  <c r="S13" i="9"/>
  <c r="B9"/>
  <c r="P36" i="10"/>
  <c r="P26"/>
  <c r="J22" i="24"/>
  <c r="J13"/>
  <c r="J19"/>
  <c r="J12" i="26"/>
  <c r="B9" i="10"/>
  <c r="U10" i="11"/>
  <c r="B10"/>
  <c r="I9" i="8"/>
  <c r="S23"/>
  <c r="B11"/>
  <c r="S11"/>
  <c r="C20" i="25"/>
  <c r="B20"/>
  <c r="AH22" i="6"/>
  <c r="B11" i="25"/>
  <c r="I10" i="6"/>
  <c r="N20" i="5"/>
  <c r="F8" i="26"/>
  <c r="B46" s="1"/>
  <c r="N36" i="5"/>
  <c r="E36" i="24"/>
  <c r="E31"/>
  <c r="E33"/>
  <c r="N26" i="5"/>
  <c r="E26" i="24"/>
  <c r="B8" i="5"/>
  <c r="D26" i="26"/>
  <c r="AD28" i="6"/>
  <c r="B32" i="13"/>
  <c r="J30" i="26"/>
  <c r="B30" s="1"/>
  <c r="J28"/>
  <c r="B30" i="13"/>
  <c r="J25" i="26"/>
  <c r="B27" i="13"/>
  <c r="B22"/>
  <c r="J20" i="26"/>
  <c r="B20" s="1"/>
  <c r="B12" i="13"/>
  <c r="C10"/>
  <c r="B10"/>
  <c r="J29" i="26"/>
  <c r="B31" i="13"/>
  <c r="B28"/>
  <c r="J26" i="26"/>
  <c r="J24"/>
  <c r="B26" i="13"/>
  <c r="O18" i="24"/>
  <c r="O13"/>
  <c r="M13" i="13"/>
  <c r="B9" i="16"/>
  <c r="S12" i="24"/>
  <c r="S10" s="1"/>
  <c r="M24" i="13"/>
  <c r="AF10" i="6"/>
  <c r="E9" i="8"/>
  <c r="K10" i="11"/>
  <c r="V15"/>
  <c r="H13" i="24"/>
  <c r="H26"/>
  <c r="H28"/>
  <c r="H31"/>
  <c r="H33"/>
  <c r="H36"/>
  <c r="H38"/>
  <c r="I25"/>
  <c r="I27"/>
  <c r="I30"/>
  <c r="I32"/>
  <c r="I34"/>
  <c r="I37"/>
  <c r="I39"/>
  <c r="K15"/>
  <c r="K13"/>
  <c r="T14" i="9"/>
  <c r="T19"/>
  <c r="T24"/>
  <c r="T29"/>
  <c r="T33"/>
  <c r="T38"/>
  <c r="T10" i="24"/>
  <c r="U10"/>
  <c r="N18"/>
  <c r="N22"/>
  <c r="N27"/>
  <c r="N32"/>
  <c r="N37"/>
  <c r="O10" i="6"/>
  <c r="D10"/>
  <c r="N13" i="4"/>
  <c r="D10" i="24"/>
  <c r="Q10"/>
  <c r="G39"/>
  <c r="AH12" i="6"/>
  <c r="B10" i="26"/>
  <c r="F24" i="24"/>
  <c r="B17" i="26"/>
  <c r="B18"/>
  <c r="C8" i="25"/>
  <c r="B25" i="26"/>
  <c r="AH25" i="6"/>
  <c r="AH27"/>
  <c r="AH32"/>
  <c r="AH34"/>
  <c r="F15" i="24"/>
  <c r="C15" s="1"/>
  <c r="AH15" i="6"/>
  <c r="F16" i="24"/>
  <c r="AH16" i="6"/>
  <c r="F39" i="24"/>
  <c r="AH39" i="6"/>
  <c r="F13" i="24"/>
  <c r="AH13" i="6"/>
  <c r="F38" i="24"/>
  <c r="AH38" i="6"/>
  <c r="F18" i="24"/>
  <c r="AH18" i="6"/>
  <c r="F21" i="24"/>
  <c r="AH21" i="6"/>
  <c r="F20" i="24"/>
  <c r="AH20" i="6"/>
  <c r="F31" i="24"/>
  <c r="AH31" i="6"/>
  <c r="O16" i="24"/>
  <c r="M18" i="13"/>
  <c r="M39"/>
  <c r="O24" i="24"/>
  <c r="O33"/>
  <c r="M37" i="13"/>
  <c r="M15"/>
  <c r="G38" i="24"/>
  <c r="S37" i="8"/>
  <c r="B19" i="26"/>
  <c r="P13" i="10"/>
  <c r="B24" i="26"/>
  <c r="B31"/>
  <c r="B22"/>
  <c r="M16" i="13"/>
  <c r="B13" i="26"/>
  <c r="B16"/>
  <c r="N8" i="5"/>
  <c r="B32" i="26"/>
  <c r="B35"/>
  <c r="L8"/>
  <c r="B49" s="1"/>
  <c r="B34"/>
  <c r="P9" i="12"/>
  <c r="S9" i="9"/>
  <c r="P14" i="10"/>
  <c r="V10" i="11"/>
  <c r="B37" i="26"/>
  <c r="B23"/>
  <c r="B11"/>
  <c r="S24" i="8"/>
  <c r="G36" i="24"/>
  <c r="S35" i="8"/>
  <c r="S13"/>
  <c r="AE10" i="6"/>
  <c r="C14" i="24"/>
  <c r="B14" s="1"/>
  <c r="B12" i="26"/>
  <c r="H8"/>
  <c r="B47" s="1"/>
  <c r="N9" i="4"/>
  <c r="B29" i="26"/>
  <c r="G33" i="24"/>
  <c r="G31"/>
  <c r="S25" i="8"/>
  <c r="S21"/>
  <c r="S19"/>
  <c r="S17"/>
  <c r="S14"/>
  <c r="S29"/>
  <c r="S33"/>
  <c r="G27" i="24"/>
  <c r="G21"/>
  <c r="G16"/>
  <c r="S27" i="8"/>
  <c r="I10" i="24"/>
  <c r="C24"/>
  <c r="B24" s="1"/>
  <c r="C37"/>
  <c r="B37" s="1"/>
  <c r="J16"/>
  <c r="P15" i="10"/>
  <c r="G12" i="24"/>
  <c r="K10"/>
  <c r="N10"/>
  <c r="E10"/>
  <c r="B9" i="17"/>
  <c r="R10" i="24"/>
  <c r="B9" i="15"/>
  <c r="S9" i="7"/>
  <c r="M38" i="13"/>
  <c r="O38" i="24"/>
  <c r="M34" i="13"/>
  <c r="O34" i="24"/>
  <c r="C34"/>
  <c r="B34" s="1"/>
  <c r="O19"/>
  <c r="C19"/>
  <c r="B19" s="1"/>
  <c r="M19" i="13"/>
  <c r="M20"/>
  <c r="O20" i="24"/>
  <c r="C20" s="1"/>
  <c r="B20" s="1"/>
  <c r="M36" i="13"/>
  <c r="O36" i="24"/>
  <c r="O25"/>
  <c r="M25" i="13"/>
  <c r="C25" i="24"/>
  <c r="B25" s="1"/>
  <c r="O21"/>
  <c r="M21" i="13"/>
  <c r="T9" i="9"/>
  <c r="J8" i="26"/>
  <c r="B48" s="1"/>
  <c r="B9" i="8"/>
  <c r="G13" i="24"/>
  <c r="G10" s="1"/>
  <c r="S12" i="8"/>
  <c r="B8" i="25"/>
  <c r="D28" i="26"/>
  <c r="B28" s="1"/>
  <c r="AD30" i="6"/>
  <c r="AD10" s="1"/>
  <c r="F30" i="24"/>
  <c r="C10" i="6"/>
  <c r="M28" i="13"/>
  <c r="O28" i="24"/>
  <c r="C28" s="1"/>
  <c r="B28" s="1"/>
  <c r="M12" i="13"/>
  <c r="O12" i="24"/>
  <c r="C12" s="1"/>
  <c r="B12" s="1"/>
  <c r="O22"/>
  <c r="M22" i="13"/>
  <c r="O32" i="24"/>
  <c r="C32" s="1"/>
  <c r="B32" s="1"/>
  <c r="M32" i="13"/>
  <c r="F28" i="24"/>
  <c r="H10"/>
  <c r="O26"/>
  <c r="C26" s="1"/>
  <c r="B26" s="1"/>
  <c r="M26" i="13"/>
  <c r="O31" i="24"/>
  <c r="C31" s="1"/>
  <c r="B31" s="1"/>
  <c r="M31" i="13"/>
  <c r="O27" i="24"/>
  <c r="C27" s="1"/>
  <c r="B27" s="1"/>
  <c r="M27" i="13"/>
  <c r="O30" i="24"/>
  <c r="M30" i="13"/>
  <c r="B26" i="26"/>
  <c r="C33" i="24"/>
  <c r="B33" s="1"/>
  <c r="C13"/>
  <c r="B13" s="1"/>
  <c r="C16"/>
  <c r="B16" s="1"/>
  <c r="AH10" i="6"/>
  <c r="C36" i="24"/>
  <c r="B36" s="1"/>
  <c r="P9" i="10"/>
  <c r="S9" i="8"/>
  <c r="J10" i="24"/>
  <c r="D8" i="26"/>
  <c r="B45" s="1"/>
  <c r="B10" i="6"/>
  <c r="F10" i="24"/>
  <c r="O10"/>
  <c r="C22"/>
  <c r="B22" s="1"/>
  <c r="M10" i="13"/>
  <c r="C30" i="24"/>
  <c r="B30" s="1"/>
  <c r="J45" i="26"/>
  <c r="N45" s="1"/>
  <c r="C21" i="24" l="1"/>
  <c r="B21" s="1"/>
  <c r="C38"/>
  <c r="B38" s="1"/>
  <c r="C18"/>
  <c r="B18" s="1"/>
  <c r="C39"/>
  <c r="B39" s="1"/>
  <c r="L45" i="26"/>
  <c r="B15" i="24"/>
  <c r="C10"/>
  <c r="J44" i="26" s="1"/>
  <c r="L44" s="1"/>
  <c r="B8"/>
  <c r="J47"/>
  <c r="B51"/>
  <c r="D48" s="1"/>
  <c r="B10" i="24"/>
  <c r="J43" i="26" s="1"/>
  <c r="L43" s="1"/>
  <c r="J48" l="1"/>
  <c r="L48" s="1"/>
  <c r="L47"/>
  <c r="D50"/>
  <c r="D46"/>
  <c r="D45"/>
  <c r="D47"/>
  <c r="D49"/>
  <c r="D51" l="1"/>
</calcChain>
</file>

<file path=xl/sharedStrings.xml><?xml version="1.0" encoding="utf-8"?>
<sst xmlns="http://schemas.openxmlformats.org/spreadsheetml/2006/main" count="1139" uniqueCount="296">
  <si>
    <t>Salaries</t>
  </si>
  <si>
    <t>and</t>
  </si>
  <si>
    <t>Wages</t>
  </si>
  <si>
    <t>Contracted</t>
  </si>
  <si>
    <t>Services</t>
  </si>
  <si>
    <t>Supplies</t>
  </si>
  <si>
    <t>Materials</t>
  </si>
  <si>
    <t>Other</t>
  </si>
  <si>
    <t>Charges</t>
  </si>
  <si>
    <t>Equipment</t>
  </si>
  <si>
    <t>Transfers</t>
  </si>
  <si>
    <t>Total</t>
  </si>
  <si>
    <t>Administration</t>
  </si>
  <si>
    <t>Total State</t>
  </si>
  <si>
    <t>Allegany</t>
  </si>
  <si>
    <t>Anne Arundel</t>
  </si>
  <si>
    <t>Baltimore City</t>
  </si>
  <si>
    <t>Baltimore</t>
  </si>
  <si>
    <t>Calvert</t>
  </si>
  <si>
    <t>Caroline</t>
  </si>
  <si>
    <t>Carroll</t>
  </si>
  <si>
    <t>Cecil</t>
  </si>
  <si>
    <t>Charles</t>
  </si>
  <si>
    <t>Dorchester</t>
  </si>
  <si>
    <t>Frederick</t>
  </si>
  <si>
    <t>Garrett</t>
  </si>
  <si>
    <t>Harford</t>
  </si>
  <si>
    <t>Howard</t>
  </si>
  <si>
    <t>Kent</t>
  </si>
  <si>
    <t>Prince George's</t>
  </si>
  <si>
    <t>Queen Anne's</t>
  </si>
  <si>
    <t>St. Mary's</t>
  </si>
  <si>
    <t>Somerset</t>
  </si>
  <si>
    <t>Talbot</t>
  </si>
  <si>
    <t>Washington</t>
  </si>
  <si>
    <t>Wicomico</t>
  </si>
  <si>
    <t>Worcester</t>
  </si>
  <si>
    <t>Local</t>
  </si>
  <si>
    <t>Education</t>
  </si>
  <si>
    <t>Agency</t>
  </si>
  <si>
    <t>Total Salaries</t>
  </si>
  <si>
    <t>and Wages</t>
  </si>
  <si>
    <t>Substitutes</t>
  </si>
  <si>
    <t>Salaries and Wages</t>
  </si>
  <si>
    <t>Instructional Salaries and Wages</t>
  </si>
  <si>
    <t>Textbooks and Instructional Supplies</t>
  </si>
  <si>
    <t>and Supplies</t>
  </si>
  <si>
    <t xml:space="preserve">Textbooks </t>
  </si>
  <si>
    <t>Textbooks</t>
  </si>
  <si>
    <t>Library</t>
  </si>
  <si>
    <t>Books</t>
  </si>
  <si>
    <t>Total Other</t>
  </si>
  <si>
    <t>Instructional</t>
  </si>
  <si>
    <t>Costs</t>
  </si>
  <si>
    <t xml:space="preserve">Other </t>
  </si>
  <si>
    <t>Maryland</t>
  </si>
  <si>
    <t>LEAs</t>
  </si>
  <si>
    <t>Other Instructional Costs</t>
  </si>
  <si>
    <t xml:space="preserve">Salaries </t>
  </si>
  <si>
    <t>Supplies and Materials</t>
  </si>
  <si>
    <t>Supplies &amp;</t>
  </si>
  <si>
    <t>Text-</t>
  </si>
  <si>
    <t>books</t>
  </si>
  <si>
    <t>Special</t>
  </si>
  <si>
    <t>Student</t>
  </si>
  <si>
    <t>Personnel</t>
  </si>
  <si>
    <t>Health</t>
  </si>
  <si>
    <t>Student Personnel Services</t>
  </si>
  <si>
    <t>Health Services</t>
  </si>
  <si>
    <t>Transportation</t>
  </si>
  <si>
    <t>Other Charges</t>
  </si>
  <si>
    <t>Security</t>
  </si>
  <si>
    <t>Rent</t>
  </si>
  <si>
    <t>Employee</t>
  </si>
  <si>
    <t>Benefits</t>
  </si>
  <si>
    <t>Purchased</t>
  </si>
  <si>
    <t>Operation</t>
  </si>
  <si>
    <t>of Plant</t>
  </si>
  <si>
    <t>Maintenance</t>
  </si>
  <si>
    <t>Operation of Plant</t>
  </si>
  <si>
    <t>Maintenance of Plant</t>
  </si>
  <si>
    <t>Retirement</t>
  </si>
  <si>
    <t>State Share</t>
  </si>
  <si>
    <t>of Teachers'</t>
  </si>
  <si>
    <t>Fixed</t>
  </si>
  <si>
    <t>Paid by Local Education Agencies</t>
  </si>
  <si>
    <t>Community</t>
  </si>
  <si>
    <t>Land</t>
  </si>
  <si>
    <t>Buildings</t>
  </si>
  <si>
    <t>Land, Buildings, and Equipment</t>
  </si>
  <si>
    <t>Total Land,</t>
  </si>
  <si>
    <t>Buildings, and</t>
  </si>
  <si>
    <t>Interfund</t>
  </si>
  <si>
    <t>Mid-Level</t>
  </si>
  <si>
    <t xml:space="preserve">Total </t>
  </si>
  <si>
    <t>School</t>
  </si>
  <si>
    <t>Construction</t>
  </si>
  <si>
    <t>Debt</t>
  </si>
  <si>
    <t>Service</t>
  </si>
  <si>
    <t>Principal</t>
  </si>
  <si>
    <t>Long-term</t>
  </si>
  <si>
    <t>Bonds</t>
  </si>
  <si>
    <t>Loans</t>
  </si>
  <si>
    <t>State</t>
  </si>
  <si>
    <t>Interest</t>
  </si>
  <si>
    <t>Contracted Services</t>
  </si>
  <si>
    <t>Outside</t>
  </si>
  <si>
    <t>Food</t>
  </si>
  <si>
    <t>Fund</t>
  </si>
  <si>
    <t>Instruction</t>
  </si>
  <si>
    <t>Transpor-</t>
  </si>
  <si>
    <t>tation</t>
  </si>
  <si>
    <t>Mainte-</t>
  </si>
  <si>
    <t>nance of</t>
  </si>
  <si>
    <t>Plant</t>
  </si>
  <si>
    <t>Outlay</t>
  </si>
  <si>
    <t>Capital</t>
  </si>
  <si>
    <t>Locally-Paid</t>
  </si>
  <si>
    <t>Fixed Charges</t>
  </si>
  <si>
    <t>*Excludes transfers to Maryland LEAs</t>
  </si>
  <si>
    <t>Education*</t>
  </si>
  <si>
    <t>*Includes expenditures for facilities acquisition and construction services which were reported under Administration prior to FY 1998</t>
  </si>
  <si>
    <t>Expenditures</t>
  </si>
  <si>
    <t>Total Current</t>
  </si>
  <si>
    <t>Expense</t>
  </si>
  <si>
    <t>Mid-level</t>
  </si>
  <si>
    <t>Debt Service Fund</t>
  </si>
  <si>
    <t>Current</t>
  </si>
  <si>
    <t>Current Expense Fund (continued)</t>
  </si>
  <si>
    <t>Current Expense Fund</t>
  </si>
  <si>
    <t xml:space="preserve"> Instruction, respectively.</t>
  </si>
  <si>
    <t>Table 1</t>
  </si>
  <si>
    <t>Table 2</t>
  </si>
  <si>
    <t>Table 3</t>
  </si>
  <si>
    <t>Table 4</t>
  </si>
  <si>
    <t>Table 5</t>
  </si>
  <si>
    <t>Table 6</t>
  </si>
  <si>
    <t>Table 7</t>
  </si>
  <si>
    <t>Table 8</t>
  </si>
  <si>
    <t>Table 9</t>
  </si>
  <si>
    <t>Table 10</t>
  </si>
  <si>
    <t>Table 12</t>
  </si>
  <si>
    <t>Table 13</t>
  </si>
  <si>
    <t>Table 14</t>
  </si>
  <si>
    <t>Table 1 (continued)</t>
  </si>
  <si>
    <t>Table 15</t>
  </si>
  <si>
    <t>Table 11</t>
  </si>
  <si>
    <t>Table 4 (continued)</t>
  </si>
  <si>
    <t>Montgomery</t>
  </si>
  <si>
    <t xml:space="preserve">  now reported in Mid-Level Administration</t>
  </si>
  <si>
    <t>Supplies and</t>
  </si>
  <si>
    <t xml:space="preserve">  and Wages</t>
  </si>
  <si>
    <t>Costs*</t>
  </si>
  <si>
    <t xml:space="preserve">  Other</t>
  </si>
  <si>
    <t xml:space="preserve">      LEAs</t>
  </si>
  <si>
    <t xml:space="preserve">   Other</t>
  </si>
  <si>
    <t>Table 4A</t>
  </si>
  <si>
    <t>Instructional Expenditures</t>
  </si>
  <si>
    <t>Related</t>
  </si>
  <si>
    <t>Grand</t>
  </si>
  <si>
    <t xml:space="preserve">Fixed </t>
  </si>
  <si>
    <t>Charges*</t>
  </si>
  <si>
    <t xml:space="preserve">Baltimore </t>
  </si>
  <si>
    <t>*Expenditures for Adult Education include direct program costs reported on Table 4 and employee benefits related to Adult Education personnel,</t>
  </si>
  <si>
    <t xml:space="preserve">  reported on Tables 9 and 10 </t>
  </si>
  <si>
    <t>Employees'</t>
  </si>
  <si>
    <t xml:space="preserve">      Other</t>
  </si>
  <si>
    <t xml:space="preserve">   Fixed</t>
  </si>
  <si>
    <t xml:space="preserve">   Total</t>
  </si>
  <si>
    <t xml:space="preserve">    Services</t>
  </si>
  <si>
    <t xml:space="preserve"> and</t>
  </si>
  <si>
    <t xml:space="preserve"> Wages</t>
  </si>
  <si>
    <t xml:space="preserve"> Total</t>
  </si>
  <si>
    <t xml:space="preserve">   Charges</t>
  </si>
  <si>
    <t xml:space="preserve">   Contracted</t>
  </si>
  <si>
    <t>Table 16</t>
  </si>
  <si>
    <t>Montgmery</t>
  </si>
  <si>
    <t>Administration**</t>
  </si>
  <si>
    <t>Outlay**</t>
  </si>
  <si>
    <t>**Excludes Interfund Transfers</t>
  </si>
  <si>
    <t>Other Supplies</t>
  </si>
  <si>
    <t>Media and</t>
  </si>
  <si>
    <t xml:space="preserve"> Books</t>
  </si>
  <si>
    <t xml:space="preserve">Energy </t>
  </si>
  <si>
    <t>Social</t>
  </si>
  <si>
    <t xml:space="preserve"> Local</t>
  </si>
  <si>
    <t>Cost</t>
  </si>
  <si>
    <t>Independent</t>
  </si>
  <si>
    <t xml:space="preserve"> Audit</t>
  </si>
  <si>
    <t>Depreciation</t>
  </si>
  <si>
    <t xml:space="preserve">Memorandum </t>
  </si>
  <si>
    <t>Only</t>
  </si>
  <si>
    <t xml:space="preserve">Donated </t>
  </si>
  <si>
    <t>Commodities</t>
  </si>
  <si>
    <t>**</t>
  </si>
  <si>
    <t>Textbook</t>
  </si>
  <si>
    <t>LibraryMedia</t>
  </si>
  <si>
    <t>Addition Buildings &amp; Equipment</t>
  </si>
  <si>
    <t>Remodeling Buildings &amp; Equipment</t>
  </si>
  <si>
    <t xml:space="preserve">Land Improvement </t>
  </si>
  <si>
    <t>Food Service Fund</t>
  </si>
  <si>
    <t>School Construction Fund</t>
  </si>
  <si>
    <t>From All Funds</t>
  </si>
  <si>
    <t>Miscellaneous</t>
  </si>
  <si>
    <t xml:space="preserve">Purchased </t>
  </si>
  <si>
    <t>Md. LEAs</t>
  </si>
  <si>
    <t>Energy</t>
  </si>
  <si>
    <t>Table 13 (Continued)</t>
  </si>
  <si>
    <t>Short Term</t>
  </si>
  <si>
    <t>Loan</t>
  </si>
  <si>
    <t>Garrett*</t>
  </si>
  <si>
    <t>*    Garrett County Board of Education carries the debt services of State Loan and Short Term Loan. The County Government is servicing the Long Term Debt..</t>
  </si>
  <si>
    <t>Teachers</t>
  </si>
  <si>
    <t>Aides/Assistants</t>
  </si>
  <si>
    <t xml:space="preserve"> and Wages</t>
  </si>
  <si>
    <t>Nonpublic Schools</t>
  </si>
  <si>
    <t>NonPublic Schools</t>
  </si>
  <si>
    <t>Aides - Assistants</t>
  </si>
  <si>
    <t>Private Schools Program **</t>
  </si>
  <si>
    <t>Other Supplies and Materials</t>
  </si>
  <si>
    <t>Note:**</t>
  </si>
  <si>
    <t>Purchased Services</t>
  </si>
  <si>
    <t>This column  is a memorandum presentation of the Federal funds transfer to private schools not included in the Maryland Public Schools Expenditures.</t>
  </si>
  <si>
    <t>ADMIN Less</t>
  </si>
  <si>
    <t>SFD Part 3</t>
  </si>
  <si>
    <t>Mid Level Less</t>
  </si>
  <si>
    <t>Instructional S &amp; W</t>
  </si>
  <si>
    <t>Inst.Text Books &amp; S</t>
  </si>
  <si>
    <t>Other Instr. Cost less</t>
  </si>
  <si>
    <t>Less Adult Ed.</t>
  </si>
  <si>
    <t xml:space="preserve"> Adult Ed, Equip &amp; Trans.</t>
  </si>
  <si>
    <t xml:space="preserve"> For SFD Part 3</t>
  </si>
  <si>
    <t>Special Ed. Less</t>
  </si>
  <si>
    <t>Student Pers.. Less</t>
  </si>
  <si>
    <t>Student Health Less</t>
  </si>
  <si>
    <t xml:space="preserve">Equip. &amp; Transfer </t>
  </si>
  <si>
    <t>for SFD Part 3</t>
  </si>
  <si>
    <t>StudentTransp. Less</t>
  </si>
  <si>
    <t>Op. of Plant Less</t>
  </si>
  <si>
    <t>Maint. of Plant Less</t>
  </si>
  <si>
    <t>Commun. Services Less</t>
  </si>
  <si>
    <t>Capital  Outlay Less</t>
  </si>
  <si>
    <t>Student Activity Fund Memorandum Only</t>
  </si>
  <si>
    <t>Salaries &amp; Wages</t>
  </si>
  <si>
    <t>Supplies &amp; Materials</t>
  </si>
  <si>
    <t>Current Expense Fund Expenditures</t>
  </si>
  <si>
    <t>Total  Expenditures</t>
  </si>
  <si>
    <t>Current Expense</t>
  </si>
  <si>
    <t>Supplies &amp; Equip.</t>
  </si>
  <si>
    <t>Change in %</t>
  </si>
  <si>
    <t>Equipment &amp; Transfer for</t>
  </si>
  <si>
    <t>Equipment&amp; Transfers for</t>
  </si>
  <si>
    <t>Expenditures.</t>
  </si>
  <si>
    <t>Aides &amp; Assistants</t>
  </si>
  <si>
    <t>Mid-level Adminstration</t>
  </si>
  <si>
    <t>Total Fixed Charges Less Adult Ed F/C</t>
  </si>
  <si>
    <t>NOTE:  * Includes state share of teachers' retirement, interfund transfers and transfers between Maryland LEAs</t>
  </si>
  <si>
    <t>Transfers *</t>
  </si>
  <si>
    <t>.</t>
  </si>
  <si>
    <t>LEA's Remittances for Ineligible Positions</t>
  </si>
  <si>
    <t>FY 2011</t>
  </si>
  <si>
    <t>Nonpublic  Schools &amp; Other Transfers for SFD Part 4</t>
  </si>
  <si>
    <t>Expenditures for All Purposes*:  Maryland Public Schools:  2011 - 2012</t>
  </si>
  <si>
    <t>Expenditures for Administration*:  Maryland Public Schools:  2011 - 2012</t>
  </si>
  <si>
    <t>Expenditures for Mid-Level Administration*:  Maryland Public Schools:  2011 - 2012</t>
  </si>
  <si>
    <t>Expenditures for Prekindergarten Through Adult  Instructional Purposes:  Maryland Public Schools:  2011 - 2012</t>
  </si>
  <si>
    <t>Expenditures for Adult Education and Related Fixed Charges*:  Maryland Public Schools:  2011 - 2012</t>
  </si>
  <si>
    <t>Expenditures for Special Education:  Maryland Public Schools:  2011 - 2012</t>
  </si>
  <si>
    <t>Expenditures for Student Personnel and Health Services:  Maryland Public Schools:  2011- 2012</t>
  </si>
  <si>
    <t>Expenditures for Student Transportation Services:  Maryland Public Schools:  2011 - 2012</t>
  </si>
  <si>
    <t>Expenditures for Operation and Maintenance of Plant:  Maryland Public Schools:  2011 - 2012</t>
  </si>
  <si>
    <t>Expenditures for Fixed Charges:  Maryland Public Schools:  2011- 2012</t>
  </si>
  <si>
    <t>Distribution of Locally-Paid fixed Charges by Category:  Maryland Public Schools:  2011 - 2012</t>
  </si>
  <si>
    <t>Expenditures for Community Services:  Maryland Public Schools:  2011 - 2012</t>
  </si>
  <si>
    <t>Expenditures for Current Capital Outlay*:  Maryland Public Schools:  2011 - 2012</t>
  </si>
  <si>
    <t>Expenditures for Food Service:  Maryland Public Schools:  2011 - 2012</t>
  </si>
  <si>
    <t>Expenditures for School Construction:  Maryland Public Schools: 2011 - 2012</t>
  </si>
  <si>
    <t>Expenditures for Debt Service:  Maryland Public Schools:  2011 - 2012</t>
  </si>
  <si>
    <t>Current Expense Fund Expenditures by Object:  Maryland Public Schools:  2011- 2012</t>
  </si>
  <si>
    <t>FY 2012</t>
  </si>
  <si>
    <t>For Part 4</t>
  </si>
  <si>
    <t>Instr. Cost less</t>
  </si>
  <si>
    <t xml:space="preserve"> Adult Ed &amp; Equip</t>
  </si>
  <si>
    <t xml:space="preserve"> For SFD Part 4</t>
  </si>
  <si>
    <t>State Appropriation FY 2012</t>
  </si>
  <si>
    <t>Net Payment    FY 2012</t>
  </si>
  <si>
    <t>Expenditures for Food Service:  Maryland Public Schools:  2011- 2012</t>
  </si>
  <si>
    <t>Expenditures for Prekindergarten Through Adult Instructional Purposes:  Maryland Public Schools:  2011 - 2012</t>
  </si>
  <si>
    <t>*Interfund transfers, Indirect Cost Recovery net transfers, and transfers between Maryland local education agencies are not shown on this table.</t>
  </si>
  <si>
    <t>**Excludes Debt Principal repayment and Student Activity Fund Expenditures.</t>
  </si>
  <si>
    <t>*Excludes Facilities Acquisition and Construction Services, now reported in Capital Outlay and  Instructional Supervision and Direction Services,</t>
  </si>
  <si>
    <t>**Excludes Interfund Transfers and Indirect Cost Recovery Net Transfers</t>
  </si>
  <si>
    <t xml:space="preserve">*Includes Instructional Supervision and Direction and Office of the Principal.  Prior to FY 1998, these expenditures were reported in Administration and </t>
  </si>
  <si>
    <t>**Excludes transfers to Maryland LEAs</t>
  </si>
  <si>
    <t>*Total Other Instructional Costs excludes transfers to Maryland LEAs</t>
  </si>
  <si>
    <t xml:space="preserve">**This column  is a memorandum presentation of the Federal funds transfer to private school not included in the Maryland Public Schools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</si>
</sst>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_(&quot;$&quot;* #,##0.000_);_(&quot;$&quot;* \(#,##0.000\);_(&quot;$&quot;* &quot;-&quot;??_);_(@_)"/>
    <numFmt numFmtId="168" formatCode="&quot;$&quot;#,##0.00"/>
    <numFmt numFmtId="169" formatCode="&quot;$&quot;#,##0"/>
    <numFmt numFmtId="170" formatCode="0.0%"/>
    <numFmt numFmtId="171" formatCode="_(* #,##0.00000_);_(* \(#,##0.00000\);_(* &quot;-&quot;??_);_(@_)"/>
    <numFmt numFmtId="172" formatCode="_(&quot;$&quot;* #,##0.00_);_(&quot;$&quot;* \(#,##0.00\);_(&quot;$&quot;* &quot;-&quot;_);_(@_)"/>
    <numFmt numFmtId="173" formatCode="_(* #,##0.0_);_(* \(#,##0.0\);_(* &quot;-&quot;??_);_(@_)"/>
  </numFmts>
  <fonts count="18">
    <font>
      <sz val="10"/>
      <name val="MS Sans Serif"/>
    </font>
    <font>
      <sz val="10"/>
      <name val="MS Sans Serif"/>
      <family val="2"/>
    </font>
    <font>
      <sz val="10"/>
      <name val="WP TypographicSymbols"/>
    </font>
    <font>
      <sz val="10"/>
      <name val="MS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0"/>
      <color indexed="17"/>
      <name val="MS Sans Serif"/>
      <family val="2"/>
    </font>
    <font>
      <sz val="10"/>
      <name val="MS Sans Serif"/>
      <family val="2"/>
    </font>
    <font>
      <sz val="10"/>
      <color indexed="12"/>
      <name val="Arial"/>
      <family val="2"/>
    </font>
    <font>
      <sz val="10"/>
      <color rgb="FFFF0000"/>
      <name val="Arial"/>
      <family val="2"/>
    </font>
    <font>
      <sz val="10"/>
      <color rgb="FFFF0000"/>
      <name val="MS Sans Serif"/>
      <family val="2"/>
    </font>
    <font>
      <sz val="10"/>
      <color theme="4"/>
      <name val="Arial"/>
      <family val="2"/>
    </font>
    <font>
      <b/>
      <i/>
      <sz val="10"/>
      <name val="Arial"/>
      <family val="2"/>
    </font>
    <font>
      <b/>
      <i/>
      <sz val="11"/>
      <color theme="1"/>
      <name val="Calibri"/>
      <family val="2"/>
      <scheme val="minor"/>
    </font>
    <font>
      <sz val="1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9" fontId="1" fillId="0" borderId="0" applyFont="0" applyFill="0" applyBorder="0" applyAlignment="0" applyProtection="0"/>
  </cellStyleXfs>
  <cellXfs count="39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2" applyNumberFormat="1" applyFont="1" applyBorder="1"/>
    <xf numFmtId="165" fontId="0" fillId="0" borderId="0" xfId="2" applyNumberFormat="1" applyFont="1"/>
    <xf numFmtId="166" fontId="0" fillId="0" borderId="0" xfId="1" applyNumberFormat="1" applyFont="1" applyBorder="1"/>
    <xf numFmtId="166" fontId="0" fillId="0" borderId="0" xfId="1" applyNumberFormat="1" applyFont="1"/>
    <xf numFmtId="166" fontId="0" fillId="0" borderId="0" xfId="1" applyNumberFormat="1" applyFont="1" applyAlignment="1">
      <alignment horizontal="center"/>
    </xf>
    <xf numFmtId="166" fontId="2" fillId="0" borderId="0" xfId="1" applyNumberFormat="1" applyFont="1"/>
    <xf numFmtId="169" fontId="0" fillId="0" borderId="0" xfId="2" applyNumberFormat="1" applyFont="1"/>
    <xf numFmtId="169" fontId="0" fillId="0" borderId="0" xfId="2" applyNumberFormat="1" applyFont="1" applyBorder="1"/>
    <xf numFmtId="169" fontId="0" fillId="0" borderId="0" xfId="2" applyNumberFormat="1" applyFont="1" applyAlignment="1">
      <alignment horizontal="right"/>
    </xf>
    <xf numFmtId="5" fontId="0" fillId="0" borderId="0" xfId="2" applyNumberFormat="1" applyFont="1" applyBorder="1"/>
    <xf numFmtId="169" fontId="0" fillId="0" borderId="0" xfId="0" applyNumberFormat="1"/>
    <xf numFmtId="0" fontId="3" fillId="0" borderId="0" xfId="0" applyFont="1" applyBorder="1"/>
    <xf numFmtId="166" fontId="0" fillId="0" borderId="0" xfId="0" applyNumberFormat="1"/>
    <xf numFmtId="41" fontId="3" fillId="0" borderId="0" xfId="0" applyNumberFormat="1" applyFont="1" applyFill="1" applyBorder="1"/>
    <xf numFmtId="0" fontId="3" fillId="0" borderId="0" xfId="0" applyFont="1"/>
    <xf numFmtId="166" fontId="3" fillId="0" borderId="0" xfId="1" applyNumberFormat="1" applyFont="1" applyFill="1"/>
    <xf numFmtId="0" fontId="3" fillId="0" borderId="0" xfId="0" applyFont="1" applyFill="1"/>
    <xf numFmtId="0" fontId="3" fillId="0" borderId="0" xfId="0" applyFont="1" applyFill="1" applyBorder="1"/>
    <xf numFmtId="166" fontId="4" fillId="0" borderId="0" xfId="1" applyNumberFormat="1" applyFont="1" applyAlignment="1">
      <alignment horizontal="center"/>
    </xf>
    <xf numFmtId="166" fontId="4" fillId="0" borderId="0" xfId="1" applyNumberFormat="1" applyFont="1"/>
    <xf numFmtId="166" fontId="4" fillId="0" borderId="0" xfId="1" applyNumberFormat="1" applyFont="1" applyBorder="1"/>
    <xf numFmtId="166" fontId="4" fillId="0" borderId="1" xfId="1" applyNumberFormat="1" applyFont="1" applyBorder="1"/>
    <xf numFmtId="166" fontId="4" fillId="0" borderId="0" xfId="1" applyNumberFormat="1" applyFont="1" applyBorder="1" applyAlignment="1">
      <alignment horizontal="center"/>
    </xf>
    <xf numFmtId="166" fontId="4" fillId="0" borderId="0" xfId="1" applyNumberFormat="1" applyFont="1" applyBorder="1" applyAlignment="1">
      <alignment horizontal="left"/>
    </xf>
    <xf numFmtId="166" fontId="4" fillId="0" borderId="0" xfId="1" applyNumberFormat="1" applyFont="1" applyBorder="1" applyAlignment="1"/>
    <xf numFmtId="166" fontId="4" fillId="0" borderId="2" xfId="1" applyNumberFormat="1" applyFont="1" applyBorder="1" applyAlignment="1"/>
    <xf numFmtId="0" fontId="4" fillId="0" borderId="2" xfId="0" applyFont="1" applyBorder="1" applyAlignment="1">
      <alignment horizontal="center"/>
    </xf>
    <xf numFmtId="166" fontId="4" fillId="0" borderId="2" xfId="1" applyNumberFormat="1" applyFont="1" applyBorder="1" applyAlignment="1">
      <alignment horizontal="center"/>
    </xf>
    <xf numFmtId="166" fontId="4" fillId="0" borderId="2" xfId="1" applyNumberFormat="1" applyFont="1" applyBorder="1" applyAlignment="1">
      <alignment horizontal="left"/>
    </xf>
    <xf numFmtId="169" fontId="4" fillId="0" borderId="0" xfId="2" applyNumberFormat="1" applyFont="1" applyBorder="1" applyAlignment="1">
      <alignment horizontal="left"/>
    </xf>
    <xf numFmtId="166" fontId="4" fillId="0" borderId="3" xfId="1" applyNumberFormat="1" applyFont="1" applyBorder="1"/>
    <xf numFmtId="166" fontId="4" fillId="0" borderId="1" xfId="1" applyNumberFormat="1" applyFont="1" applyBorder="1" applyAlignment="1">
      <alignment horizontal="center"/>
    </xf>
    <xf numFmtId="165" fontId="4" fillId="0" borderId="0" xfId="2" applyNumberFormat="1" applyFont="1" applyBorder="1" applyAlignment="1">
      <alignment horizontal="left"/>
    </xf>
    <xf numFmtId="165" fontId="4" fillId="0" borderId="0" xfId="2" applyNumberFormat="1" applyFont="1"/>
    <xf numFmtId="0" fontId="4" fillId="0" borderId="0" xfId="0" applyFont="1"/>
    <xf numFmtId="43" fontId="4" fillId="0" borderId="0" xfId="0" applyNumberFormat="1" applyFont="1" applyBorder="1"/>
    <xf numFmtId="166" fontId="4" fillId="0" borderId="0" xfId="1" applyNumberFormat="1" applyFont="1" applyProtection="1">
      <protection locked="0"/>
    </xf>
    <xf numFmtId="165" fontId="4" fillId="0" borderId="0" xfId="2" applyNumberFormat="1" applyFont="1" applyBorder="1"/>
    <xf numFmtId="165" fontId="4" fillId="0" borderId="0" xfId="2" applyNumberFormat="1" applyFont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indent="2"/>
    </xf>
    <xf numFmtId="0" fontId="4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 indent="1"/>
    </xf>
    <xf numFmtId="0" fontId="4" fillId="0" borderId="2" xfId="0" applyFont="1" applyBorder="1" applyAlignment="1">
      <alignment horizontal="left" indent="2"/>
    </xf>
    <xf numFmtId="166" fontId="4" fillId="0" borderId="0" xfId="1" applyNumberFormat="1" applyFont="1" applyFill="1"/>
    <xf numFmtId="0" fontId="4" fillId="0" borderId="0" xfId="0" applyFont="1" applyBorder="1"/>
    <xf numFmtId="0" fontId="5" fillId="0" borderId="0" xfId="0" applyFont="1" applyBorder="1"/>
    <xf numFmtId="0" fontId="4" fillId="0" borderId="3" xfId="0" applyFont="1" applyBorder="1"/>
    <xf numFmtId="166" fontId="4" fillId="0" borderId="3" xfId="1" applyNumberFormat="1" applyFont="1" applyFill="1" applyBorder="1"/>
    <xf numFmtId="0" fontId="4" fillId="0" borderId="1" xfId="0" applyFont="1" applyBorder="1"/>
    <xf numFmtId="169" fontId="4" fillId="0" borderId="0" xfId="0" applyNumberFormat="1" applyFont="1" applyBorder="1"/>
    <xf numFmtId="49" fontId="4" fillId="0" borderId="0" xfId="1" applyNumberFormat="1" applyFont="1" applyBorder="1" applyAlignment="1">
      <alignment horizontal="left"/>
    </xf>
    <xf numFmtId="166" fontId="4" fillId="0" borderId="0" xfId="1" applyNumberFormat="1" applyFont="1" applyFill="1" applyBorder="1" applyAlignment="1">
      <alignment horizontal="left"/>
    </xf>
    <xf numFmtId="166" fontId="4" fillId="0" borderId="0" xfId="1" applyNumberFormat="1" applyFont="1" applyFill="1" applyBorder="1"/>
    <xf numFmtId="169" fontId="4" fillId="0" borderId="0" xfId="2" applyNumberFormat="1" applyFont="1" applyBorder="1"/>
    <xf numFmtId="168" fontId="4" fillId="0" borderId="0" xfId="0" applyNumberFormat="1" applyFont="1" applyBorder="1"/>
    <xf numFmtId="41" fontId="4" fillId="0" borderId="0" xfId="0" applyNumberFormat="1" applyFont="1" applyFill="1" applyBorder="1"/>
    <xf numFmtId="0" fontId="4" fillId="0" borderId="0" xfId="0" applyFont="1" applyFill="1" applyBorder="1"/>
    <xf numFmtId="49" fontId="4" fillId="0" borderId="0" xfId="1" applyNumberFormat="1" applyFont="1" applyFill="1" applyBorder="1" applyAlignment="1">
      <alignment horizontal="left"/>
    </xf>
    <xf numFmtId="0" fontId="4" fillId="0" borderId="3" xfId="0" applyFont="1" applyBorder="1" applyAlignment="1">
      <alignment horizontal="center"/>
    </xf>
    <xf numFmtId="169" fontId="4" fillId="0" borderId="0" xfId="0" applyNumberFormat="1" applyFont="1" applyBorder="1" applyAlignment="1">
      <alignment horizontal="left"/>
    </xf>
    <xf numFmtId="5" fontId="4" fillId="0" borderId="0" xfId="2" applyNumberFormat="1" applyFont="1" applyFill="1" applyBorder="1"/>
    <xf numFmtId="0" fontId="4" fillId="0" borderId="0" xfId="0" applyFont="1" applyFill="1" applyBorder="1" applyAlignment="1">
      <alignment horizontal="left"/>
    </xf>
    <xf numFmtId="0" fontId="4" fillId="0" borderId="3" xfId="0" applyFont="1" applyFill="1" applyBorder="1"/>
    <xf numFmtId="168" fontId="4" fillId="0" borderId="0" xfId="2" applyNumberFormat="1" applyFont="1" applyBorder="1"/>
    <xf numFmtId="49" fontId="4" fillId="0" borderId="0" xfId="2" applyNumberFormat="1" applyFont="1" applyBorder="1" applyAlignment="1">
      <alignment horizontal="left"/>
    </xf>
    <xf numFmtId="164" fontId="4" fillId="0" borderId="0" xfId="1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165" fontId="4" fillId="0" borderId="0" xfId="2" applyNumberFormat="1" applyFont="1" applyFill="1" applyBorder="1"/>
    <xf numFmtId="0" fontId="8" fillId="0" borderId="0" xfId="0" applyFont="1"/>
    <xf numFmtId="166" fontId="4" fillId="0" borderId="0" xfId="0" applyNumberFormat="1" applyFont="1" applyBorder="1"/>
    <xf numFmtId="43" fontId="0" fillId="0" borderId="0" xfId="0" applyNumberFormat="1"/>
    <xf numFmtId="169" fontId="9" fillId="0" borderId="0" xfId="2" applyNumberFormat="1" applyFont="1" applyBorder="1" applyAlignment="1">
      <alignment horizontal="right"/>
    </xf>
    <xf numFmtId="0" fontId="9" fillId="0" borderId="0" xfId="0" applyFont="1" applyBorder="1"/>
    <xf numFmtId="41" fontId="4" fillId="0" borderId="0" xfId="0" quotePrefix="1" applyNumberFormat="1" applyFont="1" applyBorder="1"/>
    <xf numFmtId="0" fontId="9" fillId="0" borderId="0" xfId="0" applyFont="1"/>
    <xf numFmtId="166" fontId="4" fillId="0" borderId="0" xfId="1" applyNumberFormat="1" applyFont="1" applyBorder="1" applyAlignment="1">
      <alignment horizontal="center" vertical="center"/>
    </xf>
    <xf numFmtId="166" fontId="4" fillId="0" borderId="2" xfId="1" applyNumberFormat="1" applyFont="1" applyBorder="1" applyAlignment="1">
      <alignment horizontal="center" vertical="center"/>
    </xf>
    <xf numFmtId="166" fontId="4" fillId="0" borderId="0" xfId="0" applyNumberFormat="1" applyFont="1"/>
    <xf numFmtId="168" fontId="0" fillId="0" borderId="0" xfId="2" applyNumberFormat="1" applyFont="1"/>
    <xf numFmtId="168" fontId="4" fillId="0" borderId="0" xfId="2" applyNumberFormat="1" applyFont="1" applyBorder="1" applyAlignment="1">
      <alignment horizontal="right"/>
    </xf>
    <xf numFmtId="166" fontId="4" fillId="0" borderId="0" xfId="1" applyNumberFormat="1" applyFont="1" applyFill="1" applyProtection="1">
      <protection locked="0"/>
    </xf>
    <xf numFmtId="166" fontId="4" fillId="0" borderId="0" xfId="1" applyNumberFormat="1" applyFont="1" applyBorder="1" applyAlignment="1">
      <alignment horizontal="left" indent="2"/>
    </xf>
    <xf numFmtId="166" fontId="9" fillId="0" borderId="0" xfId="1" applyNumberFormat="1" applyFont="1" applyBorder="1"/>
    <xf numFmtId="166" fontId="9" fillId="0" borderId="0" xfId="1" applyNumberFormat="1" applyFont="1" applyFill="1" applyBorder="1"/>
    <xf numFmtId="166" fontId="9" fillId="0" borderId="0" xfId="1" applyNumberFormat="1" applyFont="1"/>
    <xf numFmtId="0" fontId="0" fillId="0" borderId="0" xfId="0" applyFill="1"/>
    <xf numFmtId="166" fontId="4" fillId="0" borderId="4" xfId="1" applyNumberFormat="1" applyFont="1" applyBorder="1"/>
    <xf numFmtId="166" fontId="4" fillId="0" borderId="0" xfId="1" applyNumberFormat="1" applyFont="1" applyAlignment="1">
      <alignment horizontal="left" indent="1"/>
    </xf>
    <xf numFmtId="166" fontId="4" fillId="0" borderId="2" xfId="1" applyNumberFormat="1" applyFont="1" applyBorder="1" applyAlignment="1">
      <alignment horizontal="left" indent="3"/>
    </xf>
    <xf numFmtId="166" fontId="0" fillId="0" borderId="0" xfId="1" applyNumberFormat="1" applyFont="1" applyFill="1"/>
    <xf numFmtId="166" fontId="4" fillId="0" borderId="0" xfId="1" applyNumberFormat="1" applyFont="1" applyFill="1" applyAlignment="1">
      <alignment horizontal="center"/>
    </xf>
    <xf numFmtId="166" fontId="4" fillId="0" borderId="1" xfId="1" applyNumberFormat="1" applyFont="1" applyFill="1" applyBorder="1" applyAlignment="1">
      <alignment horizontal="center"/>
    </xf>
    <xf numFmtId="166" fontId="4" fillId="0" borderId="1" xfId="1" applyNumberFormat="1" applyFont="1" applyFill="1" applyBorder="1"/>
    <xf numFmtId="166" fontId="4" fillId="0" borderId="2" xfId="1" applyNumberFormat="1" applyFont="1" applyFill="1" applyBorder="1" applyAlignment="1">
      <alignment horizontal="left"/>
    </xf>
    <xf numFmtId="166" fontId="4" fillId="0" borderId="2" xfId="1" applyNumberFormat="1" applyFont="1" applyFill="1" applyBorder="1" applyAlignment="1">
      <alignment horizontal="center"/>
    </xf>
    <xf numFmtId="43" fontId="4" fillId="0" borderId="0" xfId="1" applyNumberFormat="1" applyFont="1"/>
    <xf numFmtId="43" fontId="4" fillId="0" borderId="0" xfId="1" applyNumberFormat="1" applyFont="1" applyBorder="1"/>
    <xf numFmtId="165" fontId="4" fillId="0" borderId="0" xfId="2" applyNumberFormat="1" applyFont="1" applyBorder="1" applyAlignment="1">
      <alignment horizontal="right"/>
    </xf>
    <xf numFmtId="165" fontId="4" fillId="0" borderId="0" xfId="2" applyNumberFormat="1" applyFont="1" applyBorder="1" applyAlignment="1">
      <alignment horizontal="left" indent="1"/>
    </xf>
    <xf numFmtId="166" fontId="9" fillId="0" borderId="0" xfId="1" applyNumberFormat="1" applyFont="1" applyFill="1"/>
    <xf numFmtId="165" fontId="4" fillId="0" borderId="0" xfId="2" applyNumberFormat="1" applyFont="1" applyFill="1" applyBorder="1" applyAlignment="1">
      <alignment horizontal="left"/>
    </xf>
    <xf numFmtId="165" fontId="4" fillId="0" borderId="0" xfId="2" applyNumberFormat="1" applyFont="1" applyFill="1" applyAlignment="1">
      <alignment horizontal="right"/>
    </xf>
    <xf numFmtId="43" fontId="3" fillId="0" borderId="0" xfId="1" applyNumberFormat="1" applyFont="1" applyFill="1" applyBorder="1"/>
    <xf numFmtId="0" fontId="9" fillId="0" borderId="0" xfId="0" applyFont="1" applyFill="1" applyBorder="1"/>
    <xf numFmtId="41" fontId="9" fillId="0" borderId="0" xfId="0" applyNumberFormat="1" applyFont="1" applyBorder="1"/>
    <xf numFmtId="43" fontId="9" fillId="0" borderId="0" xfId="1" applyNumberFormat="1" applyFont="1" applyFill="1"/>
    <xf numFmtId="166" fontId="10" fillId="0" borderId="0" xfId="1" applyNumberFormat="1" applyFont="1" applyFill="1" applyBorder="1"/>
    <xf numFmtId="43" fontId="4" fillId="0" borderId="0" xfId="1" applyNumberFormat="1" applyFont="1" applyFill="1" applyBorder="1"/>
    <xf numFmtId="165" fontId="4" fillId="0" borderId="2" xfId="2" applyNumberFormat="1" applyFont="1" applyFill="1" applyBorder="1" applyAlignment="1">
      <alignment horizontal="center"/>
    </xf>
    <xf numFmtId="166" fontId="10" fillId="0" borderId="0" xfId="1" applyNumberFormat="1" applyFont="1" applyFill="1" applyBorder="1" applyAlignment="1">
      <alignment horizontal="right"/>
    </xf>
    <xf numFmtId="166" fontId="0" fillId="0" borderId="0" xfId="1" applyNumberFormat="1" applyFont="1" applyAlignment="1"/>
    <xf numFmtId="171" fontId="4" fillId="0" borderId="0" xfId="1" applyNumberFormat="1" applyFont="1"/>
    <xf numFmtId="166" fontId="4" fillId="0" borderId="5" xfId="1" applyNumberFormat="1" applyFont="1" applyBorder="1" applyAlignment="1">
      <alignment horizontal="center"/>
    </xf>
    <xf numFmtId="165" fontId="4" fillId="0" borderId="1" xfId="0" applyNumberFormat="1" applyFont="1" applyBorder="1"/>
    <xf numFmtId="0" fontId="0" fillId="0" borderId="0" xfId="0" applyFill="1" applyBorder="1"/>
    <xf numFmtId="166" fontId="4" fillId="0" borderId="0" xfId="1" applyNumberFormat="1" applyFont="1" applyFill="1" applyBorder="1" applyAlignment="1">
      <alignment horizontal="right"/>
    </xf>
    <xf numFmtId="169" fontId="4" fillId="0" borderId="0" xfId="1" applyNumberFormat="1" applyFont="1" applyFill="1" applyBorder="1"/>
    <xf numFmtId="0" fontId="0" fillId="0" borderId="0" xfId="0" applyFill="1" applyAlignment="1">
      <alignment horizontal="center"/>
    </xf>
    <xf numFmtId="169" fontId="0" fillId="0" borderId="0" xfId="2" applyNumberFormat="1" applyFont="1" applyFill="1"/>
    <xf numFmtId="0" fontId="9" fillId="0" borderId="0" xfId="0" applyFont="1" applyFill="1"/>
    <xf numFmtId="166" fontId="4" fillId="0" borderId="0" xfId="1" applyNumberFormat="1" applyFont="1" applyBorder="1" applyAlignment="1">
      <alignment horizontal="center" vertical="center" wrapText="1"/>
    </xf>
    <xf numFmtId="166" fontId="9" fillId="0" borderId="0" xfId="1" applyNumberFormat="1" applyFont="1" applyBorder="1" applyAlignment="1"/>
    <xf numFmtId="166" fontId="4" fillId="0" borderId="0" xfId="1" applyNumberFormat="1" applyFont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166" fontId="4" fillId="0" borderId="0" xfId="1" applyNumberFormat="1" applyFont="1" applyFill="1" applyBorder="1" applyAlignment="1"/>
    <xf numFmtId="169" fontId="0" fillId="0" borderId="0" xfId="2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14" fontId="4" fillId="0" borderId="0" xfId="0" applyNumberFormat="1" applyFont="1"/>
    <xf numFmtId="166" fontId="0" fillId="0" borderId="0" xfId="0" applyNumberFormat="1" applyBorder="1"/>
    <xf numFmtId="0" fontId="1" fillId="0" borderId="0" xfId="0" applyFont="1" applyBorder="1"/>
    <xf numFmtId="169" fontId="4" fillId="0" borderId="0" xfId="2" applyNumberFormat="1" applyFont="1"/>
    <xf numFmtId="41" fontId="1" fillId="0" borderId="0" xfId="0" applyNumberFormat="1" applyFont="1" applyBorder="1"/>
    <xf numFmtId="169" fontId="4" fillId="0" borderId="0" xfId="2" applyNumberFormat="1" applyFont="1" applyFill="1" applyBorder="1" applyAlignment="1">
      <alignment horizontal="right"/>
    </xf>
    <xf numFmtId="43" fontId="1" fillId="0" borderId="0" xfId="1" applyFont="1" applyBorder="1"/>
    <xf numFmtId="44" fontId="0" fillId="0" borderId="0" xfId="2" applyFont="1"/>
    <xf numFmtId="44" fontId="0" fillId="0" borderId="0" xfId="0" applyNumberFormat="1"/>
    <xf numFmtId="0" fontId="1" fillId="0" borderId="0" xfId="0" applyFont="1"/>
    <xf numFmtId="42" fontId="4" fillId="0" borderId="0" xfId="2" applyNumberFormat="1" applyFont="1" applyBorder="1"/>
    <xf numFmtId="42" fontId="4" fillId="0" borderId="0" xfId="0" applyNumberFormat="1" applyFont="1"/>
    <xf numFmtId="170" fontId="4" fillId="0" borderId="0" xfId="0" applyNumberFormat="1" applyFont="1"/>
    <xf numFmtId="165" fontId="0" fillId="0" borderId="0" xfId="0" applyNumberFormat="1"/>
    <xf numFmtId="14" fontId="4" fillId="0" borderId="0" xfId="0" quotePrefix="1" applyNumberFormat="1" applyFont="1" applyAlignment="1">
      <alignment horizontal="center"/>
    </xf>
    <xf numFmtId="43" fontId="0" fillId="0" borderId="0" xfId="1" applyFont="1"/>
    <xf numFmtId="166" fontId="4" fillId="0" borderId="6" xfId="1" applyNumberFormat="1" applyFont="1" applyFill="1" applyBorder="1" applyAlignment="1">
      <alignment horizontal="center"/>
    </xf>
    <xf numFmtId="0" fontId="7" fillId="0" borderId="0" xfId="0" applyFont="1" applyFill="1"/>
    <xf numFmtId="166" fontId="4" fillId="0" borderId="0" xfId="1" applyNumberFormat="1" applyFont="1" applyFill="1" applyAlignment="1">
      <alignment horizontal="right" vertical="top"/>
    </xf>
    <xf numFmtId="166" fontId="7" fillId="0" borderId="0" xfId="1" applyNumberFormat="1" applyFont="1" applyFill="1" applyBorder="1"/>
    <xf numFmtId="165" fontId="4" fillId="0" borderId="0" xfId="1" applyNumberFormat="1" applyFont="1" applyFill="1" applyBorder="1"/>
    <xf numFmtId="165" fontId="4" fillId="0" borderId="0" xfId="1" applyNumberFormat="1" applyFont="1" applyFill="1" applyBorder="1" applyAlignment="1">
      <alignment horizontal="left"/>
    </xf>
    <xf numFmtId="166" fontId="4" fillId="0" borderId="0" xfId="1" quotePrefix="1" applyNumberFormat="1" applyFont="1" applyFill="1" applyBorder="1" applyAlignment="1">
      <alignment horizontal="center"/>
    </xf>
    <xf numFmtId="166" fontId="4" fillId="0" borderId="0" xfId="1" quotePrefix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/>
    </xf>
    <xf numFmtId="166" fontId="4" fillId="0" borderId="0" xfId="1" applyNumberFormat="1" applyFont="1" applyFill="1" applyBorder="1" applyAlignment="1">
      <alignment horizontal="center"/>
    </xf>
    <xf numFmtId="0" fontId="4" fillId="0" borderId="1" xfId="0" applyFont="1" applyFill="1" applyBorder="1"/>
    <xf numFmtId="166" fontId="4" fillId="0" borderId="0" xfId="1" applyNumberFormat="1" applyFont="1" applyFill="1" applyBorder="1" applyAlignment="1">
      <alignment horizontal="left" indent="2"/>
    </xf>
    <xf numFmtId="0" fontId="4" fillId="0" borderId="2" xfId="0" applyFont="1" applyFill="1" applyBorder="1" applyAlignment="1">
      <alignment horizontal="left"/>
    </xf>
    <xf numFmtId="166" fontId="4" fillId="0" borderId="2" xfId="1" applyNumberFormat="1" applyFont="1" applyFill="1" applyBorder="1" applyAlignment="1">
      <alignment horizontal="left" indent="2"/>
    </xf>
    <xf numFmtId="169" fontId="4" fillId="0" borderId="0" xfId="0" applyNumberFormat="1" applyFont="1" applyFill="1" applyBorder="1" applyAlignment="1">
      <alignment horizontal="left"/>
    </xf>
    <xf numFmtId="166" fontId="7" fillId="0" borderId="2" xfId="1" applyNumberFormat="1" applyFont="1" applyFill="1" applyBorder="1" applyAlignment="1">
      <alignment horizontal="center"/>
    </xf>
    <xf numFmtId="0" fontId="4" fillId="0" borderId="0" xfId="0" applyFont="1" applyFill="1"/>
    <xf numFmtId="166" fontId="4" fillId="0" borderId="0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4" fillId="0" borderId="3" xfId="0" applyFont="1" applyFill="1" applyBorder="1" applyAlignment="1">
      <alignment horizontal="center"/>
    </xf>
    <xf numFmtId="166" fontId="4" fillId="0" borderId="2" xfId="1" applyNumberFormat="1" applyFont="1" applyFill="1" applyBorder="1" applyAlignment="1">
      <alignment horizontal="center" vertical="center"/>
    </xf>
    <xf numFmtId="166" fontId="4" fillId="0" borderId="7" xfId="1" applyNumberFormat="1" applyFont="1" applyFill="1" applyBorder="1" applyAlignment="1">
      <alignment horizontal="center"/>
    </xf>
    <xf numFmtId="41" fontId="4" fillId="0" borderId="2" xfId="0" applyNumberFormat="1" applyFont="1" applyFill="1" applyBorder="1"/>
    <xf numFmtId="166" fontId="7" fillId="0" borderId="0" xfId="1" applyNumberFormat="1" applyFont="1"/>
    <xf numFmtId="166" fontId="7" fillId="0" borderId="0" xfId="1" applyNumberFormat="1" applyFont="1" applyFill="1"/>
    <xf numFmtId="0" fontId="7" fillId="0" borderId="0" xfId="0" applyFont="1" applyBorder="1"/>
    <xf numFmtId="0" fontId="7" fillId="0" borderId="0" xfId="0" applyFont="1"/>
    <xf numFmtId="0" fontId="7" fillId="0" borderId="0" xfId="0" applyFont="1" applyFill="1" applyBorder="1"/>
    <xf numFmtId="166" fontId="4" fillId="0" borderId="6" xfId="1" applyNumberFormat="1" applyFont="1" applyFill="1" applyBorder="1"/>
    <xf numFmtId="43" fontId="4" fillId="0" borderId="0" xfId="1" applyFont="1" applyFill="1"/>
    <xf numFmtId="166" fontId="4" fillId="0" borderId="1" xfId="1" applyNumberFormat="1" applyFont="1" applyFill="1" applyBorder="1" applyAlignment="1"/>
    <xf numFmtId="166" fontId="4" fillId="0" borderId="0" xfId="0" applyNumberFormat="1" applyFont="1" applyFill="1" applyBorder="1"/>
    <xf numFmtId="0" fontId="3" fillId="0" borderId="0" xfId="0" applyFont="1" applyFill="1" applyBorder="1" applyAlignment="1"/>
    <xf numFmtId="0" fontId="7" fillId="0" borderId="0" xfId="0" applyFont="1" applyFill="1" applyBorder="1" applyAlignment="1"/>
    <xf numFmtId="168" fontId="7" fillId="0" borderId="0" xfId="2" applyNumberFormat="1" applyFont="1" applyFill="1"/>
    <xf numFmtId="0" fontId="1" fillId="0" borderId="0" xfId="0" applyFont="1" applyFill="1"/>
    <xf numFmtId="0" fontId="7" fillId="0" borderId="0" xfId="0" applyFont="1" applyFill="1" applyAlignment="1">
      <alignment horizontal="center"/>
    </xf>
    <xf numFmtId="169" fontId="7" fillId="0" borderId="0" xfId="2" applyNumberFormat="1" applyFont="1" applyFill="1"/>
    <xf numFmtId="43" fontId="7" fillId="0" borderId="0" xfId="1" applyNumberFormat="1" applyFont="1" applyFill="1"/>
    <xf numFmtId="0" fontId="1" fillId="0" borderId="0" xfId="0" applyFont="1" applyFill="1" applyBorder="1"/>
    <xf numFmtId="169" fontId="7" fillId="0" borderId="0" xfId="2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left" indent="2"/>
    </xf>
    <xf numFmtId="0" fontId="4" fillId="0" borderId="2" xfId="0" applyFont="1" applyFill="1" applyBorder="1" applyAlignment="1">
      <alignment horizontal="left" indent="2"/>
    </xf>
    <xf numFmtId="44" fontId="4" fillId="0" borderId="0" xfId="3" applyNumberFormat="1" applyFont="1" applyFill="1" applyBorder="1"/>
    <xf numFmtId="44" fontId="4" fillId="0" borderId="0" xfId="0" applyNumberFormat="1" applyFont="1" applyFill="1" applyBorder="1"/>
    <xf numFmtId="166" fontId="7" fillId="0" borderId="1" xfId="1" applyNumberFormat="1" applyFont="1" applyBorder="1"/>
    <xf numFmtId="166" fontId="7" fillId="0" borderId="0" xfId="1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166" fontId="7" fillId="0" borderId="2" xfId="1" applyNumberFormat="1" applyFont="1" applyBorder="1" applyAlignment="1">
      <alignment horizontal="center"/>
    </xf>
    <xf numFmtId="169" fontId="7" fillId="0" borderId="0" xfId="2" applyNumberFormat="1" applyFont="1"/>
    <xf numFmtId="166" fontId="7" fillId="0" borderId="0" xfId="0" applyNumberFormat="1" applyFont="1"/>
    <xf numFmtId="166" fontId="7" fillId="0" borderId="0" xfId="1" applyNumberFormat="1" applyFont="1" applyBorder="1"/>
    <xf numFmtId="165" fontId="7" fillId="0" borderId="0" xfId="2" applyNumberFormat="1" applyFont="1"/>
    <xf numFmtId="166" fontId="4" fillId="0" borderId="0" xfId="1" applyNumberFormat="1" applyFont="1" applyFill="1" applyBorder="1" applyProtection="1">
      <protection locked="0"/>
    </xf>
    <xf numFmtId="43" fontId="6" fillId="0" borderId="0" xfId="1" applyFont="1" applyFill="1" applyBorder="1"/>
    <xf numFmtId="170" fontId="0" fillId="0" borderId="0" xfId="4" applyNumberFormat="1" applyFont="1"/>
    <xf numFmtId="10" fontId="4" fillId="0" borderId="0" xfId="0" applyNumberFormat="1" applyFont="1"/>
    <xf numFmtId="166" fontId="11" fillId="0" borderId="0" xfId="1" applyNumberFormat="1" applyFont="1" applyFill="1" applyBorder="1"/>
    <xf numFmtId="166" fontId="12" fillId="0" borderId="0" xfId="1" applyNumberFormat="1" applyFont="1" applyFill="1"/>
    <xf numFmtId="166" fontId="12" fillId="0" borderId="0" xfId="1" applyNumberFormat="1" applyFont="1" applyFill="1" applyBorder="1"/>
    <xf numFmtId="166" fontId="11" fillId="0" borderId="3" xfId="1" applyNumberFormat="1" applyFont="1" applyFill="1" applyBorder="1"/>
    <xf numFmtId="166" fontId="4" fillId="0" borderId="0" xfId="1" applyNumberFormat="1" applyFont="1" applyAlignment="1">
      <alignment horizontal="center"/>
    </xf>
    <xf numFmtId="166" fontId="4" fillId="0" borderId="2" xfId="1" applyNumberFormat="1" applyFont="1" applyBorder="1" applyAlignment="1">
      <alignment horizontal="center"/>
    </xf>
    <xf numFmtId="166" fontId="4" fillId="0" borderId="0" xfId="1" applyNumberFormat="1" applyFont="1" applyBorder="1" applyAlignment="1">
      <alignment horizontal="center"/>
    </xf>
    <xf numFmtId="43" fontId="0" fillId="0" borderId="0" xfId="1" applyFont="1" applyBorder="1"/>
    <xf numFmtId="43" fontId="0" fillId="0" borderId="0" xfId="1" applyFont="1" applyBorder="1" applyAlignment="1">
      <alignment horizontal="center"/>
    </xf>
    <xf numFmtId="43" fontId="0" fillId="0" borderId="0" xfId="1" applyFont="1" applyFill="1" applyBorder="1"/>
    <xf numFmtId="166" fontId="11" fillId="0" borderId="0" xfId="1" applyNumberFormat="1" applyFont="1" applyFill="1" applyProtection="1">
      <protection locked="0"/>
    </xf>
    <xf numFmtId="166" fontId="11" fillId="0" borderId="0" xfId="1" applyNumberFormat="1" applyFont="1" applyFill="1"/>
    <xf numFmtId="166" fontId="1" fillId="0" borderId="0" xfId="1" applyNumberFormat="1" applyFont="1" applyFill="1"/>
    <xf numFmtId="166" fontId="12" fillId="0" borderId="0" xfId="1" applyNumberFormat="1" applyFont="1"/>
    <xf numFmtId="44" fontId="4" fillId="0" borderId="0" xfId="2" applyFont="1"/>
    <xf numFmtId="166" fontId="1" fillId="0" borderId="0" xfId="1" applyNumberFormat="1" applyFont="1" applyBorder="1"/>
    <xf numFmtId="166" fontId="1" fillId="0" borderId="0" xfId="1" applyNumberFormat="1" applyFont="1"/>
    <xf numFmtId="166" fontId="4" fillId="0" borderId="0" xfId="1" applyNumberFormat="1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43" fontId="7" fillId="0" borderId="0" xfId="1" applyFont="1" applyFill="1"/>
    <xf numFmtId="0" fontId="12" fillId="0" borderId="0" xfId="0" applyFont="1" applyFill="1" applyBorder="1"/>
    <xf numFmtId="166" fontId="11" fillId="0" borderId="0" xfId="1" applyNumberFormat="1" applyFont="1"/>
    <xf numFmtId="166" fontId="1" fillId="0" borderId="1" xfId="1" applyNumberFormat="1" applyFont="1" applyBorder="1"/>
    <xf numFmtId="166" fontId="1" fillId="0" borderId="0" xfId="1" applyNumberFormat="1" applyFont="1" applyAlignment="1">
      <alignment horizontal="center"/>
    </xf>
    <xf numFmtId="166" fontId="1" fillId="0" borderId="2" xfId="1" applyNumberFormat="1" applyFont="1" applyBorder="1" applyAlignment="1">
      <alignment horizontal="center"/>
    </xf>
    <xf numFmtId="166" fontId="4" fillId="0" borderId="0" xfId="1" applyNumberFormat="1" applyFont="1" applyBorder="1" applyAlignment="1">
      <alignment horizontal="center" wrapText="1"/>
    </xf>
    <xf numFmtId="0" fontId="0" fillId="0" borderId="5" xfId="0" applyBorder="1"/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6" fontId="4" fillId="0" borderId="0" xfId="1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170" fontId="0" fillId="0" borderId="10" xfId="4" applyNumberFormat="1" applyFont="1" applyBorder="1"/>
    <xf numFmtId="166" fontId="4" fillId="0" borderId="0" xfId="1" applyNumberFormat="1" applyFont="1" applyBorder="1" applyAlignment="1">
      <alignment horizontal="center"/>
    </xf>
    <xf numFmtId="43" fontId="4" fillId="0" borderId="0" xfId="1" applyFont="1"/>
    <xf numFmtId="166" fontId="4" fillId="0" borderId="0" xfId="1" applyNumberFormat="1" applyFont="1" applyAlignment="1">
      <alignment horizontal="center"/>
    </xf>
    <xf numFmtId="166" fontId="4" fillId="0" borderId="2" xfId="1" applyNumberFormat="1" applyFont="1" applyBorder="1" applyAlignment="1">
      <alignment horizontal="center"/>
    </xf>
    <xf numFmtId="166" fontId="4" fillId="0" borderId="0" xfId="1" quotePrefix="1" applyNumberFormat="1" applyFont="1" applyFill="1"/>
    <xf numFmtId="166" fontId="0" fillId="0" borderId="0" xfId="0" applyNumberFormat="1" applyFill="1"/>
    <xf numFmtId="166" fontId="1" fillId="0" borderId="0" xfId="1" applyNumberFormat="1" applyFont="1" applyFill="1" applyBorder="1"/>
    <xf numFmtId="44" fontId="4" fillId="0" borderId="0" xfId="2" applyFont="1" applyBorder="1"/>
    <xf numFmtId="44" fontId="4" fillId="0" borderId="0" xfId="2" applyFont="1" applyBorder="1" applyAlignment="1">
      <alignment horizontal="center"/>
    </xf>
    <xf numFmtId="44" fontId="4" fillId="0" borderId="0" xfId="2" applyFont="1" applyFill="1" applyBorder="1"/>
    <xf numFmtId="44" fontId="13" fillId="0" borderId="0" xfId="2" applyFont="1" applyFill="1" applyBorder="1"/>
    <xf numFmtId="44" fontId="13" fillId="0" borderId="0" xfId="2" applyFont="1" applyBorder="1"/>
    <xf numFmtId="44" fontId="0" fillId="0" borderId="10" xfId="2" applyFont="1" applyFill="1" applyBorder="1"/>
    <xf numFmtId="43" fontId="4" fillId="0" borderId="0" xfId="0" applyNumberFormat="1" applyFont="1" applyFill="1"/>
    <xf numFmtId="166" fontId="16" fillId="0" borderId="0" xfId="1" applyNumberFormat="1" applyFont="1" applyFill="1" applyProtection="1">
      <protection locked="0"/>
    </xf>
    <xf numFmtId="172" fontId="1" fillId="0" borderId="10" xfId="0" applyNumberFormat="1" applyFont="1" applyBorder="1"/>
    <xf numFmtId="166" fontId="4" fillId="0" borderId="0" xfId="1" applyNumberFormat="1" applyFont="1" applyFill="1" applyBorder="1" applyAlignment="1">
      <alignment horizontal="center"/>
    </xf>
    <xf numFmtId="14" fontId="0" fillId="0" borderId="0" xfId="0" applyNumberFormat="1" applyAlignment="1">
      <alignment horizontal="left"/>
    </xf>
    <xf numFmtId="165" fontId="0" fillId="0" borderId="0" xfId="2" applyNumberFormat="1" applyFont="1" applyFill="1"/>
    <xf numFmtId="43" fontId="4" fillId="0" borderId="0" xfId="1" applyNumberFormat="1" applyFont="1" applyFill="1"/>
    <xf numFmtId="166" fontId="4" fillId="0" borderId="0" xfId="0" applyNumberFormat="1" applyFont="1" applyFill="1"/>
    <xf numFmtId="44" fontId="1" fillId="0" borderId="0" xfId="2" applyFont="1"/>
    <xf numFmtId="44" fontId="1" fillId="0" borderId="0" xfId="0" applyNumberFormat="1" applyFont="1"/>
    <xf numFmtId="43" fontId="4" fillId="0" borderId="0" xfId="1" applyFont="1" applyBorder="1"/>
    <xf numFmtId="10" fontId="0" fillId="0" borderId="0" xfId="4" applyNumberFormat="1" applyFont="1"/>
    <xf numFmtId="0" fontId="12" fillId="0" borderId="0" xfId="0" applyFont="1" applyFill="1"/>
    <xf numFmtId="166" fontId="11" fillId="0" borderId="0" xfId="1" applyNumberFormat="1" applyFont="1" applyFill="1" applyAlignment="1">
      <alignment horizontal="right" vertical="top"/>
    </xf>
    <xf numFmtId="166" fontId="11" fillId="0" borderId="3" xfId="1" applyNumberFormat="1" applyFont="1" applyBorder="1"/>
    <xf numFmtId="166" fontId="11" fillId="0" borderId="0" xfId="1" applyNumberFormat="1" applyFont="1" applyFill="1" applyBorder="1" applyAlignment="1">
      <alignment horizontal="left"/>
    </xf>
    <xf numFmtId="166" fontId="11" fillId="0" borderId="0" xfId="1" applyNumberFormat="1" applyFont="1" applyBorder="1"/>
    <xf numFmtId="42" fontId="11" fillId="0" borderId="0" xfId="2" applyNumberFormat="1" applyFont="1" applyFill="1" applyBorder="1"/>
    <xf numFmtId="0" fontId="11" fillId="0" borderId="0" xfId="0" applyFont="1" applyFill="1" applyBorder="1"/>
    <xf numFmtId="166" fontId="12" fillId="0" borderId="0" xfId="1" applyNumberFormat="1" applyFont="1" applyFill="1" applyBorder="1" applyAlignment="1">
      <alignment horizontal="center"/>
    </xf>
    <xf numFmtId="166" fontId="11" fillId="0" borderId="0" xfId="1" applyNumberFormat="1" applyFont="1" applyFill="1" applyBorder="1" applyAlignment="1"/>
    <xf numFmtId="44" fontId="11" fillId="0" borderId="0" xfId="1" applyNumberFormat="1" applyFont="1" applyFill="1" applyBorder="1" applyAlignment="1">
      <alignment horizontal="left"/>
    </xf>
    <xf numFmtId="169" fontId="11" fillId="0" borderId="0" xfId="1" applyNumberFormat="1" applyFont="1" applyFill="1"/>
    <xf numFmtId="165" fontId="11" fillId="0" borderId="0" xfId="1" applyNumberFormat="1" applyFont="1" applyFill="1"/>
    <xf numFmtId="1" fontId="11" fillId="0" borderId="0" xfId="0" applyNumberFormat="1" applyFont="1" applyFill="1" applyBorder="1"/>
    <xf numFmtId="169" fontId="11" fillId="0" borderId="0" xfId="0" applyNumberFormat="1" applyFont="1" applyFill="1" applyBorder="1"/>
    <xf numFmtId="41" fontId="11" fillId="0" borderId="0" xfId="0" applyNumberFormat="1" applyFont="1" applyBorder="1"/>
    <xf numFmtId="41" fontId="11" fillId="0" borderId="0" xfId="0" applyNumberFormat="1" applyFont="1" applyFill="1" applyBorder="1"/>
    <xf numFmtId="42" fontId="4" fillId="0" borderId="0" xfId="2" applyNumberFormat="1" applyFont="1" applyAlignment="1">
      <alignment horizontal="left"/>
    </xf>
    <xf numFmtId="42" fontId="4" fillId="0" borderId="0" xfId="2" applyNumberFormat="1" applyFont="1" applyFill="1" applyBorder="1"/>
    <xf numFmtId="166" fontId="4" fillId="0" borderId="0" xfId="1" applyNumberFormat="1" applyFont="1" applyFill="1" applyAlignment="1" applyProtection="1">
      <alignment horizontal="left" indent="1"/>
      <protection locked="0"/>
    </xf>
    <xf numFmtId="166" fontId="4" fillId="0" borderId="0" xfId="1" applyNumberFormat="1" applyFont="1" applyFill="1" applyBorder="1" applyAlignment="1">
      <alignment horizontal="center"/>
    </xf>
    <xf numFmtId="166" fontId="4" fillId="0" borderId="0" xfId="1" quotePrefix="1" applyNumberFormat="1" applyFont="1" applyFill="1" applyProtection="1">
      <protection locked="0"/>
    </xf>
    <xf numFmtId="37" fontId="1" fillId="0" borderId="0" xfId="1" applyNumberFormat="1" applyFont="1" applyFill="1"/>
    <xf numFmtId="166" fontId="4" fillId="0" borderId="3" xfId="1" applyNumberFormat="1" applyFont="1" applyFill="1" applyBorder="1" applyProtection="1">
      <protection locked="0"/>
    </xf>
    <xf numFmtId="166" fontId="4" fillId="0" borderId="3" xfId="1" applyNumberFormat="1" applyFont="1" applyFill="1" applyBorder="1" applyAlignment="1">
      <alignment horizontal="left"/>
    </xf>
    <xf numFmtId="42" fontId="4" fillId="0" borderId="0" xfId="2" applyNumberFormat="1" applyFont="1" applyFill="1" applyAlignment="1">
      <alignment horizontal="right"/>
    </xf>
    <xf numFmtId="165" fontId="4" fillId="0" borderId="0" xfId="2" applyNumberFormat="1" applyFont="1" applyFill="1" applyBorder="1" applyAlignment="1">
      <alignment horizontal="right"/>
    </xf>
    <xf numFmtId="165" fontId="4" fillId="0" borderId="0" xfId="2" applyNumberFormat="1" applyFont="1" applyFill="1" applyBorder="1" applyAlignment="1">
      <alignment horizontal="center"/>
    </xf>
    <xf numFmtId="165" fontId="4" fillId="0" borderId="0" xfId="2" applyNumberFormat="1" applyFont="1" applyAlignment="1">
      <alignment horizontal="left" indent="1"/>
    </xf>
    <xf numFmtId="166" fontId="4" fillId="0" borderId="0" xfId="1" applyNumberFormat="1" applyFont="1" applyFill="1" applyAlignment="1">
      <alignment horizontal="right"/>
    </xf>
    <xf numFmtId="166" fontId="1" fillId="0" borderId="3" xfId="1" applyNumberFormat="1" applyFont="1" applyBorder="1"/>
    <xf numFmtId="43" fontId="4" fillId="0" borderId="0" xfId="1" applyFont="1" applyFill="1" applyProtection="1">
      <protection locked="0"/>
    </xf>
    <xf numFmtId="3" fontId="1" fillId="0" borderId="0" xfId="0" applyNumberFormat="1" applyFont="1" applyFill="1" applyProtection="1">
      <protection locked="0"/>
    </xf>
    <xf numFmtId="166" fontId="4" fillId="0" borderId="0" xfId="1" applyNumberFormat="1" applyFont="1" applyFill="1" applyAlignment="1"/>
    <xf numFmtId="41" fontId="4" fillId="0" borderId="0" xfId="1" applyNumberFormat="1" applyFont="1" applyFill="1" applyBorder="1" applyAlignment="1"/>
    <xf numFmtId="173" fontId="4" fillId="0" borderId="0" xfId="1" applyNumberFormat="1" applyFont="1" applyFill="1" applyBorder="1"/>
    <xf numFmtId="166" fontId="4" fillId="0" borderId="2" xfId="1" applyNumberFormat="1" applyFont="1" applyFill="1" applyBorder="1"/>
    <xf numFmtId="166" fontId="4" fillId="0" borderId="3" xfId="1" applyNumberFormat="1" applyFont="1" applyFill="1" applyBorder="1" applyAlignment="1"/>
    <xf numFmtId="42" fontId="4" fillId="0" borderId="0" xfId="0" applyNumberFormat="1" applyFont="1" applyFill="1"/>
    <xf numFmtId="167" fontId="4" fillId="0" borderId="0" xfId="0" applyNumberFormat="1" applyFont="1" applyFill="1"/>
    <xf numFmtId="169" fontId="1" fillId="0" borderId="0" xfId="0" applyNumberFormat="1" applyFont="1"/>
    <xf numFmtId="169" fontId="1" fillId="0" borderId="0" xfId="2" applyNumberFormat="1" applyFont="1"/>
    <xf numFmtId="42" fontId="4" fillId="0" borderId="0" xfId="2" applyNumberFormat="1" applyFont="1"/>
    <xf numFmtId="167" fontId="4" fillId="0" borderId="0" xfId="2" applyNumberFormat="1" applyFont="1"/>
    <xf numFmtId="166" fontId="1" fillId="0" borderId="3" xfId="1" applyNumberFormat="1" applyFont="1" applyFill="1" applyBorder="1" applyProtection="1">
      <protection locked="0"/>
    </xf>
    <xf numFmtId="169" fontId="1" fillId="0" borderId="0" xfId="2" applyNumberFormat="1" applyFont="1" applyBorder="1" applyAlignment="1">
      <alignment horizontal="right"/>
    </xf>
    <xf numFmtId="166" fontId="4" fillId="0" borderId="3" xfId="1" applyNumberFormat="1" applyFont="1" applyBorder="1" applyAlignment="1">
      <alignment horizontal="left"/>
    </xf>
    <xf numFmtId="6" fontId="4" fillId="0" borderId="0" xfId="2" applyNumberFormat="1" applyFont="1" applyBorder="1"/>
    <xf numFmtId="41" fontId="4" fillId="0" borderId="0" xfId="0" applyNumberFormat="1" applyFont="1" applyBorder="1"/>
    <xf numFmtId="166" fontId="4" fillId="0" borderId="0" xfId="1" quotePrefix="1" applyNumberFormat="1" applyFont="1" applyBorder="1"/>
    <xf numFmtId="166" fontId="4" fillId="0" borderId="3" xfId="1" quotePrefix="1" applyNumberFormat="1" applyFont="1" applyBorder="1"/>
    <xf numFmtId="166" fontId="4" fillId="0" borderId="2" xfId="1" applyNumberFormat="1" applyFont="1" applyBorder="1" applyAlignment="1">
      <alignment horizontal="center"/>
    </xf>
    <xf numFmtId="166" fontId="4" fillId="0" borderId="0" xfId="1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166" fontId="0" fillId="0" borderId="2" xfId="1" applyNumberFormat="1" applyFont="1" applyBorder="1" applyAlignment="1">
      <alignment horizontal="center"/>
    </xf>
    <xf numFmtId="166" fontId="0" fillId="0" borderId="0" xfId="0" applyNumberFormat="1" applyFill="1" applyBorder="1"/>
    <xf numFmtId="42" fontId="4" fillId="0" borderId="0" xfId="2" applyNumberFormat="1" applyFont="1" applyFill="1" applyBorder="1" applyAlignment="1"/>
    <xf numFmtId="166" fontId="17" fillId="0" borderId="3" xfId="1" applyNumberFormat="1" applyFont="1" applyFill="1" applyBorder="1"/>
    <xf numFmtId="44" fontId="0" fillId="0" borderId="0" xfId="2" applyFont="1" applyFill="1"/>
    <xf numFmtId="44" fontId="0" fillId="0" borderId="0" xfId="2" applyFont="1" applyAlignment="1">
      <alignment horizontal="center"/>
    </xf>
    <xf numFmtId="44" fontId="0" fillId="0" borderId="0" xfId="2" applyFont="1" applyBorder="1"/>
    <xf numFmtId="41" fontId="4" fillId="0" borderId="0" xfId="1" applyNumberFormat="1" applyFont="1" applyFill="1" applyBorder="1"/>
    <xf numFmtId="166" fontId="1" fillId="0" borderId="0" xfId="1" applyNumberFormat="1" applyFont="1" applyFill="1" applyAlignment="1">
      <alignment horizontal="left"/>
    </xf>
    <xf numFmtId="166" fontId="4" fillId="0" borderId="0" xfId="1" applyNumberFormat="1" applyFont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166" fontId="4" fillId="0" borderId="3" xfId="1" applyNumberFormat="1" applyFont="1" applyBorder="1" applyAlignment="1">
      <alignment horizontal="center"/>
    </xf>
    <xf numFmtId="166" fontId="4" fillId="0" borderId="5" xfId="1" applyNumberFormat="1" applyFont="1" applyBorder="1" applyAlignment="1">
      <alignment horizontal="center" wrapText="1"/>
    </xf>
    <xf numFmtId="0" fontId="0" fillId="0" borderId="0" xfId="0" applyAlignment="1">
      <alignment horizontal="center" wrapText="1"/>
    </xf>
    <xf numFmtId="166" fontId="0" fillId="0" borderId="5" xfId="1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166" fontId="4" fillId="0" borderId="0" xfId="1" applyNumberFormat="1" applyFont="1" applyBorder="1" applyAlignment="1">
      <alignment horizontal="center" wrapText="1"/>
    </xf>
    <xf numFmtId="166" fontId="4" fillId="0" borderId="2" xfId="1" applyNumberFormat="1" applyFont="1" applyBorder="1" applyAlignment="1">
      <alignment horizontal="center"/>
    </xf>
    <xf numFmtId="166" fontId="4" fillId="0" borderId="0" xfId="1" applyNumberFormat="1" applyFont="1" applyBorder="1" applyAlignment="1">
      <alignment horizontal="center"/>
    </xf>
    <xf numFmtId="166" fontId="4" fillId="0" borderId="0" xfId="1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4" fillId="0" borderId="0" xfId="0" applyFont="1" applyBorder="1" applyAlignment="1">
      <alignment horizontal="center"/>
    </xf>
    <xf numFmtId="166" fontId="4" fillId="0" borderId="5" xfId="1" applyNumberFormat="1" applyFont="1" applyBorder="1" applyAlignment="1">
      <alignment horizontal="center"/>
    </xf>
    <xf numFmtId="166" fontId="4" fillId="0" borderId="0" xfId="1" quotePrefix="1" applyNumberFormat="1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6" fontId="4" fillId="0" borderId="3" xfId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166" fontId="4" fillId="0" borderId="0" xfId="1" applyNumberFormat="1" applyFont="1" applyFill="1" applyBorder="1" applyAlignment="1">
      <alignment horizontal="center"/>
    </xf>
    <xf numFmtId="166" fontId="4" fillId="0" borderId="0" xfId="1" applyNumberFormat="1" applyFont="1" applyFill="1" applyAlignment="1">
      <alignment horizontal="center"/>
    </xf>
    <xf numFmtId="166" fontId="4" fillId="0" borderId="5" xfId="1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66" fontId="4" fillId="0" borderId="8" xfId="1" applyNumberFormat="1" applyFont="1" applyFill="1" applyBorder="1" applyAlignment="1">
      <alignment horizontal="center" vertical="center" wrapText="1"/>
    </xf>
    <xf numFmtId="166" fontId="4" fillId="0" borderId="0" xfId="1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/>
    <xf numFmtId="0" fontId="4" fillId="0" borderId="0" xfId="0" applyFont="1" applyAlignment="1">
      <alignment horizontal="center"/>
    </xf>
    <xf numFmtId="0" fontId="4" fillId="0" borderId="6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6" fontId="4" fillId="0" borderId="8" xfId="1" applyNumberFormat="1" applyFont="1" applyBorder="1" applyAlignment="1">
      <alignment horizontal="center" vertical="center" wrapText="1"/>
    </xf>
    <xf numFmtId="166" fontId="4" fillId="0" borderId="6" xfId="1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 vertical="center" wrapText="1"/>
    </xf>
    <xf numFmtId="166" fontId="4" fillId="0" borderId="8" xfId="1" applyNumberFormat="1" applyFont="1" applyFill="1" applyBorder="1" applyAlignment="1">
      <alignment horizontal="center" vertical="center"/>
    </xf>
    <xf numFmtId="166" fontId="4" fillId="0" borderId="3" xfId="1" applyNumberFormat="1" applyFont="1" applyFill="1" applyBorder="1" applyAlignment="1">
      <alignment horizontal="center" vertical="center"/>
    </xf>
    <xf numFmtId="166" fontId="4" fillId="0" borderId="4" xfId="1" applyNumberFormat="1" applyFont="1" applyFill="1" applyBorder="1" applyAlignment="1">
      <alignment horizontal="center"/>
    </xf>
    <xf numFmtId="166" fontId="4" fillId="0" borderId="8" xfId="1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44" fontId="15" fillId="0" borderId="0" xfId="2" applyFont="1" applyAlignment="1">
      <alignment horizontal="center" wrapText="1"/>
    </xf>
    <xf numFmtId="0" fontId="0" fillId="0" borderId="0" xfId="0" applyAlignment="1">
      <alignment wrapText="1"/>
    </xf>
    <xf numFmtId="166" fontId="4" fillId="0" borderId="4" xfId="1" applyNumberFormat="1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44" fontId="14" fillId="0" borderId="0" xfId="2" applyFont="1" applyFill="1" applyBorder="1" applyAlignment="1">
      <alignment horizontal="center" wrapText="1"/>
    </xf>
    <xf numFmtId="44" fontId="14" fillId="0" borderId="0" xfId="2" applyFont="1" applyFill="1" applyBorder="1" applyAlignment="1">
      <alignment horizontal="center" vertical="center" wrapText="1"/>
    </xf>
    <xf numFmtId="166" fontId="4" fillId="0" borderId="5" xfId="1" applyNumberFormat="1" applyFont="1" applyFill="1" applyBorder="1" applyAlignment="1">
      <alignment horizontal="center" wrapText="1"/>
    </xf>
    <xf numFmtId="0" fontId="7" fillId="0" borderId="0" xfId="0" applyFont="1" applyFill="1" applyAlignment="1">
      <alignment horizontal="center" wrapText="1"/>
    </xf>
    <xf numFmtId="0" fontId="7" fillId="0" borderId="2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66" fontId="4" fillId="0" borderId="6" xfId="1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5">
    <cellStyle name="Comma" xfId="1" builtinId="3"/>
    <cellStyle name="Currency" xfId="2" builtinId="4"/>
    <cellStyle name="Normal" xfId="0" builtinId="0"/>
    <cellStyle name="Normal_AFR FY 2001_9-30-02" xfId="3"/>
    <cellStyle name="Percent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Current Expense Fund Expenditures</a:t>
            </a:r>
          </a:p>
        </c:rich>
      </c:tx>
      <c:layout>
        <c:manualLayout>
          <c:xMode val="edge"/>
          <c:yMode val="edge"/>
          <c:x val="0.23032629558541634"/>
          <c:y val="4.1198501872659166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30710172744721687"/>
          <c:y val="0.33333455251694388"/>
          <c:w val="0.38771593090211132"/>
          <c:h val="0.2996265640601810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Percent val="1"/>
            <c:showLeaderLines val="1"/>
          </c:dLbls>
          <c:cat>
            <c:strRef>
              <c:f>expbyobj!$A$45:$A$50</c:f>
              <c:strCache>
                <c:ptCount val="6"/>
                <c:pt idx="0">
                  <c:v>Salaries &amp; Wages</c:v>
                </c:pt>
                <c:pt idx="1">
                  <c:v>Contracted Services</c:v>
                </c:pt>
                <c:pt idx="2">
                  <c:v>Supplies &amp; Materials</c:v>
                </c:pt>
                <c:pt idx="3">
                  <c:v>Other Charges</c:v>
                </c:pt>
                <c:pt idx="4">
                  <c:v>Equipment</c:v>
                </c:pt>
                <c:pt idx="5">
                  <c:v>Transfers</c:v>
                </c:pt>
              </c:strCache>
            </c:strRef>
          </c:cat>
          <c:val>
            <c:numRef>
              <c:f>expbyobj!$B$45:$B$50</c:f>
              <c:numCache>
                <c:formatCode>_("$"* #,##0_);_("$"* \(#,##0\);_("$"* "-"_);_(@_)</c:formatCode>
                <c:ptCount val="6"/>
                <c:pt idx="0" formatCode="_(&quot;$&quot;* #,##0_);_(&quot;$&quot;* \(#,##0\);_(&quot;$&quot;* &quot;-&quot;??_);_(@_)">
                  <c:v>6795798570.9799995</c:v>
                </c:pt>
                <c:pt idx="1">
                  <c:v>778408615.24000013</c:v>
                </c:pt>
                <c:pt idx="2">
                  <c:v>345546956.49000007</c:v>
                </c:pt>
                <c:pt idx="3">
                  <c:v>2574677144.0900006</c:v>
                </c:pt>
                <c:pt idx="4">
                  <c:v>85480024.25999999</c:v>
                </c:pt>
                <c:pt idx="5">
                  <c:v>1092614737.8900001</c:v>
                </c:pt>
              </c:numCache>
            </c:numRef>
          </c:val>
        </c:ser>
        <c:dLbls>
          <c:showLegendKey val="1"/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036468330134357"/>
          <c:y val="0.80524619815781451"/>
          <c:w val="0.79270633397312862"/>
          <c:h val="0.1685401122612482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88" r="0.75000000000001188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Current Expense Fund Expenditures</a:t>
            </a:r>
          </a:p>
        </c:rich>
      </c:tx>
      <c:layout>
        <c:manualLayout>
          <c:xMode val="edge"/>
          <c:yMode val="edge"/>
          <c:x val="0.23032629558541637"/>
          <c:y val="4.1198501872659166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30710172744721687"/>
          <c:y val="0.33333455251694388"/>
          <c:w val="0.38771593090211132"/>
          <c:h val="0.29962656406018112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Percent val="1"/>
            <c:showLeaderLines val="1"/>
          </c:dLbls>
          <c:cat>
            <c:strRef>
              <c:f>expbyobj!$A$45:$A$50</c:f>
              <c:strCache>
                <c:ptCount val="6"/>
                <c:pt idx="0">
                  <c:v>Salaries &amp; Wages</c:v>
                </c:pt>
                <c:pt idx="1">
                  <c:v>Contracted Services</c:v>
                </c:pt>
                <c:pt idx="2">
                  <c:v>Supplies &amp; Materials</c:v>
                </c:pt>
                <c:pt idx="3">
                  <c:v>Other Charges</c:v>
                </c:pt>
                <c:pt idx="4">
                  <c:v>Equipment</c:v>
                </c:pt>
                <c:pt idx="5">
                  <c:v>Transfers</c:v>
                </c:pt>
              </c:strCache>
            </c:strRef>
          </c:cat>
          <c:val>
            <c:numRef>
              <c:f>expbyobj!$B$45:$B$50</c:f>
              <c:numCache>
                <c:formatCode>_("$"* #,##0_);_("$"* \(#,##0\);_("$"* "-"_);_(@_)</c:formatCode>
                <c:ptCount val="6"/>
                <c:pt idx="0" formatCode="_(&quot;$&quot;* #,##0_);_(&quot;$&quot;* \(#,##0\);_(&quot;$&quot;* &quot;-&quot;??_);_(@_)">
                  <c:v>6795798570.9799995</c:v>
                </c:pt>
                <c:pt idx="1">
                  <c:v>778408615.24000013</c:v>
                </c:pt>
                <c:pt idx="2">
                  <c:v>345546956.49000007</c:v>
                </c:pt>
                <c:pt idx="3">
                  <c:v>2574677144.0900006</c:v>
                </c:pt>
                <c:pt idx="4">
                  <c:v>85480024.25999999</c:v>
                </c:pt>
                <c:pt idx="5">
                  <c:v>1092614737.8900001</c:v>
                </c:pt>
              </c:numCache>
            </c:numRef>
          </c:val>
        </c:ser>
        <c:dLbls>
          <c:showLegendKey val="1"/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036468330134357"/>
          <c:y val="0.80524619815781451"/>
          <c:w val="0.79270633397312862"/>
          <c:h val="0.1685401122612482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199" r="0.75000000000001199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Current Expense Fund Expenditures</a:t>
            </a:r>
          </a:p>
        </c:rich>
      </c:tx>
      <c:layout>
        <c:manualLayout>
          <c:xMode val="edge"/>
          <c:yMode val="edge"/>
          <c:x val="0.23032629558541642"/>
          <c:y val="4.1198501872659166E-2"/>
        </c:manualLayout>
      </c:layout>
      <c:spPr>
        <a:noFill/>
        <a:ln w="25400">
          <a:noFill/>
        </a:ln>
      </c:spPr>
    </c:title>
    <c:view3D>
      <c:perspective val="0"/>
    </c:view3D>
    <c:plotArea>
      <c:layout>
        <c:manualLayout>
          <c:layoutTarget val="inner"/>
          <c:xMode val="edge"/>
          <c:yMode val="edge"/>
          <c:x val="0.30710172744721687"/>
          <c:y val="0.33333455251694388"/>
          <c:w val="0.38771593090211132"/>
          <c:h val="0.29962656406018118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Percent val="1"/>
            <c:showLeaderLines val="1"/>
          </c:dLbls>
          <c:cat>
            <c:strRef>
              <c:f>expbyobj!$A$45:$A$50</c:f>
              <c:strCache>
                <c:ptCount val="6"/>
                <c:pt idx="0">
                  <c:v>Salaries &amp; Wages</c:v>
                </c:pt>
                <c:pt idx="1">
                  <c:v>Contracted Services</c:v>
                </c:pt>
                <c:pt idx="2">
                  <c:v>Supplies &amp; Materials</c:v>
                </c:pt>
                <c:pt idx="3">
                  <c:v>Other Charges</c:v>
                </c:pt>
                <c:pt idx="4">
                  <c:v>Equipment</c:v>
                </c:pt>
                <c:pt idx="5">
                  <c:v>Transfers</c:v>
                </c:pt>
              </c:strCache>
            </c:strRef>
          </c:cat>
          <c:val>
            <c:numRef>
              <c:f>expbyobj!$B$45:$B$50</c:f>
              <c:numCache>
                <c:formatCode>_("$"* #,##0_);_("$"* \(#,##0\);_("$"* "-"_);_(@_)</c:formatCode>
                <c:ptCount val="6"/>
                <c:pt idx="0" formatCode="_(&quot;$&quot;* #,##0_);_(&quot;$&quot;* \(#,##0\);_(&quot;$&quot;* &quot;-&quot;??_);_(@_)">
                  <c:v>6795798570.9799995</c:v>
                </c:pt>
                <c:pt idx="1">
                  <c:v>778408615.24000013</c:v>
                </c:pt>
                <c:pt idx="2">
                  <c:v>345546956.49000007</c:v>
                </c:pt>
                <c:pt idx="3">
                  <c:v>2574677144.0900006</c:v>
                </c:pt>
                <c:pt idx="4">
                  <c:v>85480024.25999999</c:v>
                </c:pt>
                <c:pt idx="5">
                  <c:v>1092614737.8900001</c:v>
                </c:pt>
              </c:numCache>
            </c:numRef>
          </c:val>
        </c:ser>
        <c:dLbls>
          <c:showLegendKey val="1"/>
          <c:showPercent val="1"/>
        </c:dLbls>
      </c:pie3D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036468330134357"/>
          <c:y val="0.80524619815781451"/>
          <c:w val="0.79270633397312862"/>
          <c:h val="0.16854011226124821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zero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121" r="0.750000000000012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52</xdr:row>
      <xdr:rowOff>47625</xdr:rowOff>
    </xdr:from>
    <xdr:to>
      <xdr:col>9</xdr:col>
      <xdr:colOff>809625</xdr:colOff>
      <xdr:row>68</xdr:row>
      <xdr:rowOff>19050</xdr:rowOff>
    </xdr:to>
    <xdr:graphicFrame macro="">
      <xdr:nvGraphicFramePr>
        <xdr:cNvPr id="103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171450</xdr:colOff>
      <xdr:row>52</xdr:row>
      <xdr:rowOff>28575</xdr:rowOff>
    </xdr:from>
    <xdr:to>
      <xdr:col>9</xdr:col>
      <xdr:colOff>809625</xdr:colOff>
      <xdr:row>68</xdr:row>
      <xdr:rowOff>19050</xdr:rowOff>
    </xdr:to>
    <xdr:graphicFrame macro="">
      <xdr:nvGraphicFramePr>
        <xdr:cNvPr id="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28575</xdr:colOff>
      <xdr:row>52</xdr:row>
      <xdr:rowOff>133350</xdr:rowOff>
    </xdr:from>
    <xdr:to>
      <xdr:col>9</xdr:col>
      <xdr:colOff>885825</xdr:colOff>
      <xdr:row>68</xdr:row>
      <xdr:rowOff>123825</xdr:rowOff>
    </xdr:to>
    <xdr:graphicFrame macro="">
      <xdr:nvGraphicFramePr>
        <xdr:cNvPr id="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G78"/>
  <sheetViews>
    <sheetView tabSelected="1" zoomScaleNormal="100" workbookViewId="0">
      <selection sqref="A1:K1"/>
    </sheetView>
  </sheetViews>
  <sheetFormatPr defaultRowHeight="12.75"/>
  <cols>
    <col min="1" max="1" width="15.140625" style="7" customWidth="1"/>
    <col min="2" max="2" width="16.140625" style="7" customWidth="1"/>
    <col min="3" max="3" width="17.42578125" style="7" customWidth="1"/>
    <col min="4" max="4" width="13" style="7" customWidth="1"/>
    <col min="5" max="5" width="13.7109375" style="7" customWidth="1"/>
    <col min="6" max="6" width="14.85546875" style="7" customWidth="1"/>
    <col min="7" max="7" width="16.7109375" style="7" customWidth="1"/>
    <col min="8" max="8" width="12.28515625" style="7" customWidth="1"/>
    <col min="9" max="9" width="12.7109375" style="7" customWidth="1"/>
    <col min="10" max="11" width="13.28515625" style="7" customWidth="1"/>
    <col min="12" max="12" width="2.5703125" style="7" customWidth="1"/>
    <col min="13" max="13" width="14.85546875" style="7" customWidth="1"/>
    <col min="14" max="14" width="13" style="7" customWidth="1"/>
    <col min="15" max="15" width="14.5703125" style="7" customWidth="1"/>
    <col min="16" max="16" width="12.28515625" style="7" customWidth="1"/>
    <col min="17" max="17" width="12.5703125" style="7" customWidth="1"/>
    <col min="18" max="18" width="14" style="7" customWidth="1"/>
    <col min="19" max="19" width="15" style="7" customWidth="1"/>
    <col min="20" max="20" width="13.42578125" style="7" bestFit="1" customWidth="1"/>
    <col min="21" max="21" width="13.140625" style="7" customWidth="1"/>
    <col min="22" max="22" width="13.42578125" style="7" bestFit="1" customWidth="1"/>
    <col min="23" max="23" width="16.42578125" style="23" customWidth="1"/>
    <col min="24" max="30" width="9.140625" style="7"/>
    <col min="31" max="31" width="15.7109375" style="7" customWidth="1"/>
    <col min="32" max="32" width="13.85546875" style="7" customWidth="1"/>
    <col min="33" max="33" width="17.28515625" style="7" customWidth="1"/>
    <col min="34" max="16384" width="9.140625" style="7"/>
  </cols>
  <sheetData>
    <row r="1" spans="1:33">
      <c r="A1" s="328" t="s">
        <v>131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23"/>
      <c r="M1" s="328" t="s">
        <v>144</v>
      </c>
      <c r="N1" s="328"/>
      <c r="O1" s="328"/>
      <c r="P1" s="328"/>
      <c r="Q1" s="328"/>
      <c r="R1" s="328"/>
      <c r="S1" s="328"/>
      <c r="T1" s="328"/>
      <c r="U1" s="328"/>
      <c r="V1" s="328"/>
      <c r="W1" s="328"/>
    </row>
    <row r="2" spans="1:33">
      <c r="A2" s="23"/>
      <c r="B2" s="118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</row>
    <row r="3" spans="1:33">
      <c r="A3" s="328" t="s">
        <v>262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  <c r="L3" s="24"/>
      <c r="M3" s="328" t="s">
        <v>262</v>
      </c>
      <c r="N3" s="328"/>
      <c r="O3" s="328"/>
      <c r="P3" s="328"/>
      <c r="Q3" s="328"/>
      <c r="R3" s="328"/>
      <c r="S3" s="328"/>
      <c r="T3" s="328"/>
      <c r="U3" s="328"/>
      <c r="V3" s="328"/>
      <c r="W3" s="328"/>
    </row>
    <row r="4" spans="1:33" ht="13.5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4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</row>
    <row r="5" spans="1:33" ht="13.5" thickTop="1">
      <c r="A5" s="24"/>
      <c r="B5" s="24"/>
      <c r="C5" s="24"/>
      <c r="D5" s="24"/>
      <c r="E5" s="24"/>
      <c r="F5" s="24"/>
      <c r="G5" s="24"/>
      <c r="H5" s="24"/>
      <c r="I5" s="24"/>
      <c r="J5" s="26"/>
      <c r="K5" s="26"/>
      <c r="L5" s="26"/>
      <c r="M5" s="24"/>
      <c r="N5" s="26"/>
      <c r="O5" s="26"/>
      <c r="P5" s="26"/>
      <c r="Q5" s="26"/>
      <c r="R5" s="333" t="s">
        <v>200</v>
      </c>
      <c r="S5" s="333" t="s">
        <v>201</v>
      </c>
      <c r="T5" s="335" t="s">
        <v>126</v>
      </c>
      <c r="U5" s="336"/>
      <c r="V5" s="336"/>
      <c r="W5" s="329" t="s">
        <v>242</v>
      </c>
    </row>
    <row r="6" spans="1:33" s="8" customFormat="1">
      <c r="A6" s="27"/>
      <c r="B6" s="22"/>
      <c r="C6" s="22"/>
      <c r="D6" s="332" t="s">
        <v>129</v>
      </c>
      <c r="E6" s="332"/>
      <c r="F6" s="332"/>
      <c r="G6" s="332"/>
      <c r="H6" s="332"/>
      <c r="I6" s="332"/>
      <c r="J6" s="332"/>
      <c r="K6" s="332"/>
      <c r="L6" s="26"/>
      <c r="M6" s="27"/>
      <c r="N6" s="332" t="s">
        <v>128</v>
      </c>
      <c r="O6" s="332"/>
      <c r="P6" s="332"/>
      <c r="Q6" s="332"/>
      <c r="R6" s="334"/>
      <c r="S6" s="334"/>
      <c r="T6" s="337"/>
      <c r="U6" s="337"/>
      <c r="V6" s="337"/>
      <c r="W6" s="330"/>
    </row>
    <row r="7" spans="1:33" s="8" customFormat="1">
      <c r="A7" s="28" t="s">
        <v>37</v>
      </c>
      <c r="B7" s="26" t="s">
        <v>122</v>
      </c>
      <c r="C7" s="26" t="s">
        <v>123</v>
      </c>
      <c r="D7" s="22"/>
      <c r="E7" s="22"/>
      <c r="F7" s="22"/>
      <c r="G7" s="26"/>
      <c r="H7" s="26" t="s">
        <v>64</v>
      </c>
      <c r="I7" s="26"/>
      <c r="J7" s="26" t="s">
        <v>64</v>
      </c>
      <c r="K7" s="26"/>
      <c r="L7" s="26"/>
      <c r="M7" s="27" t="s">
        <v>37</v>
      </c>
      <c r="N7" s="26"/>
      <c r="O7" s="26"/>
      <c r="P7" s="26"/>
      <c r="Q7" s="26" t="s">
        <v>127</v>
      </c>
      <c r="R7" s="334"/>
      <c r="S7" s="334"/>
      <c r="T7" s="337"/>
      <c r="U7" s="337"/>
      <c r="V7" s="337"/>
      <c r="W7" s="330"/>
      <c r="AE7" s="316" t="s">
        <v>123</v>
      </c>
      <c r="AF7" s="8" t="s">
        <v>82</v>
      </c>
    </row>
    <row r="8" spans="1:33" s="8" customFormat="1">
      <c r="A8" s="28" t="s">
        <v>38</v>
      </c>
      <c r="B8" s="26" t="s">
        <v>202</v>
      </c>
      <c r="C8" s="26" t="s">
        <v>124</v>
      </c>
      <c r="D8" s="26"/>
      <c r="E8" s="26" t="s">
        <v>125</v>
      </c>
      <c r="F8" s="26"/>
      <c r="G8" s="26" t="s">
        <v>63</v>
      </c>
      <c r="H8" s="26" t="s">
        <v>65</v>
      </c>
      <c r="I8" s="26" t="s">
        <v>66</v>
      </c>
      <c r="J8" s="26" t="s">
        <v>110</v>
      </c>
      <c r="K8" s="26" t="s">
        <v>76</v>
      </c>
      <c r="L8" s="26"/>
      <c r="M8" s="27" t="s">
        <v>38</v>
      </c>
      <c r="N8" s="26" t="s">
        <v>78</v>
      </c>
      <c r="O8" s="26" t="s">
        <v>84</v>
      </c>
      <c r="P8" s="26" t="s">
        <v>86</v>
      </c>
      <c r="Q8" s="26" t="s">
        <v>116</v>
      </c>
      <c r="R8" s="334"/>
      <c r="S8" s="334"/>
      <c r="T8" s="338"/>
      <c r="U8" s="338"/>
      <c r="V8" s="338"/>
      <c r="W8" s="330"/>
      <c r="AE8" s="316" t="s">
        <v>124</v>
      </c>
      <c r="AF8" s="8" t="s">
        <v>83</v>
      </c>
      <c r="AG8" s="231" t="s">
        <v>280</v>
      </c>
    </row>
    <row r="9" spans="1:33" s="8" customFormat="1" ht="13.5" thickBot="1">
      <c r="A9" s="29" t="s">
        <v>39</v>
      </c>
      <c r="B9" s="31" t="s">
        <v>194</v>
      </c>
      <c r="C9" s="31" t="s">
        <v>108</v>
      </c>
      <c r="D9" s="31" t="s">
        <v>12</v>
      </c>
      <c r="E9" s="31" t="s">
        <v>12</v>
      </c>
      <c r="F9" s="83" t="s">
        <v>109</v>
      </c>
      <c r="G9" s="31" t="s">
        <v>38</v>
      </c>
      <c r="H9" s="31" t="s">
        <v>4</v>
      </c>
      <c r="I9" s="31" t="s">
        <v>4</v>
      </c>
      <c r="J9" s="31" t="s">
        <v>111</v>
      </c>
      <c r="K9" s="31" t="s">
        <v>77</v>
      </c>
      <c r="L9" s="26"/>
      <c r="M9" s="32" t="s">
        <v>39</v>
      </c>
      <c r="N9" s="31" t="s">
        <v>77</v>
      </c>
      <c r="O9" s="31" t="s">
        <v>8</v>
      </c>
      <c r="P9" s="31" t="s">
        <v>4</v>
      </c>
      <c r="Q9" s="31" t="s">
        <v>115</v>
      </c>
      <c r="R9" s="331"/>
      <c r="S9" s="331"/>
      <c r="T9" s="31" t="s">
        <v>104</v>
      </c>
      <c r="U9" s="31" t="s">
        <v>99</v>
      </c>
      <c r="V9" s="31" t="s">
        <v>7</v>
      </c>
      <c r="W9" s="331"/>
      <c r="AE9" s="315" t="s">
        <v>108</v>
      </c>
      <c r="AF9" s="319" t="s">
        <v>81</v>
      </c>
      <c r="AG9" s="232" t="s">
        <v>137</v>
      </c>
    </row>
    <row r="10" spans="1:33" s="12" customFormat="1">
      <c r="A10" s="27" t="s">
        <v>13</v>
      </c>
      <c r="B10" s="104">
        <f>SUM(B12:B39)</f>
        <v>13329914585.969999</v>
      </c>
      <c r="C10" s="104">
        <f>SUM(C12:C39)</f>
        <v>11663623022.610001</v>
      </c>
      <c r="D10" s="104">
        <f>SUM(D12:D39)</f>
        <v>316359455.00000006</v>
      </c>
      <c r="E10" s="104">
        <f t="shared" ref="E10:K10" si="0">SUM(E12:E39)</f>
        <v>742224343.79000008</v>
      </c>
      <c r="F10" s="104">
        <f t="shared" si="0"/>
        <v>4398925953.6499996</v>
      </c>
      <c r="G10" s="104">
        <f t="shared" si="0"/>
        <v>1469322511.5999999</v>
      </c>
      <c r="H10" s="104">
        <f t="shared" si="0"/>
        <v>75794104.990000024</v>
      </c>
      <c r="I10" s="104">
        <f t="shared" si="0"/>
        <v>70264773.309999987</v>
      </c>
      <c r="J10" s="104">
        <f t="shared" si="0"/>
        <v>574659858.05999994</v>
      </c>
      <c r="K10" s="104">
        <f t="shared" si="0"/>
        <v>702737325.77000022</v>
      </c>
      <c r="L10" s="104"/>
      <c r="M10" s="36" t="s">
        <v>13</v>
      </c>
      <c r="N10" s="104">
        <f t="shared" ref="N10:W10" si="1">SUM(N12:N39)</f>
        <v>222500438.49000004</v>
      </c>
      <c r="O10" s="104">
        <f t="shared" si="1"/>
        <v>3040489958.1300006</v>
      </c>
      <c r="P10" s="104">
        <f t="shared" si="1"/>
        <v>15227443.77</v>
      </c>
      <c r="Q10" s="104">
        <f t="shared" si="1"/>
        <v>35116856.04999999</v>
      </c>
      <c r="R10" s="104">
        <f t="shared" si="1"/>
        <v>322892311.06</v>
      </c>
      <c r="S10" s="104">
        <f t="shared" si="1"/>
        <v>1051583568.3300002</v>
      </c>
      <c r="T10" s="104">
        <f t="shared" si="1"/>
        <v>167356033.97</v>
      </c>
      <c r="U10" s="104">
        <f t="shared" si="1"/>
        <v>440008554.25999999</v>
      </c>
      <c r="V10" s="104">
        <f t="shared" si="1"/>
        <v>124459650</v>
      </c>
      <c r="W10" s="104">
        <f t="shared" si="1"/>
        <v>153802591.54999998</v>
      </c>
      <c r="AE10" s="104">
        <f t="shared" ref="AE10:AG10" si="2">SUM(AE12:AE39)</f>
        <v>11406986370.009998</v>
      </c>
      <c r="AF10" s="104">
        <f t="shared" si="2"/>
        <v>848816769</v>
      </c>
      <c r="AG10" s="104">
        <f t="shared" si="2"/>
        <v>10558169601.009998</v>
      </c>
    </row>
    <row r="11" spans="1:33">
      <c r="A11" s="27"/>
      <c r="B11" s="27"/>
      <c r="C11" s="27"/>
      <c r="D11" s="24"/>
      <c r="E11" s="24"/>
      <c r="F11" s="24"/>
      <c r="G11" s="24"/>
      <c r="H11" s="24"/>
      <c r="I11" s="24"/>
      <c r="J11" s="24"/>
      <c r="K11" s="24"/>
      <c r="L11" s="24"/>
      <c r="M11" s="27"/>
      <c r="N11" s="23"/>
      <c r="O11" s="23"/>
      <c r="P11" s="23"/>
      <c r="Q11" s="23"/>
      <c r="R11" s="23"/>
      <c r="S11" s="23"/>
      <c r="T11" s="23"/>
      <c r="U11" s="23"/>
      <c r="V11" s="23"/>
      <c r="W11" s="229"/>
    </row>
    <row r="12" spans="1:33">
      <c r="A12" s="27" t="s">
        <v>14</v>
      </c>
      <c r="B12" s="27">
        <f t="shared" ref="B12:B39" si="3">+C12+R12+S12+T12+V12</f>
        <v>130573596.64999999</v>
      </c>
      <c r="C12" s="27">
        <f>SUM(D12:Q12)</f>
        <v>121516284.57999998</v>
      </c>
      <c r="D12" s="24">
        <f>Admin!B11</f>
        <v>1903459.13</v>
      </c>
      <c r="E12" s="24">
        <f>MidLev!B10</f>
        <v>7232563.2699999996</v>
      </c>
      <c r="F12" s="59">
        <f>Inst!B12</f>
        <v>46326856.630000003</v>
      </c>
      <c r="G12" s="24">
        <f>'sp ed'!B11</f>
        <v>17642214.220000003</v>
      </c>
      <c r="H12" s="24">
        <f>ppshs!B12</f>
        <v>730797.28999999992</v>
      </c>
      <c r="I12" s="24">
        <f>ppshs!K12</f>
        <v>674722.4</v>
      </c>
      <c r="J12" s="24">
        <f>trans!B11</f>
        <v>6352984.3799999999</v>
      </c>
      <c r="K12" s="24">
        <f>opmp!B11</f>
        <v>8415822.6300000008</v>
      </c>
      <c r="L12" s="269"/>
      <c r="M12" s="27" t="s">
        <v>14</v>
      </c>
      <c r="N12" s="23">
        <f>opmp!L11</f>
        <v>1788765.9699999997</v>
      </c>
      <c r="O12" s="23">
        <f>fixchg!B12</f>
        <v>29925069.68</v>
      </c>
      <c r="P12" s="23">
        <f>comserv!B11</f>
        <v>197440.85</v>
      </c>
      <c r="Q12" s="50">
        <f>CapOut!B11</f>
        <v>325588.13</v>
      </c>
      <c r="R12" s="24">
        <f>food!B11</f>
        <v>5388461.0099999988</v>
      </c>
      <c r="S12" s="23">
        <f>const!B11</f>
        <v>3192840.0599999996</v>
      </c>
      <c r="T12" s="23">
        <f>debt!J11</f>
        <v>476011</v>
      </c>
      <c r="U12" s="23">
        <f>debt!F11</f>
        <v>1083678</v>
      </c>
      <c r="V12" s="23">
        <f>debt!C11</f>
        <v>0</v>
      </c>
      <c r="W12" s="293">
        <v>3287292.04</v>
      </c>
      <c r="AE12" s="7">
        <v>153654355.47999996</v>
      </c>
      <c r="AF12" s="7">
        <v>9168043</v>
      </c>
      <c r="AG12" s="7">
        <f>AE12-AF12</f>
        <v>144486312.47999996</v>
      </c>
    </row>
    <row r="13" spans="1:33">
      <c r="A13" s="27" t="s">
        <v>15</v>
      </c>
      <c r="B13" s="27">
        <f t="shared" si="3"/>
        <v>1128314787.78</v>
      </c>
      <c r="C13" s="27">
        <f>SUM(D13:Q13)</f>
        <v>975422071.77999997</v>
      </c>
      <c r="D13" s="24">
        <f>Admin!B12</f>
        <v>26385032.850000001</v>
      </c>
      <c r="E13" s="24">
        <f>MidLev!B11</f>
        <v>59193352.669999994</v>
      </c>
      <c r="F13" s="24">
        <f>Inst!B13</f>
        <v>393218497.29000002</v>
      </c>
      <c r="G13" s="24">
        <f>'sp ed'!B12</f>
        <v>116103393.64999999</v>
      </c>
      <c r="H13" s="24">
        <f>ppshs!B13</f>
        <v>6126620.1299999999</v>
      </c>
      <c r="I13" s="24">
        <f>ppshs!K13</f>
        <v>0</v>
      </c>
      <c r="J13" s="24">
        <f>trans!B12</f>
        <v>48257013.749999993</v>
      </c>
      <c r="K13" s="24">
        <f>opmp!B12</f>
        <v>61519115.420000002</v>
      </c>
      <c r="L13" s="269"/>
      <c r="M13" s="27" t="s">
        <v>15</v>
      </c>
      <c r="N13" s="23">
        <f>opmp!L12</f>
        <v>14286661.98</v>
      </c>
      <c r="O13" s="23">
        <f>fixchg!B13</f>
        <v>246339060.51999998</v>
      </c>
      <c r="P13" s="23">
        <f>comserv!B12</f>
        <v>96036.59</v>
      </c>
      <c r="Q13" s="23">
        <f>CapOut!B12</f>
        <v>3897286.9299999997</v>
      </c>
      <c r="R13" s="24">
        <f>food!B12</f>
        <v>24200664</v>
      </c>
      <c r="S13" s="23">
        <f>const!B12</f>
        <v>109279238</v>
      </c>
      <c r="T13" s="23">
        <f>debt!J12</f>
        <v>19412814</v>
      </c>
      <c r="U13" s="23">
        <f>debt!E12</f>
        <v>33864525</v>
      </c>
      <c r="V13" s="23">
        <f>debt!C12</f>
        <v>0</v>
      </c>
      <c r="W13" s="244">
        <v>14382468</v>
      </c>
      <c r="AE13" s="7">
        <v>904578215.19999981</v>
      </c>
      <c r="AF13" s="7">
        <v>70640804</v>
      </c>
      <c r="AG13" s="7">
        <f t="shared" ref="AG13:AG39" si="4">AE13-AF13</f>
        <v>833937411.19999981</v>
      </c>
    </row>
    <row r="14" spans="1:33">
      <c r="A14" s="24" t="s">
        <v>16</v>
      </c>
      <c r="B14" s="27">
        <f t="shared" si="3"/>
        <v>1476653813.6899998</v>
      </c>
      <c r="C14" s="27">
        <f>SUM(D14:Q14)</f>
        <v>1330796645.8099997</v>
      </c>
      <c r="D14" s="24">
        <f>Admin!B13</f>
        <v>66882329.839999989</v>
      </c>
      <c r="E14" s="24">
        <f>MidLev!B12</f>
        <v>97213918.280000001</v>
      </c>
      <c r="F14" s="24">
        <f>Inst!B14</f>
        <v>468825673.25</v>
      </c>
      <c r="G14" s="24">
        <f>'sp ed'!B13</f>
        <v>221455457.44999999</v>
      </c>
      <c r="H14" s="24">
        <f>ppshs!B14</f>
        <v>15648964.280000001</v>
      </c>
      <c r="I14" s="24">
        <f>ppshs!K14</f>
        <v>9843710.9299999997</v>
      </c>
      <c r="J14" s="24">
        <f>trans!B13</f>
        <v>45505166.359999999</v>
      </c>
      <c r="K14" s="24">
        <f>opmp!B13</f>
        <v>68678585.079999983</v>
      </c>
      <c r="L14" s="269"/>
      <c r="M14" s="24" t="s">
        <v>16</v>
      </c>
      <c r="N14" s="23">
        <f>opmp!L13</f>
        <v>15830969.990000002</v>
      </c>
      <c r="O14" s="23">
        <f>fixchg!B14</f>
        <v>311916489.54999995</v>
      </c>
      <c r="P14" s="23">
        <f>comserv!B13</f>
        <v>1217.81</v>
      </c>
      <c r="Q14" s="23">
        <f>CapOut!B13</f>
        <v>8994162.9899999984</v>
      </c>
      <c r="R14" s="24">
        <f>food!B13</f>
        <v>38451457</v>
      </c>
      <c r="S14" s="23">
        <f>const!B13</f>
        <v>100253765.98999999</v>
      </c>
      <c r="T14" s="23">
        <f>debt!J13</f>
        <v>7151944.8899999997</v>
      </c>
      <c r="U14" s="23">
        <f>debt!E13</f>
        <v>5235000</v>
      </c>
      <c r="V14" s="23">
        <f>debt!C13</f>
        <v>0</v>
      </c>
      <c r="W14" s="50">
        <v>5671695.46</v>
      </c>
      <c r="AE14" s="7">
        <v>1344883380.6399999</v>
      </c>
      <c r="AF14" s="7">
        <v>79330875</v>
      </c>
      <c r="AG14" s="7">
        <f t="shared" si="4"/>
        <v>1265552505.6399999</v>
      </c>
    </row>
    <row r="15" spans="1:33">
      <c r="A15" s="24" t="s">
        <v>17</v>
      </c>
      <c r="B15" s="27">
        <f t="shared" si="3"/>
        <v>1561677092.5599999</v>
      </c>
      <c r="C15" s="27">
        <f>SUM(D15:Q15)</f>
        <v>1367967794.5599999</v>
      </c>
      <c r="D15" s="24">
        <f>Admin!B14</f>
        <v>41782230.570000008</v>
      </c>
      <c r="E15" s="24">
        <f>MidLev!B13</f>
        <v>86790598.190000027</v>
      </c>
      <c r="F15" s="24">
        <f>Inst!B15</f>
        <v>488369357.83999997</v>
      </c>
      <c r="G15" s="24">
        <f>'sp ed'!B14</f>
        <v>179978211.09999999</v>
      </c>
      <c r="H15" s="24">
        <f>ppshs!B15</f>
        <v>9349412.8600000013</v>
      </c>
      <c r="I15" s="24">
        <f>ppshs!K15</f>
        <v>14533916.060000001</v>
      </c>
      <c r="J15" s="24">
        <f>trans!B14</f>
        <v>58305270.140000001</v>
      </c>
      <c r="K15" s="24">
        <f>opmp!B14</f>
        <v>83720651.969999999</v>
      </c>
      <c r="L15" s="269"/>
      <c r="M15" s="24" t="s">
        <v>17</v>
      </c>
      <c r="N15" s="23">
        <f>opmp!L14</f>
        <v>29274108</v>
      </c>
      <c r="O15" s="23">
        <f>fixchg!B15</f>
        <v>372767261.32999998</v>
      </c>
      <c r="P15" s="23">
        <f>comserv!B14</f>
        <v>18594.5</v>
      </c>
      <c r="Q15" s="23">
        <f>CapOut!B14</f>
        <v>3078182</v>
      </c>
      <c r="R15" s="24">
        <f>food!B14</f>
        <v>39209732</v>
      </c>
      <c r="S15" s="23">
        <f>const!B14</f>
        <v>140054942</v>
      </c>
      <c r="T15" s="23">
        <f>debt!J14</f>
        <v>14444624</v>
      </c>
      <c r="U15" s="23">
        <f>debt!E14</f>
        <v>19761000</v>
      </c>
      <c r="V15" s="23">
        <f>debt!C14</f>
        <v>0</v>
      </c>
      <c r="W15" s="50">
        <v>16509434</v>
      </c>
      <c r="AE15" s="7">
        <v>1371752685.99</v>
      </c>
      <c r="AF15" s="7">
        <v>96083471</v>
      </c>
      <c r="AG15" s="7">
        <f t="shared" si="4"/>
        <v>1275669214.99</v>
      </c>
    </row>
    <row r="16" spans="1:33">
      <c r="A16" s="24" t="s">
        <v>18</v>
      </c>
      <c r="B16" s="27">
        <f t="shared" si="3"/>
        <v>247029615.10000002</v>
      </c>
      <c r="C16" s="27">
        <f>SUM(D16:Q16)</f>
        <v>227440880.24000001</v>
      </c>
      <c r="D16" s="24">
        <f>Admin!B15</f>
        <v>13551807.399999999</v>
      </c>
      <c r="E16" s="24">
        <f>MidLev!B14</f>
        <v>11745498.85</v>
      </c>
      <c r="F16" s="24">
        <f>Inst!B16</f>
        <v>88047830.980000004</v>
      </c>
      <c r="G16" s="24">
        <f>'sp ed'!B15</f>
        <v>25204493.329999998</v>
      </c>
      <c r="H16" s="24">
        <f>ppshs!B16</f>
        <v>1236619.74</v>
      </c>
      <c r="I16" s="24">
        <f>ppshs!K16</f>
        <v>1380046.6800000002</v>
      </c>
      <c r="J16" s="24">
        <f>trans!B15</f>
        <v>13444359.810000001</v>
      </c>
      <c r="K16" s="24">
        <f>opmp!B15</f>
        <v>16701145.420000002</v>
      </c>
      <c r="L16" s="229"/>
      <c r="M16" s="24" t="s">
        <v>18</v>
      </c>
      <c r="N16" s="23">
        <f>opmp!L15</f>
        <v>3179174.67</v>
      </c>
      <c r="O16" s="23">
        <f>fixchg!B16</f>
        <v>50544248.909999996</v>
      </c>
      <c r="P16" s="23">
        <f>comserv!B15</f>
        <v>1027432.95</v>
      </c>
      <c r="Q16" s="23">
        <f>CapOut!B15</f>
        <v>1378221.5</v>
      </c>
      <c r="R16" s="24">
        <f>food!B15</f>
        <v>5333316.8600000003</v>
      </c>
      <c r="S16" s="23">
        <f>const!B15</f>
        <v>12327964</v>
      </c>
      <c r="T16" s="23">
        <f>debt!J15</f>
        <v>1927454</v>
      </c>
      <c r="U16" s="23">
        <f>debt!E15</f>
        <v>4616255</v>
      </c>
      <c r="V16" s="23">
        <f>debt!C15</f>
        <v>0</v>
      </c>
      <c r="W16" s="50">
        <v>5901417</v>
      </c>
      <c r="AE16" s="7">
        <v>227991330.87</v>
      </c>
      <c r="AF16" s="7">
        <v>17001209</v>
      </c>
      <c r="AG16" s="7">
        <f t="shared" si="4"/>
        <v>210990121.87</v>
      </c>
    </row>
    <row r="17" spans="1:33">
      <c r="A17" s="24"/>
      <c r="B17" s="27"/>
      <c r="C17" s="27"/>
      <c r="D17" s="24"/>
      <c r="E17" s="24"/>
      <c r="F17" s="24"/>
      <c r="G17" s="24"/>
      <c r="H17" s="24"/>
      <c r="I17" s="24"/>
      <c r="J17" s="24"/>
      <c r="K17" s="24"/>
      <c r="L17" s="229"/>
      <c r="M17" s="24"/>
      <c r="N17" s="23"/>
      <c r="O17" s="23"/>
      <c r="P17" s="23"/>
      <c r="Q17" s="23"/>
      <c r="R17" s="24"/>
      <c r="S17" s="23"/>
      <c r="T17" s="23"/>
      <c r="U17" s="23"/>
      <c r="V17" s="23"/>
      <c r="W17" s="219"/>
    </row>
    <row r="18" spans="1:33">
      <c r="A18" s="24" t="s">
        <v>19</v>
      </c>
      <c r="B18" s="27">
        <f t="shared" si="3"/>
        <v>69913179.49000001</v>
      </c>
      <c r="C18" s="27">
        <f>SUM(D18:Q18)</f>
        <v>65849011.230000004</v>
      </c>
      <c r="D18" s="24">
        <f>Admin!B17</f>
        <v>1552986.26</v>
      </c>
      <c r="E18" s="24">
        <f>MidLev!B16</f>
        <v>4116850.73</v>
      </c>
      <c r="F18" s="24">
        <f>Inst!B18</f>
        <v>27999011.759999998</v>
      </c>
      <c r="G18" s="24">
        <f>'sp ed'!B17</f>
        <v>6272425.1500000004</v>
      </c>
      <c r="H18" s="24">
        <f>ppshs!B18</f>
        <v>647021.1100000001</v>
      </c>
      <c r="I18" s="24">
        <f>ppshs!K18</f>
        <v>540018.30999999994</v>
      </c>
      <c r="J18" s="24">
        <f>trans!B17</f>
        <v>3798673.81</v>
      </c>
      <c r="K18" s="24">
        <f>opmp!B17</f>
        <v>3718007.61</v>
      </c>
      <c r="L18" s="229"/>
      <c r="M18" s="24" t="s">
        <v>19</v>
      </c>
      <c r="N18" s="23">
        <f>opmp!L17</f>
        <v>844356.65</v>
      </c>
      <c r="O18" s="23">
        <f>fixchg!B18</f>
        <v>16092156.23</v>
      </c>
      <c r="P18" s="23">
        <f>comserv!B17</f>
        <v>0</v>
      </c>
      <c r="Q18" s="23">
        <f>CapOut!B17</f>
        <v>267503.61</v>
      </c>
      <c r="R18" s="24">
        <f>food!B17</f>
        <v>2496339.16</v>
      </c>
      <c r="S18" s="23">
        <f>const!B17</f>
        <v>1024746.51</v>
      </c>
      <c r="T18" s="23">
        <f>debt!K17</f>
        <v>543082.59</v>
      </c>
      <c r="U18" s="23">
        <f>debt!E17</f>
        <v>1254490.7</v>
      </c>
      <c r="V18" s="23">
        <f>debt!C17</f>
        <v>0</v>
      </c>
      <c r="W18" s="50">
        <v>967408</v>
      </c>
      <c r="AE18" s="7">
        <v>65851533.199999996</v>
      </c>
      <c r="AF18" s="7">
        <v>4865665</v>
      </c>
      <c r="AG18" s="7">
        <f t="shared" si="4"/>
        <v>60985868.199999996</v>
      </c>
    </row>
    <row r="19" spans="1:33">
      <c r="A19" s="24" t="s">
        <v>20</v>
      </c>
      <c r="B19" s="27">
        <f t="shared" si="3"/>
        <v>386195500.62000006</v>
      </c>
      <c r="C19" s="27">
        <f>SUM(D19:Q19)</f>
        <v>342903567.83000004</v>
      </c>
      <c r="D19" s="24">
        <f>Admin!B18</f>
        <v>4806365.8100000005</v>
      </c>
      <c r="E19" s="24">
        <f>MidLev!B17</f>
        <v>22549117.889999997</v>
      </c>
      <c r="F19" s="24">
        <f>Inst!B19</f>
        <v>132111404.26000002</v>
      </c>
      <c r="G19" s="24">
        <f>'sp ed'!B18</f>
        <v>35198975.939999998</v>
      </c>
      <c r="H19" s="24">
        <f>ppshs!B19</f>
        <v>1271820.71</v>
      </c>
      <c r="I19" s="24">
        <f>ppshs!K19</f>
        <v>3223812.6600000006</v>
      </c>
      <c r="J19" s="24">
        <f>trans!B18</f>
        <v>21257568.170000002</v>
      </c>
      <c r="K19" s="24">
        <f>opmp!B18</f>
        <v>25171711.899999999</v>
      </c>
      <c r="L19" s="229"/>
      <c r="M19" s="24" t="s">
        <v>20</v>
      </c>
      <c r="N19" s="23">
        <f>opmp!L18</f>
        <v>7992935.1099999994</v>
      </c>
      <c r="O19" s="23">
        <f>fixchg!B19</f>
        <v>88209060.680000007</v>
      </c>
      <c r="P19" s="23">
        <f>comserv!B18</f>
        <v>249816.97</v>
      </c>
      <c r="Q19" s="23">
        <f>CapOut!B18</f>
        <v>860977.73</v>
      </c>
      <c r="R19" s="24">
        <f>food!B18</f>
        <v>6468410.1099999994</v>
      </c>
      <c r="S19" s="23">
        <f>const!B18</f>
        <v>31863753.289999999</v>
      </c>
      <c r="T19" s="23">
        <f>debt!J18</f>
        <v>4959769.3899999997</v>
      </c>
      <c r="U19" s="23">
        <f>debt!E18</f>
        <v>8563822.6099999994</v>
      </c>
      <c r="V19" s="23">
        <f>debt!C18</f>
        <v>0</v>
      </c>
      <c r="W19" s="50">
        <v>5335256.22</v>
      </c>
      <c r="AE19" s="7">
        <v>260836703.53999996</v>
      </c>
      <c r="AF19" s="7">
        <v>25068873</v>
      </c>
      <c r="AG19" s="7">
        <f t="shared" si="4"/>
        <v>235767830.53999996</v>
      </c>
    </row>
    <row r="20" spans="1:33">
      <c r="A20" s="24" t="s">
        <v>21</v>
      </c>
      <c r="B20" s="58">
        <f t="shared" si="3"/>
        <v>201295906.75</v>
      </c>
      <c r="C20" s="27">
        <f>SUM(D20:Q20)</f>
        <v>187637970.71000001</v>
      </c>
      <c r="D20" s="24">
        <f>Admin!B19</f>
        <v>4064356.9299999997</v>
      </c>
      <c r="E20" s="24">
        <f>MidLev!B18</f>
        <v>13313116.590000002</v>
      </c>
      <c r="F20" s="24">
        <f>Inst!B20</f>
        <v>72297976.74000001</v>
      </c>
      <c r="G20" s="24">
        <f>'sp ed'!B19</f>
        <v>24922960.069999997</v>
      </c>
      <c r="H20" s="24">
        <f>ppshs!B20</f>
        <v>998593.53</v>
      </c>
      <c r="I20" s="24">
        <f>ppshs!K20</f>
        <v>1565595.67</v>
      </c>
      <c r="J20" s="24">
        <f>trans!B19</f>
        <v>9247556.5599999987</v>
      </c>
      <c r="K20" s="24">
        <f>opmp!B19</f>
        <v>10654869.380000001</v>
      </c>
      <c r="L20" s="229"/>
      <c r="M20" s="24" t="s">
        <v>21</v>
      </c>
      <c r="N20" s="23">
        <f>opmp!L19</f>
        <v>3778355.7299999995</v>
      </c>
      <c r="O20" s="23">
        <f>fixchg!B20</f>
        <v>46219835.859999992</v>
      </c>
      <c r="P20" s="23">
        <f>comserv!B19</f>
        <v>392843.81999999995</v>
      </c>
      <c r="Q20" s="23">
        <f>CapOut!B19</f>
        <v>181909.83</v>
      </c>
      <c r="R20" s="24">
        <f>food!B19</f>
        <v>6311647.1900000004</v>
      </c>
      <c r="S20" s="23">
        <f>const!B19</f>
        <v>4747638.8499999996</v>
      </c>
      <c r="T20" s="23">
        <f>debt!J19</f>
        <v>2598650</v>
      </c>
      <c r="U20" s="23">
        <f>debt!E19</f>
        <v>6346439</v>
      </c>
      <c r="V20" s="23">
        <f>debt!C19</f>
        <v>0</v>
      </c>
      <c r="W20" s="244">
        <v>2597014</v>
      </c>
      <c r="AE20" s="7">
        <v>190231684.02000001</v>
      </c>
      <c r="AF20" s="7">
        <v>15000723</v>
      </c>
      <c r="AG20" s="7">
        <f t="shared" si="4"/>
        <v>175230961.02000001</v>
      </c>
    </row>
    <row r="21" spans="1:33">
      <c r="A21" s="24" t="s">
        <v>22</v>
      </c>
      <c r="B21" s="58">
        <f t="shared" si="3"/>
        <v>358937993.92000002</v>
      </c>
      <c r="C21" s="27">
        <f>SUM(D21:Q21)</f>
        <v>338975479.25</v>
      </c>
      <c r="D21" s="24">
        <f>Admin!B20</f>
        <v>8507584.9199999999</v>
      </c>
      <c r="E21" s="24">
        <f>MidLev!B19</f>
        <v>21744176.109999999</v>
      </c>
      <c r="F21" s="24">
        <f>Inst!B21</f>
        <v>133136781.2</v>
      </c>
      <c r="G21" s="24">
        <f>'sp ed'!B20</f>
        <v>33164531.259999998</v>
      </c>
      <c r="H21" s="24">
        <f>ppshs!B21</f>
        <v>3198014.1399999997</v>
      </c>
      <c r="I21" s="24">
        <f>ppshs!K21</f>
        <v>2695494.13</v>
      </c>
      <c r="J21" s="24">
        <f>trans!B20</f>
        <v>24725073.029999997</v>
      </c>
      <c r="K21" s="24">
        <f>opmp!B20</f>
        <v>23056997.710000001</v>
      </c>
      <c r="L21" s="229"/>
      <c r="M21" s="24" t="s">
        <v>22</v>
      </c>
      <c r="N21" s="23">
        <f>opmp!L20</f>
        <v>6103589.5099999998</v>
      </c>
      <c r="O21" s="23">
        <f>fixchg!B21</f>
        <v>77214530.449999988</v>
      </c>
      <c r="P21" s="23">
        <f>comserv!B20</f>
        <v>1652334.05</v>
      </c>
      <c r="Q21" s="23">
        <f>CapOut!B20</f>
        <v>3776372.7399999998</v>
      </c>
      <c r="R21" s="24">
        <f>food!B20</f>
        <v>10796701.91</v>
      </c>
      <c r="S21" s="23">
        <f>const!B20</f>
        <v>6165701.7600000007</v>
      </c>
      <c r="T21" s="23">
        <f>debt!J20</f>
        <v>3000111</v>
      </c>
      <c r="U21" s="23">
        <f>debt!E20</f>
        <v>12000341</v>
      </c>
      <c r="V21" s="23">
        <f>debt!C20</f>
        <v>0</v>
      </c>
      <c r="W21" s="50">
        <v>6655700</v>
      </c>
      <c r="AE21" s="7">
        <v>342238359.56999999</v>
      </c>
      <c r="AF21" s="7">
        <v>24590849</v>
      </c>
      <c r="AG21" s="7">
        <f t="shared" si="4"/>
        <v>317647510.56999999</v>
      </c>
    </row>
    <row r="22" spans="1:33">
      <c r="A22" s="24" t="s">
        <v>23</v>
      </c>
      <c r="B22" s="58">
        <f t="shared" si="3"/>
        <v>63487889.149999999</v>
      </c>
      <c r="C22" s="27">
        <f>SUM(D22:Q22)</f>
        <v>57562682.149999999</v>
      </c>
      <c r="D22" s="24">
        <f>Admin!B21</f>
        <v>1332484.19</v>
      </c>
      <c r="E22" s="24">
        <f>MidLev!B20</f>
        <v>4709559.41</v>
      </c>
      <c r="F22" s="24">
        <f>Inst!B22</f>
        <v>23696676.559999999</v>
      </c>
      <c r="G22" s="24">
        <f>'sp ed'!B21</f>
        <v>5167511.97</v>
      </c>
      <c r="H22" s="24">
        <f>ppshs!B22</f>
        <v>441500.34</v>
      </c>
      <c r="I22" s="24">
        <f>ppshs!K22</f>
        <v>488572</v>
      </c>
      <c r="J22" s="24">
        <f>trans!B21</f>
        <v>3302227.02</v>
      </c>
      <c r="K22" s="24">
        <f>opmp!B21</f>
        <v>3478263.09</v>
      </c>
      <c r="L22" s="229"/>
      <c r="M22" s="24" t="s">
        <v>23</v>
      </c>
      <c r="N22" s="23">
        <f>opmp!L21</f>
        <v>1054935.33</v>
      </c>
      <c r="O22" s="23">
        <f>fixchg!B22</f>
        <v>13786397.32</v>
      </c>
      <c r="P22" s="23">
        <f>comserv!B21</f>
        <v>0</v>
      </c>
      <c r="Q22" s="23">
        <f>CapOut!B21</f>
        <v>104554.92</v>
      </c>
      <c r="R22" s="24">
        <f>food!B21</f>
        <v>2422743</v>
      </c>
      <c r="S22" s="23">
        <f>const!B21</f>
        <v>3227681</v>
      </c>
      <c r="T22" s="23">
        <f>debt!J21</f>
        <v>274783</v>
      </c>
      <c r="U22" s="23">
        <f>debt!E21</f>
        <v>665000</v>
      </c>
      <c r="V22" s="23">
        <f>debt!C21</f>
        <v>0</v>
      </c>
      <c r="W22" s="50">
        <v>1015284</v>
      </c>
      <c r="AE22" s="7">
        <v>58015509.049999997</v>
      </c>
      <c r="AF22" s="7">
        <v>4168043</v>
      </c>
      <c r="AG22" s="7">
        <f t="shared" si="4"/>
        <v>53847466.049999997</v>
      </c>
    </row>
    <row r="23" spans="1:33">
      <c r="A23" s="24"/>
      <c r="B23" s="58"/>
      <c r="C23" s="27"/>
      <c r="D23" s="24"/>
      <c r="E23" s="24"/>
      <c r="F23" s="24"/>
      <c r="G23" s="24"/>
      <c r="H23" s="24"/>
      <c r="I23" s="24"/>
      <c r="J23" s="24"/>
      <c r="K23" s="24"/>
      <c r="L23" s="229"/>
      <c r="M23" s="24"/>
      <c r="N23" s="23"/>
      <c r="O23" s="23"/>
      <c r="P23" s="23"/>
      <c r="Q23" s="23"/>
      <c r="R23" s="24"/>
      <c r="S23" s="23"/>
      <c r="T23" s="23"/>
      <c r="U23" s="23"/>
      <c r="V23" s="23"/>
      <c r="W23" s="219"/>
    </row>
    <row r="24" spans="1:33">
      <c r="A24" s="24" t="s">
        <v>24</v>
      </c>
      <c r="B24" s="58">
        <f t="shared" si="3"/>
        <v>558688511.48000002</v>
      </c>
      <c r="C24" s="27">
        <f>SUM(D24:Q24)</f>
        <v>509454223.34000003</v>
      </c>
      <c r="D24" s="24">
        <f>Admin!B23</f>
        <v>8708923.0300000012</v>
      </c>
      <c r="E24" s="24">
        <f>MidLev!B22</f>
        <v>29787167.680000003</v>
      </c>
      <c r="F24" s="24">
        <f>Inst!B24</f>
        <v>200969471.47999999</v>
      </c>
      <c r="G24" s="24">
        <f>'sp ed'!B23</f>
        <v>51089363.210000008</v>
      </c>
      <c r="H24" s="24">
        <f>ppshs!B24</f>
        <v>2649930.96</v>
      </c>
      <c r="I24" s="24">
        <f>ppshs!K24</f>
        <v>5523823.959999999</v>
      </c>
      <c r="J24" s="24">
        <f>trans!B23</f>
        <v>21621636.040000003</v>
      </c>
      <c r="K24" s="24">
        <f>opmp!B23</f>
        <v>34253973.420000002</v>
      </c>
      <c r="L24" s="229"/>
      <c r="M24" s="24" t="s">
        <v>24</v>
      </c>
      <c r="N24" s="23">
        <f>opmp!L23</f>
        <v>10645743.790000001</v>
      </c>
      <c r="O24" s="23">
        <f>fixchg!B24</f>
        <v>140694958.90000001</v>
      </c>
      <c r="P24" s="23">
        <f>comserv!B23</f>
        <v>965405.89000000013</v>
      </c>
      <c r="Q24" s="23">
        <f>CapOut!B23</f>
        <v>2543824.98</v>
      </c>
      <c r="R24" s="24">
        <f>food!B23</f>
        <v>10267968.139999999</v>
      </c>
      <c r="S24" s="23">
        <f>const!B23</f>
        <v>27633194</v>
      </c>
      <c r="T24" s="23">
        <f>debt!J23</f>
        <v>11333126</v>
      </c>
      <c r="U24" s="23">
        <f>debt!E23</f>
        <v>55172944</v>
      </c>
      <c r="V24" s="23">
        <f>debt!C23</f>
        <v>0</v>
      </c>
      <c r="W24" s="50">
        <v>6038705</v>
      </c>
      <c r="AE24" s="7">
        <v>342511075.56999993</v>
      </c>
      <c r="AF24" s="7">
        <v>36705953</v>
      </c>
      <c r="AG24" s="7">
        <f t="shared" si="4"/>
        <v>305805122.56999993</v>
      </c>
    </row>
    <row r="25" spans="1:33">
      <c r="A25" s="24" t="s">
        <v>25</v>
      </c>
      <c r="B25" s="27">
        <f t="shared" si="3"/>
        <v>59517231.230000004</v>
      </c>
      <c r="C25" s="27">
        <f>SUM(D25:Q25)</f>
        <v>56684658.380000003</v>
      </c>
      <c r="D25" s="24">
        <f>Admin!B24</f>
        <v>1496054.35</v>
      </c>
      <c r="E25" s="24">
        <f>MidLev!B23</f>
        <v>2415210.04</v>
      </c>
      <c r="F25" s="24">
        <f>Inst!B25</f>
        <v>22026137.59</v>
      </c>
      <c r="G25" s="24">
        <f>'sp ed'!B24</f>
        <v>4648036.1800000006</v>
      </c>
      <c r="H25" s="24">
        <f>ppshs!B25</f>
        <v>654299.12</v>
      </c>
      <c r="I25" s="24">
        <f>ppshs!K25</f>
        <v>541535.12999999989</v>
      </c>
      <c r="J25" s="24">
        <f>trans!B24</f>
        <v>4074044.48</v>
      </c>
      <c r="K25" s="24">
        <f>opmp!B24</f>
        <v>3727615.73</v>
      </c>
      <c r="L25" s="229"/>
      <c r="M25" s="24" t="s">
        <v>25</v>
      </c>
      <c r="N25" s="23">
        <f>opmp!L24</f>
        <v>869778.23999999987</v>
      </c>
      <c r="O25" s="23">
        <f>fixchg!B25</f>
        <v>14427012.34</v>
      </c>
      <c r="P25" s="23">
        <f>comserv!B24</f>
        <v>207875.36</v>
      </c>
      <c r="Q25" s="23">
        <f>CapOut!B24</f>
        <v>1597059.82</v>
      </c>
      <c r="R25" s="24">
        <f>food!B24</f>
        <v>2684537</v>
      </c>
      <c r="S25" s="23">
        <f>const!B24</f>
        <v>148035.85</v>
      </c>
      <c r="T25" s="23">
        <f>debt!J24</f>
        <v>0</v>
      </c>
      <c r="U25" s="23">
        <f>debt!E24</f>
        <v>0</v>
      </c>
      <c r="V25" s="23">
        <f>debt!C24</f>
        <v>0</v>
      </c>
      <c r="W25" s="50">
        <v>1157770.5900000001</v>
      </c>
      <c r="AE25" s="7">
        <v>56942817.280000009</v>
      </c>
      <c r="AF25" s="7">
        <v>4236169</v>
      </c>
      <c r="AG25" s="7">
        <f t="shared" si="4"/>
        <v>52706648.280000009</v>
      </c>
    </row>
    <row r="26" spans="1:33">
      <c r="A26" s="24" t="s">
        <v>26</v>
      </c>
      <c r="B26" s="27">
        <f t="shared" si="3"/>
        <v>544368553.92999983</v>
      </c>
      <c r="C26" s="27">
        <f>SUM(D26:Q26)</f>
        <v>488634115.95999992</v>
      </c>
      <c r="D26" s="24">
        <f>Admin!B25</f>
        <v>11554353.800000001</v>
      </c>
      <c r="E26" s="24">
        <f>MidLev!B24</f>
        <v>25594493.09</v>
      </c>
      <c r="F26" s="24">
        <f>Inst!B26</f>
        <v>182161141.79000002</v>
      </c>
      <c r="G26" s="24">
        <f>'sp ed'!B25</f>
        <v>56244952.149999991</v>
      </c>
      <c r="H26" s="24">
        <f>ppshs!B26</f>
        <v>1613771.9600000002</v>
      </c>
      <c r="I26" s="24">
        <f>ppshs!K26</f>
        <v>3295627.2600000002</v>
      </c>
      <c r="J26" s="24">
        <f>trans!B25</f>
        <v>30940723.989999998</v>
      </c>
      <c r="K26" s="24">
        <f>opmp!B25</f>
        <v>29361842.290000003</v>
      </c>
      <c r="L26" s="229"/>
      <c r="M26" s="24" t="s">
        <v>26</v>
      </c>
      <c r="N26" s="23">
        <f>opmp!L25</f>
        <v>12675617.77</v>
      </c>
      <c r="O26" s="23">
        <f>fixchg!B26</f>
        <v>134122587.60999998</v>
      </c>
      <c r="P26" s="23">
        <f>comserv!B25</f>
        <v>373088.26</v>
      </c>
      <c r="Q26" s="23">
        <f>CapOut!B25</f>
        <v>695915.99</v>
      </c>
      <c r="R26" s="24">
        <f>food!B25</f>
        <v>15201305.030000001</v>
      </c>
      <c r="S26" s="23">
        <f>const!B25</f>
        <v>26758293.84</v>
      </c>
      <c r="T26" s="23">
        <f>debt!J25</f>
        <v>13774839.1</v>
      </c>
      <c r="U26" s="23">
        <f>debt!E25</f>
        <v>16380802.949999999</v>
      </c>
      <c r="V26" s="23">
        <f>debt!C25</f>
        <v>0</v>
      </c>
      <c r="W26" s="50">
        <v>6918056</v>
      </c>
      <c r="AE26" s="7">
        <v>489109280.87</v>
      </c>
      <c r="AF26" s="7">
        <v>34103246</v>
      </c>
      <c r="AG26" s="7">
        <f t="shared" si="4"/>
        <v>455006034.87</v>
      </c>
    </row>
    <row r="27" spans="1:33">
      <c r="A27" s="24" t="s">
        <v>27</v>
      </c>
      <c r="B27" s="27">
        <f t="shared" si="3"/>
        <v>857501074.14999998</v>
      </c>
      <c r="C27" s="27">
        <f>SUM(D27:Q27)</f>
        <v>763767295.14999998</v>
      </c>
      <c r="D27" s="24">
        <f>Admin!B26</f>
        <v>10500721</v>
      </c>
      <c r="E27" s="24">
        <f>MidLev!B25</f>
        <v>55657269.329999998</v>
      </c>
      <c r="F27" s="24">
        <f>Inst!B27</f>
        <v>307974318.89999998</v>
      </c>
      <c r="G27" s="24">
        <f>'sp ed'!B26</f>
        <v>96158408.169999987</v>
      </c>
      <c r="H27" s="24">
        <f>ppshs!B27</f>
        <v>2737431</v>
      </c>
      <c r="I27" s="24">
        <f>ppshs!K27</f>
        <v>5916781</v>
      </c>
      <c r="J27" s="24">
        <f>trans!B26</f>
        <v>35671213</v>
      </c>
      <c r="K27" s="24">
        <f>opmp!B26</f>
        <v>39222226</v>
      </c>
      <c r="L27" s="229"/>
      <c r="M27" s="24" t="s">
        <v>27</v>
      </c>
      <c r="N27" s="23">
        <f>opmp!L26</f>
        <v>24284419</v>
      </c>
      <c r="O27" s="23">
        <f>fixchg!B27</f>
        <v>178700999.75</v>
      </c>
      <c r="P27" s="23">
        <f>comserv!B26</f>
        <v>6178707</v>
      </c>
      <c r="Q27" s="23">
        <f>CapOut!B26</f>
        <v>764801</v>
      </c>
      <c r="R27" s="24">
        <f>food!B26</f>
        <v>8056778</v>
      </c>
      <c r="S27" s="23">
        <f>const!B26</f>
        <v>70311178</v>
      </c>
      <c r="T27" s="23">
        <f>debt!J26</f>
        <v>15365823</v>
      </c>
      <c r="U27" s="23">
        <f>debt!E26</f>
        <v>26916998</v>
      </c>
      <c r="V27" s="23">
        <f>debt!C26</f>
        <v>0</v>
      </c>
      <c r="W27" s="50">
        <v>12424367</v>
      </c>
      <c r="AE27" s="7">
        <v>764888369.94999993</v>
      </c>
      <c r="AF27" s="7">
        <v>59463535</v>
      </c>
      <c r="AG27" s="7">
        <f t="shared" si="4"/>
        <v>705424834.94999993</v>
      </c>
    </row>
    <row r="28" spans="1:33">
      <c r="A28" s="24" t="s">
        <v>28</v>
      </c>
      <c r="B28" s="27">
        <f t="shared" si="3"/>
        <v>31959248.139999997</v>
      </c>
      <c r="C28" s="27">
        <f>SUM(D28:Q28)</f>
        <v>30686572.139999997</v>
      </c>
      <c r="D28" s="24">
        <f>Admin!B27</f>
        <v>1229692.8999999999</v>
      </c>
      <c r="E28" s="24">
        <f>MidLev!B26</f>
        <v>2183620.0399999996</v>
      </c>
      <c r="F28" s="24">
        <f>Inst!B28</f>
        <v>11613190.559999999</v>
      </c>
      <c r="G28" s="24">
        <f>'sp ed'!B27</f>
        <v>3241617.4</v>
      </c>
      <c r="H28" s="24">
        <f>ppshs!B28</f>
        <v>230039.24000000002</v>
      </c>
      <c r="I28" s="24">
        <f>ppshs!K28</f>
        <v>3462.15</v>
      </c>
      <c r="J28" s="24">
        <f>trans!B27</f>
        <v>2325043.2599999998</v>
      </c>
      <c r="K28" s="24">
        <f>opmp!B27</f>
        <v>2113634.0499999998</v>
      </c>
      <c r="L28" s="229"/>
      <c r="M28" s="24" t="s">
        <v>28</v>
      </c>
      <c r="N28" s="23">
        <f>opmp!L27</f>
        <v>655333.01</v>
      </c>
      <c r="O28" s="23">
        <f>fixchg!B28</f>
        <v>6794628.9299999997</v>
      </c>
      <c r="P28" s="23">
        <f>comserv!B27</f>
        <v>75020.45</v>
      </c>
      <c r="Q28" s="23">
        <f>CapOut!B27</f>
        <v>221290.15</v>
      </c>
      <c r="R28" s="24">
        <f>food!B27</f>
        <v>1272675.9999999998</v>
      </c>
      <c r="S28" s="23">
        <f>const!B27</f>
        <v>0</v>
      </c>
      <c r="T28" s="23">
        <f>debt!J27</f>
        <v>0</v>
      </c>
      <c r="U28" s="23">
        <f>debt!E27</f>
        <v>0</v>
      </c>
      <c r="V28" s="23">
        <f>debt!C27</f>
        <v>0</v>
      </c>
      <c r="W28" s="50">
        <v>249041</v>
      </c>
      <c r="AE28" s="7">
        <v>30842014.909999996</v>
      </c>
      <c r="AF28" s="7">
        <v>2310259</v>
      </c>
      <c r="AG28" s="7">
        <f t="shared" si="4"/>
        <v>28531755.909999996</v>
      </c>
    </row>
    <row r="29" spans="1:33">
      <c r="A29" s="24"/>
      <c r="B29" s="27"/>
      <c r="C29" s="27"/>
      <c r="D29" s="24"/>
      <c r="E29" s="24"/>
      <c r="F29" s="24"/>
      <c r="G29" s="24"/>
      <c r="H29" s="24"/>
      <c r="I29" s="24"/>
      <c r="J29" s="24"/>
      <c r="K29" s="24"/>
      <c r="L29" s="229"/>
      <c r="M29" s="24"/>
      <c r="N29" s="23"/>
      <c r="O29" s="23"/>
      <c r="P29" s="23"/>
      <c r="Q29" s="23"/>
      <c r="R29" s="24"/>
      <c r="S29" s="23"/>
      <c r="T29" s="23"/>
      <c r="U29" s="23"/>
      <c r="V29" s="23"/>
      <c r="W29" s="219"/>
    </row>
    <row r="30" spans="1:33">
      <c r="A30" s="24" t="s">
        <v>148</v>
      </c>
      <c r="B30" s="27">
        <f t="shared" si="3"/>
        <v>2771638696.2199998</v>
      </c>
      <c r="C30" s="27">
        <f>SUM(D30:Q30)</f>
        <v>2183035460.2199998</v>
      </c>
      <c r="D30" s="24">
        <f>Admin!B29</f>
        <v>37549343.700000003</v>
      </c>
      <c r="E30" s="24">
        <f>MidLev!B28</f>
        <v>133665355.09999999</v>
      </c>
      <c r="F30" s="24">
        <f>Inst!B30</f>
        <v>846360922.53999996</v>
      </c>
      <c r="G30" s="24">
        <f>'sp ed'!B29</f>
        <v>271157766.09999996</v>
      </c>
      <c r="H30" s="24">
        <f>ppshs!B30</f>
        <v>10649301.220000001</v>
      </c>
      <c r="I30" s="24">
        <f>ppshs!K30</f>
        <v>16908.3</v>
      </c>
      <c r="J30" s="24">
        <f>trans!B29</f>
        <v>95381591.829999998</v>
      </c>
      <c r="K30" s="24">
        <f>opmp!B29</f>
        <v>116149746.25000001</v>
      </c>
      <c r="L30" s="229"/>
      <c r="M30" s="24" t="s">
        <v>148</v>
      </c>
      <c r="N30" s="23">
        <f>opmp!L29</f>
        <v>32495704.209999997</v>
      </c>
      <c r="O30" s="23">
        <f>fixchg!B30</f>
        <v>637948657.1500001</v>
      </c>
      <c r="P30" s="23">
        <f>comserv!B29</f>
        <v>1660163.8200000003</v>
      </c>
      <c r="Q30" s="23">
        <f>CapOut!B29</f>
        <v>0</v>
      </c>
      <c r="R30" s="24">
        <f>food!B29</f>
        <v>48598901</v>
      </c>
      <c r="S30" s="23">
        <f>const!B29</f>
        <v>376401542</v>
      </c>
      <c r="T30" s="23">
        <f>debt!J29</f>
        <v>39143143</v>
      </c>
      <c r="U30" s="23">
        <f>debt!E29</f>
        <v>75962444</v>
      </c>
      <c r="V30" s="23">
        <f>debt!C29</f>
        <v>124459650</v>
      </c>
      <c r="W30" s="50">
        <v>33738425</v>
      </c>
      <c r="AE30" s="7">
        <v>2177423193.5500002</v>
      </c>
      <c r="AF30" s="7">
        <v>171195425</v>
      </c>
      <c r="AG30" s="7">
        <f t="shared" si="4"/>
        <v>2006227768.5500002</v>
      </c>
    </row>
    <row r="31" spans="1:33">
      <c r="A31" s="24" t="s">
        <v>29</v>
      </c>
      <c r="B31" s="27">
        <f t="shared" si="3"/>
        <v>1844986396.3999999</v>
      </c>
      <c r="C31" s="27">
        <f>SUM(D31:Q31)</f>
        <v>1670401396.3999999</v>
      </c>
      <c r="D31" s="24">
        <f>Admin!B30</f>
        <v>54540724.619999997</v>
      </c>
      <c r="E31" s="24">
        <f>MidLev!B29</f>
        <v>101729061.32000001</v>
      </c>
      <c r="F31" s="24">
        <f>Inst!B31</f>
        <v>576145703.42999995</v>
      </c>
      <c r="G31" s="24">
        <f>'sp ed'!B30</f>
        <v>232845808.73999998</v>
      </c>
      <c r="H31" s="24">
        <f>ppshs!B31</f>
        <v>11307228.339999998</v>
      </c>
      <c r="I31" s="24">
        <f>ppshs!K31</f>
        <v>14248592.670000002</v>
      </c>
      <c r="J31" s="24">
        <f>trans!B30</f>
        <v>97351696.600000009</v>
      </c>
      <c r="K31" s="24">
        <f>opmp!B30</f>
        <v>111960117.17</v>
      </c>
      <c r="L31" s="229"/>
      <c r="M31" s="24" t="s">
        <v>29</v>
      </c>
      <c r="N31" s="23">
        <f>opmp!L30</f>
        <v>33553779.330000002</v>
      </c>
      <c r="O31" s="23">
        <f>fixchg!B31</f>
        <v>435029966.82000005</v>
      </c>
      <c r="P31" s="23">
        <f>comserv!B30</f>
        <v>1688717.36</v>
      </c>
      <c r="Q31" s="23">
        <f>CapOut!B30</f>
        <v>0</v>
      </c>
      <c r="R31" s="24">
        <f>food!B30</f>
        <v>63011793</v>
      </c>
      <c r="S31" s="23">
        <f>const!B30</f>
        <v>93099530</v>
      </c>
      <c r="T31" s="23">
        <f>debt!J30</f>
        <v>18473677</v>
      </c>
      <c r="U31" s="23">
        <f>debt!E30</f>
        <v>141156773</v>
      </c>
      <c r="V31" s="23">
        <f>debt!C30</f>
        <v>0</v>
      </c>
      <c r="W31" s="50">
        <v>14614407</v>
      </c>
      <c r="AE31" s="7">
        <v>1676317214.8699999</v>
      </c>
      <c r="AF31" s="7">
        <v>125208358</v>
      </c>
      <c r="AG31" s="7">
        <f t="shared" si="4"/>
        <v>1551108856.8699999</v>
      </c>
    </row>
    <row r="32" spans="1:33">
      <c r="A32" s="24" t="s">
        <v>30</v>
      </c>
      <c r="B32" s="27">
        <f t="shared" si="3"/>
        <v>108235059.23</v>
      </c>
      <c r="C32" s="27">
        <f>SUM(D32:Q32)</f>
        <v>86692719.590000004</v>
      </c>
      <c r="D32" s="24">
        <f>Admin!B31</f>
        <v>1753926.68</v>
      </c>
      <c r="E32" s="24">
        <f>MidLev!B30</f>
        <v>4773008.07</v>
      </c>
      <c r="F32" s="24">
        <f>Inst!B32</f>
        <v>34723483.420000002</v>
      </c>
      <c r="G32" s="24">
        <f>'sp ed'!B31</f>
        <v>8552830.6699999999</v>
      </c>
      <c r="H32" s="24">
        <f>ppshs!B32</f>
        <v>467261.67</v>
      </c>
      <c r="I32" s="24">
        <f>ppshs!K32</f>
        <v>623362.05000000005</v>
      </c>
      <c r="J32" s="24">
        <f>trans!B31</f>
        <v>6363467.1600000001</v>
      </c>
      <c r="K32" s="24">
        <f>opmp!B31</f>
        <v>5541705.7399999993</v>
      </c>
      <c r="L32" s="229"/>
      <c r="M32" s="24" t="s">
        <v>30</v>
      </c>
      <c r="N32" s="23">
        <f>opmp!L31</f>
        <v>1581342.5899999999</v>
      </c>
      <c r="O32" s="23">
        <f>fixchg!B32</f>
        <v>22312331.539999999</v>
      </c>
      <c r="P32" s="23">
        <f>comserv!B31</f>
        <v>0</v>
      </c>
      <c r="Q32" s="23">
        <f>CapOut!B31</f>
        <v>0</v>
      </c>
      <c r="R32" s="24">
        <f>food!B31</f>
        <v>2265979.6999999997</v>
      </c>
      <c r="S32" s="23">
        <f>const!B31</f>
        <v>16278370.940000001</v>
      </c>
      <c r="T32" s="23">
        <f>debt!J31</f>
        <v>2997989</v>
      </c>
      <c r="U32" s="23">
        <f>debt!E31</f>
        <v>5361596</v>
      </c>
      <c r="V32" s="23">
        <f>debt!C31</f>
        <v>0</v>
      </c>
      <c r="W32" s="50">
        <v>1520141</v>
      </c>
      <c r="AE32" s="7">
        <v>87005035.709999993</v>
      </c>
      <c r="AF32" s="7">
        <v>6793968</v>
      </c>
      <c r="AG32" s="7">
        <f t="shared" si="4"/>
        <v>80211067.709999993</v>
      </c>
    </row>
    <row r="33" spans="1:33">
      <c r="A33" s="24" t="s">
        <v>31</v>
      </c>
      <c r="B33" s="27">
        <f t="shared" si="3"/>
        <v>220874970.82000002</v>
      </c>
      <c r="C33" s="27">
        <f>SUM(D33:Q33)</f>
        <v>203854528.77000004</v>
      </c>
      <c r="D33" s="24">
        <f>Admin!B32</f>
        <v>3968184.1500000004</v>
      </c>
      <c r="E33" s="24">
        <f>MidLev!B31</f>
        <v>14538747.109999999</v>
      </c>
      <c r="F33" s="24">
        <f>Inst!B33</f>
        <v>76321893.459999993</v>
      </c>
      <c r="G33" s="24">
        <f>'sp ed'!B32</f>
        <v>20212136.580000006</v>
      </c>
      <c r="H33" s="24">
        <f>ppshs!B33</f>
        <v>1160422.26</v>
      </c>
      <c r="I33" s="24">
        <f>ppshs!K33</f>
        <v>1870503.47</v>
      </c>
      <c r="J33" s="24">
        <f>trans!B32</f>
        <v>15127903.949999999</v>
      </c>
      <c r="K33" s="24">
        <f>opmp!B32</f>
        <v>13109912.949999999</v>
      </c>
      <c r="L33" s="229"/>
      <c r="M33" s="24" t="s">
        <v>31</v>
      </c>
      <c r="N33" s="23">
        <f>opmp!L32</f>
        <v>3599523.19</v>
      </c>
      <c r="O33" s="23">
        <f>fixchg!B33</f>
        <v>53201304.710000001</v>
      </c>
      <c r="P33" s="23">
        <f>comserv!B32</f>
        <v>10388.36</v>
      </c>
      <c r="Q33" s="23">
        <f>CapOut!B32</f>
        <v>733608.58000000007</v>
      </c>
      <c r="R33" s="24">
        <f>food!B32</f>
        <v>6843279.5999999996</v>
      </c>
      <c r="S33" s="23">
        <f>const!B32</f>
        <v>8349933.4500000002</v>
      </c>
      <c r="T33" s="23">
        <f>debt!J32</f>
        <v>1827229</v>
      </c>
      <c r="U33" s="23">
        <f>debt!E32</f>
        <v>4540110</v>
      </c>
      <c r="V33" s="23">
        <f>debt!C32</f>
        <v>0</v>
      </c>
      <c r="W33" s="50">
        <v>3692461.44</v>
      </c>
      <c r="AE33" s="7">
        <v>204996645.51000002</v>
      </c>
      <c r="AF33" s="7">
        <v>14905956</v>
      </c>
      <c r="AG33" s="7">
        <f t="shared" si="4"/>
        <v>190090689.51000002</v>
      </c>
    </row>
    <row r="34" spans="1:33">
      <c r="A34" s="24" t="s">
        <v>32</v>
      </c>
      <c r="B34" s="27">
        <f t="shared" si="3"/>
        <v>45464352.960000001</v>
      </c>
      <c r="C34" s="27">
        <f>SUM(D34:Q34)</f>
        <v>39990634.190000005</v>
      </c>
      <c r="D34" s="24">
        <f>Admin!B33</f>
        <v>898056.72</v>
      </c>
      <c r="E34" s="24">
        <f>MidLev!B32</f>
        <v>2692577.06</v>
      </c>
      <c r="F34" s="24">
        <f>Inst!B34</f>
        <v>16444340.43</v>
      </c>
      <c r="G34" s="24">
        <f>'sp ed'!B33</f>
        <v>3395156.5</v>
      </c>
      <c r="H34" s="24">
        <f>ppshs!B34</f>
        <v>524312.26</v>
      </c>
      <c r="I34" s="24">
        <f>ppshs!K34</f>
        <v>313283.94</v>
      </c>
      <c r="J34" s="24">
        <f>trans!B33</f>
        <v>2804417.5399999996</v>
      </c>
      <c r="K34" s="24">
        <f>opmp!B33</f>
        <v>2330791.35</v>
      </c>
      <c r="L34" s="229"/>
      <c r="M34" s="24" t="s">
        <v>32</v>
      </c>
      <c r="N34" s="23">
        <f>opmp!L33</f>
        <v>945051.37</v>
      </c>
      <c r="O34" s="23">
        <f>fixchg!B34</f>
        <v>9484518.0099999998</v>
      </c>
      <c r="P34" s="23">
        <f>comserv!B33</f>
        <v>0</v>
      </c>
      <c r="Q34" s="23">
        <f>CapOut!B33</f>
        <v>158129.00999999998</v>
      </c>
      <c r="R34" s="24">
        <f>food!B33</f>
        <v>1609433.0799999998</v>
      </c>
      <c r="S34" s="23">
        <f>const!B33</f>
        <v>3459381.69</v>
      </c>
      <c r="T34" s="23">
        <f>debt!J33</f>
        <v>404904</v>
      </c>
      <c r="U34" s="23">
        <f>debt!E33</f>
        <v>864478</v>
      </c>
      <c r="V34" s="23">
        <f>debt!C33</f>
        <v>0</v>
      </c>
      <c r="W34" s="50">
        <v>735261</v>
      </c>
      <c r="AE34" s="7">
        <v>40252855.630000003</v>
      </c>
      <c r="AF34" s="7">
        <v>2955532</v>
      </c>
      <c r="AG34" s="7">
        <f t="shared" si="4"/>
        <v>37297323.630000003</v>
      </c>
    </row>
    <row r="35" spans="1:33">
      <c r="A35" s="24"/>
      <c r="B35" s="27"/>
      <c r="C35" s="27"/>
      <c r="D35" s="24"/>
      <c r="E35" s="24"/>
      <c r="F35" s="24"/>
      <c r="G35" s="24"/>
      <c r="H35" s="24"/>
      <c r="I35" s="24"/>
      <c r="J35" s="24"/>
      <c r="K35" s="24"/>
      <c r="L35" s="229"/>
      <c r="M35" s="24"/>
      <c r="N35" s="23"/>
      <c r="O35" s="23"/>
      <c r="P35" s="23"/>
      <c r="Q35" s="23"/>
      <c r="R35" s="24"/>
      <c r="S35" s="23"/>
      <c r="T35" s="23"/>
      <c r="U35" s="23"/>
      <c r="V35" s="23"/>
      <c r="W35" s="219"/>
    </row>
    <row r="36" spans="1:33">
      <c r="A36" s="24" t="s">
        <v>33</v>
      </c>
      <c r="B36" s="27">
        <f t="shared" si="3"/>
        <v>56108275.590000004</v>
      </c>
      <c r="C36" s="27">
        <f>SUM(D36:Q36)</f>
        <v>51113745.050000004</v>
      </c>
      <c r="D36" s="24">
        <f>Admin!B35</f>
        <v>1086139.1000000001</v>
      </c>
      <c r="E36" s="24">
        <f>MidLev!B34</f>
        <v>3828659.73</v>
      </c>
      <c r="F36" s="24">
        <f>Inst!B36</f>
        <v>20859596.84</v>
      </c>
      <c r="G36" s="24">
        <f>'sp ed'!B35</f>
        <v>4290098.9000000004</v>
      </c>
      <c r="H36" s="24">
        <f>ppshs!B36</f>
        <v>198439.75</v>
      </c>
      <c r="I36" s="24">
        <f>ppshs!K36</f>
        <v>0</v>
      </c>
      <c r="J36" s="24">
        <f>trans!B35</f>
        <v>2622465.4000000004</v>
      </c>
      <c r="K36" s="24">
        <f>opmp!B35</f>
        <v>3359488.09</v>
      </c>
      <c r="L36" s="229"/>
      <c r="M36" s="24" t="s">
        <v>33</v>
      </c>
      <c r="N36" s="23">
        <f>opmp!L35</f>
        <v>1087115.1499999999</v>
      </c>
      <c r="O36" s="23">
        <f>fixchg!B36</f>
        <v>13590206.300000001</v>
      </c>
      <c r="P36" s="23">
        <f>comserv!B35</f>
        <v>191535.79000000004</v>
      </c>
      <c r="Q36" s="23">
        <f>CapOut!B35</f>
        <v>0</v>
      </c>
      <c r="R36" s="24">
        <f>food!B35</f>
        <v>1810032.74</v>
      </c>
      <c r="S36" s="23">
        <f>const!B35</f>
        <v>1954037.8</v>
      </c>
      <c r="T36" s="23">
        <f>debt!J35</f>
        <v>1230460</v>
      </c>
      <c r="U36" s="23">
        <f>debt!E35</f>
        <v>2105541</v>
      </c>
      <c r="V36" s="23">
        <f>debt!C35</f>
        <v>0</v>
      </c>
      <c r="W36" s="244">
        <v>747912</v>
      </c>
      <c r="AE36" s="7">
        <v>51367468.780000001</v>
      </c>
      <c r="AF36" s="7">
        <v>3882631</v>
      </c>
      <c r="AG36" s="7">
        <f t="shared" si="4"/>
        <v>47484837.780000001</v>
      </c>
    </row>
    <row r="37" spans="1:33">
      <c r="A37" s="24" t="s">
        <v>34</v>
      </c>
      <c r="B37" s="58">
        <f t="shared" si="3"/>
        <v>296788051.43000007</v>
      </c>
      <c r="C37" s="27">
        <f>SUM(D37:Q37)</f>
        <v>277014514.17000002</v>
      </c>
      <c r="D37" s="24">
        <f>Admin!B36</f>
        <v>6543068.7400000002</v>
      </c>
      <c r="E37" s="24">
        <f>MidLev!B35</f>
        <v>18838757.230000004</v>
      </c>
      <c r="F37" s="24">
        <f>Inst!B37</f>
        <v>111529087.18000001</v>
      </c>
      <c r="G37" s="24">
        <f>'sp ed'!B36</f>
        <v>24535943.150000002</v>
      </c>
      <c r="H37" s="24">
        <f>ppshs!B37</f>
        <v>1589966.73</v>
      </c>
      <c r="I37" s="24">
        <f>ppshs!K37</f>
        <v>765512.96000000008</v>
      </c>
      <c r="J37" s="24">
        <f>trans!B36</f>
        <v>11955978.209999997</v>
      </c>
      <c r="K37" s="24">
        <f>opmp!B36</f>
        <v>19358865.839999996</v>
      </c>
      <c r="L37" s="229"/>
      <c r="M37" s="24" t="s">
        <v>34</v>
      </c>
      <c r="N37" s="23">
        <f>opmp!L36</f>
        <v>12099426.16</v>
      </c>
      <c r="O37" s="23">
        <f>fixchg!B37</f>
        <v>69076395.150000006</v>
      </c>
      <c r="P37" s="23">
        <f>comserv!B36</f>
        <v>31433.31</v>
      </c>
      <c r="Q37" s="23">
        <f>CapOut!B36</f>
        <v>690079.51</v>
      </c>
      <c r="R37" s="24">
        <f>food!B36</f>
        <v>10874085.35</v>
      </c>
      <c r="S37" s="23">
        <f>const!B36</f>
        <v>7027019.9100000001</v>
      </c>
      <c r="T37" s="23">
        <f>debt!J36</f>
        <v>1872432</v>
      </c>
      <c r="U37" s="23">
        <f>debt!E36</f>
        <v>4306173</v>
      </c>
      <c r="V37" s="23">
        <f>debt!C36</f>
        <v>0</v>
      </c>
      <c r="W37" s="50">
        <v>4796687.91</v>
      </c>
      <c r="AE37" s="7">
        <v>277935231.96000004</v>
      </c>
      <c r="AF37" s="7">
        <v>19374937</v>
      </c>
      <c r="AG37" s="7">
        <f t="shared" si="4"/>
        <v>258560294.96000004</v>
      </c>
    </row>
    <row r="38" spans="1:33">
      <c r="A38" s="24" t="s">
        <v>35</v>
      </c>
      <c r="B38" s="27">
        <f t="shared" si="3"/>
        <v>194545630.28</v>
      </c>
      <c r="C38" s="27">
        <f>SUM(D38:Q38)</f>
        <v>180296309.74000001</v>
      </c>
      <c r="D38" s="24">
        <f>Admin!B37</f>
        <v>4287245.32</v>
      </c>
      <c r="E38" s="24">
        <f>MidLev!B36</f>
        <v>11265812.530000001</v>
      </c>
      <c r="F38" s="24">
        <f>Inst!B38</f>
        <v>71858816.260000005</v>
      </c>
      <c r="G38" s="24">
        <f>'sp ed'!B37</f>
        <v>17267476.379999995</v>
      </c>
      <c r="H38" s="24">
        <f>ppshs!B38</f>
        <v>2057028.5799999998</v>
      </c>
      <c r="I38" s="24">
        <f>ppshs!K38</f>
        <v>1361720.67</v>
      </c>
      <c r="J38" s="24">
        <f>trans!B37</f>
        <v>8190703.1500000004</v>
      </c>
      <c r="K38" s="24">
        <f>opmp!B37</f>
        <v>10029855.34</v>
      </c>
      <c r="L38" s="229"/>
      <c r="M38" s="24" t="s">
        <v>35</v>
      </c>
      <c r="N38" s="23">
        <f>opmp!L37</f>
        <v>2891258.1200000006</v>
      </c>
      <c r="O38" s="23">
        <f>fixchg!B38</f>
        <v>46255778.740000002</v>
      </c>
      <c r="P38" s="23">
        <f>comserv!B37</f>
        <v>188200.17</v>
      </c>
      <c r="Q38" s="23">
        <f>CapOut!B37</f>
        <v>4642414.4800000004</v>
      </c>
      <c r="R38" s="24">
        <f>food!B37</f>
        <v>6746785.5700000003</v>
      </c>
      <c r="S38" s="23">
        <f>const!B37</f>
        <v>4243971.97</v>
      </c>
      <c r="T38" s="23">
        <f>debt!J37</f>
        <v>3258563</v>
      </c>
      <c r="U38" s="23">
        <f>debt!E37</f>
        <v>7563956</v>
      </c>
      <c r="V38" s="23">
        <f>debt!C37</f>
        <v>0</v>
      </c>
      <c r="W38" s="50">
        <v>2490010.89</v>
      </c>
      <c r="AE38" s="7">
        <v>181166242.5</v>
      </c>
      <c r="AF38" s="7">
        <v>13945688</v>
      </c>
      <c r="AG38" s="7">
        <f t="shared" si="4"/>
        <v>167220554.5</v>
      </c>
    </row>
    <row r="39" spans="1:33">
      <c r="A39" s="34" t="s">
        <v>36</v>
      </c>
      <c r="B39" s="310">
        <f t="shared" si="3"/>
        <v>115159158.40000002</v>
      </c>
      <c r="C39" s="310">
        <f>SUM(D39:Q39)</f>
        <v>105924461.37000002</v>
      </c>
      <c r="D39" s="34">
        <f>Admin!B38</f>
        <v>1474382.99</v>
      </c>
      <c r="E39" s="34">
        <f>MidLev!B37</f>
        <v>6645853.4699999997</v>
      </c>
      <c r="F39" s="34">
        <f>Inst!B39</f>
        <v>45907783.260000005</v>
      </c>
      <c r="G39" s="34">
        <f>'sp ed'!B38</f>
        <v>10572743.33</v>
      </c>
      <c r="H39" s="34">
        <f>ppshs!B39</f>
        <v>305307.76999999996</v>
      </c>
      <c r="I39" s="34">
        <f>ppshs!K39</f>
        <v>837770.91</v>
      </c>
      <c r="J39" s="34">
        <f>trans!B38</f>
        <v>6033080.4199999999</v>
      </c>
      <c r="K39" s="34">
        <f>opmp!B38</f>
        <v>7102381.3399999999</v>
      </c>
      <c r="L39" s="267"/>
      <c r="M39" s="34" t="s">
        <v>36</v>
      </c>
      <c r="N39" s="34">
        <f>opmp!L38</f>
        <v>982493.62</v>
      </c>
      <c r="O39" s="34">
        <f>fixchg!B39</f>
        <v>25836501.650000002</v>
      </c>
      <c r="P39" s="34">
        <f>comserv!B38</f>
        <v>21190.46</v>
      </c>
      <c r="Q39" s="34">
        <f>CapOut!B38</f>
        <v>204972.15</v>
      </c>
      <c r="R39" s="34">
        <f>food!B38</f>
        <v>2569284.61</v>
      </c>
      <c r="S39" s="34">
        <f>const!B38</f>
        <v>3780807.42</v>
      </c>
      <c r="T39" s="34">
        <f>debt!J38</f>
        <v>2884605</v>
      </c>
      <c r="U39" s="34">
        <f>debt!E38</f>
        <v>6286187</v>
      </c>
      <c r="V39" s="34">
        <f>debt!C38</f>
        <v>0</v>
      </c>
      <c r="W39" s="54">
        <v>2356377</v>
      </c>
      <c r="AE39" s="7">
        <v>106195165.36</v>
      </c>
      <c r="AF39" s="7">
        <v>7816557</v>
      </c>
      <c r="AG39" s="7">
        <f t="shared" si="4"/>
        <v>98378608.359999999</v>
      </c>
    </row>
    <row r="40" spans="1:33">
      <c r="A40" s="23" t="s">
        <v>288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</row>
    <row r="41" spans="1:33">
      <c r="A41" s="23" t="s">
        <v>289</v>
      </c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</row>
    <row r="42" spans="1:33">
      <c r="A42" s="9"/>
      <c r="B42" s="9"/>
      <c r="C42" s="9"/>
    </row>
    <row r="43" spans="1:33">
      <c r="A43" s="9"/>
      <c r="B43" s="6"/>
      <c r="C43" s="6"/>
      <c r="D43" s="24"/>
      <c r="E43" s="24"/>
      <c r="F43" s="24"/>
      <c r="G43" s="24"/>
      <c r="H43" s="24"/>
      <c r="I43" s="24"/>
      <c r="J43" s="24"/>
      <c r="K43" s="24"/>
      <c r="L43" s="23"/>
      <c r="M43" s="24"/>
      <c r="N43" s="23"/>
      <c r="O43" s="102"/>
      <c r="P43" s="23"/>
      <c r="Q43" s="23"/>
    </row>
    <row r="44" spans="1:33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M44" s="6"/>
    </row>
    <row r="45" spans="1:3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M45" s="6"/>
    </row>
    <row r="46" spans="1:33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M46" s="6"/>
    </row>
    <row r="47" spans="1:33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M47" s="6"/>
    </row>
    <row r="48" spans="1:33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M48" s="6"/>
    </row>
    <row r="49" spans="1:13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M49" s="6"/>
    </row>
    <row r="50" spans="1:13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M50" s="6"/>
    </row>
    <row r="51" spans="1:13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M51" s="6"/>
    </row>
    <row r="52" spans="1:13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M52" s="6"/>
    </row>
    <row r="53" spans="1:13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M53" s="6"/>
    </row>
    <row r="54" spans="1:13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M54" s="6"/>
    </row>
    <row r="55" spans="1:13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M55" s="6"/>
    </row>
    <row r="56" spans="1:13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M56" s="6"/>
    </row>
    <row r="57" spans="1:13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M57" s="6"/>
    </row>
    <row r="58" spans="1:13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M58" s="6"/>
    </row>
    <row r="59" spans="1:13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M59" s="6"/>
    </row>
    <row r="60" spans="1:13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M60" s="6"/>
    </row>
    <row r="61" spans="1:13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M61" s="6"/>
    </row>
    <row r="62" spans="1:13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M62" s="6"/>
    </row>
    <row r="63" spans="1:13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M63" s="6"/>
    </row>
    <row r="64" spans="1:13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M64" s="6"/>
    </row>
    <row r="65" spans="1:13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M65" s="6"/>
    </row>
    <row r="66" spans="1:13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M66" s="6"/>
    </row>
    <row r="67" spans="1:13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M67" s="6"/>
    </row>
    <row r="68" spans="1:13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M68" s="6"/>
    </row>
    <row r="69" spans="1:13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M69" s="6"/>
    </row>
    <row r="70" spans="1:13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M70" s="6"/>
    </row>
    <row r="71" spans="1:13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M71" s="6"/>
    </row>
    <row r="72" spans="1:13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M72" s="6"/>
    </row>
    <row r="73" spans="1:13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M73" s="6"/>
    </row>
    <row r="74" spans="1:13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M74" s="6"/>
    </row>
    <row r="75" spans="1:13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M75" s="6"/>
    </row>
    <row r="76" spans="1:13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M76" s="6"/>
    </row>
    <row r="77" spans="1:13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M77" s="6"/>
    </row>
    <row r="78" spans="1:13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M78" s="6"/>
    </row>
  </sheetData>
  <sheetProtection password="CAF5" sheet="1" objects="1" scenarios="1"/>
  <mergeCells count="10">
    <mergeCell ref="M1:W1"/>
    <mergeCell ref="M3:W3"/>
    <mergeCell ref="W5:W9"/>
    <mergeCell ref="A1:K1"/>
    <mergeCell ref="A3:K3"/>
    <mergeCell ref="N6:Q6"/>
    <mergeCell ref="D6:K6"/>
    <mergeCell ref="R5:R9"/>
    <mergeCell ref="S5:S9"/>
    <mergeCell ref="T5:V8"/>
  </mergeCells>
  <phoneticPr fontId="0" type="noConversion"/>
  <printOptions horizontalCentered="1"/>
  <pageMargins left="0.25" right="0.23" top="0.87" bottom="0.82" header="0.67" footer="0.5"/>
  <pageSetup scale="85" fitToWidth="2" orientation="landscape" r:id="rId1"/>
  <headerFooter alignWithMargins="0">
    <oddHeader xml:space="preserve">&amp;R
</oddHeader>
    <oddFooter>&amp;L&amp;"Arial,Italic"MSDE - LFRO  12 / 2014&amp;C&amp;"Arial,Regular"- &amp;P -&amp;R&amp;"Arial,Italic"Selected Financial Data - Part 2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V41"/>
  <sheetViews>
    <sheetView zoomScaleNormal="100" workbookViewId="0">
      <selection sqref="A1:K1"/>
    </sheetView>
  </sheetViews>
  <sheetFormatPr defaultRowHeight="12.75"/>
  <cols>
    <col min="1" max="1" width="13.28515625" style="89" customWidth="1"/>
    <col min="2" max="2" width="16.42578125" style="89" customWidth="1"/>
    <col min="3" max="3" width="18" style="89" customWidth="1"/>
    <col min="4" max="4" width="14" style="91" customWidth="1"/>
    <col min="5" max="5" width="15" style="91" customWidth="1"/>
    <col min="6" max="6" width="14.140625" style="91" customWidth="1"/>
    <col min="7" max="7" width="16.140625" style="91" customWidth="1"/>
    <col min="8" max="8" width="17.7109375" style="91" customWidth="1"/>
    <col min="9" max="9" width="15" style="91" bestFit="1" customWidth="1"/>
    <col min="10" max="10" width="15.140625" style="91" customWidth="1"/>
    <col min="11" max="11" width="13.5703125" style="91" customWidth="1"/>
    <col min="13" max="13" width="16" bestFit="1" customWidth="1"/>
    <col min="15" max="15" width="9.42578125" bestFit="1" customWidth="1"/>
    <col min="16" max="16" width="27.7109375" style="141" bestFit="1" customWidth="1"/>
    <col min="17" max="17" width="17.140625" style="141" customWidth="1"/>
    <col min="18" max="18" width="15.5703125" style="141" bestFit="1" customWidth="1"/>
    <col min="21" max="21" width="14.85546875" customWidth="1"/>
    <col min="22" max="22" width="15.85546875" customWidth="1"/>
  </cols>
  <sheetData>
    <row r="1" spans="1:22">
      <c r="A1" s="341" t="s">
        <v>139</v>
      </c>
      <c r="B1" s="341"/>
      <c r="C1" s="341"/>
      <c r="D1" s="341"/>
      <c r="E1" s="341"/>
      <c r="F1" s="341"/>
      <c r="G1" s="341"/>
      <c r="H1" s="341"/>
      <c r="I1" s="341"/>
      <c r="J1" s="341"/>
      <c r="K1" s="341"/>
    </row>
    <row r="2" spans="1:22">
      <c r="A2" s="24"/>
      <c r="B2" s="24"/>
      <c r="C2" s="24"/>
      <c r="D2" s="23"/>
      <c r="E2" s="23"/>
      <c r="F2" s="23"/>
      <c r="G2" s="23"/>
      <c r="H2" s="23"/>
      <c r="I2" s="23"/>
      <c r="J2" s="23"/>
      <c r="K2" s="23"/>
    </row>
    <row r="3" spans="1:22">
      <c r="A3" s="341" t="s">
        <v>271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</row>
    <row r="4" spans="1:22" ht="13.5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</row>
    <row r="5" spans="1:22" s="373" customFormat="1" ht="13.5" thickTop="1">
      <c r="A5" s="339" t="s">
        <v>85</v>
      </c>
    </row>
    <row r="6" spans="1:22" ht="12.75" customHeight="1">
      <c r="A6" s="26"/>
      <c r="B6" s="26"/>
      <c r="C6" s="26"/>
      <c r="D6" s="23"/>
      <c r="E6" s="374" t="s">
        <v>70</v>
      </c>
      <c r="F6" s="374"/>
      <c r="G6" s="374"/>
      <c r="H6" s="374"/>
      <c r="I6" s="374"/>
      <c r="J6" s="93"/>
      <c r="K6" s="23"/>
      <c r="M6" s="375" t="s">
        <v>255</v>
      </c>
      <c r="P6" s="376" t="s">
        <v>284</v>
      </c>
      <c r="Q6" s="377" t="s">
        <v>259</v>
      </c>
      <c r="R6" s="372" t="s">
        <v>285</v>
      </c>
    </row>
    <row r="7" spans="1:22" s="3" customFormat="1">
      <c r="A7" s="27" t="s">
        <v>37</v>
      </c>
      <c r="B7" s="26" t="s">
        <v>168</v>
      </c>
      <c r="C7" s="26" t="s">
        <v>11</v>
      </c>
      <c r="D7" s="22"/>
      <c r="E7" s="22" t="s">
        <v>11</v>
      </c>
      <c r="F7" s="22" t="s">
        <v>7</v>
      </c>
      <c r="G7" s="242"/>
      <c r="H7" s="22"/>
      <c r="I7" s="22" t="s">
        <v>7</v>
      </c>
      <c r="J7" s="22"/>
      <c r="K7" s="22" t="s">
        <v>82</v>
      </c>
      <c r="M7" s="375"/>
      <c r="P7" s="376"/>
      <c r="Q7" s="377"/>
      <c r="R7" s="372"/>
    </row>
    <row r="8" spans="1:22" s="3" customFormat="1">
      <c r="A8" s="27" t="s">
        <v>38</v>
      </c>
      <c r="B8" s="26" t="s">
        <v>167</v>
      </c>
      <c r="C8" s="26" t="s">
        <v>185</v>
      </c>
      <c r="D8" s="94" t="s">
        <v>3</v>
      </c>
      <c r="E8" s="94" t="s">
        <v>70</v>
      </c>
      <c r="F8" s="22" t="s">
        <v>75</v>
      </c>
      <c r="G8" s="242" t="s">
        <v>165</v>
      </c>
      <c r="H8" s="22" t="s">
        <v>184</v>
      </c>
      <c r="I8" s="22" t="s">
        <v>73</v>
      </c>
      <c r="J8" s="22" t="s">
        <v>7</v>
      </c>
      <c r="K8" s="22" t="s">
        <v>83</v>
      </c>
      <c r="M8" s="375"/>
      <c r="P8" s="376"/>
      <c r="Q8" s="377"/>
      <c r="R8" s="372"/>
    </row>
    <row r="9" spans="1:22" s="3" customFormat="1" ht="13.5" thickBot="1">
      <c r="A9" s="32" t="s">
        <v>39</v>
      </c>
      <c r="B9" s="95" t="s">
        <v>8</v>
      </c>
      <c r="C9" s="31" t="s">
        <v>186</v>
      </c>
      <c r="D9" s="31" t="s">
        <v>4</v>
      </c>
      <c r="E9" s="31"/>
      <c r="F9" s="31" t="s">
        <v>4</v>
      </c>
      <c r="G9" s="243" t="s">
        <v>81</v>
      </c>
      <c r="H9" s="31" t="s">
        <v>71</v>
      </c>
      <c r="I9" s="31" t="s">
        <v>74</v>
      </c>
      <c r="J9" s="31" t="s">
        <v>8</v>
      </c>
      <c r="K9" s="31" t="s">
        <v>81</v>
      </c>
      <c r="M9" s="375"/>
      <c r="P9" s="376"/>
      <c r="Q9" s="377"/>
      <c r="R9" s="372"/>
    </row>
    <row r="10" spans="1:22" s="85" customFormat="1">
      <c r="A10" s="27" t="s">
        <v>13</v>
      </c>
      <c r="B10" s="107">
        <f>SUM(C10,K10)</f>
        <v>3040489958.1300001</v>
      </c>
      <c r="C10" s="108">
        <f t="shared" ref="C10:J10" si="0">SUM(C12:C39)</f>
        <v>2230978908.5100002</v>
      </c>
      <c r="D10" s="108">
        <f t="shared" si="0"/>
        <v>158166.51999999999</v>
      </c>
      <c r="E10" s="108">
        <f t="shared" si="0"/>
        <v>2230820741.9899998</v>
      </c>
      <c r="F10" s="108">
        <f t="shared" si="0"/>
        <v>12740840.719999999</v>
      </c>
      <c r="G10" s="293">
        <f t="shared" si="0"/>
        <v>239313854.02000001</v>
      </c>
      <c r="H10" s="108">
        <f t="shared" si="0"/>
        <v>507737450.45999998</v>
      </c>
      <c r="I10" s="108">
        <f t="shared" si="0"/>
        <v>1459291514.7599998</v>
      </c>
      <c r="J10" s="108">
        <f t="shared" si="0"/>
        <v>11737145.219999999</v>
      </c>
      <c r="K10" s="108">
        <f>SUM(K12:K39)</f>
        <v>809511049.61999989</v>
      </c>
      <c r="L10" s="184"/>
      <c r="M10" s="108">
        <f>SUM(M12:M39)</f>
        <v>3039861630.3299999</v>
      </c>
      <c r="P10" s="141"/>
      <c r="Q10" s="141"/>
      <c r="R10" s="141"/>
    </row>
    <row r="11" spans="1:22">
      <c r="A11" s="27"/>
      <c r="B11" s="268"/>
      <c r="C11" s="274"/>
      <c r="D11" s="208"/>
      <c r="E11" s="208"/>
      <c r="F11" s="208"/>
      <c r="G11" s="208"/>
      <c r="H11" s="208"/>
      <c r="I11" s="208"/>
      <c r="J11" s="208"/>
      <c r="K11" s="59"/>
      <c r="L11" s="151"/>
      <c r="M11" s="241"/>
      <c r="U11" s="143" t="s">
        <v>260</v>
      </c>
    </row>
    <row r="12" spans="1:22" s="92" customFormat="1">
      <c r="A12" s="58" t="s">
        <v>14</v>
      </c>
      <c r="B12" s="58">
        <f>C12+K12</f>
        <v>29925069.68</v>
      </c>
      <c r="C12" s="58">
        <f>D12+E12</f>
        <v>21423930.399999999</v>
      </c>
      <c r="D12" s="59">
        <v>0</v>
      </c>
      <c r="E12" s="50">
        <v>21423930.399999999</v>
      </c>
      <c r="F12" s="87">
        <v>0</v>
      </c>
      <c r="G12" s="87">
        <v>1478025.4200000002</v>
      </c>
      <c r="H12" s="87">
        <v>5454351</v>
      </c>
      <c r="I12" s="87">
        <v>14173040.33</v>
      </c>
      <c r="J12" s="87">
        <v>318513.65000000002</v>
      </c>
      <c r="K12" s="50">
        <v>8501139.2799999993</v>
      </c>
      <c r="L12" s="151"/>
      <c r="M12" s="179">
        <f>B12-Adult!Q10</f>
        <v>29915871.919999998</v>
      </c>
      <c r="O12" s="85"/>
      <c r="P12" s="323">
        <v>9168043</v>
      </c>
      <c r="Q12" s="323">
        <v>666903.72</v>
      </c>
      <c r="R12" s="323">
        <f>P12-Q12</f>
        <v>8501139.2799999993</v>
      </c>
      <c r="U12" s="5">
        <v>14467717.940000001</v>
      </c>
      <c r="V12" s="245">
        <f>I12-U12</f>
        <v>-294677.61000000127</v>
      </c>
    </row>
    <row r="13" spans="1:22" s="92" customFormat="1">
      <c r="A13" s="58" t="s">
        <v>15</v>
      </c>
      <c r="B13" s="58">
        <f>C13+K13</f>
        <v>246339060.51999998</v>
      </c>
      <c r="C13" s="58">
        <f>D13+E13</f>
        <v>178876105.44</v>
      </c>
      <c r="D13" s="59">
        <v>110627.47</v>
      </c>
      <c r="E13" s="50">
        <v>178765477.97</v>
      </c>
      <c r="F13" s="87">
        <v>1330</v>
      </c>
      <c r="G13" s="87">
        <v>9750400.7699999996</v>
      </c>
      <c r="H13" s="87">
        <v>41943690.909999996</v>
      </c>
      <c r="I13" s="87">
        <v>127070056.29000001</v>
      </c>
      <c r="J13" s="87">
        <v>0</v>
      </c>
      <c r="K13" s="50">
        <v>67462955.079999998</v>
      </c>
      <c r="L13" s="151"/>
      <c r="M13" s="179">
        <f>B13-Adult!Q11</f>
        <v>246339060.51999998</v>
      </c>
      <c r="O13" s="85"/>
      <c r="P13" s="323">
        <v>70640804</v>
      </c>
      <c r="Q13" s="323">
        <v>3177848.92</v>
      </c>
      <c r="R13" s="323">
        <f t="shared" ref="R13:R16" si="1">P13-Q13</f>
        <v>67462955.079999998</v>
      </c>
      <c r="U13" s="258">
        <v>120933731.95000002</v>
      </c>
      <c r="V13" s="245">
        <f t="shared" ref="V13:V16" si="2">I13-U13</f>
        <v>6136324.3399999887</v>
      </c>
    </row>
    <row r="14" spans="1:22" s="92" customFormat="1">
      <c r="A14" s="59" t="s">
        <v>16</v>
      </c>
      <c r="B14" s="58">
        <f>C14+K14</f>
        <v>311916489.54999995</v>
      </c>
      <c r="C14" s="58">
        <f>D14+E14</f>
        <v>240468710.82999998</v>
      </c>
      <c r="D14" s="50">
        <v>0</v>
      </c>
      <c r="E14" s="50">
        <v>240468710.82999998</v>
      </c>
      <c r="F14" s="87">
        <v>0</v>
      </c>
      <c r="G14" s="87">
        <v>15916470.950000003</v>
      </c>
      <c r="H14" s="87">
        <v>50613282.57</v>
      </c>
      <c r="I14" s="87">
        <v>173938957.30999997</v>
      </c>
      <c r="J14" s="87">
        <v>0</v>
      </c>
      <c r="K14" s="50">
        <v>71447778.719999999</v>
      </c>
      <c r="L14" s="151"/>
      <c r="M14" s="179">
        <f>B14-Adult!Q12</f>
        <v>311916489.54999995</v>
      </c>
      <c r="O14" s="85"/>
      <c r="P14" s="323">
        <v>79330875</v>
      </c>
      <c r="Q14" s="323">
        <v>7883096.2800000003</v>
      </c>
      <c r="R14" s="323">
        <f t="shared" si="1"/>
        <v>71447778.719999999</v>
      </c>
      <c r="U14" s="258">
        <v>158424100.15000004</v>
      </c>
      <c r="V14" s="245">
        <f t="shared" si="2"/>
        <v>15514857.159999937</v>
      </c>
    </row>
    <row r="15" spans="1:22" s="92" customFormat="1">
      <c r="A15" s="59" t="s">
        <v>17</v>
      </c>
      <c r="B15" s="58">
        <f>C15+K15</f>
        <v>372767261.32999998</v>
      </c>
      <c r="C15" s="58">
        <f>D15+E15</f>
        <v>280471746.07999998</v>
      </c>
      <c r="D15" s="59">
        <v>0</v>
      </c>
      <c r="E15" s="50">
        <v>280471746.07999998</v>
      </c>
      <c r="F15" s="87">
        <v>949123</v>
      </c>
      <c r="G15" s="87">
        <v>68687498.790000007</v>
      </c>
      <c r="H15" s="87">
        <v>60193162.509999998</v>
      </c>
      <c r="I15" s="87">
        <v>150368404.72</v>
      </c>
      <c r="J15" s="87">
        <v>273557.06</v>
      </c>
      <c r="K15" s="50">
        <v>92295515.25</v>
      </c>
      <c r="L15" s="151"/>
      <c r="M15" s="179">
        <f>B15-Adult!Q13</f>
        <v>372732156.56</v>
      </c>
      <c r="O15" s="85"/>
      <c r="P15" s="323">
        <v>96083471</v>
      </c>
      <c r="Q15" s="323">
        <v>3787955.75</v>
      </c>
      <c r="R15" s="323">
        <f t="shared" si="1"/>
        <v>92295515.25</v>
      </c>
      <c r="U15" s="258">
        <v>137121955.71000001</v>
      </c>
      <c r="V15" s="245">
        <f t="shared" si="2"/>
        <v>13246449.00999999</v>
      </c>
    </row>
    <row r="16" spans="1:22" s="92" customFormat="1">
      <c r="A16" s="59" t="s">
        <v>18</v>
      </c>
      <c r="B16" s="58">
        <f>C16+K16</f>
        <v>50544248.909999996</v>
      </c>
      <c r="C16" s="58">
        <f>D16+E16</f>
        <v>34093490.539999999</v>
      </c>
      <c r="D16" s="59">
        <v>0</v>
      </c>
      <c r="E16" s="50">
        <v>34093490.539999999</v>
      </c>
      <c r="F16" s="87">
        <v>169580.94</v>
      </c>
      <c r="G16" s="87">
        <v>2413295.06</v>
      </c>
      <c r="H16" s="87">
        <v>9850151.7899999991</v>
      </c>
      <c r="I16" s="87">
        <v>21635175.989999998</v>
      </c>
      <c r="J16" s="87">
        <v>25286.76</v>
      </c>
      <c r="K16" s="50">
        <v>16450758.369999999</v>
      </c>
      <c r="L16" s="151"/>
      <c r="M16" s="179">
        <f>B16-Adult!Q14</f>
        <v>50493760.119999997</v>
      </c>
      <c r="O16" s="85"/>
      <c r="P16" s="323">
        <v>17001209</v>
      </c>
      <c r="Q16" s="323">
        <v>550450.63</v>
      </c>
      <c r="R16" s="323">
        <f t="shared" si="1"/>
        <v>16450758.369999999</v>
      </c>
      <c r="U16" s="258">
        <v>20559536.909999993</v>
      </c>
      <c r="V16" s="245">
        <f t="shared" si="2"/>
        <v>1075639.0800000057</v>
      </c>
    </row>
    <row r="17" spans="1:22" s="92" customFormat="1">
      <c r="A17" s="59"/>
      <c r="B17" s="268"/>
      <c r="C17" s="268"/>
      <c r="D17" s="208"/>
      <c r="E17" s="208"/>
      <c r="F17" s="218"/>
      <c r="G17" s="218"/>
      <c r="H17" s="219"/>
      <c r="I17" s="218"/>
      <c r="J17" s="218"/>
      <c r="K17" s="50"/>
      <c r="L17" s="151"/>
      <c r="M17" s="179"/>
      <c r="P17" s="323"/>
      <c r="Q17" s="323"/>
      <c r="R17" s="323"/>
    </row>
    <row r="18" spans="1:22" s="92" customFormat="1">
      <c r="A18" s="59" t="s">
        <v>19</v>
      </c>
      <c r="B18" s="58">
        <f>C18+K18</f>
        <v>16092156.23</v>
      </c>
      <c r="C18" s="58">
        <f>D18+E18</f>
        <v>11517325.57</v>
      </c>
      <c r="D18" s="59">
        <v>0</v>
      </c>
      <c r="E18" s="50">
        <v>11517325.57</v>
      </c>
      <c r="F18" s="87">
        <v>43293.9</v>
      </c>
      <c r="G18" s="87">
        <v>647094.6100000001</v>
      </c>
      <c r="H18" s="87">
        <v>2861328.1100000003</v>
      </c>
      <c r="I18" s="87">
        <v>7514813.8700000001</v>
      </c>
      <c r="J18" s="50">
        <v>450795.08</v>
      </c>
      <c r="K18" s="50">
        <v>4574830.66</v>
      </c>
      <c r="L18" s="151"/>
      <c r="M18" s="179">
        <f>B18-Adult!Q16</f>
        <v>16092156.23</v>
      </c>
      <c r="O18" s="85"/>
      <c r="P18" s="323">
        <v>4865665</v>
      </c>
      <c r="Q18" s="323">
        <v>290834.33999999997</v>
      </c>
      <c r="R18" s="323">
        <f>P18-Q18</f>
        <v>4574830.66</v>
      </c>
      <c r="U18" s="258">
        <v>7437229.5700000022</v>
      </c>
      <c r="V18" s="245">
        <f t="shared" ref="V18:V22" si="3">I18-U18</f>
        <v>77584.299999997951</v>
      </c>
    </row>
    <row r="19" spans="1:22" s="92" customFormat="1">
      <c r="A19" s="59" t="s">
        <v>20</v>
      </c>
      <c r="B19" s="58">
        <f>C19+K19</f>
        <v>88209060.680000007</v>
      </c>
      <c r="C19" s="58">
        <f>D19+E19</f>
        <v>63873393.390000001</v>
      </c>
      <c r="D19" s="59">
        <v>0</v>
      </c>
      <c r="E19" s="50">
        <v>63873393.390000001</v>
      </c>
      <c r="F19" s="87">
        <v>178340.88</v>
      </c>
      <c r="G19" s="87">
        <v>3110199.1</v>
      </c>
      <c r="H19" s="87">
        <v>14431776.25</v>
      </c>
      <c r="I19" s="87">
        <v>45933910.210000001</v>
      </c>
      <c r="J19" s="87">
        <v>219166.95</v>
      </c>
      <c r="K19" s="50">
        <v>24335667.289999999</v>
      </c>
      <c r="L19" s="151"/>
      <c r="M19" s="179">
        <f>B19-Adult!Q17</f>
        <v>88209060.680000007</v>
      </c>
      <c r="O19" s="85"/>
      <c r="P19" s="323">
        <v>25068873</v>
      </c>
      <c r="Q19" s="323">
        <v>733205.71</v>
      </c>
      <c r="R19" s="323">
        <f t="shared" ref="R19:R22" si="4">P19-Q19</f>
        <v>24335667.289999999</v>
      </c>
      <c r="U19" s="258">
        <v>38494927.470000021</v>
      </c>
      <c r="V19" s="245">
        <f t="shared" si="3"/>
        <v>7438982.7399999797</v>
      </c>
    </row>
    <row r="20" spans="1:22" s="92" customFormat="1">
      <c r="A20" s="59" t="s">
        <v>21</v>
      </c>
      <c r="B20" s="58">
        <f>C20+K20</f>
        <v>46219835.859999992</v>
      </c>
      <c r="C20" s="58">
        <f>D20+E20</f>
        <v>31912483.239999995</v>
      </c>
      <c r="D20" s="59">
        <v>0</v>
      </c>
      <c r="E20" s="50">
        <v>31912483.239999995</v>
      </c>
      <c r="F20" s="87">
        <v>0</v>
      </c>
      <c r="G20" s="87">
        <v>2156214.11</v>
      </c>
      <c r="H20" s="87">
        <v>8575527.709999999</v>
      </c>
      <c r="I20" s="87">
        <v>21180741.419999998</v>
      </c>
      <c r="J20" s="87">
        <v>0</v>
      </c>
      <c r="K20" s="50">
        <v>14307352.619999999</v>
      </c>
      <c r="L20" s="151"/>
      <c r="M20" s="179">
        <f>B20-Adult!Q18</f>
        <v>46219835.859999992</v>
      </c>
      <c r="O20" s="85"/>
      <c r="P20" s="323">
        <v>15000723</v>
      </c>
      <c r="Q20" s="323">
        <v>693370.38</v>
      </c>
      <c r="R20" s="323">
        <f t="shared" si="4"/>
        <v>14307352.619999999</v>
      </c>
      <c r="U20" s="258">
        <v>21011042.019999992</v>
      </c>
      <c r="V20" s="245">
        <f t="shared" si="3"/>
        <v>169699.40000000596</v>
      </c>
    </row>
    <row r="21" spans="1:22" s="92" customFormat="1">
      <c r="A21" s="59" t="s">
        <v>22</v>
      </c>
      <c r="B21" s="58">
        <f>C21+K21</f>
        <v>77214530.449999988</v>
      </c>
      <c r="C21" s="58">
        <f>D21+E21</f>
        <v>53233094.779999994</v>
      </c>
      <c r="D21" s="59">
        <v>0</v>
      </c>
      <c r="E21" s="50">
        <v>53233094.779999994</v>
      </c>
      <c r="F21" s="87">
        <v>0</v>
      </c>
      <c r="G21" s="87">
        <v>5738600.75</v>
      </c>
      <c r="H21" s="87">
        <v>14416471.729999999</v>
      </c>
      <c r="I21" s="87">
        <v>33078022.299999997</v>
      </c>
      <c r="J21" s="87">
        <v>0</v>
      </c>
      <c r="K21" s="50">
        <v>23981435.670000002</v>
      </c>
      <c r="L21" s="185"/>
      <c r="M21" s="179">
        <f>B21-Adult!Q19</f>
        <v>77135134.86999999</v>
      </c>
      <c r="O21" s="85"/>
      <c r="P21" s="323">
        <v>24590849</v>
      </c>
      <c r="Q21" s="323">
        <v>609413.33000000007</v>
      </c>
      <c r="R21" s="323">
        <f t="shared" si="4"/>
        <v>23981435.670000002</v>
      </c>
      <c r="U21" s="258">
        <v>29435052.449999996</v>
      </c>
      <c r="V21" s="245">
        <f t="shared" si="3"/>
        <v>3642969.8500000015</v>
      </c>
    </row>
    <row r="22" spans="1:22" s="92" customFormat="1">
      <c r="A22" s="59" t="s">
        <v>23</v>
      </c>
      <c r="B22" s="58">
        <f>C22+K22</f>
        <v>13786397.32</v>
      </c>
      <c r="C22" s="58">
        <f>D22+E22</f>
        <v>9851626.5300000012</v>
      </c>
      <c r="D22" s="59">
        <v>0</v>
      </c>
      <c r="E22" s="50">
        <v>9851626.5300000012</v>
      </c>
      <c r="F22" s="87">
        <v>0</v>
      </c>
      <c r="G22" s="87">
        <v>612749.21</v>
      </c>
      <c r="H22" s="87">
        <v>2488985.0300000003</v>
      </c>
      <c r="I22" s="87">
        <v>6749892.29</v>
      </c>
      <c r="J22" s="87">
        <v>0</v>
      </c>
      <c r="K22" s="50">
        <v>3934770.79</v>
      </c>
      <c r="L22" s="185"/>
      <c r="M22" s="179">
        <f>B22-Adult!Q20</f>
        <v>13765002.82</v>
      </c>
      <c r="O22" s="85"/>
      <c r="P22" s="323">
        <v>4168043</v>
      </c>
      <c r="Q22" s="323">
        <v>233272.20999999996</v>
      </c>
      <c r="R22" s="323">
        <f t="shared" si="4"/>
        <v>3934770.79</v>
      </c>
      <c r="U22" s="258">
        <v>6264563.96</v>
      </c>
      <c r="V22" s="245">
        <f t="shared" si="3"/>
        <v>485328.33000000007</v>
      </c>
    </row>
    <row r="23" spans="1:22" s="92" customFormat="1">
      <c r="A23" s="59"/>
      <c r="B23" s="268"/>
      <c r="C23" s="268"/>
      <c r="D23" s="208"/>
      <c r="E23" s="208"/>
      <c r="F23" s="218"/>
      <c r="G23" s="219"/>
      <c r="H23" s="218"/>
      <c r="I23" s="218"/>
      <c r="J23" s="218"/>
      <c r="K23" s="50"/>
      <c r="L23" s="151"/>
      <c r="M23" s="179"/>
      <c r="P23" s="323"/>
      <c r="Q23" s="323"/>
      <c r="R23" s="323"/>
    </row>
    <row r="24" spans="1:22" s="92" customFormat="1">
      <c r="A24" s="59" t="s">
        <v>24</v>
      </c>
      <c r="B24" s="58">
        <f>C24+K24</f>
        <v>140694958.90000001</v>
      </c>
      <c r="C24" s="58">
        <f>D24+E24</f>
        <v>105154289.83</v>
      </c>
      <c r="D24" s="59">
        <v>0</v>
      </c>
      <c r="E24" s="50">
        <v>105154289.83</v>
      </c>
      <c r="F24" s="87">
        <v>1584968.94</v>
      </c>
      <c r="G24" s="87">
        <v>5062319.25</v>
      </c>
      <c r="H24" s="50">
        <v>23639743.139999997</v>
      </c>
      <c r="I24" s="87">
        <v>74866379.719999999</v>
      </c>
      <c r="J24" s="87">
        <v>878.78</v>
      </c>
      <c r="K24" s="50">
        <v>35540669.07</v>
      </c>
      <c r="L24" s="151"/>
      <c r="M24" s="179">
        <f>B24-Adult!Q22</f>
        <v>140675954.37</v>
      </c>
      <c r="O24" s="85"/>
      <c r="P24" s="323">
        <v>36705953</v>
      </c>
      <c r="Q24" s="323">
        <v>1165283.93</v>
      </c>
      <c r="R24" s="323">
        <f>P24-Q24</f>
        <v>35540669.07</v>
      </c>
      <c r="U24" s="258">
        <v>54418186.059999987</v>
      </c>
      <c r="V24" s="245">
        <f t="shared" ref="V24:V28" si="5">I24-U24</f>
        <v>20448193.660000011</v>
      </c>
    </row>
    <row r="25" spans="1:22" s="92" customFormat="1">
      <c r="A25" s="59" t="s">
        <v>25</v>
      </c>
      <c r="B25" s="58">
        <f>C25+K25</f>
        <v>14427012.34</v>
      </c>
      <c r="C25" s="58">
        <f>D25+E25</f>
        <v>10449607.77</v>
      </c>
      <c r="D25" s="59">
        <v>0</v>
      </c>
      <c r="E25" s="50">
        <v>10449607.77</v>
      </c>
      <c r="F25" s="87">
        <v>0</v>
      </c>
      <c r="G25" s="87">
        <v>645470.3899999999</v>
      </c>
      <c r="H25" s="87">
        <v>2282108.62</v>
      </c>
      <c r="I25" s="87">
        <v>7474198.8100000005</v>
      </c>
      <c r="J25" s="87">
        <v>47829.95</v>
      </c>
      <c r="K25" s="50">
        <v>3977404.57</v>
      </c>
      <c r="L25" s="151"/>
      <c r="M25" s="179">
        <f>B25-Adult!Q23</f>
        <v>14427012.34</v>
      </c>
      <c r="O25" s="85"/>
      <c r="P25" s="323">
        <v>4236169</v>
      </c>
      <c r="Q25" s="323">
        <v>258764.43000000002</v>
      </c>
      <c r="R25" s="323">
        <f t="shared" ref="R25:R28" si="6">P25-Q25</f>
        <v>3977404.57</v>
      </c>
      <c r="U25" s="258">
        <v>7137478.0599999987</v>
      </c>
      <c r="V25" s="245">
        <f t="shared" si="5"/>
        <v>336720.75000000186</v>
      </c>
    </row>
    <row r="26" spans="1:22" s="92" customFormat="1">
      <c r="A26" s="59" t="s">
        <v>26</v>
      </c>
      <c r="B26" s="58">
        <f>C26+K26</f>
        <v>134122587.60999998</v>
      </c>
      <c r="C26" s="58">
        <f>D26+E26</f>
        <v>101692639.67999999</v>
      </c>
      <c r="D26" s="59">
        <v>0</v>
      </c>
      <c r="E26" s="50">
        <v>101692639.67999999</v>
      </c>
      <c r="F26" s="87">
        <v>0</v>
      </c>
      <c r="G26" s="87">
        <v>5059368.3599999994</v>
      </c>
      <c r="H26" s="87">
        <v>20057777.969999999</v>
      </c>
      <c r="I26" s="87">
        <v>74808693.789999992</v>
      </c>
      <c r="J26" s="87">
        <v>1766799.56</v>
      </c>
      <c r="K26" s="50">
        <v>32429947.93</v>
      </c>
      <c r="L26" s="151"/>
      <c r="M26" s="179">
        <f>B26-Adult!Q24</f>
        <v>134122587.60999998</v>
      </c>
      <c r="O26" s="85"/>
      <c r="P26" s="323">
        <v>34103246</v>
      </c>
      <c r="Q26" s="323">
        <v>1673298.07</v>
      </c>
      <c r="R26" s="323">
        <f t="shared" si="6"/>
        <v>32429947.93</v>
      </c>
      <c r="U26" s="258">
        <v>69834739.259999961</v>
      </c>
      <c r="V26" s="245">
        <f t="shared" si="5"/>
        <v>4973954.530000031</v>
      </c>
    </row>
    <row r="27" spans="1:22" s="92" customFormat="1">
      <c r="A27" s="59" t="s">
        <v>27</v>
      </c>
      <c r="B27" s="58">
        <f>C27+K27</f>
        <v>178700999.75</v>
      </c>
      <c r="C27" s="58">
        <f>D27+E27</f>
        <v>120360389.75999999</v>
      </c>
      <c r="D27" s="59">
        <v>0</v>
      </c>
      <c r="E27" s="50">
        <v>120360389.75999999</v>
      </c>
      <c r="F27" s="87">
        <v>444999</v>
      </c>
      <c r="G27" s="87">
        <v>6977456.2999999998</v>
      </c>
      <c r="H27" s="87">
        <v>35183213.020000003</v>
      </c>
      <c r="I27" s="87">
        <v>77719021.439999998</v>
      </c>
      <c r="J27" s="87">
        <v>35700</v>
      </c>
      <c r="K27" s="50">
        <v>58340609.990000002</v>
      </c>
      <c r="L27" s="151"/>
      <c r="M27" s="179">
        <f>B27-Adult!Q25</f>
        <v>178700999.75</v>
      </c>
      <c r="O27" s="85"/>
      <c r="P27" s="323">
        <v>59463535</v>
      </c>
      <c r="Q27" s="323">
        <v>1122925.01</v>
      </c>
      <c r="R27" s="323">
        <f t="shared" si="6"/>
        <v>58340609.990000002</v>
      </c>
      <c r="U27" s="258">
        <v>84884571.310000002</v>
      </c>
      <c r="V27" s="245">
        <f t="shared" si="5"/>
        <v>-7165549.8700000048</v>
      </c>
    </row>
    <row r="28" spans="1:22" s="92" customFormat="1">
      <c r="A28" s="59" t="s">
        <v>28</v>
      </c>
      <c r="B28" s="58">
        <f>C28+K28</f>
        <v>6794628.9299999997</v>
      </c>
      <c r="C28" s="58">
        <f>D28+E28</f>
        <v>4671275.21</v>
      </c>
      <c r="D28" s="59">
        <v>0</v>
      </c>
      <c r="E28" s="50">
        <v>4671275.21</v>
      </c>
      <c r="F28" s="87">
        <v>37461</v>
      </c>
      <c r="G28" s="87">
        <v>887231.64999999991</v>
      </c>
      <c r="H28" s="87">
        <v>1254324.4000000001</v>
      </c>
      <c r="I28" s="87">
        <v>2492258.16</v>
      </c>
      <c r="J28" s="87">
        <v>0</v>
      </c>
      <c r="K28" s="50">
        <v>2123353.7200000002</v>
      </c>
      <c r="L28" s="151"/>
      <c r="M28" s="179">
        <f>B28-Adult!Q26</f>
        <v>6794476</v>
      </c>
      <c r="O28" s="85"/>
      <c r="P28" s="323">
        <v>2310259</v>
      </c>
      <c r="Q28" s="323">
        <v>186905.28</v>
      </c>
      <c r="R28" s="323">
        <f t="shared" si="6"/>
        <v>2123353.7200000002</v>
      </c>
      <c r="U28" s="258">
        <v>2315186.79</v>
      </c>
      <c r="V28" s="245">
        <f t="shared" si="5"/>
        <v>177071.37000000011</v>
      </c>
    </row>
    <row r="29" spans="1:22" s="92" customFormat="1">
      <c r="A29" s="59"/>
      <c r="B29" s="268"/>
      <c r="C29" s="268"/>
      <c r="D29" s="208"/>
      <c r="E29" s="208"/>
      <c r="F29" s="218"/>
      <c r="G29" s="219"/>
      <c r="H29" s="218"/>
      <c r="I29" s="218"/>
      <c r="J29" s="218"/>
      <c r="K29" s="50"/>
      <c r="L29" s="151"/>
      <c r="M29" s="179"/>
      <c r="P29" s="323"/>
      <c r="Q29" s="323"/>
      <c r="R29" s="323"/>
    </row>
    <row r="30" spans="1:22" s="92" customFormat="1">
      <c r="A30" s="58" t="s">
        <v>148</v>
      </c>
      <c r="B30" s="58">
        <f>C30+K30</f>
        <v>637948657.1500001</v>
      </c>
      <c r="C30" s="58">
        <f>D30+E30</f>
        <v>472632366.91000003</v>
      </c>
      <c r="D30" s="59">
        <v>0</v>
      </c>
      <c r="E30" s="50">
        <v>472632366.91000003</v>
      </c>
      <c r="F30" s="87">
        <v>8153607.6699999999</v>
      </c>
      <c r="G30" s="87">
        <v>75476351.169999987</v>
      </c>
      <c r="H30" s="87">
        <v>101947101.04000001</v>
      </c>
      <c r="I30" s="87">
        <v>287055307.03000003</v>
      </c>
      <c r="J30" s="87">
        <v>0</v>
      </c>
      <c r="K30" s="50">
        <v>165316290.24000001</v>
      </c>
      <c r="L30" s="185"/>
      <c r="M30" s="179">
        <f>B30-Adult!Q28</f>
        <v>637948657.1500001</v>
      </c>
      <c r="O30" s="85"/>
      <c r="P30" s="323">
        <v>171195425</v>
      </c>
      <c r="Q30" s="323">
        <v>5879134.7599999998</v>
      </c>
      <c r="R30" s="323">
        <f>P30-Q30</f>
        <v>165316290.24000001</v>
      </c>
      <c r="U30" s="258">
        <v>279504773.31999993</v>
      </c>
      <c r="V30" s="245">
        <f>I30-U30</f>
        <v>7550533.7100000978</v>
      </c>
    </row>
    <row r="31" spans="1:22" s="92" customFormat="1">
      <c r="A31" s="59" t="s">
        <v>29</v>
      </c>
      <c r="B31" s="58">
        <f>C31+K31</f>
        <v>435029966.82000005</v>
      </c>
      <c r="C31" s="58">
        <f>D31+E31</f>
        <v>316593551.26000005</v>
      </c>
      <c r="D31" s="59">
        <v>40439</v>
      </c>
      <c r="E31" s="50">
        <v>316553112.26000005</v>
      </c>
      <c r="F31" s="87">
        <v>0</v>
      </c>
      <c r="G31" s="87">
        <v>25441115.740000002</v>
      </c>
      <c r="H31" s="87">
        <v>71891472.819999993</v>
      </c>
      <c r="I31" s="87">
        <v>211553010.78999999</v>
      </c>
      <c r="J31" s="87">
        <v>7667512.9100000001</v>
      </c>
      <c r="K31" s="50">
        <v>118436415.56</v>
      </c>
      <c r="L31" s="185"/>
      <c r="M31" s="179">
        <f>B31-Adult!Q29</f>
        <v>434706955.86000007</v>
      </c>
      <c r="O31" s="85"/>
      <c r="P31" s="323">
        <v>125208358</v>
      </c>
      <c r="Q31" s="323">
        <v>6771942.4399999995</v>
      </c>
      <c r="R31" s="323">
        <f t="shared" ref="R31:R34" si="7">P31-Q31</f>
        <v>118436415.56</v>
      </c>
      <c r="U31" s="258">
        <v>198964097.16999993</v>
      </c>
      <c r="V31" s="245">
        <f t="shared" ref="V31:V34" si="8">I31-U31</f>
        <v>12588913.620000064</v>
      </c>
    </row>
    <row r="32" spans="1:22" s="92" customFormat="1">
      <c r="A32" s="59" t="s">
        <v>30</v>
      </c>
      <c r="B32" s="58">
        <f>C32+K32</f>
        <v>22312331.539999999</v>
      </c>
      <c r="C32" s="58">
        <f>D32+E32</f>
        <v>15830679.66</v>
      </c>
      <c r="D32" s="59">
        <v>0</v>
      </c>
      <c r="E32" s="50">
        <v>15830679.66</v>
      </c>
      <c r="F32" s="87">
        <v>83087.540000000008</v>
      </c>
      <c r="G32" s="87">
        <v>1003158.1799999999</v>
      </c>
      <c r="H32" s="87">
        <v>3785411.56</v>
      </c>
      <c r="I32" s="87">
        <v>10705434.949999999</v>
      </c>
      <c r="J32" s="87">
        <v>253587.43000000002</v>
      </c>
      <c r="K32" s="50">
        <v>6481651.8799999999</v>
      </c>
      <c r="L32" s="185"/>
      <c r="M32" s="179">
        <f>B32-Adult!Q30</f>
        <v>22312308.059999999</v>
      </c>
      <c r="O32" s="85"/>
      <c r="P32" s="323">
        <v>6793968</v>
      </c>
      <c r="Q32" s="323">
        <v>312316.12</v>
      </c>
      <c r="R32" s="323">
        <f t="shared" si="7"/>
        <v>6481651.8799999999</v>
      </c>
      <c r="U32" s="258">
        <v>11302651.230000002</v>
      </c>
      <c r="V32" s="245">
        <f t="shared" si="8"/>
        <v>-597216.28000000305</v>
      </c>
    </row>
    <row r="33" spans="1:22" s="92" customFormat="1">
      <c r="A33" s="59" t="s">
        <v>31</v>
      </c>
      <c r="B33" s="58">
        <f>C33+K33</f>
        <v>53201304.710000001</v>
      </c>
      <c r="C33" s="58">
        <f>D33+E33</f>
        <v>38887482.359999999</v>
      </c>
      <c r="D33" s="59">
        <v>0</v>
      </c>
      <c r="E33" s="50">
        <v>38887482.359999999</v>
      </c>
      <c r="F33" s="87">
        <v>162366.97</v>
      </c>
      <c r="G33" s="87">
        <v>1953973.81</v>
      </c>
      <c r="H33" s="87">
        <v>8682815.2800000012</v>
      </c>
      <c r="I33" s="87">
        <v>28088326.300000001</v>
      </c>
      <c r="J33" s="87">
        <v>0</v>
      </c>
      <c r="K33" s="50">
        <v>14313822.35</v>
      </c>
      <c r="L33" s="185"/>
      <c r="M33" s="179">
        <f>B33-Adult!Q31</f>
        <v>53151117.800000004</v>
      </c>
      <c r="O33" s="85"/>
      <c r="P33" s="323">
        <v>14905956</v>
      </c>
      <c r="Q33" s="323">
        <v>592133.64999999991</v>
      </c>
      <c r="R33" s="323">
        <f t="shared" si="7"/>
        <v>14313822.35</v>
      </c>
      <c r="U33" s="258">
        <v>26317502.590000007</v>
      </c>
      <c r="V33" s="245">
        <f t="shared" si="8"/>
        <v>1770823.7099999934</v>
      </c>
    </row>
    <row r="34" spans="1:22" s="92" customFormat="1">
      <c r="A34" s="59" t="s">
        <v>32</v>
      </c>
      <c r="B34" s="58">
        <f>C34+K34</f>
        <v>9484518.0099999998</v>
      </c>
      <c r="C34" s="58">
        <f>D34+E34</f>
        <v>6833026.9500000002</v>
      </c>
      <c r="D34" s="59">
        <v>0</v>
      </c>
      <c r="E34" s="50">
        <v>6833026.9500000002</v>
      </c>
      <c r="F34" s="87">
        <v>161856.52000000002</v>
      </c>
      <c r="G34" s="87">
        <v>504249.46000000008</v>
      </c>
      <c r="H34" s="87">
        <v>1735637.55</v>
      </c>
      <c r="I34" s="87">
        <v>4430766.42</v>
      </c>
      <c r="J34" s="87">
        <v>517</v>
      </c>
      <c r="K34" s="50">
        <v>2651491.06</v>
      </c>
      <c r="L34" s="185"/>
      <c r="M34" s="179">
        <f>B34-Adult!Q32</f>
        <v>9463410.9000000004</v>
      </c>
      <c r="O34" s="85"/>
      <c r="P34" s="323">
        <v>2955532</v>
      </c>
      <c r="Q34" s="323">
        <v>304040.94</v>
      </c>
      <c r="R34" s="323">
        <f t="shared" si="7"/>
        <v>2651491.06</v>
      </c>
      <c r="U34" s="258">
        <v>4537768.4800000014</v>
      </c>
      <c r="V34" s="245">
        <f t="shared" si="8"/>
        <v>-107002.06000000145</v>
      </c>
    </row>
    <row r="35" spans="1:22" s="92" customFormat="1">
      <c r="A35" s="59"/>
      <c r="B35" s="268"/>
      <c r="C35" s="268"/>
      <c r="D35" s="208"/>
      <c r="E35" s="208"/>
      <c r="F35" s="218"/>
      <c r="G35" s="219"/>
      <c r="H35" s="218"/>
      <c r="I35" s="218"/>
      <c r="J35" s="218"/>
      <c r="K35" s="50"/>
      <c r="L35" s="151"/>
      <c r="M35" s="179"/>
      <c r="P35" s="323"/>
      <c r="Q35" s="323"/>
      <c r="R35" s="323"/>
    </row>
    <row r="36" spans="1:22" s="92" customFormat="1">
      <c r="A36" s="59" t="s">
        <v>33</v>
      </c>
      <c r="B36" s="58">
        <f>C36+K36</f>
        <v>13590206.300000001</v>
      </c>
      <c r="C36" s="58">
        <f>D36+E36</f>
        <v>9961299.0300000012</v>
      </c>
      <c r="D36" s="59">
        <v>0</v>
      </c>
      <c r="E36" s="50">
        <v>9961299.0300000012</v>
      </c>
      <c r="F36" s="87">
        <v>0</v>
      </c>
      <c r="G36" s="87">
        <v>684811.14000000013</v>
      </c>
      <c r="H36" s="87">
        <v>2256188.0300000012</v>
      </c>
      <c r="I36" s="87">
        <v>7020299.8600000003</v>
      </c>
      <c r="J36" s="87">
        <v>0</v>
      </c>
      <c r="K36" s="50">
        <v>3628907.27</v>
      </c>
      <c r="L36" s="185"/>
      <c r="M36" s="179">
        <f>B36-Adult!Q34</f>
        <v>13590206.300000001</v>
      </c>
      <c r="O36" s="85"/>
      <c r="P36" s="323">
        <v>3882631</v>
      </c>
      <c r="Q36" s="323">
        <v>253723.73</v>
      </c>
      <c r="R36" s="323">
        <f>P36-Q36</f>
        <v>3628907.27</v>
      </c>
      <c r="U36" s="258">
        <v>7032883.7600000007</v>
      </c>
      <c r="V36" s="245">
        <f t="shared" ref="V36:V39" si="9">I36-U36</f>
        <v>-12583.900000000373</v>
      </c>
    </row>
    <row r="37" spans="1:22" s="92" customFormat="1">
      <c r="A37" s="59" t="s">
        <v>34</v>
      </c>
      <c r="B37" s="58">
        <f>C37+K37</f>
        <v>69076395.150000006</v>
      </c>
      <c r="C37" s="58">
        <f>D37+E37</f>
        <v>50623424.620000005</v>
      </c>
      <c r="D37" s="59">
        <v>0</v>
      </c>
      <c r="E37" s="50">
        <v>50623424.620000005</v>
      </c>
      <c r="F37" s="59">
        <v>130072.36</v>
      </c>
      <c r="G37" s="50">
        <v>3207589.06</v>
      </c>
      <c r="H37" s="87">
        <v>11782331.300000003</v>
      </c>
      <c r="I37" s="87">
        <v>35503431.899999999</v>
      </c>
      <c r="J37" s="87">
        <v>0</v>
      </c>
      <c r="K37" s="50">
        <v>18452970.530000001</v>
      </c>
      <c r="L37" s="185"/>
      <c r="M37" s="179">
        <f>B37-Adult!Q35</f>
        <v>69076395.150000006</v>
      </c>
      <c r="O37" s="85"/>
      <c r="P37" s="323">
        <v>19374937</v>
      </c>
      <c r="Q37" s="323">
        <v>921966.47</v>
      </c>
      <c r="R37" s="323">
        <f t="shared" ref="R37:R39" si="10">P37-Q37</f>
        <v>18452970.530000001</v>
      </c>
      <c r="U37" s="258">
        <v>32393838.930000011</v>
      </c>
      <c r="V37" s="245">
        <f t="shared" si="9"/>
        <v>3109592.9699999876</v>
      </c>
    </row>
    <row r="38" spans="1:22" s="92" customFormat="1">
      <c r="A38" s="59" t="s">
        <v>35</v>
      </c>
      <c r="B38" s="58">
        <f>C38+K38</f>
        <v>46255778.740000002</v>
      </c>
      <c r="C38" s="58">
        <f>D38+E38</f>
        <v>33161102.73</v>
      </c>
      <c r="D38" s="59">
        <v>0</v>
      </c>
      <c r="E38" s="50">
        <v>33161102.73</v>
      </c>
      <c r="F38" s="87">
        <v>640752</v>
      </c>
      <c r="G38" s="87">
        <v>1349156.4</v>
      </c>
      <c r="H38" s="87">
        <v>7793284.3900000006</v>
      </c>
      <c r="I38" s="87">
        <v>23053048</v>
      </c>
      <c r="J38" s="87">
        <v>324861.94</v>
      </c>
      <c r="K38" s="59">
        <v>13094676.01</v>
      </c>
      <c r="L38" s="185"/>
      <c r="M38" s="179">
        <f>B38-Adult!Q36</f>
        <v>46255778.740000002</v>
      </c>
      <c r="N38" s="185"/>
      <c r="O38" s="85"/>
      <c r="P38" s="323">
        <v>13945688</v>
      </c>
      <c r="Q38" s="323">
        <v>851011.99</v>
      </c>
      <c r="R38" s="323">
        <f t="shared" si="10"/>
        <v>13094676.01</v>
      </c>
      <c r="U38" s="258">
        <v>22431916.710000005</v>
      </c>
      <c r="V38" s="245">
        <f t="shared" si="9"/>
        <v>621131.28999999538</v>
      </c>
    </row>
    <row r="39" spans="1:22" s="92" customFormat="1">
      <c r="A39" s="54" t="s">
        <v>36</v>
      </c>
      <c r="B39" s="288">
        <f>C39+K39</f>
        <v>25836501.650000002</v>
      </c>
      <c r="C39" s="288">
        <f>D39+E39</f>
        <v>18405865.940000001</v>
      </c>
      <c r="D39" s="54">
        <v>7100.05</v>
      </c>
      <c r="E39" s="54">
        <v>18398765.890000001</v>
      </c>
      <c r="F39" s="287">
        <v>0</v>
      </c>
      <c r="G39" s="287">
        <v>551054.34</v>
      </c>
      <c r="H39" s="287">
        <v>4617313.7300000004</v>
      </c>
      <c r="I39" s="287">
        <v>12878322.859999999</v>
      </c>
      <c r="J39" s="287">
        <v>352138.15</v>
      </c>
      <c r="K39" s="54">
        <v>7430635.71</v>
      </c>
      <c r="L39" s="185"/>
      <c r="M39" s="179">
        <f>B39-Adult!Q37</f>
        <v>25817241.170000002</v>
      </c>
      <c r="N39" s="185"/>
      <c r="O39" s="85"/>
      <c r="P39" s="323">
        <v>7816557</v>
      </c>
      <c r="Q39" s="323">
        <v>385921.29</v>
      </c>
      <c r="R39" s="323">
        <f t="shared" si="10"/>
        <v>7430635.71</v>
      </c>
      <c r="U39" s="258">
        <v>12055938.900000002</v>
      </c>
      <c r="V39" s="245">
        <f t="shared" si="9"/>
        <v>822383.95999999717</v>
      </c>
    </row>
    <row r="40" spans="1:22" s="92" customFormat="1" ht="13.5" thickBot="1">
      <c r="A40" s="59"/>
      <c r="B40" s="59"/>
      <c r="C40" s="59"/>
      <c r="D40" s="50"/>
      <c r="E40" s="50"/>
      <c r="F40" s="50"/>
      <c r="G40" s="50"/>
      <c r="H40" s="50"/>
      <c r="I40" s="50"/>
      <c r="J40" s="50"/>
      <c r="K40" s="50"/>
      <c r="L40" s="151"/>
      <c r="P40" s="252">
        <f>SUM(P12:P39)</f>
        <v>848816769</v>
      </c>
      <c r="Q40" s="252">
        <f>SUM(Q12:Q39)</f>
        <v>39305719.379999995</v>
      </c>
      <c r="R40" s="252">
        <f t="shared" ref="R40" si="11">P40-Q40</f>
        <v>809511049.62</v>
      </c>
      <c r="U40" s="252">
        <f t="shared" ref="U40" si="12">S40-T40</f>
        <v>0</v>
      </c>
    </row>
    <row r="41" spans="1:22" ht="13.5" thickTop="1">
      <c r="B41" s="24"/>
      <c r="C41" s="24"/>
      <c r="D41" s="23"/>
      <c r="E41" s="23"/>
      <c r="F41" s="23"/>
      <c r="G41" s="23"/>
      <c r="H41" s="23"/>
      <c r="I41" s="23"/>
      <c r="J41" s="23"/>
      <c r="K41" s="23"/>
    </row>
  </sheetData>
  <sheetProtection password="CAF5" sheet="1" objects="1" scenarios="1"/>
  <mergeCells count="8">
    <mergeCell ref="R6:R9"/>
    <mergeCell ref="A5:XFD5"/>
    <mergeCell ref="A3:K3"/>
    <mergeCell ref="A1:K1"/>
    <mergeCell ref="E6:I6"/>
    <mergeCell ref="M6:M9"/>
    <mergeCell ref="P6:P9"/>
    <mergeCell ref="Q6:Q9"/>
  </mergeCells>
  <phoneticPr fontId="0" type="noConversion"/>
  <printOptions horizontalCentered="1"/>
  <pageMargins left="0.4" right="0.45" top="0.87" bottom="0.82" header="0.67" footer="0.5"/>
  <pageSetup scale="78" orientation="landscape" r:id="rId1"/>
  <headerFooter alignWithMargins="0">
    <oddFooter>&amp;L&amp;"Arial,Italic"MSDE - LFRO   12 / 2014&amp;C&amp;"Arial,Regular"- &amp;[12 -&amp;R&amp;"Arial,Italic"Selected Financial Data - Part 2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N56"/>
  <sheetViews>
    <sheetView zoomScaleNormal="100" workbookViewId="0">
      <selection sqref="A1:M1"/>
    </sheetView>
  </sheetViews>
  <sheetFormatPr defaultRowHeight="12.75"/>
  <cols>
    <col min="1" max="1" width="17.140625" style="106" customWidth="1"/>
    <col min="2" max="2" width="20.140625" style="174" customWidth="1"/>
    <col min="3" max="3" width="14" style="174" bestFit="1" customWidth="1"/>
    <col min="4" max="4" width="13.140625" style="174" customWidth="1"/>
    <col min="5" max="5" width="15.7109375" style="174" customWidth="1"/>
    <col min="6" max="6" width="13.5703125" style="174" customWidth="1"/>
    <col min="7" max="7" width="12.28515625" style="174" customWidth="1"/>
    <col min="8" max="8" width="12.85546875" style="174" customWidth="1"/>
    <col min="9" max="9" width="14.5703125" style="174" customWidth="1"/>
    <col min="10" max="10" width="13.28515625" style="174" customWidth="1"/>
    <col min="11" max="11" width="13.7109375" style="174" customWidth="1"/>
    <col min="12" max="12" width="11.140625" style="174" customWidth="1"/>
    <col min="13" max="13" width="12.42578125" style="174" customWidth="1"/>
    <col min="14" max="14" width="3.7109375" style="151" customWidth="1"/>
    <col min="15" max="16384" width="9.140625" style="92"/>
  </cols>
  <sheetData>
    <row r="1" spans="1:14">
      <c r="A1" s="352" t="s">
        <v>140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185"/>
    </row>
    <row r="2" spans="1:14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1:14">
      <c r="A3" s="352" t="s">
        <v>272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</row>
    <row r="4" spans="1:14" ht="13.5" thickBot="1">
      <c r="A4" s="98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</row>
    <row r="5" spans="1:14" s="124" customFormat="1" ht="13.5" thickTop="1">
      <c r="A5" s="58" t="s">
        <v>37</v>
      </c>
      <c r="B5" s="97" t="s">
        <v>11</v>
      </c>
      <c r="C5" s="378" t="s">
        <v>12</v>
      </c>
      <c r="D5" s="378" t="s">
        <v>254</v>
      </c>
      <c r="E5" s="97"/>
      <c r="F5" s="97"/>
      <c r="G5" s="97" t="s">
        <v>64</v>
      </c>
      <c r="H5" s="97"/>
      <c r="I5" s="97" t="s">
        <v>64</v>
      </c>
      <c r="J5" s="97"/>
      <c r="K5" s="97" t="s">
        <v>112</v>
      </c>
      <c r="L5" s="97"/>
      <c r="M5" s="97"/>
      <c r="N5" s="186"/>
    </row>
    <row r="6" spans="1:14" s="124" customFormat="1" ht="12.75" customHeight="1">
      <c r="A6" s="58" t="s">
        <v>38</v>
      </c>
      <c r="B6" s="97" t="s">
        <v>117</v>
      </c>
      <c r="C6" s="379"/>
      <c r="D6" s="379"/>
      <c r="E6" s="97"/>
      <c r="F6" s="97" t="s">
        <v>63</v>
      </c>
      <c r="G6" s="97" t="s">
        <v>65</v>
      </c>
      <c r="H6" s="97" t="s">
        <v>66</v>
      </c>
      <c r="I6" s="97" t="s">
        <v>110</v>
      </c>
      <c r="J6" s="97" t="s">
        <v>76</v>
      </c>
      <c r="K6" s="97" t="s">
        <v>113</v>
      </c>
      <c r="L6" s="97" t="s">
        <v>86</v>
      </c>
      <c r="M6" s="97" t="s">
        <v>116</v>
      </c>
      <c r="N6" s="186"/>
    </row>
    <row r="7" spans="1:14" s="124" customFormat="1" ht="13.5" thickBot="1">
      <c r="A7" s="100" t="s">
        <v>39</v>
      </c>
      <c r="B7" s="101" t="s">
        <v>118</v>
      </c>
      <c r="C7" s="380"/>
      <c r="D7" s="380"/>
      <c r="E7" s="101" t="s">
        <v>109</v>
      </c>
      <c r="F7" s="101" t="s">
        <v>38</v>
      </c>
      <c r="G7" s="101" t="s">
        <v>4</v>
      </c>
      <c r="H7" s="101" t="s">
        <v>4</v>
      </c>
      <c r="I7" s="101" t="s">
        <v>111</v>
      </c>
      <c r="J7" s="101" t="s">
        <v>77</v>
      </c>
      <c r="K7" s="101" t="s">
        <v>114</v>
      </c>
      <c r="L7" s="101" t="s">
        <v>4</v>
      </c>
      <c r="M7" s="101" t="s">
        <v>115</v>
      </c>
      <c r="N7" s="186"/>
    </row>
    <row r="8" spans="1:14" s="125" customFormat="1">
      <c r="A8" s="58" t="s">
        <v>13</v>
      </c>
      <c r="B8" s="289">
        <f>SUM(B10:B38)</f>
        <v>2231101241.5799999</v>
      </c>
      <c r="C8" s="289">
        <f>SUM(C10:C37)</f>
        <v>92639426.889999971</v>
      </c>
      <c r="D8" s="289">
        <f t="shared" ref="D8:M8" si="0">SUM(D10:D38)</f>
        <v>225087323.56000006</v>
      </c>
      <c r="E8" s="289">
        <f t="shared" si="0"/>
        <v>1249630142.1700001</v>
      </c>
      <c r="F8" s="289">
        <f t="shared" si="0"/>
        <v>361345113.95000005</v>
      </c>
      <c r="G8" s="289">
        <f t="shared" si="0"/>
        <v>21024658.059999999</v>
      </c>
      <c r="H8" s="289">
        <f t="shared" si="0"/>
        <v>15547769.309999999</v>
      </c>
      <c r="I8" s="289">
        <f t="shared" si="0"/>
        <v>84370925.099999979</v>
      </c>
      <c r="J8" s="289">
        <f t="shared" si="0"/>
        <v>134673701.73999998</v>
      </c>
      <c r="K8" s="289">
        <f t="shared" si="0"/>
        <v>41018709.279999994</v>
      </c>
      <c r="L8" s="289">
        <f t="shared" si="0"/>
        <v>1918209.51</v>
      </c>
      <c r="M8" s="289">
        <f t="shared" si="0"/>
        <v>3845262.0100000002</v>
      </c>
      <c r="N8" s="187"/>
    </row>
    <row r="9" spans="1:14" s="126" customFormat="1">
      <c r="A9" s="58"/>
      <c r="B9" s="275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151"/>
    </row>
    <row r="10" spans="1:14" s="126" customFormat="1">
      <c r="A10" s="58" t="s">
        <v>14</v>
      </c>
      <c r="B10" s="50">
        <f>SUM(C10:M10)</f>
        <v>21423930.399999999</v>
      </c>
      <c r="C10" s="23">
        <v>405364.81</v>
      </c>
      <c r="D10" s="23">
        <v>1830916.22</v>
      </c>
      <c r="E10" s="23">
        <v>12552313.460000003</v>
      </c>
      <c r="F10" s="23">
        <v>3365281.95</v>
      </c>
      <c r="G10" s="23">
        <v>151111.53</v>
      </c>
      <c r="H10" s="23">
        <v>0</v>
      </c>
      <c r="I10" s="23">
        <v>347360.47</v>
      </c>
      <c r="J10" s="23">
        <v>2266256.23</v>
      </c>
      <c r="K10" s="23">
        <v>444699.08</v>
      </c>
      <c r="L10" s="50">
        <v>60626.65</v>
      </c>
      <c r="M10" s="50">
        <v>0</v>
      </c>
      <c r="N10" s="151"/>
    </row>
    <row r="11" spans="1:14" s="126" customFormat="1">
      <c r="A11" s="58" t="s">
        <v>15</v>
      </c>
      <c r="B11" s="59">
        <f t="shared" ref="B11:B37" si="1">SUM(C11:M11)</f>
        <v>178876105.43999997</v>
      </c>
      <c r="C11" s="23">
        <v>6360260.1900000004</v>
      </c>
      <c r="D11" s="23">
        <v>17518240.689999998</v>
      </c>
      <c r="E11" s="23">
        <v>110120163.16999996</v>
      </c>
      <c r="F11" s="23">
        <v>29096796.54000001</v>
      </c>
      <c r="G11" s="23">
        <v>1878615.75</v>
      </c>
      <c r="H11" s="50">
        <v>0</v>
      </c>
      <c r="I11" s="23">
        <v>1540565.97</v>
      </c>
      <c r="J11" s="23">
        <v>9304504.9399999995</v>
      </c>
      <c r="K11" s="23">
        <v>2140465.6800000002</v>
      </c>
      <c r="L11" s="23">
        <v>5546.84</v>
      </c>
      <c r="M11" s="23">
        <v>910945.67</v>
      </c>
      <c r="N11" s="151"/>
    </row>
    <row r="12" spans="1:14" s="166" customFormat="1">
      <c r="A12" s="59" t="s">
        <v>16</v>
      </c>
      <c r="B12" s="59">
        <f t="shared" si="1"/>
        <v>240468710.83000001</v>
      </c>
      <c r="C12" s="23">
        <v>27809850.399999999</v>
      </c>
      <c r="D12" s="23">
        <v>44080371.070000008</v>
      </c>
      <c r="E12" s="23">
        <v>105011602.29000002</v>
      </c>
      <c r="F12" s="23">
        <v>41591274.119999997</v>
      </c>
      <c r="G12" s="23">
        <v>4022473.48</v>
      </c>
      <c r="H12" s="50">
        <v>0</v>
      </c>
      <c r="I12" s="23">
        <v>1672204.1</v>
      </c>
      <c r="J12" s="23">
        <v>14298334.73</v>
      </c>
      <c r="K12" s="23">
        <v>1406791.31</v>
      </c>
      <c r="L12" s="50">
        <v>4.3</v>
      </c>
      <c r="M12" s="23">
        <v>575805.03</v>
      </c>
    </row>
    <row r="13" spans="1:14" s="126" customFormat="1">
      <c r="A13" s="59" t="s">
        <v>17</v>
      </c>
      <c r="B13" s="59">
        <f t="shared" si="1"/>
        <v>280471746.07999998</v>
      </c>
      <c r="C13" s="59">
        <v>9453228.5700000003</v>
      </c>
      <c r="D13" s="50">
        <v>26690180.469999999</v>
      </c>
      <c r="E13" s="50">
        <v>158183227.27000001</v>
      </c>
      <c r="F13" s="50">
        <v>47882170.029999994</v>
      </c>
      <c r="G13" s="50">
        <v>3120633.98</v>
      </c>
      <c r="H13" s="50">
        <v>4736005.76</v>
      </c>
      <c r="I13" s="50">
        <v>11008392</v>
      </c>
      <c r="J13" s="50">
        <v>14150149</v>
      </c>
      <c r="K13" s="50">
        <v>4304942</v>
      </c>
      <c r="L13" s="50">
        <v>0</v>
      </c>
      <c r="M13" s="50">
        <v>942817</v>
      </c>
      <c r="N13" s="151"/>
    </row>
    <row r="14" spans="1:14" s="126" customFormat="1">
      <c r="A14" s="59" t="s">
        <v>18</v>
      </c>
      <c r="B14" s="59">
        <f t="shared" si="1"/>
        <v>34093490.540000007</v>
      </c>
      <c r="C14" s="59">
        <v>763925.44</v>
      </c>
      <c r="D14" s="50">
        <v>2331173.04</v>
      </c>
      <c r="E14" s="50">
        <v>19126554.470000006</v>
      </c>
      <c r="F14" s="50">
        <v>6699617.9499999993</v>
      </c>
      <c r="G14" s="50">
        <v>156094.63</v>
      </c>
      <c r="H14" s="50">
        <v>495678.07</v>
      </c>
      <c r="I14" s="50">
        <v>412377.37</v>
      </c>
      <c r="J14" s="50">
        <v>2902539.99</v>
      </c>
      <c r="K14" s="50">
        <v>826502.18</v>
      </c>
      <c r="L14" s="50">
        <v>302732.32</v>
      </c>
      <c r="M14" s="50">
        <v>76295.079999999987</v>
      </c>
      <c r="N14" s="151"/>
    </row>
    <row r="15" spans="1:14" s="126" customFormat="1">
      <c r="A15" s="59"/>
      <c r="B15" s="208"/>
      <c r="C15" s="208"/>
      <c r="D15" s="219"/>
      <c r="E15" s="219"/>
      <c r="F15" s="219"/>
      <c r="G15" s="219"/>
      <c r="H15" s="219"/>
      <c r="I15" s="219"/>
      <c r="J15" s="219"/>
      <c r="K15" s="219"/>
      <c r="L15" s="219"/>
      <c r="M15" s="219"/>
      <c r="N15" s="151"/>
    </row>
    <row r="16" spans="1:14" s="126" customFormat="1">
      <c r="A16" s="59" t="s">
        <v>19</v>
      </c>
      <c r="B16" s="59">
        <f t="shared" si="1"/>
        <v>11517325.569999997</v>
      </c>
      <c r="C16" s="59">
        <v>402594.67</v>
      </c>
      <c r="D16" s="50">
        <v>1309198</v>
      </c>
      <c r="E16" s="50">
        <v>7389936.8900000006</v>
      </c>
      <c r="F16" s="50">
        <v>1266274.1099999999</v>
      </c>
      <c r="G16" s="50">
        <v>249841.12</v>
      </c>
      <c r="H16" s="50">
        <v>146898.35</v>
      </c>
      <c r="I16" s="50">
        <v>276893.03999999998</v>
      </c>
      <c r="J16" s="50">
        <v>346978.37</v>
      </c>
      <c r="K16" s="87">
        <v>128711.02</v>
      </c>
      <c r="L16" s="50">
        <v>0</v>
      </c>
      <c r="M16" s="50">
        <v>0</v>
      </c>
      <c r="N16" s="151"/>
    </row>
    <row r="17" spans="1:14" s="126" customFormat="1">
      <c r="A17" s="59" t="s">
        <v>20</v>
      </c>
      <c r="B17" s="59">
        <f t="shared" si="1"/>
        <v>63873393.389999986</v>
      </c>
      <c r="C17" s="59">
        <v>1467703.01</v>
      </c>
      <c r="D17" s="50">
        <v>5539379.1499999994</v>
      </c>
      <c r="E17" s="50">
        <v>39624207.530000001</v>
      </c>
      <c r="F17" s="50">
        <v>8465577.0599999949</v>
      </c>
      <c r="G17" s="50">
        <v>296478.83</v>
      </c>
      <c r="H17" s="50">
        <v>843371.96</v>
      </c>
      <c r="I17" s="50">
        <v>400790.88</v>
      </c>
      <c r="J17" s="50">
        <v>5260942.1500000004</v>
      </c>
      <c r="K17" s="50">
        <v>1686230.72</v>
      </c>
      <c r="L17" s="50">
        <v>23606.23</v>
      </c>
      <c r="M17" s="50">
        <v>265105.87</v>
      </c>
      <c r="N17" s="151"/>
    </row>
    <row r="18" spans="1:14" s="126" customFormat="1">
      <c r="A18" s="59" t="s">
        <v>21</v>
      </c>
      <c r="B18" s="59">
        <f t="shared" si="1"/>
        <v>31912483.240000002</v>
      </c>
      <c r="C18" s="59">
        <v>907825</v>
      </c>
      <c r="D18" s="50">
        <v>3447964</v>
      </c>
      <c r="E18" s="50">
        <v>18892614.080000006</v>
      </c>
      <c r="F18" s="50">
        <v>5621618.8200000003</v>
      </c>
      <c r="G18" s="50">
        <v>239905.34</v>
      </c>
      <c r="H18" s="50">
        <v>420661.06</v>
      </c>
      <c r="I18" s="50">
        <v>214050.11</v>
      </c>
      <c r="J18" s="50">
        <v>1440619.24</v>
      </c>
      <c r="K18" s="50">
        <v>649392</v>
      </c>
      <c r="L18" s="50">
        <v>28047.59</v>
      </c>
      <c r="M18" s="50">
        <v>49786</v>
      </c>
      <c r="N18" s="151"/>
    </row>
    <row r="19" spans="1:14" s="126" customFormat="1">
      <c r="A19" s="59" t="s">
        <v>22</v>
      </c>
      <c r="B19" s="59">
        <f t="shared" si="1"/>
        <v>53233094.780000001</v>
      </c>
      <c r="C19" s="59">
        <v>2975492.59</v>
      </c>
      <c r="D19" s="50">
        <v>3741050.4899999998</v>
      </c>
      <c r="E19" s="50">
        <v>31893390.099999998</v>
      </c>
      <c r="F19" s="50">
        <v>5848077.0800000001</v>
      </c>
      <c r="G19" s="50">
        <v>612440.69999999995</v>
      </c>
      <c r="H19" s="50">
        <v>0</v>
      </c>
      <c r="I19" s="50">
        <v>195096.79</v>
      </c>
      <c r="J19" s="50">
        <v>6183768.6200000001</v>
      </c>
      <c r="K19" s="50">
        <v>1458078.22</v>
      </c>
      <c r="L19" s="50">
        <v>202791.84</v>
      </c>
      <c r="M19" s="50">
        <v>122908.35</v>
      </c>
      <c r="N19" s="151"/>
    </row>
    <row r="20" spans="1:14" s="20" customFormat="1">
      <c r="A20" s="59" t="s">
        <v>23</v>
      </c>
      <c r="B20" s="59">
        <f t="shared" si="1"/>
        <v>9851626.5399999991</v>
      </c>
      <c r="C20" s="23">
        <v>279912.59999999998</v>
      </c>
      <c r="D20" s="23">
        <v>1157242.97</v>
      </c>
      <c r="E20" s="23">
        <v>6331169.5699999994</v>
      </c>
      <c r="F20" s="23">
        <v>1225932.3800000001</v>
      </c>
      <c r="G20" s="23">
        <v>120970.45</v>
      </c>
      <c r="H20" s="23">
        <v>8308.42</v>
      </c>
      <c r="I20" s="23">
        <v>130243.72</v>
      </c>
      <c r="J20" s="23">
        <v>427160.01</v>
      </c>
      <c r="K20" s="23">
        <v>141740.14000000001</v>
      </c>
      <c r="L20" s="50">
        <v>0</v>
      </c>
      <c r="M20" s="23">
        <v>28946.28</v>
      </c>
    </row>
    <row r="21" spans="1:14" s="126" customFormat="1">
      <c r="A21" s="59"/>
      <c r="B21" s="208"/>
      <c r="C21" s="208"/>
      <c r="D21" s="219"/>
      <c r="E21" s="219"/>
      <c r="F21" s="219"/>
      <c r="G21" s="219"/>
      <c r="H21" s="219"/>
      <c r="I21" s="219"/>
      <c r="J21" s="219"/>
      <c r="K21" s="219"/>
      <c r="L21" s="219"/>
      <c r="M21" s="219"/>
      <c r="N21" s="151"/>
    </row>
    <row r="22" spans="1:14" s="20" customFormat="1">
      <c r="A22" s="59" t="s">
        <v>24</v>
      </c>
      <c r="B22" s="59">
        <f t="shared" si="1"/>
        <v>105154289.83000001</v>
      </c>
      <c r="C22" s="59">
        <v>2367643.29</v>
      </c>
      <c r="D22" s="50">
        <v>9517717.7199999988</v>
      </c>
      <c r="E22" s="50">
        <v>66694421.040000007</v>
      </c>
      <c r="F22" s="50">
        <v>13498389.77</v>
      </c>
      <c r="G22" s="50">
        <v>890966.56</v>
      </c>
      <c r="H22" s="50">
        <v>39488.53</v>
      </c>
      <c r="I22" s="50">
        <v>4299615.29</v>
      </c>
      <c r="J22" s="50">
        <v>5173409.24</v>
      </c>
      <c r="K22" s="50">
        <v>2364545.39</v>
      </c>
      <c r="L22" s="50">
        <v>363.8</v>
      </c>
      <c r="M22" s="50">
        <v>307729.2</v>
      </c>
    </row>
    <row r="23" spans="1:14" s="20" customFormat="1">
      <c r="A23" s="59" t="s">
        <v>25</v>
      </c>
      <c r="B23" s="59">
        <f t="shared" si="1"/>
        <v>10449607.770000003</v>
      </c>
      <c r="C23" s="59">
        <v>403663.71</v>
      </c>
      <c r="D23" s="50">
        <v>685824.39</v>
      </c>
      <c r="E23" s="50">
        <v>6694770.6400000006</v>
      </c>
      <c r="F23" s="50">
        <v>1181399.5400000003</v>
      </c>
      <c r="G23" s="50">
        <v>189033.07</v>
      </c>
      <c r="H23" s="50">
        <v>159108.91</v>
      </c>
      <c r="I23" s="50">
        <v>54363.839999999997</v>
      </c>
      <c r="J23" s="50">
        <v>832228.05</v>
      </c>
      <c r="K23" s="87">
        <v>186614.39</v>
      </c>
      <c r="L23" s="50">
        <v>62601.23</v>
      </c>
      <c r="M23" s="50">
        <v>0</v>
      </c>
    </row>
    <row r="24" spans="1:14" s="20" customFormat="1">
      <c r="A24" s="59" t="s">
        <v>26</v>
      </c>
      <c r="B24" s="59">
        <f t="shared" si="1"/>
        <v>101692639.72000003</v>
      </c>
      <c r="C24" s="59">
        <v>2540672.84</v>
      </c>
      <c r="D24" s="50">
        <v>7333886.96</v>
      </c>
      <c r="E24" s="50">
        <v>55181788.730000012</v>
      </c>
      <c r="F24" s="50">
        <v>19630615.640000004</v>
      </c>
      <c r="G24" s="50">
        <v>419572.95</v>
      </c>
      <c r="H24" s="50">
        <v>1682094.53</v>
      </c>
      <c r="I24" s="87">
        <v>4374868.9400000004</v>
      </c>
      <c r="J24" s="50">
        <v>7293147.04</v>
      </c>
      <c r="K24" s="50">
        <v>3200709.36</v>
      </c>
      <c r="L24" s="50">
        <v>35282.730000000003</v>
      </c>
      <c r="M24" s="50">
        <v>0</v>
      </c>
    </row>
    <row r="25" spans="1:14" s="20" customFormat="1">
      <c r="A25" s="59" t="s">
        <v>27</v>
      </c>
      <c r="B25" s="59">
        <f t="shared" si="1"/>
        <v>120360389.86</v>
      </c>
      <c r="C25" s="59">
        <v>1906439</v>
      </c>
      <c r="D25" s="50">
        <v>11715262.17</v>
      </c>
      <c r="E25" s="50">
        <v>74668529.030000001</v>
      </c>
      <c r="F25" s="50">
        <v>21470363.66</v>
      </c>
      <c r="G25" s="50">
        <v>617713</v>
      </c>
      <c r="H25" s="50">
        <v>1361336</v>
      </c>
      <c r="I25" s="50">
        <v>282107</v>
      </c>
      <c r="J25" s="50">
        <v>4749124</v>
      </c>
      <c r="K25" s="50">
        <v>2882440</v>
      </c>
      <c r="L25" s="50">
        <v>707076</v>
      </c>
      <c r="M25" s="50">
        <v>0</v>
      </c>
    </row>
    <row r="26" spans="1:14" s="20" customFormat="1">
      <c r="A26" s="59" t="s">
        <v>28</v>
      </c>
      <c r="B26" s="59">
        <f t="shared" si="1"/>
        <v>4671275.21</v>
      </c>
      <c r="C26" s="59">
        <v>194306.61</v>
      </c>
      <c r="D26" s="50">
        <v>532390.31000000006</v>
      </c>
      <c r="E26" s="50">
        <v>2904836.3499999996</v>
      </c>
      <c r="F26" s="50">
        <v>663489.07000000007</v>
      </c>
      <c r="G26" s="50">
        <v>62651.38</v>
      </c>
      <c r="H26" s="50">
        <v>0</v>
      </c>
      <c r="I26" s="50">
        <v>32886.5</v>
      </c>
      <c r="J26" s="50">
        <v>213276.99</v>
      </c>
      <c r="K26" s="50">
        <v>67438</v>
      </c>
      <c r="L26" s="50">
        <v>0</v>
      </c>
      <c r="M26" s="50">
        <v>0</v>
      </c>
    </row>
    <row r="27" spans="1:14" s="126" customFormat="1">
      <c r="A27" s="59"/>
      <c r="B27" s="208"/>
      <c r="C27" s="208"/>
      <c r="D27" s="219"/>
      <c r="E27" s="219"/>
      <c r="F27" s="219"/>
      <c r="G27" s="219"/>
      <c r="H27" s="219"/>
      <c r="I27" s="219"/>
      <c r="J27" s="219"/>
      <c r="K27" s="219"/>
      <c r="L27" s="219"/>
      <c r="M27" s="219"/>
      <c r="N27" s="227"/>
    </row>
    <row r="28" spans="1:14" s="20" customFormat="1">
      <c r="A28" s="58" t="s">
        <v>148</v>
      </c>
      <c r="B28" s="59">
        <f t="shared" si="1"/>
        <v>472632366.4600001</v>
      </c>
      <c r="C28" s="59">
        <v>16391632.77</v>
      </c>
      <c r="D28" s="50">
        <v>43715560.269999996</v>
      </c>
      <c r="E28" s="50">
        <v>278657598.09000003</v>
      </c>
      <c r="F28" s="50">
        <v>77144215.590000004</v>
      </c>
      <c r="G28" s="50">
        <v>3493412.29</v>
      </c>
      <c r="H28" s="50">
        <v>623</v>
      </c>
      <c r="I28" s="50">
        <v>23536653</v>
      </c>
      <c r="J28" s="50">
        <v>21488985.039999999</v>
      </c>
      <c r="K28" s="50">
        <v>7786815</v>
      </c>
      <c r="L28" s="50">
        <v>416871.41</v>
      </c>
      <c r="M28" s="50">
        <v>0</v>
      </c>
    </row>
    <row r="29" spans="1:14" s="126" customFormat="1">
      <c r="A29" s="59" t="s">
        <v>29</v>
      </c>
      <c r="B29" s="59">
        <f t="shared" si="1"/>
        <v>316593552.12000006</v>
      </c>
      <c r="C29" s="59">
        <v>13353504.59</v>
      </c>
      <c r="D29" s="50">
        <v>26271555.039999999</v>
      </c>
      <c r="E29" s="50">
        <v>149676500.54000005</v>
      </c>
      <c r="F29" s="50">
        <v>51861470.399999999</v>
      </c>
      <c r="G29" s="50">
        <v>2973445.33</v>
      </c>
      <c r="H29" s="50">
        <v>3881763.6</v>
      </c>
      <c r="I29" s="50">
        <v>31979782.629999999</v>
      </c>
      <c r="J29" s="50">
        <v>28126567.120000001</v>
      </c>
      <c r="K29" s="50">
        <v>8465466.9399999995</v>
      </c>
      <c r="L29" s="50">
        <v>3495.93</v>
      </c>
      <c r="M29" s="50">
        <v>0</v>
      </c>
      <c r="N29" s="151"/>
    </row>
    <row r="30" spans="1:14" s="126" customFormat="1">
      <c r="A30" s="59" t="s">
        <v>30</v>
      </c>
      <c r="B30" s="59">
        <f t="shared" si="1"/>
        <v>15830680.670000002</v>
      </c>
      <c r="C30" s="59">
        <v>402204.46</v>
      </c>
      <c r="D30" s="50">
        <v>1432240.08</v>
      </c>
      <c r="E30" s="50">
        <v>10069482.930000002</v>
      </c>
      <c r="F30" s="50">
        <v>2316802.4900000002</v>
      </c>
      <c r="G30" s="50">
        <v>143108.06</v>
      </c>
      <c r="H30" s="50">
        <v>188192.28</v>
      </c>
      <c r="I30" s="50">
        <v>333986.52</v>
      </c>
      <c r="J30" s="50">
        <v>780472.71</v>
      </c>
      <c r="K30" s="50">
        <v>164191.14000000001</v>
      </c>
      <c r="L30" s="50">
        <v>0</v>
      </c>
      <c r="M30" s="50">
        <v>0</v>
      </c>
      <c r="N30" s="151"/>
    </row>
    <row r="31" spans="1:14" s="126" customFormat="1">
      <c r="A31" s="59" t="s">
        <v>31</v>
      </c>
      <c r="B31" s="59">
        <f t="shared" si="1"/>
        <v>38887482.350000001</v>
      </c>
      <c r="C31" s="59">
        <v>1052780.99</v>
      </c>
      <c r="D31" s="50">
        <v>4217791.3</v>
      </c>
      <c r="E31" s="50">
        <v>22280311.050000004</v>
      </c>
      <c r="F31" s="50">
        <v>5290149.7700000005</v>
      </c>
      <c r="G31" s="50">
        <v>280333.78000000003</v>
      </c>
      <c r="H31" s="50">
        <v>707141.7</v>
      </c>
      <c r="I31" s="50">
        <v>570082.43999999994</v>
      </c>
      <c r="J31" s="50">
        <v>3180755.99</v>
      </c>
      <c r="K31" s="50">
        <v>1079784.8999999999</v>
      </c>
      <c r="L31" s="50">
        <v>227.62</v>
      </c>
      <c r="M31" s="50">
        <v>228122.81</v>
      </c>
      <c r="N31" s="151"/>
    </row>
    <row r="32" spans="1:14" s="126" customFormat="1">
      <c r="A32" s="59" t="s">
        <v>32</v>
      </c>
      <c r="B32" s="59">
        <f>SUM(C32:M32)</f>
        <v>6833026.9500000002</v>
      </c>
      <c r="C32" s="59">
        <v>145483.26</v>
      </c>
      <c r="D32" s="50">
        <v>760550.13</v>
      </c>
      <c r="E32" s="50">
        <v>4333320.6400000006</v>
      </c>
      <c r="F32" s="50">
        <v>919820.58000000007</v>
      </c>
      <c r="G32" s="50">
        <v>143154.91</v>
      </c>
      <c r="H32" s="50">
        <v>82791.960000000006</v>
      </c>
      <c r="I32" s="50">
        <v>71890.42</v>
      </c>
      <c r="J32" s="50">
        <v>232679.09</v>
      </c>
      <c r="K32" s="50">
        <v>142656.87</v>
      </c>
      <c r="L32" s="50">
        <v>0</v>
      </c>
      <c r="M32" s="50">
        <v>679.09</v>
      </c>
      <c r="N32" s="151"/>
    </row>
    <row r="33" spans="1:14" s="126" customFormat="1">
      <c r="A33" s="59"/>
      <c r="B33" s="208"/>
      <c r="C33" s="208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151"/>
    </row>
    <row r="34" spans="1:14" s="126" customFormat="1">
      <c r="A34" s="59" t="s">
        <v>33</v>
      </c>
      <c r="B34" s="59">
        <f t="shared" si="1"/>
        <v>9960303.3600000013</v>
      </c>
      <c r="C34" s="23">
        <v>232876</v>
      </c>
      <c r="D34" s="23">
        <v>1025860.52</v>
      </c>
      <c r="E34" s="23">
        <v>5898578.2600000007</v>
      </c>
      <c r="F34" s="23">
        <v>1140493.26</v>
      </c>
      <c r="G34" s="23">
        <v>40945</v>
      </c>
      <c r="H34" s="50">
        <v>0</v>
      </c>
      <c r="I34" s="23">
        <v>624183</v>
      </c>
      <c r="J34" s="23">
        <v>600182</v>
      </c>
      <c r="K34" s="23">
        <v>340755</v>
      </c>
      <c r="L34" s="50">
        <v>56430.32</v>
      </c>
      <c r="M34" s="50">
        <v>0</v>
      </c>
      <c r="N34" s="174"/>
    </row>
    <row r="35" spans="1:14" s="126" customFormat="1">
      <c r="A35" s="59" t="s">
        <v>34</v>
      </c>
      <c r="B35" s="59">
        <f t="shared" si="1"/>
        <v>50623424.619999997</v>
      </c>
      <c r="C35" s="23">
        <v>1529915.97</v>
      </c>
      <c r="D35" s="23">
        <v>5484168.8300000001</v>
      </c>
      <c r="E35" s="23">
        <v>31312690.100000001</v>
      </c>
      <c r="F35" s="23">
        <v>6616648.1200000001</v>
      </c>
      <c r="G35" s="23">
        <v>435984.65</v>
      </c>
      <c r="H35" s="23">
        <v>155058.57</v>
      </c>
      <c r="I35" s="23">
        <v>1548965.02</v>
      </c>
      <c r="J35" s="23">
        <v>2785077.13</v>
      </c>
      <c r="K35" s="23">
        <v>572825.75</v>
      </c>
      <c r="L35" s="23">
        <v>7254.44</v>
      </c>
      <c r="M35" s="23">
        <v>174836.04</v>
      </c>
      <c r="N35" s="174"/>
    </row>
    <row r="36" spans="1:14" s="126" customFormat="1">
      <c r="A36" s="59" t="s">
        <v>35</v>
      </c>
      <c r="B36" s="59">
        <f>SUM(C36:M36)</f>
        <v>33161102.740000006</v>
      </c>
      <c r="C36" s="23">
        <v>985447.05</v>
      </c>
      <c r="D36" s="23">
        <v>3165124.63</v>
      </c>
      <c r="E36" s="23">
        <v>20612382.180000003</v>
      </c>
      <c r="F36" s="23">
        <v>5467930.0300000012</v>
      </c>
      <c r="G36" s="23">
        <v>401923.86</v>
      </c>
      <c r="H36" s="23">
        <v>380004.87</v>
      </c>
      <c r="I36" s="23">
        <v>127186.96</v>
      </c>
      <c r="J36" s="23">
        <v>1501623.82</v>
      </c>
      <c r="K36" s="23">
        <v>378173.94</v>
      </c>
      <c r="L36" s="23">
        <v>3427.79</v>
      </c>
      <c r="M36" s="23">
        <v>137877.60999999999</v>
      </c>
      <c r="N36" s="174"/>
    </row>
    <row r="37" spans="1:14" s="126" customFormat="1">
      <c r="A37" s="54" t="s">
        <v>36</v>
      </c>
      <c r="B37" s="54">
        <f t="shared" si="1"/>
        <v>18529193.109999996</v>
      </c>
      <c r="C37" s="34">
        <v>306699.07</v>
      </c>
      <c r="D37" s="34">
        <v>1583675.11</v>
      </c>
      <c r="E37" s="34">
        <v>11519753.759999998</v>
      </c>
      <c r="F37" s="34">
        <v>3080705.99</v>
      </c>
      <c r="G37" s="34">
        <v>83847.41</v>
      </c>
      <c r="H37" s="34">
        <v>259241.74</v>
      </c>
      <c r="I37" s="34">
        <v>336379.09</v>
      </c>
      <c r="J37" s="34">
        <v>1134920.24</v>
      </c>
      <c r="K37" s="34">
        <v>198740.25</v>
      </c>
      <c r="L37" s="34">
        <v>1822.47</v>
      </c>
      <c r="M37" s="34">
        <v>23407.98</v>
      </c>
      <c r="N37" s="174"/>
    </row>
    <row r="38" spans="1:14" s="166" customFormat="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</row>
    <row r="39" spans="1:14" s="166" customFormat="1">
      <c r="A39" s="259"/>
      <c r="B39" s="50"/>
      <c r="C39" s="59"/>
      <c r="D39" s="50"/>
      <c r="E39" s="50"/>
      <c r="F39" s="50"/>
      <c r="G39" s="50"/>
      <c r="H39" s="50"/>
      <c r="I39" s="50"/>
      <c r="J39" s="50"/>
      <c r="K39" s="50"/>
      <c r="L39" s="50"/>
      <c r="M39" s="50"/>
    </row>
    <row r="40" spans="1:14" s="166" customFormat="1">
      <c r="A40" s="259"/>
      <c r="B40" s="259"/>
      <c r="C40" s="114"/>
      <c r="D40" s="50"/>
      <c r="E40" s="50"/>
      <c r="F40" s="50"/>
      <c r="G40" s="50"/>
      <c r="H40" s="50"/>
      <c r="I40" s="50"/>
      <c r="J40" s="50"/>
      <c r="K40" s="50"/>
      <c r="L40" s="50"/>
      <c r="M40" s="50"/>
    </row>
    <row r="41" spans="1:14" s="166" customFormat="1">
      <c r="A41" s="259"/>
      <c r="B41" s="259"/>
      <c r="C41" s="114"/>
      <c r="D41" s="50"/>
      <c r="E41" s="50"/>
      <c r="F41" s="50"/>
      <c r="G41" s="50"/>
      <c r="H41" s="50"/>
      <c r="I41" s="50"/>
      <c r="J41" s="50"/>
      <c r="K41" s="50"/>
      <c r="L41" s="50"/>
      <c r="M41" s="50"/>
    </row>
    <row r="42" spans="1:14" s="166" customFormat="1">
      <c r="A42" s="259"/>
      <c r="B42" s="123"/>
      <c r="C42" s="59"/>
      <c r="D42" s="50"/>
      <c r="E42" s="50"/>
      <c r="F42" s="50"/>
      <c r="G42" s="50"/>
      <c r="H42" s="50"/>
      <c r="I42" s="50"/>
      <c r="J42" s="50"/>
      <c r="K42" s="50"/>
      <c r="L42" s="50"/>
      <c r="M42" s="50"/>
    </row>
    <row r="43" spans="1:14" s="166" customFormat="1">
      <c r="A43" s="259"/>
      <c r="B43" s="259"/>
      <c r="C43" s="114"/>
      <c r="D43" s="50"/>
      <c r="E43" s="50"/>
      <c r="F43" s="50"/>
      <c r="G43" s="50"/>
      <c r="H43" s="50"/>
      <c r="I43" s="50"/>
      <c r="J43" s="50"/>
      <c r="K43" s="50"/>
      <c r="L43" s="50"/>
      <c r="M43" s="50"/>
    </row>
    <row r="44" spans="1:14" s="166" customFormat="1">
      <c r="A44" s="259"/>
      <c r="B44" s="114"/>
      <c r="C44" s="114"/>
      <c r="D44" s="114"/>
      <c r="E44" s="114"/>
      <c r="F44" s="114"/>
      <c r="G44" s="114"/>
      <c r="H44" s="114"/>
      <c r="I44" s="114"/>
      <c r="J44" s="114"/>
      <c r="K44" s="114"/>
      <c r="L44" s="114"/>
      <c r="M44" s="114"/>
      <c r="N44" s="253"/>
    </row>
    <row r="45" spans="1:14" s="166" customFormat="1">
      <c r="A45" s="259"/>
      <c r="B45" s="259"/>
      <c r="C45" s="114"/>
      <c r="D45" s="50"/>
      <c r="E45" s="50"/>
      <c r="F45" s="50"/>
      <c r="G45" s="50"/>
      <c r="H45" s="50"/>
      <c r="I45" s="50"/>
      <c r="J45" s="50"/>
      <c r="K45" s="50"/>
      <c r="L45" s="50"/>
      <c r="M45" s="50"/>
    </row>
    <row r="46" spans="1:14" s="166" customFormat="1">
      <c r="A46" s="259"/>
      <c r="B46" s="259"/>
      <c r="C46" s="114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260"/>
    </row>
    <row r="47" spans="1:14" s="166" customFormat="1">
      <c r="A47" s="259"/>
      <c r="B47" s="259"/>
      <c r="C47" s="114"/>
      <c r="D47" s="259"/>
      <c r="E47" s="50"/>
      <c r="F47" s="50"/>
      <c r="G47" s="50"/>
      <c r="H47" s="50"/>
      <c r="I47" s="50"/>
      <c r="J47" s="50"/>
      <c r="K47" s="50"/>
      <c r="L47" s="50"/>
      <c r="M47" s="50"/>
    </row>
    <row r="48" spans="1:14" s="166" customFormat="1">
      <c r="A48" s="259"/>
      <c r="B48" s="259"/>
      <c r="C48" s="114"/>
      <c r="D48" s="50"/>
      <c r="E48" s="50"/>
      <c r="F48" s="50"/>
      <c r="G48" s="50"/>
      <c r="H48" s="50"/>
      <c r="I48" s="50"/>
      <c r="J48" s="50"/>
      <c r="K48" s="50"/>
      <c r="L48" s="50"/>
      <c r="M48" s="50"/>
    </row>
    <row r="49" spans="1:13" s="166" customFormat="1">
      <c r="A49" s="259"/>
      <c r="B49" s="123"/>
      <c r="C49" s="114"/>
      <c r="D49" s="50"/>
      <c r="E49" s="50"/>
      <c r="F49" s="50"/>
      <c r="G49" s="50"/>
      <c r="H49" s="50"/>
      <c r="I49" s="50"/>
      <c r="J49" s="50"/>
      <c r="K49" s="50"/>
      <c r="L49" s="50"/>
      <c r="M49" s="50"/>
    </row>
    <row r="50" spans="1:13" s="166" customFormat="1">
      <c r="A50" s="259"/>
      <c r="B50" s="259"/>
      <c r="C50" s="114"/>
      <c r="D50" s="50"/>
      <c r="E50" s="59"/>
      <c r="F50" s="59"/>
      <c r="G50" s="59"/>
      <c r="H50" s="59"/>
      <c r="I50" s="59"/>
      <c r="J50" s="59"/>
      <c r="K50" s="59"/>
      <c r="L50" s="50"/>
      <c r="M50" s="50"/>
    </row>
    <row r="51" spans="1:13" s="166" customFormat="1">
      <c r="A51" s="259"/>
      <c r="B51" s="123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50"/>
    </row>
    <row r="52" spans="1:13" s="166" customFormat="1">
      <c r="A52" s="259"/>
      <c r="B52" s="114"/>
      <c r="C52" s="114"/>
      <c r="D52" s="59"/>
      <c r="E52" s="59"/>
      <c r="F52" s="59"/>
      <c r="G52" s="59"/>
      <c r="H52" s="59"/>
      <c r="I52" s="59"/>
      <c r="J52" s="59"/>
      <c r="K52" s="59"/>
      <c r="L52" s="59"/>
      <c r="M52" s="50"/>
    </row>
    <row r="53" spans="1:13">
      <c r="A53" s="112"/>
      <c r="B53" s="114"/>
      <c r="C53" s="109"/>
    </row>
    <row r="54" spans="1:13">
      <c r="A54" s="112"/>
      <c r="B54" s="188"/>
      <c r="C54" s="109"/>
    </row>
    <row r="55" spans="1:13">
      <c r="A55" s="112"/>
      <c r="B55" s="188"/>
      <c r="C55" s="109"/>
    </row>
    <row r="56" spans="1:13">
      <c r="A56" s="112"/>
      <c r="B56" s="188"/>
      <c r="C56" s="109"/>
    </row>
  </sheetData>
  <sheetProtection password="CAF5" sheet="1" objects="1" scenarios="1"/>
  <mergeCells count="4">
    <mergeCell ref="A3:M3"/>
    <mergeCell ref="A1:M1"/>
    <mergeCell ref="C5:C7"/>
    <mergeCell ref="D5:D7"/>
  </mergeCells>
  <phoneticPr fontId="0" type="noConversion"/>
  <printOptions horizontalCentered="1"/>
  <pageMargins left="0.25" right="0.23" top="0.87" bottom="0.82" header="0.67" footer="0.5"/>
  <pageSetup scale="74" orientation="landscape" r:id="rId1"/>
  <headerFooter alignWithMargins="0">
    <oddFooter>&amp;L&amp;"Arial,Italic"MSDE-LFRO  12 / 2014&amp;"Lucida Sans,Regular"&amp;9
&amp;C&amp;"Arial,Regular"- &amp;[13 -&amp;R&amp;"Arial,Italic"Selected Financial Data - Part 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V40"/>
  <sheetViews>
    <sheetView zoomScaleNormal="100" workbookViewId="0">
      <selection sqref="A1:M1"/>
    </sheetView>
  </sheetViews>
  <sheetFormatPr defaultRowHeight="12.75"/>
  <cols>
    <col min="1" max="1" width="14" style="136" customWidth="1"/>
    <col min="2" max="2" width="13.7109375" style="189" customWidth="1"/>
    <col min="3" max="3" width="3.85546875" style="189" customWidth="1"/>
    <col min="4" max="4" width="14.7109375" style="189" customWidth="1"/>
    <col min="5" max="5" width="2.85546875" style="189" customWidth="1"/>
    <col min="6" max="6" width="16.42578125" style="189" customWidth="1"/>
    <col min="7" max="7" width="3.28515625" style="189" customWidth="1"/>
    <col min="8" max="8" width="15.85546875" style="189" customWidth="1"/>
    <col min="9" max="9" width="4.28515625" style="189" customWidth="1"/>
    <col min="10" max="10" width="13.85546875" style="189" customWidth="1"/>
    <col min="11" max="11" width="11.7109375" style="189" customWidth="1"/>
    <col min="12" max="12" width="10" style="189" customWidth="1"/>
    <col min="13" max="13" width="14.85546875" style="189" customWidth="1"/>
    <col min="14" max="15" width="9.140625" style="177"/>
    <col min="16" max="16" width="24.5703125" style="136" customWidth="1"/>
    <col min="17" max="16384" width="9.140625" style="121"/>
  </cols>
  <sheetData>
    <row r="1" spans="1:16">
      <c r="A1" s="344" t="s">
        <v>146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189"/>
      <c r="O1" s="189"/>
    </row>
    <row r="2" spans="1:16">
      <c r="A2" s="51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</row>
    <row r="3" spans="1:16">
      <c r="A3" s="344" t="s">
        <v>273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</row>
    <row r="4" spans="1:16" ht="13.5" thickBot="1">
      <c r="A4" s="44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</row>
    <row r="5" spans="1:16" ht="13.5" thickTop="1">
      <c r="A5" s="235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353" t="s">
        <v>218</v>
      </c>
      <c r="P5" s="148">
        <v>41989</v>
      </c>
    </row>
    <row r="6" spans="1:16">
      <c r="A6" s="45" t="s">
        <v>37</v>
      </c>
      <c r="B6" s="348" t="s">
        <v>11</v>
      </c>
      <c r="C6" s="348"/>
      <c r="D6" s="348" t="s">
        <v>0</v>
      </c>
      <c r="E6" s="348"/>
      <c r="F6" s="236"/>
      <c r="G6" s="236"/>
      <c r="H6" s="348" t="s">
        <v>5</v>
      </c>
      <c r="I6" s="348"/>
      <c r="J6" s="236"/>
      <c r="K6" s="236"/>
      <c r="L6" s="63"/>
      <c r="M6" s="382"/>
      <c r="P6" s="133" t="s">
        <v>240</v>
      </c>
    </row>
    <row r="7" spans="1:16">
      <c r="A7" s="45" t="s">
        <v>38</v>
      </c>
      <c r="B7" s="348" t="s">
        <v>86</v>
      </c>
      <c r="C7" s="348"/>
      <c r="D7" s="348" t="s">
        <v>1</v>
      </c>
      <c r="E7" s="348"/>
      <c r="F7" s="348" t="s">
        <v>3</v>
      </c>
      <c r="G7" s="348"/>
      <c r="H7" s="348" t="s">
        <v>1</v>
      </c>
      <c r="I7" s="348"/>
      <c r="J7" s="236" t="s">
        <v>7</v>
      </c>
      <c r="K7" s="236"/>
      <c r="L7" s="236" t="s">
        <v>7</v>
      </c>
      <c r="M7" s="382"/>
      <c r="P7" s="133" t="s">
        <v>235</v>
      </c>
    </row>
    <row r="8" spans="1:16" ht="13.5" thickBot="1">
      <c r="A8" s="47" t="s">
        <v>39</v>
      </c>
      <c r="B8" s="381" t="s">
        <v>4</v>
      </c>
      <c r="C8" s="381"/>
      <c r="D8" s="381" t="s">
        <v>2</v>
      </c>
      <c r="E8" s="381"/>
      <c r="F8" s="381" t="s">
        <v>4</v>
      </c>
      <c r="G8" s="381"/>
      <c r="H8" s="381" t="s">
        <v>6</v>
      </c>
      <c r="I8" s="381"/>
      <c r="J8" s="238" t="s">
        <v>8</v>
      </c>
      <c r="K8" s="238" t="s">
        <v>9</v>
      </c>
      <c r="L8" s="238" t="s">
        <v>10</v>
      </c>
      <c r="M8" s="383"/>
      <c r="P8" s="65" t="s">
        <v>236</v>
      </c>
    </row>
    <row r="9" spans="1:16" s="132" customFormat="1">
      <c r="A9" s="66" t="s">
        <v>13</v>
      </c>
      <c r="B9" s="290">
        <f>SUM(B11:B38)</f>
        <v>15227443.77</v>
      </c>
      <c r="C9" s="290"/>
      <c r="D9" s="290">
        <f>SUM(D11:D38)</f>
        <v>8865067.9900000002</v>
      </c>
      <c r="E9" s="290"/>
      <c r="F9" s="290">
        <f>SUM(F11:F38)</f>
        <v>2934843.3200000008</v>
      </c>
      <c r="G9" s="290"/>
      <c r="H9" s="290">
        <f>SUM(H11:H38)</f>
        <v>1800667.5799999998</v>
      </c>
      <c r="I9" s="290"/>
      <c r="J9" s="290">
        <f>SUM(J11:J38)</f>
        <v>1335113.5600000003</v>
      </c>
      <c r="K9" s="290">
        <f>SUM(K11:K38)</f>
        <v>291751.31999999995</v>
      </c>
      <c r="L9" s="290">
        <f>SUM(L11:L38)</f>
        <v>0</v>
      </c>
      <c r="M9" s="291">
        <f>SUM(M11:M38)</f>
        <v>5432</v>
      </c>
      <c r="N9" s="190"/>
      <c r="O9" s="190"/>
      <c r="P9" s="86">
        <f>SUM(P11:P38)</f>
        <v>14935692.449999997</v>
      </c>
    </row>
    <row r="10" spans="1:16">
      <c r="A10" s="45"/>
      <c r="B10" s="271"/>
      <c r="C10" s="271"/>
      <c r="D10" s="208"/>
      <c r="E10" s="271"/>
      <c r="F10" s="277"/>
      <c r="G10" s="271"/>
      <c r="H10" s="208"/>
      <c r="I10" s="271"/>
      <c r="J10" s="208"/>
      <c r="K10" s="271"/>
      <c r="L10" s="278"/>
      <c r="M10" s="228"/>
    </row>
    <row r="11" spans="1:16">
      <c r="A11" s="45" t="s">
        <v>14</v>
      </c>
      <c r="B11" s="59">
        <f>SUM(D11:L11)</f>
        <v>197440.85</v>
      </c>
      <c r="C11" s="59"/>
      <c r="D11" s="59">
        <v>139747.70000000001</v>
      </c>
      <c r="E11" s="59"/>
      <c r="F11" s="59">
        <v>23630.82</v>
      </c>
      <c r="G11" s="59"/>
      <c r="H11" s="59">
        <v>27707.03</v>
      </c>
      <c r="I11" s="59"/>
      <c r="J11" s="59">
        <v>6355.3</v>
      </c>
      <c r="K11" s="59">
        <v>0</v>
      </c>
      <c r="L11" s="59">
        <v>0</v>
      </c>
      <c r="M11" s="59">
        <v>0</v>
      </c>
      <c r="P11" s="138">
        <f>B11-K11-L11</f>
        <v>197440.85</v>
      </c>
    </row>
    <row r="12" spans="1:16">
      <c r="A12" s="45" t="s">
        <v>15</v>
      </c>
      <c r="B12" s="59">
        <f t="shared" ref="B12:B38" si="0">SUM(D12:L12)</f>
        <v>96036.59</v>
      </c>
      <c r="C12" s="59"/>
      <c r="D12" s="59">
        <v>17632.5</v>
      </c>
      <c r="E12" s="59"/>
      <c r="F12" s="59">
        <v>16975</v>
      </c>
      <c r="G12" s="59"/>
      <c r="H12" s="59">
        <v>51604.81</v>
      </c>
      <c r="I12" s="59"/>
      <c r="J12" s="59">
        <v>9824.2800000000007</v>
      </c>
      <c r="K12" s="59">
        <v>0</v>
      </c>
      <c r="L12" s="59">
        <v>0</v>
      </c>
      <c r="M12" s="59">
        <v>0</v>
      </c>
      <c r="P12" s="138">
        <f t="shared" ref="P12:P38" si="1">B12-K12-L12</f>
        <v>96036.59</v>
      </c>
    </row>
    <row r="13" spans="1:16">
      <c r="A13" s="51" t="s">
        <v>16</v>
      </c>
      <c r="B13" s="59">
        <f t="shared" si="0"/>
        <v>1217.81</v>
      </c>
      <c r="C13" s="59"/>
      <c r="D13" s="59">
        <v>264</v>
      </c>
      <c r="E13" s="59"/>
      <c r="F13" s="59">
        <v>0</v>
      </c>
      <c r="G13" s="59"/>
      <c r="H13" s="59">
        <v>953.81</v>
      </c>
      <c r="I13" s="59"/>
      <c r="J13" s="59">
        <v>0</v>
      </c>
      <c r="K13" s="59">
        <v>0</v>
      </c>
      <c r="L13" s="59">
        <v>0</v>
      </c>
      <c r="M13" s="59">
        <v>0</v>
      </c>
      <c r="P13" s="138">
        <f t="shared" si="1"/>
        <v>1217.81</v>
      </c>
    </row>
    <row r="14" spans="1:16">
      <c r="A14" s="51" t="s">
        <v>17</v>
      </c>
      <c r="B14" s="59">
        <f t="shared" si="0"/>
        <v>18594.5</v>
      </c>
      <c r="C14" s="59"/>
      <c r="D14" s="59">
        <v>0</v>
      </c>
      <c r="E14" s="59"/>
      <c r="F14" s="59">
        <v>17797.86</v>
      </c>
      <c r="G14" s="59"/>
      <c r="H14" s="59">
        <v>796.64</v>
      </c>
      <c r="I14" s="59"/>
      <c r="J14" s="59">
        <v>0</v>
      </c>
      <c r="K14" s="59">
        <v>0</v>
      </c>
      <c r="L14" s="59">
        <v>0</v>
      </c>
      <c r="M14" s="59">
        <v>0</v>
      </c>
      <c r="P14" s="138">
        <f t="shared" si="1"/>
        <v>18594.5</v>
      </c>
    </row>
    <row r="15" spans="1:16">
      <c r="A15" s="51" t="s">
        <v>18</v>
      </c>
      <c r="B15" s="59">
        <f t="shared" si="0"/>
        <v>1027432.95</v>
      </c>
      <c r="C15" s="59"/>
      <c r="D15" s="59">
        <v>828121.87</v>
      </c>
      <c r="E15" s="59"/>
      <c r="F15" s="59">
        <v>86967.58</v>
      </c>
      <c r="G15" s="59"/>
      <c r="H15" s="59">
        <v>64787</v>
      </c>
      <c r="I15" s="59"/>
      <c r="J15" s="87">
        <v>46537.35</v>
      </c>
      <c r="K15" s="59">
        <v>1019.15</v>
      </c>
      <c r="L15" s="59">
        <v>0</v>
      </c>
      <c r="M15" s="59">
        <v>0</v>
      </c>
      <c r="P15" s="138">
        <f t="shared" si="1"/>
        <v>1026413.7999999999</v>
      </c>
    </row>
    <row r="16" spans="1:16">
      <c r="A16" s="51"/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28"/>
    </row>
    <row r="17" spans="1:16">
      <c r="A17" s="51" t="s">
        <v>19</v>
      </c>
      <c r="B17" s="59">
        <f t="shared" si="0"/>
        <v>0</v>
      </c>
      <c r="C17" s="59"/>
      <c r="D17" s="59">
        <v>0</v>
      </c>
      <c r="E17" s="59"/>
      <c r="F17" s="59">
        <v>0</v>
      </c>
      <c r="G17" s="59"/>
      <c r="H17" s="59">
        <v>0</v>
      </c>
      <c r="I17" s="59"/>
      <c r="J17" s="59">
        <v>0</v>
      </c>
      <c r="K17" s="59">
        <v>0</v>
      </c>
      <c r="L17" s="59">
        <v>0</v>
      </c>
      <c r="M17" s="59">
        <v>0</v>
      </c>
      <c r="P17" s="138">
        <f t="shared" si="1"/>
        <v>0</v>
      </c>
    </row>
    <row r="18" spans="1:16">
      <c r="A18" s="51" t="s">
        <v>20</v>
      </c>
      <c r="B18" s="59">
        <f t="shared" si="0"/>
        <v>249816.97</v>
      </c>
      <c r="C18" s="59"/>
      <c r="D18" s="59">
        <v>248612.17</v>
      </c>
      <c r="E18" s="59"/>
      <c r="F18" s="59">
        <v>0</v>
      </c>
      <c r="G18" s="59"/>
      <c r="H18" s="59">
        <v>0</v>
      </c>
      <c r="I18" s="59"/>
      <c r="J18" s="59">
        <v>1204.8</v>
      </c>
      <c r="K18" s="59">
        <v>0</v>
      </c>
      <c r="L18" s="59">
        <v>0</v>
      </c>
      <c r="M18" s="59">
        <v>0</v>
      </c>
      <c r="P18" s="138">
        <f t="shared" si="1"/>
        <v>249816.97</v>
      </c>
    </row>
    <row r="19" spans="1:16">
      <c r="A19" s="51" t="s">
        <v>21</v>
      </c>
      <c r="B19" s="59">
        <f t="shared" si="0"/>
        <v>392843.81999999995</v>
      </c>
      <c r="C19" s="59"/>
      <c r="D19" s="59">
        <v>115154.06</v>
      </c>
      <c r="E19" s="59"/>
      <c r="F19" s="59">
        <v>249904.54</v>
      </c>
      <c r="G19" s="59"/>
      <c r="H19" s="59">
        <v>1811.44</v>
      </c>
      <c r="I19" s="59"/>
      <c r="J19" s="59">
        <v>25973.78</v>
      </c>
      <c r="K19" s="59">
        <v>0</v>
      </c>
      <c r="L19" s="59">
        <v>0</v>
      </c>
      <c r="M19" s="59">
        <v>0</v>
      </c>
      <c r="P19" s="138">
        <f t="shared" si="1"/>
        <v>392843.81999999995</v>
      </c>
    </row>
    <row r="20" spans="1:16">
      <c r="A20" s="51" t="s">
        <v>22</v>
      </c>
      <c r="B20" s="59">
        <f t="shared" si="0"/>
        <v>1652334.05</v>
      </c>
      <c r="C20" s="59"/>
      <c r="D20" s="59">
        <v>621928.37</v>
      </c>
      <c r="E20" s="59"/>
      <c r="F20" s="59">
        <v>807481.34</v>
      </c>
      <c r="G20" s="59"/>
      <c r="H20" s="59">
        <v>208253.48</v>
      </c>
      <c r="I20" s="59"/>
      <c r="J20" s="59">
        <v>14670.86</v>
      </c>
      <c r="K20" s="59">
        <v>0</v>
      </c>
      <c r="L20" s="59">
        <v>0</v>
      </c>
      <c r="M20" s="59">
        <v>0</v>
      </c>
      <c r="P20" s="138">
        <f t="shared" si="1"/>
        <v>1652334.05</v>
      </c>
    </row>
    <row r="21" spans="1:16">
      <c r="A21" s="51" t="s">
        <v>23</v>
      </c>
      <c r="B21" s="59">
        <f t="shared" si="0"/>
        <v>0</v>
      </c>
      <c r="C21" s="59"/>
      <c r="D21" s="59">
        <v>0</v>
      </c>
      <c r="E21" s="59"/>
      <c r="F21" s="59">
        <v>0</v>
      </c>
      <c r="G21" s="59"/>
      <c r="H21" s="59">
        <v>0</v>
      </c>
      <c r="I21" s="59"/>
      <c r="J21" s="59">
        <v>0</v>
      </c>
      <c r="K21" s="59">
        <v>0</v>
      </c>
      <c r="L21" s="59">
        <v>0</v>
      </c>
      <c r="M21" s="59">
        <v>0</v>
      </c>
      <c r="P21" s="138">
        <f t="shared" si="1"/>
        <v>0</v>
      </c>
    </row>
    <row r="22" spans="1:16">
      <c r="A22" s="51"/>
      <c r="B22" s="208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28"/>
    </row>
    <row r="23" spans="1:16">
      <c r="A23" s="51" t="s">
        <v>24</v>
      </c>
      <c r="B23" s="59">
        <f t="shared" si="0"/>
        <v>965405.89000000013</v>
      </c>
      <c r="C23" s="59"/>
      <c r="D23" s="59">
        <v>315759.28000000003</v>
      </c>
      <c r="E23" s="59"/>
      <c r="F23" s="246">
        <v>7565.84</v>
      </c>
      <c r="G23" s="59"/>
      <c r="H23" s="59">
        <v>524980.46</v>
      </c>
      <c r="I23" s="59"/>
      <c r="J23" s="59">
        <v>25871.56</v>
      </c>
      <c r="K23" s="59">
        <v>91228.75</v>
      </c>
      <c r="L23" s="59">
        <v>0</v>
      </c>
      <c r="M23" s="59">
        <v>0</v>
      </c>
      <c r="P23" s="138">
        <f t="shared" si="1"/>
        <v>874177.14000000013</v>
      </c>
    </row>
    <row r="24" spans="1:16">
      <c r="A24" s="51" t="s">
        <v>25</v>
      </c>
      <c r="B24" s="59">
        <f t="shared" si="0"/>
        <v>207875.36</v>
      </c>
      <c r="C24" s="59"/>
      <c r="D24" s="59">
        <v>194279.56</v>
      </c>
      <c r="E24" s="59"/>
      <c r="F24" s="59">
        <v>8840.75</v>
      </c>
      <c r="G24" s="59"/>
      <c r="H24" s="59">
        <v>3586.25</v>
      </c>
      <c r="I24" s="59"/>
      <c r="J24" s="59">
        <v>1168.8</v>
      </c>
      <c r="K24" s="59">
        <v>0</v>
      </c>
      <c r="L24" s="59">
        <v>0</v>
      </c>
      <c r="M24" s="59">
        <v>0</v>
      </c>
      <c r="P24" s="138">
        <f t="shared" si="1"/>
        <v>207875.36</v>
      </c>
    </row>
    <row r="25" spans="1:16">
      <c r="A25" s="51" t="s">
        <v>26</v>
      </c>
      <c r="B25" s="59">
        <f t="shared" si="0"/>
        <v>373088.26</v>
      </c>
      <c r="C25" s="59"/>
      <c r="D25" s="59">
        <v>255956.08</v>
      </c>
      <c r="E25" s="59"/>
      <c r="F25" s="59">
        <v>0</v>
      </c>
      <c r="G25" s="59"/>
      <c r="H25" s="59">
        <v>117132.18</v>
      </c>
      <c r="I25" s="59"/>
      <c r="J25" s="59">
        <v>0</v>
      </c>
      <c r="K25" s="59">
        <v>0</v>
      </c>
      <c r="L25" s="59">
        <v>0</v>
      </c>
      <c r="M25" s="59">
        <v>0</v>
      </c>
      <c r="P25" s="138">
        <f t="shared" si="1"/>
        <v>373088.26</v>
      </c>
    </row>
    <row r="26" spans="1:16">
      <c r="A26" s="51" t="s">
        <v>27</v>
      </c>
      <c r="B26" s="59">
        <f t="shared" si="0"/>
        <v>6178707</v>
      </c>
      <c r="C26" s="59"/>
      <c r="D26" s="59">
        <v>2890466</v>
      </c>
      <c r="E26" s="59"/>
      <c r="F26" s="59">
        <v>1538072</v>
      </c>
      <c r="G26" s="59"/>
      <c r="H26" s="59">
        <v>525083</v>
      </c>
      <c r="I26" s="59"/>
      <c r="J26" s="59">
        <v>1095669</v>
      </c>
      <c r="K26" s="59">
        <v>129417</v>
      </c>
      <c r="L26" s="59">
        <v>0</v>
      </c>
      <c r="M26" s="59">
        <v>0</v>
      </c>
      <c r="P26" s="138">
        <f t="shared" si="1"/>
        <v>6049290</v>
      </c>
    </row>
    <row r="27" spans="1:16">
      <c r="A27" s="51" t="s">
        <v>28</v>
      </c>
      <c r="B27" s="59">
        <f t="shared" si="0"/>
        <v>75020.45</v>
      </c>
      <c r="C27" s="59"/>
      <c r="D27" s="59">
        <v>50418.42</v>
      </c>
      <c r="E27" s="59"/>
      <c r="F27" s="59">
        <v>17135.36</v>
      </c>
      <c r="G27" s="59"/>
      <c r="H27" s="59">
        <v>5545.43</v>
      </c>
      <c r="I27" s="59"/>
      <c r="J27" s="59">
        <v>1921.24</v>
      </c>
      <c r="K27" s="59">
        <v>0</v>
      </c>
      <c r="L27" s="59">
        <v>0</v>
      </c>
      <c r="M27" s="59">
        <v>5432</v>
      </c>
      <c r="P27" s="138">
        <f t="shared" si="1"/>
        <v>75020.45</v>
      </c>
    </row>
    <row r="28" spans="1:16">
      <c r="A28" s="51"/>
      <c r="B28" s="208"/>
      <c r="C28" s="208"/>
      <c r="D28" s="208"/>
      <c r="E28" s="208"/>
      <c r="F28" s="208"/>
      <c r="G28" s="208"/>
      <c r="H28" s="219"/>
      <c r="I28" s="208"/>
      <c r="J28" s="219"/>
      <c r="K28" s="208"/>
      <c r="L28" s="208"/>
      <c r="M28" s="228"/>
    </row>
    <row r="29" spans="1:16">
      <c r="A29" s="57" t="s">
        <v>148</v>
      </c>
      <c r="B29" s="59">
        <f t="shared" si="0"/>
        <v>1660163.8200000003</v>
      </c>
      <c r="C29" s="59"/>
      <c r="D29" s="59">
        <v>1284718.0800000001</v>
      </c>
      <c r="E29" s="59"/>
      <c r="F29" s="59">
        <v>45864.79</v>
      </c>
      <c r="G29" s="59"/>
      <c r="H29" s="59">
        <v>237929.59</v>
      </c>
      <c r="I29" s="59"/>
      <c r="J29" s="87">
        <v>53866.86</v>
      </c>
      <c r="K29" s="59">
        <v>37784.5</v>
      </c>
      <c r="L29" s="59">
        <v>0</v>
      </c>
      <c r="M29" s="208">
        <v>0</v>
      </c>
      <c r="P29" s="138">
        <f t="shared" si="1"/>
        <v>1622379.3200000003</v>
      </c>
    </row>
    <row r="30" spans="1:16">
      <c r="A30" s="51" t="s">
        <v>29</v>
      </c>
      <c r="B30" s="59">
        <f t="shared" si="0"/>
        <v>1688717.36</v>
      </c>
      <c r="C30" s="59"/>
      <c r="D30" s="59">
        <v>1679502.36</v>
      </c>
      <c r="E30" s="59"/>
      <c r="F30" s="59">
        <v>8090</v>
      </c>
      <c r="G30" s="59"/>
      <c r="H30" s="59">
        <v>1125</v>
      </c>
      <c r="I30" s="59"/>
      <c r="J30" s="59">
        <v>0</v>
      </c>
      <c r="K30" s="59">
        <v>0</v>
      </c>
      <c r="L30" s="59">
        <v>0</v>
      </c>
      <c r="M30" s="59">
        <v>0</v>
      </c>
      <c r="P30" s="138">
        <f t="shared" si="1"/>
        <v>1688717.36</v>
      </c>
    </row>
    <row r="31" spans="1:16">
      <c r="A31" s="51" t="s">
        <v>30</v>
      </c>
      <c r="B31" s="59">
        <f t="shared" si="0"/>
        <v>0</v>
      </c>
      <c r="C31" s="59"/>
      <c r="D31" s="59">
        <v>0</v>
      </c>
      <c r="E31" s="59"/>
      <c r="F31" s="59">
        <v>0</v>
      </c>
      <c r="G31" s="59"/>
      <c r="H31" s="59">
        <v>0</v>
      </c>
      <c r="I31" s="59"/>
      <c r="J31" s="59">
        <v>0</v>
      </c>
      <c r="K31" s="59">
        <v>0</v>
      </c>
      <c r="L31" s="59">
        <v>0</v>
      </c>
      <c r="M31" s="59">
        <v>0</v>
      </c>
      <c r="P31" s="138">
        <f t="shared" si="1"/>
        <v>0</v>
      </c>
    </row>
    <row r="32" spans="1:16">
      <c r="A32" s="51" t="s">
        <v>31</v>
      </c>
      <c r="B32" s="59">
        <f t="shared" si="0"/>
        <v>10388.36</v>
      </c>
      <c r="C32" s="59"/>
      <c r="D32" s="59">
        <v>2898</v>
      </c>
      <c r="E32" s="59"/>
      <c r="F32" s="59">
        <v>5410.25</v>
      </c>
      <c r="G32" s="59"/>
      <c r="H32" s="59">
        <v>0</v>
      </c>
      <c r="I32" s="59"/>
      <c r="J32" s="23">
        <v>2080.11</v>
      </c>
      <c r="K32" s="59">
        <v>0</v>
      </c>
      <c r="L32" s="59">
        <v>0</v>
      </c>
      <c r="M32" s="59">
        <v>0</v>
      </c>
      <c r="P32" s="138">
        <f t="shared" si="1"/>
        <v>10388.36</v>
      </c>
    </row>
    <row r="33" spans="1:22">
      <c r="A33" s="51" t="s">
        <v>32</v>
      </c>
      <c r="B33" s="59">
        <f t="shared" si="0"/>
        <v>0</v>
      </c>
      <c r="C33" s="59"/>
      <c r="D33" s="59">
        <v>0</v>
      </c>
      <c r="E33" s="59"/>
      <c r="F33" s="59">
        <v>0</v>
      </c>
      <c r="G33" s="59"/>
      <c r="H33" s="59">
        <v>0</v>
      </c>
      <c r="I33" s="59"/>
      <c r="J33" s="59">
        <v>0</v>
      </c>
      <c r="K33" s="59">
        <v>0</v>
      </c>
      <c r="L33" s="59">
        <v>0</v>
      </c>
      <c r="M33" s="59">
        <v>0</v>
      </c>
      <c r="P33" s="138">
        <f t="shared" si="1"/>
        <v>0</v>
      </c>
    </row>
    <row r="34" spans="1:22">
      <c r="A34" s="51"/>
      <c r="B34" s="208"/>
      <c r="C34" s="208"/>
      <c r="D34" s="208"/>
      <c r="E34" s="208"/>
      <c r="F34" s="208"/>
      <c r="G34" s="208"/>
      <c r="H34" s="228"/>
      <c r="I34" s="208"/>
      <c r="J34" s="208"/>
      <c r="K34" s="208"/>
      <c r="L34" s="208"/>
      <c r="M34" s="228"/>
    </row>
    <row r="35" spans="1:22">
      <c r="A35" s="51" t="s">
        <v>33</v>
      </c>
      <c r="B35" s="59">
        <f t="shared" si="0"/>
        <v>191535.79000000004</v>
      </c>
      <c r="C35" s="59"/>
      <c r="D35" s="59">
        <v>137963.45000000001</v>
      </c>
      <c r="E35" s="59"/>
      <c r="F35" s="59">
        <v>34980.199999999997</v>
      </c>
      <c r="G35" s="59"/>
      <c r="H35" s="59">
        <v>10121.82</v>
      </c>
      <c r="I35" s="59"/>
      <c r="J35" s="59">
        <v>5769.62</v>
      </c>
      <c r="K35" s="59">
        <v>2700.7</v>
      </c>
      <c r="L35" s="59">
        <v>0</v>
      </c>
      <c r="M35" s="59">
        <v>0</v>
      </c>
      <c r="P35" s="138">
        <f t="shared" si="1"/>
        <v>188835.09000000003</v>
      </c>
    </row>
    <row r="36" spans="1:22">
      <c r="A36" s="51" t="s">
        <v>34</v>
      </c>
      <c r="B36" s="59">
        <f t="shared" si="0"/>
        <v>31433.31</v>
      </c>
      <c r="C36" s="59"/>
      <c r="D36" s="59">
        <v>26933.31</v>
      </c>
      <c r="E36" s="59"/>
      <c r="F36" s="59">
        <v>4500</v>
      </c>
      <c r="G36" s="59"/>
      <c r="H36" s="59">
        <v>0</v>
      </c>
      <c r="I36" s="59"/>
      <c r="J36" s="59">
        <v>0</v>
      </c>
      <c r="K36" s="59">
        <v>0</v>
      </c>
      <c r="L36" s="59">
        <v>0</v>
      </c>
      <c r="M36" s="59">
        <v>0</v>
      </c>
      <c r="P36" s="138">
        <f t="shared" si="1"/>
        <v>31433.31</v>
      </c>
    </row>
    <row r="37" spans="1:22">
      <c r="A37" s="51" t="s">
        <v>35</v>
      </c>
      <c r="B37" s="59">
        <f t="shared" si="0"/>
        <v>188200.17</v>
      </c>
      <c r="C37" s="59"/>
      <c r="D37" s="59">
        <v>33522.32</v>
      </c>
      <c r="E37" s="59"/>
      <c r="F37" s="59">
        <v>61626.99</v>
      </c>
      <c r="G37" s="59"/>
      <c r="H37" s="59">
        <v>19249.64</v>
      </c>
      <c r="I37" s="59"/>
      <c r="J37" s="59">
        <v>44200</v>
      </c>
      <c r="K37" s="59">
        <v>29601.22</v>
      </c>
      <c r="L37" s="59">
        <v>0</v>
      </c>
      <c r="M37" s="59">
        <v>0</v>
      </c>
      <c r="P37" s="138">
        <f t="shared" si="1"/>
        <v>158598.95000000001</v>
      </c>
    </row>
    <row r="38" spans="1:22">
      <c r="A38" s="53" t="s">
        <v>36</v>
      </c>
      <c r="B38" s="54">
        <f t="shared" si="0"/>
        <v>21190.46</v>
      </c>
      <c r="C38" s="54"/>
      <c r="D38" s="54">
        <v>21190.46</v>
      </c>
      <c r="E38" s="54"/>
      <c r="F38" s="54">
        <v>0</v>
      </c>
      <c r="G38" s="54"/>
      <c r="H38" s="54">
        <v>0</v>
      </c>
      <c r="I38" s="54"/>
      <c r="J38" s="54">
        <v>0</v>
      </c>
      <c r="K38" s="54">
        <v>0</v>
      </c>
      <c r="L38" s="54">
        <v>0</v>
      </c>
      <c r="M38" s="54">
        <v>0</v>
      </c>
      <c r="P38" s="138">
        <f t="shared" si="1"/>
        <v>21190.46</v>
      </c>
    </row>
    <row r="39" spans="1:22" s="1" customFormat="1">
      <c r="A39" s="129" t="s">
        <v>220</v>
      </c>
      <c r="B39" s="59" t="s">
        <v>222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136"/>
      <c r="Q39" s="59"/>
      <c r="R39" s="59"/>
      <c r="S39" s="59"/>
      <c r="T39" s="59"/>
      <c r="U39" s="59"/>
      <c r="V39" s="21"/>
    </row>
    <row r="40" spans="1:22">
      <c r="A40" s="51"/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</row>
  </sheetData>
  <sheetProtection password="CAF5" sheet="1" objects="1" scenarios="1"/>
  <mergeCells count="14">
    <mergeCell ref="H6:I6"/>
    <mergeCell ref="A1:M1"/>
    <mergeCell ref="A3:M3"/>
    <mergeCell ref="H8:I8"/>
    <mergeCell ref="H7:I7"/>
    <mergeCell ref="M5:M8"/>
    <mergeCell ref="B8:C8"/>
    <mergeCell ref="B7:C7"/>
    <mergeCell ref="B6:C6"/>
    <mergeCell ref="D8:E8"/>
    <mergeCell ref="D7:E7"/>
    <mergeCell ref="D6:E6"/>
    <mergeCell ref="F7:G7"/>
    <mergeCell ref="F8:G8"/>
  </mergeCells>
  <phoneticPr fontId="0" type="noConversion"/>
  <printOptions horizontalCentered="1"/>
  <pageMargins left="0.5" right="0.59" top="0.87" bottom="0.82" header="0.67" footer="0.5"/>
  <pageSetup scale="92" orientation="landscape" r:id="rId1"/>
  <headerFooter alignWithMargins="0">
    <oddFooter>&amp;L&amp;"Arial,Italic"MSDE - LFRO 12 / 2014&amp;C&amp;"Arial,Regular"- &amp;[14 -&amp;R&amp;"Arial,Italic"Selected Financial Data - Part 2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W41"/>
  <sheetViews>
    <sheetView zoomScaleNormal="100" workbookViewId="0">
      <selection sqref="A1:Q1"/>
    </sheetView>
  </sheetViews>
  <sheetFormatPr defaultRowHeight="12.75"/>
  <cols>
    <col min="1" max="1" width="13.28515625" style="1" customWidth="1"/>
    <col min="2" max="2" width="15" style="79" bestFit="1" customWidth="1"/>
    <col min="3" max="3" width="3.7109375" style="79" customWidth="1"/>
    <col min="4" max="4" width="13" style="177" customWidth="1"/>
    <col min="5" max="5" width="2.5703125" style="177" customWidth="1"/>
    <col min="6" max="6" width="12.85546875" style="177" customWidth="1"/>
    <col min="7" max="7" width="2.85546875" style="177" customWidth="1"/>
    <col min="8" max="8" width="12.85546875" style="177" bestFit="1" customWidth="1"/>
    <col min="9" max="9" width="2.42578125" style="177" customWidth="1"/>
    <col min="10" max="10" width="12.85546875" style="177" bestFit="1" customWidth="1"/>
    <col min="11" max="11" width="2.42578125" style="177" customWidth="1"/>
    <col min="12" max="12" width="14" style="177" bestFit="1" customWidth="1"/>
    <col min="13" max="13" width="2.85546875" style="177" customWidth="1"/>
    <col min="14" max="14" width="11.28515625" style="177" bestFit="1" customWidth="1"/>
    <col min="15" max="16" width="14" style="177" bestFit="1" customWidth="1"/>
    <col min="17" max="17" width="12.28515625" style="177" bestFit="1" customWidth="1"/>
    <col min="18" max="18" width="9.140625" style="1"/>
    <col min="19" max="19" width="16.85546875" style="136" customWidth="1"/>
    <col min="20" max="16384" width="9.140625" style="1"/>
  </cols>
  <sheetData>
    <row r="1" spans="1:23">
      <c r="A1" s="344" t="s">
        <v>141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</row>
    <row r="2" spans="1:23">
      <c r="A2" s="51"/>
      <c r="B2" s="51"/>
      <c r="C2" s="51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181"/>
    </row>
    <row r="3" spans="1:23">
      <c r="A3" s="344" t="s">
        <v>274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</row>
    <row r="4" spans="1:23" ht="13.5" thickBot="1">
      <c r="A4" s="44"/>
      <c r="B4" s="55"/>
      <c r="C4" s="55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160"/>
    </row>
    <row r="5" spans="1:23" ht="13.5" thickTop="1">
      <c r="A5" s="43"/>
      <c r="B5" s="51"/>
      <c r="C5" s="51"/>
      <c r="D5" s="63"/>
      <c r="E5" s="63"/>
      <c r="F5" s="63"/>
      <c r="G5" s="63"/>
      <c r="H5" s="63"/>
      <c r="I5" s="63"/>
      <c r="J5" s="63"/>
      <c r="K5" s="63"/>
      <c r="L5" s="360" t="s">
        <v>89</v>
      </c>
      <c r="M5" s="360"/>
      <c r="N5" s="360"/>
      <c r="O5" s="360"/>
      <c r="P5" s="360"/>
      <c r="Q5" s="63"/>
      <c r="S5" s="148">
        <v>41988</v>
      </c>
    </row>
    <row r="6" spans="1:23">
      <c r="A6" s="45" t="s">
        <v>37</v>
      </c>
      <c r="B6" s="344" t="s">
        <v>11</v>
      </c>
      <c r="C6" s="344"/>
      <c r="D6" s="348" t="s">
        <v>0</v>
      </c>
      <c r="E6" s="348"/>
      <c r="F6" s="158"/>
      <c r="G6" s="158"/>
      <c r="H6" s="348" t="s">
        <v>5</v>
      </c>
      <c r="I6" s="348"/>
      <c r="J6" s="158"/>
      <c r="K6" s="158"/>
      <c r="L6" s="385" t="s">
        <v>90</v>
      </c>
      <c r="M6" s="385"/>
      <c r="N6" s="63"/>
      <c r="O6" s="63"/>
      <c r="P6" s="63"/>
      <c r="Q6" s="63"/>
      <c r="S6" s="136" t="s">
        <v>241</v>
      </c>
    </row>
    <row r="7" spans="1:23">
      <c r="A7" s="45" t="s">
        <v>38</v>
      </c>
      <c r="B7" s="344" t="s">
        <v>116</v>
      </c>
      <c r="C7" s="344"/>
      <c r="D7" s="348" t="s">
        <v>1</v>
      </c>
      <c r="E7" s="348"/>
      <c r="F7" s="348" t="s">
        <v>3</v>
      </c>
      <c r="G7" s="348"/>
      <c r="H7" s="348" t="s">
        <v>1</v>
      </c>
      <c r="I7" s="348"/>
      <c r="J7" s="348" t="s">
        <v>7</v>
      </c>
      <c r="K7" s="348"/>
      <c r="L7" s="348" t="s">
        <v>91</v>
      </c>
      <c r="M7" s="348"/>
      <c r="N7" s="158"/>
      <c r="O7" s="158"/>
      <c r="P7" s="158"/>
      <c r="Q7" s="192" t="s">
        <v>92</v>
      </c>
      <c r="S7" s="136" t="s">
        <v>235</v>
      </c>
    </row>
    <row r="8" spans="1:23" ht="13.5" thickBot="1">
      <c r="A8" s="47" t="s">
        <v>39</v>
      </c>
      <c r="B8" s="384" t="s">
        <v>178</v>
      </c>
      <c r="C8" s="384"/>
      <c r="D8" s="381" t="s">
        <v>2</v>
      </c>
      <c r="E8" s="381"/>
      <c r="F8" s="381" t="s">
        <v>4</v>
      </c>
      <c r="G8" s="381"/>
      <c r="H8" s="381" t="s">
        <v>6</v>
      </c>
      <c r="I8" s="381"/>
      <c r="J8" s="381" t="s">
        <v>8</v>
      </c>
      <c r="K8" s="381"/>
      <c r="L8" s="381" t="s">
        <v>9</v>
      </c>
      <c r="M8" s="381"/>
      <c r="N8" s="193" t="s">
        <v>87</v>
      </c>
      <c r="O8" s="193" t="s">
        <v>88</v>
      </c>
      <c r="P8" s="191" t="s">
        <v>9</v>
      </c>
      <c r="Q8" s="193" t="s">
        <v>10</v>
      </c>
      <c r="S8" s="136" t="s">
        <v>236</v>
      </c>
    </row>
    <row r="9" spans="1:23" s="78" customFormat="1">
      <c r="A9" s="33" t="s">
        <v>13</v>
      </c>
      <c r="B9" s="104">
        <f>SUM(B11:B38)</f>
        <v>35116856.04999999</v>
      </c>
      <c r="C9" s="290"/>
      <c r="D9" s="290">
        <f>SUM(D11:D38)</f>
        <v>12182185.91</v>
      </c>
      <c r="E9" s="290"/>
      <c r="F9" s="290">
        <f>SUM(F11:F38)</f>
        <v>6141592.9300000006</v>
      </c>
      <c r="G9" s="290"/>
      <c r="H9" s="290">
        <f>SUM(H11:H38)</f>
        <v>687418.87</v>
      </c>
      <c r="I9" s="290"/>
      <c r="J9" s="290">
        <f>SUM(J11:J38)</f>
        <v>1579224.0300000003</v>
      </c>
      <c r="K9" s="290"/>
      <c r="L9" s="290">
        <f>SUM(L11:L38)</f>
        <v>14526434.309999999</v>
      </c>
      <c r="M9" s="290"/>
      <c r="N9" s="290">
        <f>SUM(N11:N38)</f>
        <v>41165.08</v>
      </c>
      <c r="O9" s="290">
        <f>SUM(O11:O38)</f>
        <v>10004372.969999999</v>
      </c>
      <c r="P9" s="290">
        <f>SUM(P11:P38)</f>
        <v>4480896.26</v>
      </c>
      <c r="Q9" s="290">
        <f>SUM(Q11:Q38)</f>
        <v>4028676.44</v>
      </c>
      <c r="R9" s="309"/>
      <c r="S9" s="139">
        <f>SUM(S11:S38)</f>
        <v>20590421.739999998</v>
      </c>
    </row>
    <row r="10" spans="1:23">
      <c r="A10" s="45"/>
      <c r="B10" s="279"/>
      <c r="C10" s="280"/>
      <c r="D10" s="208"/>
      <c r="E10" s="271"/>
      <c r="F10" s="208"/>
      <c r="G10" s="271"/>
      <c r="H10" s="208"/>
      <c r="I10" s="271"/>
      <c r="J10" s="208"/>
      <c r="K10" s="271"/>
      <c r="L10" s="208"/>
      <c r="M10" s="271"/>
      <c r="N10" s="271"/>
      <c r="O10" s="271"/>
      <c r="P10" s="271"/>
      <c r="Q10" s="271"/>
    </row>
    <row r="11" spans="1:23">
      <c r="A11" s="45" t="s">
        <v>14</v>
      </c>
      <c r="B11" s="59">
        <f>SUM(D11:L11)</f>
        <v>325588.13</v>
      </c>
      <c r="C11" s="59"/>
      <c r="D11" s="59">
        <v>0</v>
      </c>
      <c r="E11" s="59"/>
      <c r="F11" s="152">
        <v>0</v>
      </c>
      <c r="G11" s="59"/>
      <c r="H11" s="59">
        <v>0</v>
      </c>
      <c r="I11" s="59"/>
      <c r="J11" s="87">
        <v>325588.13</v>
      </c>
      <c r="K11" s="59"/>
      <c r="L11" s="59">
        <f t="shared" ref="L11:L38" si="0">SUM(N11:P11)</f>
        <v>0</v>
      </c>
      <c r="M11" s="59"/>
      <c r="N11" s="59">
        <v>0</v>
      </c>
      <c r="O11" s="59">
        <v>0</v>
      </c>
      <c r="P11" s="59">
        <v>0</v>
      </c>
      <c r="Q11" s="59">
        <v>423000</v>
      </c>
      <c r="S11" s="140">
        <f>B11-L11</f>
        <v>325588.13</v>
      </c>
    </row>
    <row r="12" spans="1:23">
      <c r="A12" s="45" t="s">
        <v>15</v>
      </c>
      <c r="B12" s="59">
        <f t="shared" ref="B12:B38" si="1">SUM(D12:L12)</f>
        <v>3897286.9299999997</v>
      </c>
      <c r="C12" s="59"/>
      <c r="D12" s="59">
        <v>2895752.51</v>
      </c>
      <c r="E12" s="59"/>
      <c r="F12" s="59">
        <v>73850.33</v>
      </c>
      <c r="G12" s="59"/>
      <c r="H12" s="59">
        <v>321187.25</v>
      </c>
      <c r="I12" s="59"/>
      <c r="J12" s="59">
        <v>319273.76</v>
      </c>
      <c r="K12" s="59"/>
      <c r="L12" s="59">
        <f t="shared" si="0"/>
        <v>287223.08</v>
      </c>
      <c r="M12" s="59"/>
      <c r="N12" s="59">
        <v>0</v>
      </c>
      <c r="O12" s="59">
        <v>0</v>
      </c>
      <c r="P12" s="59">
        <v>287223.08</v>
      </c>
      <c r="Q12" s="59">
        <v>0</v>
      </c>
      <c r="S12" s="140">
        <f>B12-L12</f>
        <v>3610063.8499999996</v>
      </c>
    </row>
    <row r="13" spans="1:23">
      <c r="A13" s="51" t="s">
        <v>16</v>
      </c>
      <c r="B13" s="59">
        <f t="shared" si="1"/>
        <v>8994162.9899999984</v>
      </c>
      <c r="C13" s="59"/>
      <c r="D13" s="59">
        <v>1565481.43</v>
      </c>
      <c r="E13" s="59"/>
      <c r="F13" s="59">
        <v>864732.83</v>
      </c>
      <c r="G13" s="59"/>
      <c r="H13" s="59">
        <v>21688.3</v>
      </c>
      <c r="I13" s="59"/>
      <c r="J13" s="59">
        <v>36014.75</v>
      </c>
      <c r="K13" s="59"/>
      <c r="L13" s="59">
        <f t="shared" si="0"/>
        <v>6506245.6799999997</v>
      </c>
      <c r="M13" s="59"/>
      <c r="N13" s="59">
        <v>0</v>
      </c>
      <c r="O13" s="59">
        <v>6506245.6799999997</v>
      </c>
      <c r="P13" s="59">
        <v>0</v>
      </c>
      <c r="Q13" s="59">
        <v>0</v>
      </c>
      <c r="R13" s="121"/>
      <c r="S13" s="140">
        <f>B13-L13</f>
        <v>2487917.3099999987</v>
      </c>
      <c r="T13" s="121"/>
      <c r="U13" s="121"/>
      <c r="V13" s="121"/>
      <c r="W13" s="121"/>
    </row>
    <row r="14" spans="1:23">
      <c r="A14" s="51" t="s">
        <v>17</v>
      </c>
      <c r="B14" s="59">
        <f t="shared" si="1"/>
        <v>3078182</v>
      </c>
      <c r="C14" s="59"/>
      <c r="D14" s="50">
        <v>2760847</v>
      </c>
      <c r="E14" s="59"/>
      <c r="F14" s="59">
        <v>0</v>
      </c>
      <c r="G14" s="59"/>
      <c r="H14" s="59">
        <v>29510</v>
      </c>
      <c r="I14" s="59"/>
      <c r="J14" s="50">
        <v>65715</v>
      </c>
      <c r="K14" s="59"/>
      <c r="L14" s="59">
        <f t="shared" si="0"/>
        <v>222110</v>
      </c>
      <c r="M14" s="59"/>
      <c r="N14" s="59">
        <v>0</v>
      </c>
      <c r="O14" s="59">
        <v>0</v>
      </c>
      <c r="P14" s="50">
        <v>222110</v>
      </c>
      <c r="Q14" s="59">
        <v>0</v>
      </c>
      <c r="S14" s="140">
        <f>B14-L14</f>
        <v>2856072</v>
      </c>
    </row>
    <row r="15" spans="1:23">
      <c r="A15" s="51" t="s">
        <v>18</v>
      </c>
      <c r="B15" s="59">
        <f t="shared" si="1"/>
        <v>1378221.5</v>
      </c>
      <c r="C15" s="59"/>
      <c r="D15" s="50">
        <v>229069.48</v>
      </c>
      <c r="E15" s="59"/>
      <c r="F15" s="50">
        <v>64870.22</v>
      </c>
      <c r="G15" s="59"/>
      <c r="H15" s="50">
        <v>1518.18</v>
      </c>
      <c r="I15" s="59"/>
      <c r="J15" s="50">
        <v>549</v>
      </c>
      <c r="K15" s="59"/>
      <c r="L15" s="59">
        <f t="shared" si="0"/>
        <v>1082214.6200000001</v>
      </c>
      <c r="M15" s="59"/>
      <c r="N15" s="59">
        <v>0</v>
      </c>
      <c r="O15" s="59">
        <v>857214.62</v>
      </c>
      <c r="P15" s="59">
        <v>225000</v>
      </c>
      <c r="Q15" s="59">
        <v>0</v>
      </c>
      <c r="S15" s="140">
        <f>B15-L15</f>
        <v>296006.87999999989</v>
      </c>
    </row>
    <row r="16" spans="1:23">
      <c r="A16" s="51"/>
      <c r="B16" s="208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8"/>
      <c r="N16" s="208"/>
      <c r="O16" s="208"/>
      <c r="P16" s="208"/>
      <c r="Q16" s="208"/>
      <c r="S16" s="140"/>
    </row>
    <row r="17" spans="1:19">
      <c r="A17" s="51" t="s">
        <v>19</v>
      </c>
      <c r="B17" s="59">
        <f t="shared" si="1"/>
        <v>267503.61</v>
      </c>
      <c r="C17" s="59"/>
      <c r="D17" s="59">
        <v>0</v>
      </c>
      <c r="E17" s="59"/>
      <c r="F17" s="59">
        <v>10580</v>
      </c>
      <c r="G17" s="59"/>
      <c r="H17" s="59">
        <v>0</v>
      </c>
      <c r="I17" s="59"/>
      <c r="J17" s="59">
        <v>0</v>
      </c>
      <c r="K17" s="59"/>
      <c r="L17" s="59">
        <f t="shared" si="0"/>
        <v>256923.61</v>
      </c>
      <c r="M17" s="59"/>
      <c r="N17" s="59">
        <v>0</v>
      </c>
      <c r="O17" s="59">
        <v>207007.68</v>
      </c>
      <c r="P17" s="50">
        <v>49915.93</v>
      </c>
      <c r="Q17" s="59">
        <v>746723.07</v>
      </c>
      <c r="S17" s="140">
        <f>B17-L17</f>
        <v>10580</v>
      </c>
    </row>
    <row r="18" spans="1:19">
      <c r="A18" s="51" t="s">
        <v>20</v>
      </c>
      <c r="B18" s="59">
        <f t="shared" si="1"/>
        <v>860977.73</v>
      </c>
      <c r="C18" s="59"/>
      <c r="D18" s="50">
        <v>766765.7</v>
      </c>
      <c r="E18" s="59"/>
      <c r="F18" s="59">
        <v>78520.02</v>
      </c>
      <c r="G18" s="59"/>
      <c r="H18" s="59">
        <v>3184.36</v>
      </c>
      <c r="I18" s="59"/>
      <c r="J18" s="59">
        <v>12507.65</v>
      </c>
      <c r="K18" s="59"/>
      <c r="L18" s="59">
        <f t="shared" si="0"/>
        <v>0</v>
      </c>
      <c r="M18" s="59"/>
      <c r="N18" s="59">
        <v>0</v>
      </c>
      <c r="O18" s="59">
        <v>0</v>
      </c>
      <c r="P18" s="50">
        <v>0</v>
      </c>
      <c r="Q18" s="59">
        <v>0</v>
      </c>
      <c r="S18" s="140">
        <f>B18-L18</f>
        <v>860977.73</v>
      </c>
    </row>
    <row r="19" spans="1:19">
      <c r="A19" s="51" t="s">
        <v>21</v>
      </c>
      <c r="B19" s="59">
        <f t="shared" si="1"/>
        <v>181909.83</v>
      </c>
      <c r="C19" s="59"/>
      <c r="D19" s="59">
        <v>177317.08</v>
      </c>
      <c r="E19" s="59"/>
      <c r="F19" s="59">
        <v>2011.68</v>
      </c>
      <c r="G19" s="59"/>
      <c r="H19" s="50">
        <v>941.26</v>
      </c>
      <c r="I19" s="59"/>
      <c r="J19" s="59">
        <v>1639.81</v>
      </c>
      <c r="K19" s="59"/>
      <c r="L19" s="59">
        <f t="shared" si="0"/>
        <v>0</v>
      </c>
      <c r="M19" s="59"/>
      <c r="N19" s="59">
        <v>0</v>
      </c>
      <c r="O19" s="59">
        <v>0</v>
      </c>
      <c r="P19" s="59">
        <v>0</v>
      </c>
      <c r="Q19" s="59">
        <v>0</v>
      </c>
      <c r="S19" s="140">
        <f>B19-L19</f>
        <v>181909.83</v>
      </c>
    </row>
    <row r="20" spans="1:19">
      <c r="A20" s="51" t="s">
        <v>22</v>
      </c>
      <c r="B20" s="59">
        <f t="shared" si="1"/>
        <v>3776372.7399999998</v>
      </c>
      <c r="C20" s="208"/>
      <c r="D20" s="50">
        <v>349605</v>
      </c>
      <c r="E20" s="59"/>
      <c r="F20" s="50">
        <v>1535381</v>
      </c>
      <c r="G20" s="59"/>
      <c r="H20" s="50">
        <v>51072.9</v>
      </c>
      <c r="I20" s="59"/>
      <c r="J20" s="59">
        <v>7558.88</v>
      </c>
      <c r="K20" s="208"/>
      <c r="L20" s="59">
        <f t="shared" si="0"/>
        <v>1832754.96</v>
      </c>
      <c r="M20" s="59"/>
      <c r="N20" s="50">
        <v>0</v>
      </c>
      <c r="O20" s="50">
        <v>564500</v>
      </c>
      <c r="P20" s="59">
        <v>1268254.96</v>
      </c>
      <c r="Q20" s="59">
        <v>0</v>
      </c>
      <c r="S20" s="140">
        <f>B20-L20</f>
        <v>1943617.7799999998</v>
      </c>
    </row>
    <row r="21" spans="1:19">
      <c r="A21" s="51" t="s">
        <v>23</v>
      </c>
      <c r="B21" s="59">
        <f t="shared" si="1"/>
        <v>104554.92</v>
      </c>
      <c r="C21" s="59"/>
      <c r="D21" s="50">
        <v>101299.89</v>
      </c>
      <c r="E21" s="59"/>
      <c r="F21" s="50">
        <v>0</v>
      </c>
      <c r="G21" s="59"/>
      <c r="H21" s="59">
        <v>2493.88</v>
      </c>
      <c r="I21" s="59"/>
      <c r="J21" s="50">
        <v>761.15</v>
      </c>
      <c r="K21" s="59"/>
      <c r="L21" s="59">
        <f t="shared" si="0"/>
        <v>0</v>
      </c>
      <c r="M21" s="59"/>
      <c r="N21" s="59">
        <v>0</v>
      </c>
      <c r="O21" s="59">
        <v>0</v>
      </c>
      <c r="P21" s="59">
        <v>0</v>
      </c>
      <c r="Q21" s="59">
        <v>0</v>
      </c>
      <c r="S21" s="140">
        <f>B21-L21</f>
        <v>104554.92</v>
      </c>
    </row>
    <row r="22" spans="1:19">
      <c r="A22" s="51"/>
      <c r="B22" s="208"/>
      <c r="C22" s="208"/>
      <c r="D22" s="208"/>
      <c r="E22" s="208"/>
      <c r="F22" s="208"/>
      <c r="G22" s="208"/>
      <c r="H22" s="228"/>
      <c r="I22" s="208"/>
      <c r="J22" s="208"/>
      <c r="K22" s="208"/>
      <c r="L22" s="208"/>
      <c r="M22" s="208"/>
      <c r="N22" s="208"/>
      <c r="O22" s="208"/>
      <c r="P22" s="208"/>
      <c r="Q22" s="208"/>
      <c r="S22" s="140"/>
    </row>
    <row r="23" spans="1:19">
      <c r="A23" s="51" t="s">
        <v>24</v>
      </c>
      <c r="B23" s="59">
        <f t="shared" si="1"/>
        <v>2543824.98</v>
      </c>
      <c r="C23" s="59"/>
      <c r="D23" s="59">
        <v>882868.88</v>
      </c>
      <c r="E23" s="59"/>
      <c r="F23" s="59">
        <v>276009.52</v>
      </c>
      <c r="G23" s="59"/>
      <c r="H23" s="59">
        <v>25383.08</v>
      </c>
      <c r="I23" s="59"/>
      <c r="J23" s="59">
        <v>23768.51</v>
      </c>
      <c r="K23" s="59"/>
      <c r="L23" s="59">
        <f t="shared" si="0"/>
        <v>1335794.99</v>
      </c>
      <c r="M23" s="59"/>
      <c r="N23" s="59">
        <v>9412.08</v>
      </c>
      <c r="O23" s="59">
        <v>1326382.9099999999</v>
      </c>
      <c r="P23" s="59">
        <v>0</v>
      </c>
      <c r="Q23" s="59">
        <v>0</v>
      </c>
      <c r="S23" s="140">
        <f>B23-L23</f>
        <v>1208029.99</v>
      </c>
    </row>
    <row r="24" spans="1:19">
      <c r="A24" s="51" t="s">
        <v>25</v>
      </c>
      <c r="B24" s="59">
        <f t="shared" si="1"/>
        <v>1597059.82</v>
      </c>
      <c r="C24" s="59"/>
      <c r="D24" s="59">
        <v>0</v>
      </c>
      <c r="E24" s="59"/>
      <c r="F24" s="59">
        <v>1596834.52</v>
      </c>
      <c r="G24" s="59"/>
      <c r="H24" s="59">
        <v>225.3</v>
      </c>
      <c r="I24" s="59"/>
      <c r="J24" s="59">
        <v>0</v>
      </c>
      <c r="K24" s="59"/>
      <c r="L24" s="59">
        <f t="shared" si="0"/>
        <v>0</v>
      </c>
      <c r="M24" s="59"/>
      <c r="N24" s="59">
        <v>0</v>
      </c>
      <c r="O24" s="59">
        <v>0</v>
      </c>
      <c r="P24" s="59">
        <v>0</v>
      </c>
      <c r="Q24" s="59">
        <v>0</v>
      </c>
      <c r="S24" s="140">
        <f>B24-L24</f>
        <v>1597059.82</v>
      </c>
    </row>
    <row r="25" spans="1:19">
      <c r="A25" s="51" t="s">
        <v>26</v>
      </c>
      <c r="B25" s="59">
        <f t="shared" si="1"/>
        <v>695915.99</v>
      </c>
      <c r="C25" s="59"/>
      <c r="D25" s="59">
        <v>0</v>
      </c>
      <c r="E25" s="59"/>
      <c r="F25" s="59">
        <v>367619</v>
      </c>
      <c r="G25" s="59"/>
      <c r="H25" s="59">
        <v>73.13</v>
      </c>
      <c r="I25" s="59"/>
      <c r="J25" s="59">
        <v>328044.26</v>
      </c>
      <c r="K25" s="59"/>
      <c r="L25" s="59">
        <f t="shared" si="0"/>
        <v>179.6</v>
      </c>
      <c r="M25" s="59"/>
      <c r="N25" s="59">
        <v>0</v>
      </c>
      <c r="O25" s="59">
        <v>0</v>
      </c>
      <c r="P25" s="50">
        <v>179.6</v>
      </c>
      <c r="Q25" s="59">
        <v>0</v>
      </c>
      <c r="S25" s="140">
        <f>B25-L25</f>
        <v>695736.39</v>
      </c>
    </row>
    <row r="26" spans="1:19">
      <c r="A26" s="51" t="s">
        <v>27</v>
      </c>
      <c r="B26" s="59">
        <f t="shared" si="1"/>
        <v>764801</v>
      </c>
      <c r="C26" s="59"/>
      <c r="D26" s="50">
        <v>736025</v>
      </c>
      <c r="E26" s="59"/>
      <c r="F26" s="59">
        <v>8112</v>
      </c>
      <c r="G26" s="59"/>
      <c r="H26" s="50">
        <v>10071</v>
      </c>
      <c r="I26" s="59"/>
      <c r="J26" s="50">
        <v>10593</v>
      </c>
      <c r="K26" s="59"/>
      <c r="L26" s="59">
        <f t="shared" si="0"/>
        <v>0</v>
      </c>
      <c r="M26" s="59"/>
      <c r="N26" s="59">
        <v>0</v>
      </c>
      <c r="O26" s="59">
        <v>0</v>
      </c>
      <c r="P26" s="59">
        <v>0</v>
      </c>
      <c r="Q26" s="59">
        <v>0</v>
      </c>
      <c r="S26" s="140">
        <f>B26-L26</f>
        <v>764801</v>
      </c>
    </row>
    <row r="27" spans="1:19">
      <c r="A27" s="51" t="s">
        <v>28</v>
      </c>
      <c r="B27" s="59">
        <f t="shared" si="1"/>
        <v>221290.15</v>
      </c>
      <c r="C27" s="59"/>
      <c r="D27" s="59">
        <v>0</v>
      </c>
      <c r="E27" s="59"/>
      <c r="F27" s="50">
        <v>79850</v>
      </c>
      <c r="G27" s="59"/>
      <c r="H27" s="59">
        <v>0</v>
      </c>
      <c r="I27" s="59"/>
      <c r="J27" s="59">
        <v>0</v>
      </c>
      <c r="K27" s="59"/>
      <c r="L27" s="59">
        <f t="shared" si="0"/>
        <v>141440.15</v>
      </c>
      <c r="M27" s="59"/>
      <c r="N27" s="59">
        <v>0</v>
      </c>
      <c r="O27" s="59">
        <v>0</v>
      </c>
      <c r="P27" s="59">
        <v>141440.15</v>
      </c>
      <c r="Q27" s="59">
        <v>0</v>
      </c>
      <c r="S27" s="140">
        <f>B27-L27</f>
        <v>79850</v>
      </c>
    </row>
    <row r="28" spans="1:19">
      <c r="A28" s="51"/>
      <c r="B28" s="208"/>
      <c r="C28" s="208"/>
      <c r="D28" s="208"/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  <c r="S28" s="140"/>
    </row>
    <row r="29" spans="1:19">
      <c r="A29" s="57" t="s">
        <v>148</v>
      </c>
      <c r="B29" s="59">
        <f t="shared" si="1"/>
        <v>0</v>
      </c>
      <c r="C29" s="59"/>
      <c r="D29" s="59">
        <v>0</v>
      </c>
      <c r="E29" s="59"/>
      <c r="F29" s="59">
        <v>0</v>
      </c>
      <c r="G29" s="59"/>
      <c r="H29" s="59">
        <v>0</v>
      </c>
      <c r="I29" s="59"/>
      <c r="J29" s="59">
        <v>0</v>
      </c>
      <c r="K29" s="59"/>
      <c r="L29" s="59">
        <f t="shared" si="0"/>
        <v>0</v>
      </c>
      <c r="M29" s="59"/>
      <c r="N29" s="59">
        <v>0</v>
      </c>
      <c r="O29" s="59">
        <v>0</v>
      </c>
      <c r="P29" s="59">
        <v>0</v>
      </c>
      <c r="Q29" s="59">
        <v>0</v>
      </c>
      <c r="R29" s="136"/>
      <c r="S29" s="140">
        <f>B29-L29</f>
        <v>0</v>
      </c>
    </row>
    <row r="30" spans="1:19">
      <c r="A30" s="51" t="s">
        <v>29</v>
      </c>
      <c r="B30" s="59">
        <f t="shared" si="1"/>
        <v>0</v>
      </c>
      <c r="C30" s="59"/>
      <c r="D30" s="59">
        <v>0</v>
      </c>
      <c r="E30" s="59"/>
      <c r="F30" s="59">
        <v>0</v>
      </c>
      <c r="G30" s="59"/>
      <c r="H30" s="59">
        <v>0</v>
      </c>
      <c r="I30" s="59"/>
      <c r="J30" s="59">
        <v>0</v>
      </c>
      <c r="K30" s="59"/>
      <c r="L30" s="59">
        <f t="shared" si="0"/>
        <v>0</v>
      </c>
      <c r="M30" s="59"/>
      <c r="N30" s="59">
        <v>0</v>
      </c>
      <c r="O30" s="59">
        <v>0</v>
      </c>
      <c r="P30" s="59">
        <v>0</v>
      </c>
      <c r="Q30" s="59">
        <v>0</v>
      </c>
      <c r="R30" s="136"/>
      <c r="S30" s="140">
        <f>B30-L30</f>
        <v>0</v>
      </c>
    </row>
    <row r="31" spans="1:19">
      <c r="A31" s="51" t="s">
        <v>30</v>
      </c>
      <c r="B31" s="59">
        <f t="shared" si="1"/>
        <v>0</v>
      </c>
      <c r="C31" s="59"/>
      <c r="D31" s="59">
        <v>0</v>
      </c>
      <c r="E31" s="59"/>
      <c r="F31" s="59">
        <v>0</v>
      </c>
      <c r="G31" s="59"/>
      <c r="H31" s="59">
        <v>0</v>
      </c>
      <c r="I31" s="59"/>
      <c r="J31" s="59">
        <v>0</v>
      </c>
      <c r="K31" s="59"/>
      <c r="L31" s="59">
        <f t="shared" si="0"/>
        <v>0</v>
      </c>
      <c r="M31" s="59"/>
      <c r="N31" s="59">
        <v>0</v>
      </c>
      <c r="O31" s="59">
        <v>0</v>
      </c>
      <c r="P31" s="59">
        <v>0</v>
      </c>
      <c r="Q31" s="59">
        <v>0</v>
      </c>
      <c r="S31" s="140">
        <f>B31-L31</f>
        <v>0</v>
      </c>
    </row>
    <row r="32" spans="1:19">
      <c r="A32" s="51" t="s">
        <v>31</v>
      </c>
      <c r="B32" s="59">
        <f t="shared" si="1"/>
        <v>733608.58000000007</v>
      </c>
      <c r="C32" s="59"/>
      <c r="D32" s="50">
        <v>629026.85</v>
      </c>
      <c r="E32" s="59"/>
      <c r="F32" s="50">
        <v>17987</v>
      </c>
      <c r="G32" s="59"/>
      <c r="H32" s="50">
        <v>40140.01</v>
      </c>
      <c r="I32" s="59"/>
      <c r="J32" s="50">
        <v>8350.7900000000009</v>
      </c>
      <c r="K32" s="59"/>
      <c r="L32" s="59">
        <f t="shared" si="0"/>
        <v>38103.93</v>
      </c>
      <c r="M32" s="59"/>
      <c r="N32" s="59">
        <v>0</v>
      </c>
      <c r="O32" s="59">
        <v>0</v>
      </c>
      <c r="P32" s="59">
        <v>38103.93</v>
      </c>
      <c r="Q32" s="59">
        <v>0</v>
      </c>
      <c r="S32" s="140">
        <f>B32-L32</f>
        <v>695504.65</v>
      </c>
    </row>
    <row r="33" spans="1:19">
      <c r="A33" s="51" t="s">
        <v>32</v>
      </c>
      <c r="B33" s="59">
        <f t="shared" si="1"/>
        <v>158129.00999999998</v>
      </c>
      <c r="C33" s="59"/>
      <c r="D33" s="59">
        <v>150.24</v>
      </c>
      <c r="E33" s="59"/>
      <c r="F33" s="59">
        <v>2534.48</v>
      </c>
      <c r="G33" s="59"/>
      <c r="H33" s="59">
        <v>0</v>
      </c>
      <c r="I33" s="59"/>
      <c r="J33" s="59">
        <v>0</v>
      </c>
      <c r="K33" s="59"/>
      <c r="L33" s="59">
        <f t="shared" si="0"/>
        <v>155444.28999999998</v>
      </c>
      <c r="M33" s="59"/>
      <c r="N33" s="59">
        <v>31753</v>
      </c>
      <c r="O33" s="59">
        <v>122580.68000000001</v>
      </c>
      <c r="P33" s="59">
        <v>1110.6099999999999</v>
      </c>
      <c r="Q33" s="59">
        <v>0</v>
      </c>
      <c r="R33" s="136"/>
      <c r="S33" s="140">
        <f>B33-L33</f>
        <v>2684.7200000000012</v>
      </c>
    </row>
    <row r="34" spans="1:19">
      <c r="A34" s="51"/>
      <c r="B34" s="208"/>
      <c r="C34" s="208"/>
      <c r="D34" s="208"/>
      <c r="E34" s="208"/>
      <c r="F34" s="208"/>
      <c r="G34" s="208"/>
      <c r="H34" s="208"/>
      <c r="I34" s="208"/>
      <c r="J34" s="208"/>
      <c r="K34" s="208"/>
      <c r="L34" s="208"/>
      <c r="M34" s="208"/>
      <c r="N34" s="208"/>
      <c r="O34" s="208"/>
      <c r="P34" s="208"/>
      <c r="Q34" s="208"/>
      <c r="S34" s="140"/>
    </row>
    <row r="35" spans="1:19">
      <c r="A35" s="51" t="s">
        <v>33</v>
      </c>
      <c r="B35" s="59">
        <f t="shared" si="1"/>
        <v>0</v>
      </c>
      <c r="C35" s="59"/>
      <c r="D35" s="59">
        <v>0</v>
      </c>
      <c r="E35" s="59"/>
      <c r="F35" s="59">
        <v>0</v>
      </c>
      <c r="G35" s="59"/>
      <c r="H35" s="59">
        <v>0</v>
      </c>
      <c r="I35" s="59"/>
      <c r="J35" s="59">
        <v>0</v>
      </c>
      <c r="K35" s="59"/>
      <c r="L35" s="59">
        <f t="shared" si="0"/>
        <v>0</v>
      </c>
      <c r="M35" s="59"/>
      <c r="N35" s="59">
        <v>0</v>
      </c>
      <c r="O35" s="59">
        <v>0</v>
      </c>
      <c r="P35" s="59">
        <v>0</v>
      </c>
      <c r="Q35" s="59">
        <v>0</v>
      </c>
      <c r="S35" s="140">
        <f>B35-L35</f>
        <v>0</v>
      </c>
    </row>
    <row r="36" spans="1:19">
      <c r="A36" s="51" t="s">
        <v>34</v>
      </c>
      <c r="B36" s="59">
        <f t="shared" si="1"/>
        <v>690079.51</v>
      </c>
      <c r="C36" s="59"/>
      <c r="D36" s="59">
        <v>552897.02</v>
      </c>
      <c r="E36" s="59"/>
      <c r="F36" s="59">
        <v>0</v>
      </c>
      <c r="G36" s="59"/>
      <c r="H36" s="59">
        <v>8057.49</v>
      </c>
      <c r="I36" s="59"/>
      <c r="J36" s="59">
        <v>300</v>
      </c>
      <c r="K36" s="59"/>
      <c r="L36" s="59">
        <f t="shared" si="0"/>
        <v>128825</v>
      </c>
      <c r="M36" s="59"/>
      <c r="N36" s="59">
        <v>0</v>
      </c>
      <c r="O36" s="59">
        <v>0</v>
      </c>
      <c r="P36" s="59">
        <v>128825</v>
      </c>
      <c r="Q36" s="59">
        <v>0</v>
      </c>
      <c r="R36" s="136"/>
      <c r="S36" s="140">
        <f>B36-L36</f>
        <v>561254.51</v>
      </c>
    </row>
    <row r="37" spans="1:19">
      <c r="A37" s="51" t="s">
        <v>35</v>
      </c>
      <c r="B37" s="59">
        <f t="shared" si="1"/>
        <v>4642414.4800000004</v>
      </c>
      <c r="C37" s="59"/>
      <c r="D37" s="50">
        <v>430600.63</v>
      </c>
      <c r="E37" s="59"/>
      <c r="F37" s="50">
        <v>1111747.8600000001</v>
      </c>
      <c r="G37" s="59"/>
      <c r="H37" s="50">
        <v>170819.06</v>
      </c>
      <c r="I37" s="59"/>
      <c r="J37" s="59">
        <v>438499.34</v>
      </c>
      <c r="K37" s="59"/>
      <c r="L37" s="59">
        <f t="shared" si="0"/>
        <v>2490747.59</v>
      </c>
      <c r="M37" s="59"/>
      <c r="N37" s="59">
        <v>0</v>
      </c>
      <c r="O37" s="59">
        <v>420441.4</v>
      </c>
      <c r="P37" s="59">
        <v>2070306.19</v>
      </c>
      <c r="Q37" s="59">
        <v>2858953.37</v>
      </c>
      <c r="R37" s="136"/>
      <c r="S37" s="140">
        <f>B37-L37</f>
        <v>2151666.8900000006</v>
      </c>
    </row>
    <row r="38" spans="1:19">
      <c r="A38" s="53" t="s">
        <v>36</v>
      </c>
      <c r="B38" s="54">
        <f t="shared" si="1"/>
        <v>204972.15</v>
      </c>
      <c r="C38" s="54"/>
      <c r="D38" s="54">
        <v>104479.2</v>
      </c>
      <c r="E38" s="54"/>
      <c r="F38" s="54">
        <v>50952.47</v>
      </c>
      <c r="G38" s="54"/>
      <c r="H38" s="54">
        <v>1053.67</v>
      </c>
      <c r="I38" s="54"/>
      <c r="J38" s="54">
        <v>60</v>
      </c>
      <c r="K38" s="54"/>
      <c r="L38" s="54">
        <f t="shared" si="0"/>
        <v>48426.81</v>
      </c>
      <c r="M38" s="54"/>
      <c r="N38" s="54">
        <v>0</v>
      </c>
      <c r="O38" s="54">
        <v>0</v>
      </c>
      <c r="P38" s="308">
        <v>48426.81</v>
      </c>
      <c r="Q38" s="54">
        <v>0</v>
      </c>
      <c r="S38" s="140">
        <f>B38-L38</f>
        <v>156545.34</v>
      </c>
    </row>
    <row r="39" spans="1:19">
      <c r="A39" s="51" t="s">
        <v>121</v>
      </c>
      <c r="B39" s="51"/>
      <c r="C39" s="63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</row>
    <row r="40" spans="1:19">
      <c r="A40" s="51" t="s">
        <v>179</v>
      </c>
      <c r="B40" s="51"/>
      <c r="C40" s="51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</row>
    <row r="41" spans="1:19">
      <c r="A41" s="51"/>
      <c r="B41" s="51"/>
      <c r="C41" s="51"/>
      <c r="D41" s="194"/>
      <c r="E41" s="62"/>
      <c r="F41" s="194"/>
      <c r="G41" s="62"/>
      <c r="H41" s="194"/>
      <c r="I41" s="62"/>
      <c r="J41" s="194"/>
      <c r="K41" s="63"/>
      <c r="L41" s="195"/>
      <c r="M41" s="63"/>
      <c r="N41" s="63"/>
      <c r="O41" s="63"/>
      <c r="P41" s="63"/>
      <c r="Q41" s="63"/>
    </row>
  </sheetData>
  <sheetProtection password="CAF5" sheet="1" objects="1" scenarios="1"/>
  <mergeCells count="19">
    <mergeCell ref="L7:M7"/>
    <mergeCell ref="L5:P5"/>
    <mergeCell ref="A3:Q3"/>
    <mergeCell ref="A1:Q1"/>
    <mergeCell ref="B8:C8"/>
    <mergeCell ref="B7:C7"/>
    <mergeCell ref="B6:C6"/>
    <mergeCell ref="D8:E8"/>
    <mergeCell ref="D7:E7"/>
    <mergeCell ref="D6:E6"/>
    <mergeCell ref="F8:G8"/>
    <mergeCell ref="F7:G7"/>
    <mergeCell ref="H8:I8"/>
    <mergeCell ref="H7:I7"/>
    <mergeCell ref="H6:I6"/>
    <mergeCell ref="L6:M6"/>
    <mergeCell ref="J8:K8"/>
    <mergeCell ref="J7:K7"/>
    <mergeCell ref="L8:M8"/>
  </mergeCells>
  <phoneticPr fontId="0" type="noConversion"/>
  <printOptions horizontalCentered="1"/>
  <pageMargins left="0.25" right="0.23" top="0.87" bottom="0.82" header="0.67" footer="0.5"/>
  <pageSetup scale="84" orientation="landscape" r:id="rId1"/>
  <headerFooter alignWithMargins="0">
    <oddFooter>&amp;L&amp;"Arial,Italic"MSDE-LFRO 12 / 2014&amp;C&amp;"Arial,Regular"- &amp;[15 -&amp;R&amp;"Arial,Italic"Selected Financial Data - Part 2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Y55"/>
  <sheetViews>
    <sheetView zoomScale="90" zoomScaleNormal="90" workbookViewId="0">
      <selection sqref="A1:M1"/>
    </sheetView>
  </sheetViews>
  <sheetFormatPr defaultRowHeight="12.75"/>
  <cols>
    <col min="1" max="1" width="15" style="91" customWidth="1"/>
    <col min="2" max="3" width="14.5703125" style="91" bestFit="1" customWidth="1"/>
    <col min="4" max="4" width="13.42578125" style="91" customWidth="1"/>
    <col min="5" max="5" width="11.140625" style="91" bestFit="1" customWidth="1"/>
    <col min="6" max="6" width="11.85546875" style="91" customWidth="1"/>
    <col min="7" max="7" width="11.140625" style="91" customWidth="1"/>
    <col min="8" max="8" width="12.7109375" style="91" bestFit="1" customWidth="1"/>
    <col min="9" max="9" width="14.7109375" style="81" bestFit="1" customWidth="1"/>
    <col min="10" max="10" width="14.7109375" style="91" bestFit="1" customWidth="1"/>
    <col min="11" max="11" width="12.85546875" style="91" customWidth="1"/>
    <col min="12" max="12" width="14" style="91" customWidth="1"/>
    <col min="13" max="13" width="13.85546875" style="91" customWidth="1"/>
    <col min="14" max="14" width="15.7109375" style="91" customWidth="1"/>
    <col min="15" max="15" width="12" style="173" customWidth="1"/>
    <col min="16" max="16" width="12.42578125" style="173" customWidth="1"/>
    <col min="17" max="17" width="15" style="173" customWidth="1"/>
    <col min="18" max="18" width="13.42578125" style="173" customWidth="1"/>
    <col min="19" max="19" width="10.7109375" style="224" customWidth="1"/>
    <col min="20" max="20" width="14.42578125" style="173" customWidth="1"/>
    <col min="21" max="22" width="12.5703125" style="173" customWidth="1"/>
    <col min="23" max="23" width="12.140625" style="173" bestFit="1" customWidth="1"/>
    <col min="24" max="24" width="12.140625" style="173" customWidth="1"/>
    <col min="25" max="16384" width="9.140625" style="7"/>
  </cols>
  <sheetData>
    <row r="1" spans="1:24">
      <c r="A1" s="328" t="s">
        <v>142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328" t="s">
        <v>207</v>
      </c>
      <c r="O1" s="328"/>
      <c r="P1" s="328"/>
      <c r="Q1" s="328"/>
      <c r="R1" s="328"/>
      <c r="S1" s="328"/>
      <c r="T1" s="328"/>
      <c r="U1" s="328"/>
      <c r="V1" s="328"/>
      <c r="W1" s="328"/>
      <c r="X1" s="328"/>
    </row>
    <row r="2" spans="1:24">
      <c r="A2" s="23"/>
      <c r="B2" s="23"/>
      <c r="C2" s="23"/>
      <c r="D2" s="23"/>
      <c r="E2" s="23"/>
      <c r="F2" s="23"/>
      <c r="G2" s="23"/>
      <c r="H2" s="23"/>
      <c r="I2" s="38"/>
      <c r="J2" s="23"/>
      <c r="K2" s="23"/>
      <c r="L2" s="23"/>
      <c r="M2" s="23"/>
      <c r="N2" s="23"/>
      <c r="O2" s="23"/>
      <c r="U2" s="23"/>
      <c r="V2" s="23"/>
      <c r="W2" s="23"/>
      <c r="X2" s="23"/>
    </row>
    <row r="3" spans="1:24" s="117" customFormat="1">
      <c r="A3" s="341" t="s">
        <v>275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341" t="s">
        <v>286</v>
      </c>
      <c r="O3" s="341"/>
      <c r="P3" s="341"/>
      <c r="Q3" s="341"/>
      <c r="R3" s="341"/>
      <c r="S3" s="341"/>
      <c r="T3" s="341"/>
      <c r="U3" s="341"/>
      <c r="V3" s="341"/>
      <c r="W3" s="341"/>
      <c r="X3" s="341"/>
    </row>
    <row r="4" spans="1:24" ht="13.5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196"/>
      <c r="Q4" s="196"/>
      <c r="R4" s="196"/>
      <c r="S4" s="230"/>
      <c r="T4" s="196"/>
      <c r="U4" s="25"/>
      <c r="V4" s="25"/>
      <c r="W4" s="25"/>
      <c r="X4" s="25"/>
    </row>
    <row r="5" spans="1:24" ht="13.5" thickTop="1">
      <c r="A5" s="26"/>
      <c r="B5" s="22" t="s">
        <v>11</v>
      </c>
      <c r="C5" s="23"/>
      <c r="D5" s="386" t="s">
        <v>105</v>
      </c>
      <c r="E5" s="386"/>
      <c r="F5" s="386"/>
      <c r="G5" s="386"/>
      <c r="H5" s="386"/>
      <c r="I5" s="386" t="s">
        <v>59</v>
      </c>
      <c r="J5" s="386"/>
      <c r="K5" s="386"/>
      <c r="L5" s="386"/>
      <c r="M5" s="386"/>
      <c r="N5" s="26"/>
      <c r="O5" s="386" t="s">
        <v>70</v>
      </c>
      <c r="P5" s="386"/>
      <c r="Q5" s="386"/>
      <c r="R5" s="386"/>
      <c r="S5" s="386"/>
      <c r="T5" s="386"/>
      <c r="U5" s="26"/>
      <c r="V5" s="24"/>
      <c r="W5" s="24"/>
      <c r="X5" s="26"/>
    </row>
    <row r="6" spans="1:24">
      <c r="A6" s="27" t="s">
        <v>37</v>
      </c>
      <c r="B6" s="22" t="s">
        <v>107</v>
      </c>
      <c r="C6" s="22" t="s">
        <v>0</v>
      </c>
      <c r="D6" s="22" t="s">
        <v>11</v>
      </c>
      <c r="E6" s="22"/>
      <c r="F6" s="22" t="s">
        <v>106</v>
      </c>
      <c r="G6" s="173"/>
      <c r="H6" s="22"/>
      <c r="I6" s="22" t="s">
        <v>11</v>
      </c>
      <c r="J6" s="22"/>
      <c r="K6" s="22"/>
      <c r="L6" s="22"/>
      <c r="M6" s="22"/>
      <c r="N6" s="27" t="s">
        <v>37</v>
      </c>
      <c r="O6" s="22" t="s">
        <v>7</v>
      </c>
      <c r="P6" s="22"/>
      <c r="Q6" s="197"/>
      <c r="R6" s="22" t="s">
        <v>7</v>
      </c>
      <c r="S6" s="231"/>
      <c r="T6" s="198" t="s">
        <v>7</v>
      </c>
      <c r="U6" s="22"/>
      <c r="X6" s="22" t="s">
        <v>189</v>
      </c>
    </row>
    <row r="7" spans="1:24">
      <c r="A7" s="27" t="s">
        <v>38</v>
      </c>
      <c r="B7" s="22" t="s">
        <v>98</v>
      </c>
      <c r="C7" s="22" t="s">
        <v>1</v>
      </c>
      <c r="D7" s="22" t="s">
        <v>3</v>
      </c>
      <c r="E7" s="22"/>
      <c r="F7" s="22" t="s">
        <v>107</v>
      </c>
      <c r="G7" s="22" t="s">
        <v>187</v>
      </c>
      <c r="H7" s="22"/>
      <c r="I7" s="22" t="s">
        <v>60</v>
      </c>
      <c r="J7" s="22"/>
      <c r="K7" s="22" t="s">
        <v>192</v>
      </c>
      <c r="L7" s="22" t="s">
        <v>107</v>
      </c>
      <c r="M7" s="22" t="s">
        <v>6</v>
      </c>
      <c r="N7" s="27" t="s">
        <v>38</v>
      </c>
      <c r="O7" s="197" t="s">
        <v>204</v>
      </c>
      <c r="P7" s="26" t="s">
        <v>165</v>
      </c>
      <c r="Q7" s="197" t="s">
        <v>184</v>
      </c>
      <c r="R7" s="22" t="s">
        <v>73</v>
      </c>
      <c r="S7" s="231" t="s">
        <v>183</v>
      </c>
      <c r="T7" s="197" t="s">
        <v>203</v>
      </c>
      <c r="U7" s="22"/>
      <c r="V7" s="22"/>
      <c r="W7" s="22"/>
      <c r="X7" s="22" t="s">
        <v>190</v>
      </c>
    </row>
    <row r="8" spans="1:24" ht="13.5" thickBot="1">
      <c r="A8" s="32" t="s">
        <v>39</v>
      </c>
      <c r="B8" s="31" t="s">
        <v>108</v>
      </c>
      <c r="C8" s="31" t="s">
        <v>2</v>
      </c>
      <c r="D8" s="31" t="s">
        <v>4</v>
      </c>
      <c r="E8" s="31" t="s">
        <v>72</v>
      </c>
      <c r="F8" s="31" t="s">
        <v>98</v>
      </c>
      <c r="G8" s="31" t="s">
        <v>188</v>
      </c>
      <c r="H8" s="31" t="s">
        <v>7</v>
      </c>
      <c r="I8" s="31" t="s">
        <v>6</v>
      </c>
      <c r="J8" s="31" t="s">
        <v>107</v>
      </c>
      <c r="K8" s="31" t="s">
        <v>193</v>
      </c>
      <c r="L8" s="31" t="s">
        <v>5</v>
      </c>
      <c r="M8" s="31" t="s">
        <v>180</v>
      </c>
      <c r="N8" s="32" t="s">
        <v>39</v>
      </c>
      <c r="O8" s="31" t="s">
        <v>4</v>
      </c>
      <c r="P8" s="115" t="s">
        <v>81</v>
      </c>
      <c r="Q8" s="199" t="s">
        <v>71</v>
      </c>
      <c r="R8" s="31" t="s">
        <v>74</v>
      </c>
      <c r="S8" s="232" t="s">
        <v>4</v>
      </c>
      <c r="T8" s="199" t="s">
        <v>8</v>
      </c>
      <c r="U8" s="31" t="s">
        <v>9</v>
      </c>
      <c r="V8" s="31" t="s">
        <v>189</v>
      </c>
      <c r="W8" s="31" t="s">
        <v>10</v>
      </c>
      <c r="X8" s="31" t="s">
        <v>191</v>
      </c>
    </row>
    <row r="9" spans="1:24" s="5" customFormat="1">
      <c r="A9" s="71" t="s">
        <v>13</v>
      </c>
      <c r="B9" s="37">
        <f t="shared" ref="B9:H9" si="0">SUM(B11:B38)</f>
        <v>322892311.06</v>
      </c>
      <c r="C9" s="37">
        <f t="shared" si="0"/>
        <v>108409466.63000001</v>
      </c>
      <c r="D9" s="37">
        <f t="shared" si="0"/>
        <v>10260563.539999999</v>
      </c>
      <c r="E9" s="37">
        <f t="shared" si="0"/>
        <v>257068.61000000002</v>
      </c>
      <c r="F9" s="37">
        <f t="shared" si="0"/>
        <v>3249204.88</v>
      </c>
      <c r="G9" s="37">
        <f t="shared" si="0"/>
        <v>30134.55</v>
      </c>
      <c r="H9" s="37">
        <f t="shared" si="0"/>
        <v>6724155.4999999991</v>
      </c>
      <c r="I9" s="37">
        <f>SUM(I11:I38)</f>
        <v>140383252.60999998</v>
      </c>
      <c r="J9" s="37">
        <f>SUM(J11:J38)</f>
        <v>129721323.10999998</v>
      </c>
      <c r="K9" s="37">
        <f>SUM(K11:K38)</f>
        <v>1493661.18</v>
      </c>
      <c r="L9" s="37">
        <f>SUM(L11:L38)</f>
        <v>4621453.05</v>
      </c>
      <c r="M9" s="37">
        <f>SUM(M11:M38)</f>
        <v>4546815.2700000005</v>
      </c>
      <c r="N9" s="71" t="s">
        <v>13</v>
      </c>
      <c r="O9" s="37">
        <f t="shared" ref="O9:T9" si="1">SUM(O11:O38)</f>
        <v>750623.79999999993</v>
      </c>
      <c r="P9" s="37">
        <f t="shared" si="1"/>
        <v>7259264.5000000009</v>
      </c>
      <c r="Q9" s="37">
        <f t="shared" si="1"/>
        <v>7273167.5499999998</v>
      </c>
      <c r="R9" s="37">
        <f t="shared" si="1"/>
        <v>40395179.18999999</v>
      </c>
      <c r="S9" s="37">
        <f t="shared" si="1"/>
        <v>31625.230000000003</v>
      </c>
      <c r="T9" s="37">
        <f t="shared" si="1"/>
        <v>1853387.19</v>
      </c>
      <c r="U9" s="37">
        <f>SUM(U11:U38)</f>
        <v>6022746.8200000003</v>
      </c>
      <c r="V9" s="37">
        <f>SUM(V11:V38)</f>
        <v>1872067.15</v>
      </c>
      <c r="W9" s="37">
        <f>SUM(W11:W38)</f>
        <v>253034</v>
      </c>
      <c r="X9" s="37">
        <f>SUM(X11:X38)</f>
        <v>777894</v>
      </c>
    </row>
    <row r="10" spans="1:24">
      <c r="A10" s="27"/>
      <c r="B10" s="229"/>
      <c r="C10" s="229"/>
      <c r="D10" s="219"/>
      <c r="E10" s="229"/>
      <c r="F10" s="229"/>
      <c r="G10" s="229"/>
      <c r="H10" s="229"/>
      <c r="I10" s="229"/>
      <c r="J10" s="229"/>
      <c r="K10" s="229"/>
      <c r="L10" s="229"/>
      <c r="M10" s="229"/>
      <c r="N10" s="27"/>
      <c r="O10" s="229"/>
      <c r="P10" s="221"/>
      <c r="Q10" s="221"/>
      <c r="R10" s="221"/>
      <c r="S10" s="221"/>
      <c r="T10" s="221"/>
      <c r="U10" s="229"/>
      <c r="V10" s="221"/>
      <c r="W10" s="229"/>
      <c r="X10" s="229"/>
    </row>
    <row r="11" spans="1:24">
      <c r="A11" s="27" t="s">
        <v>14</v>
      </c>
      <c r="B11" s="23">
        <f>+C11+D11+I11+SUM(O11:T11)+U11+W11</f>
        <v>5388461.0099999988</v>
      </c>
      <c r="C11" s="50">
        <v>2187073.9</v>
      </c>
      <c r="D11" s="50">
        <f>SUM(E11:H11)</f>
        <v>216260.95</v>
      </c>
      <c r="E11" s="50">
        <v>36037.599999999999</v>
      </c>
      <c r="F11" s="50">
        <v>0</v>
      </c>
      <c r="G11" s="50">
        <v>0</v>
      </c>
      <c r="H11" s="23">
        <v>180223.35</v>
      </c>
      <c r="I11" s="50">
        <f>SUM(J11:M11)</f>
        <v>1886453.25</v>
      </c>
      <c r="J11" s="50">
        <v>1633004.05</v>
      </c>
      <c r="K11" s="50">
        <v>0</v>
      </c>
      <c r="L11" s="50">
        <v>62211.17</v>
      </c>
      <c r="M11" s="50">
        <v>191238.03</v>
      </c>
      <c r="N11" s="27" t="s">
        <v>14</v>
      </c>
      <c r="O11" s="50">
        <v>1154.2</v>
      </c>
      <c r="P11" s="23">
        <v>163100</v>
      </c>
      <c r="Q11" s="23">
        <v>167311.20000000001</v>
      </c>
      <c r="R11" s="23">
        <v>747688</v>
      </c>
      <c r="S11" s="50">
        <v>0</v>
      </c>
      <c r="T11" s="23">
        <v>1401.38</v>
      </c>
      <c r="U11" s="50">
        <v>18018.13</v>
      </c>
      <c r="V11" s="50">
        <v>0</v>
      </c>
      <c r="W11" s="50">
        <v>0</v>
      </c>
      <c r="X11" s="50">
        <v>0</v>
      </c>
    </row>
    <row r="12" spans="1:24">
      <c r="A12" s="27" t="s">
        <v>15</v>
      </c>
      <c r="B12" s="23">
        <f>+C12+D12+I12+SUM(O12:T12)+U12+W12</f>
        <v>24200664</v>
      </c>
      <c r="C12" s="50">
        <v>7014481</v>
      </c>
      <c r="D12" s="50">
        <f>SUM(E12:H12)</f>
        <v>1376200</v>
      </c>
      <c r="E12" s="50">
        <v>68250</v>
      </c>
      <c r="F12" s="50">
        <v>0</v>
      </c>
      <c r="G12" s="50">
        <v>6262</v>
      </c>
      <c r="H12" s="23">
        <v>1301688</v>
      </c>
      <c r="I12" s="50">
        <f>SUM(J12:M12)</f>
        <v>9013887</v>
      </c>
      <c r="J12" s="50">
        <v>8403593</v>
      </c>
      <c r="K12" s="50">
        <v>0</v>
      </c>
      <c r="L12" s="50">
        <v>372527</v>
      </c>
      <c r="M12" s="50">
        <v>237767</v>
      </c>
      <c r="N12" s="27" t="s">
        <v>15</v>
      </c>
      <c r="O12" s="50">
        <v>207680</v>
      </c>
      <c r="P12" s="23">
        <v>619687</v>
      </c>
      <c r="Q12" s="23">
        <v>515623</v>
      </c>
      <c r="R12" s="23">
        <v>4155495</v>
      </c>
      <c r="S12" s="50">
        <v>0</v>
      </c>
      <c r="T12" s="23">
        <v>2604</v>
      </c>
      <c r="U12" s="50">
        <v>1295007</v>
      </c>
      <c r="V12" s="50">
        <v>0</v>
      </c>
      <c r="W12" s="50">
        <v>0</v>
      </c>
      <c r="X12" s="50">
        <v>0</v>
      </c>
    </row>
    <row r="13" spans="1:24" s="96" customFormat="1">
      <c r="A13" s="59" t="s">
        <v>16</v>
      </c>
      <c r="B13" s="50">
        <f>+C13+D13+I13+SUM(O13:T13)+U13+W13</f>
        <v>38451457</v>
      </c>
      <c r="C13" s="50">
        <v>12254840.35</v>
      </c>
      <c r="D13" s="50">
        <f>SUM(E13:H13)</f>
        <v>718231.1</v>
      </c>
      <c r="E13" s="50">
        <v>0</v>
      </c>
      <c r="F13" s="50">
        <v>0</v>
      </c>
      <c r="G13" s="50">
        <v>0</v>
      </c>
      <c r="H13" s="23">
        <v>718231.1</v>
      </c>
      <c r="I13" s="50">
        <f>SUM(J13:M13)</f>
        <v>19379208.400000002</v>
      </c>
      <c r="J13" s="50">
        <v>18005822.359999999</v>
      </c>
      <c r="K13" s="50">
        <v>3121.01</v>
      </c>
      <c r="L13" s="50">
        <v>0</v>
      </c>
      <c r="M13" s="50">
        <v>1370265.03</v>
      </c>
      <c r="N13" s="59" t="s">
        <v>16</v>
      </c>
      <c r="O13" s="50">
        <v>54940.160000000003</v>
      </c>
      <c r="P13" s="50">
        <v>0</v>
      </c>
      <c r="Q13" s="50">
        <v>0</v>
      </c>
      <c r="R13" s="50">
        <v>5969816.1399999997</v>
      </c>
      <c r="S13" s="50">
        <v>0</v>
      </c>
      <c r="T13" s="50">
        <v>74420.850000000006</v>
      </c>
      <c r="U13" s="87">
        <v>0</v>
      </c>
      <c r="V13" s="50">
        <v>0</v>
      </c>
      <c r="W13" s="50">
        <v>0</v>
      </c>
      <c r="X13" s="87">
        <v>0</v>
      </c>
    </row>
    <row r="14" spans="1:24">
      <c r="A14" s="24" t="s">
        <v>17</v>
      </c>
      <c r="B14" s="23">
        <f>+C14+D14+I14+SUM(O14:T14)+U14+W14</f>
        <v>39209732</v>
      </c>
      <c r="C14" s="50">
        <v>15248270</v>
      </c>
      <c r="D14" s="50">
        <f>SUM(E14:H14)</f>
        <v>884453</v>
      </c>
      <c r="E14" s="40">
        <v>152082</v>
      </c>
      <c r="F14" s="50">
        <v>0</v>
      </c>
      <c r="G14" s="50">
        <v>0</v>
      </c>
      <c r="H14" s="23">
        <v>732371</v>
      </c>
      <c r="I14" s="50">
        <f>SUM(J14:M14)</f>
        <v>16386348</v>
      </c>
      <c r="J14" s="50">
        <v>15002489</v>
      </c>
      <c r="K14" s="50">
        <v>0</v>
      </c>
      <c r="L14" s="50">
        <v>1049058</v>
      </c>
      <c r="M14" s="50">
        <v>334801</v>
      </c>
      <c r="N14" s="24" t="s">
        <v>17</v>
      </c>
      <c r="O14" s="40">
        <v>92700</v>
      </c>
      <c r="P14" s="23">
        <v>103567</v>
      </c>
      <c r="Q14" s="23">
        <v>1119532</v>
      </c>
      <c r="R14" s="23">
        <v>3551118</v>
      </c>
      <c r="S14" s="50">
        <v>0</v>
      </c>
      <c r="T14" s="23">
        <v>56592</v>
      </c>
      <c r="U14" s="50">
        <v>1767152</v>
      </c>
      <c r="V14" s="50">
        <v>1767152</v>
      </c>
      <c r="W14" s="50">
        <v>0</v>
      </c>
      <c r="X14" s="50">
        <v>0</v>
      </c>
    </row>
    <row r="15" spans="1:24">
      <c r="A15" s="24" t="s">
        <v>18</v>
      </c>
      <c r="B15" s="23">
        <f>+C15+D15+I15+SUM(O15:T15)+U15+W15</f>
        <v>5333316.8600000003</v>
      </c>
      <c r="C15" s="50">
        <v>2168433</v>
      </c>
      <c r="D15" s="50">
        <f>SUM(E15:H15)</f>
        <v>27644</v>
      </c>
      <c r="E15" s="50">
        <v>0</v>
      </c>
      <c r="F15" s="50">
        <v>0</v>
      </c>
      <c r="G15" s="50">
        <v>0</v>
      </c>
      <c r="H15" s="23">
        <v>27644</v>
      </c>
      <c r="I15" s="50">
        <f>SUM(J15:M15)</f>
        <v>2006861.03</v>
      </c>
      <c r="J15" s="50">
        <v>1614254.84</v>
      </c>
      <c r="K15" s="50">
        <v>208302</v>
      </c>
      <c r="L15" s="50">
        <v>0</v>
      </c>
      <c r="M15" s="50">
        <v>184304.19</v>
      </c>
      <c r="N15" s="24" t="s">
        <v>18</v>
      </c>
      <c r="O15" s="50">
        <v>12912.97</v>
      </c>
      <c r="P15" s="23">
        <v>223645</v>
      </c>
      <c r="Q15" s="23">
        <v>166074.35999999999</v>
      </c>
      <c r="R15" s="23">
        <v>557564.82999999996</v>
      </c>
      <c r="S15" s="50">
        <v>0</v>
      </c>
      <c r="T15" s="23">
        <v>36715.67</v>
      </c>
      <c r="U15" s="50">
        <v>133466</v>
      </c>
      <c r="V15" s="50">
        <v>0</v>
      </c>
      <c r="W15" s="50">
        <v>0</v>
      </c>
      <c r="X15" s="50">
        <v>0</v>
      </c>
    </row>
    <row r="16" spans="1:24">
      <c r="A16" s="24"/>
      <c r="B16" s="22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4"/>
      <c r="O16" s="219"/>
      <c r="P16" s="229"/>
      <c r="Q16" s="229"/>
      <c r="R16" s="229"/>
      <c r="S16" s="229"/>
      <c r="T16" s="229"/>
      <c r="U16" s="219"/>
      <c r="V16" s="221"/>
      <c r="W16" s="219"/>
      <c r="X16" s="219"/>
    </row>
    <row r="17" spans="1:25">
      <c r="A17" s="24" t="s">
        <v>19</v>
      </c>
      <c r="B17" s="23">
        <f>+C17+D17+I17+SUM(O17:T17)+U17+W17</f>
        <v>2496339.16</v>
      </c>
      <c r="C17" s="50">
        <v>849127.54</v>
      </c>
      <c r="D17" s="50">
        <f>SUM(E17:H17)</f>
        <v>49217.82</v>
      </c>
      <c r="E17" s="50">
        <v>0</v>
      </c>
      <c r="F17" s="50">
        <v>0</v>
      </c>
      <c r="G17" s="50">
        <v>2000</v>
      </c>
      <c r="H17" s="23">
        <v>47217.82</v>
      </c>
      <c r="I17" s="50">
        <f>SUM(J17:M17)</f>
        <v>1177829.4399999997</v>
      </c>
      <c r="J17" s="50">
        <v>1075278.6599999999</v>
      </c>
      <c r="K17" s="50">
        <v>0</v>
      </c>
      <c r="L17" s="50">
        <v>58787.38</v>
      </c>
      <c r="M17" s="50">
        <v>43763.4</v>
      </c>
      <c r="N17" s="24" t="s">
        <v>19</v>
      </c>
      <c r="O17" s="50">
        <v>4370.04</v>
      </c>
      <c r="P17" s="50">
        <v>84765</v>
      </c>
      <c r="Q17" s="23">
        <v>58939.98</v>
      </c>
      <c r="R17" s="23">
        <v>199604.11</v>
      </c>
      <c r="S17" s="50">
        <v>0</v>
      </c>
      <c r="T17" s="23">
        <v>10756.32</v>
      </c>
      <c r="U17" s="50">
        <v>61728.91</v>
      </c>
      <c r="V17" s="50">
        <v>0</v>
      </c>
      <c r="W17" s="50">
        <v>0</v>
      </c>
      <c r="X17" s="50">
        <v>0</v>
      </c>
    </row>
    <row r="18" spans="1:25">
      <c r="A18" s="24" t="s">
        <v>20</v>
      </c>
      <c r="B18" s="23">
        <f>+C18+D18+I18+SUM(O18:T18)+U18+W18</f>
        <v>6468410.1099999994</v>
      </c>
      <c r="C18" s="50">
        <v>2504809.7799999998</v>
      </c>
      <c r="D18" s="50">
        <f>SUM(E18:H18)</f>
        <v>3212.21</v>
      </c>
      <c r="E18" s="50">
        <v>0</v>
      </c>
      <c r="F18" s="50">
        <v>0</v>
      </c>
      <c r="G18" s="50">
        <v>0</v>
      </c>
      <c r="H18" s="23">
        <v>3212.21</v>
      </c>
      <c r="I18" s="50">
        <f>SUM(J18:M18)</f>
        <v>2441855.25</v>
      </c>
      <c r="J18" s="50">
        <v>2170235.23</v>
      </c>
      <c r="K18" s="50">
        <v>0</v>
      </c>
      <c r="L18" s="50">
        <v>109053.55</v>
      </c>
      <c r="M18" s="50">
        <v>162566.47</v>
      </c>
      <c r="N18" s="24" t="s">
        <v>20</v>
      </c>
      <c r="O18" s="50">
        <v>521.66999999999996</v>
      </c>
      <c r="P18" s="23">
        <v>247759.03</v>
      </c>
      <c r="Q18" s="23">
        <v>185592.46</v>
      </c>
      <c r="R18" s="23">
        <v>959939.21</v>
      </c>
      <c r="S18" s="40">
        <v>5734.97</v>
      </c>
      <c r="T18" s="23">
        <v>15563.93</v>
      </c>
      <c r="U18" s="50">
        <v>103421.6</v>
      </c>
      <c r="V18" s="50">
        <v>0</v>
      </c>
      <c r="W18" s="50">
        <v>0</v>
      </c>
      <c r="X18" s="50">
        <v>0</v>
      </c>
    </row>
    <row r="19" spans="1:25">
      <c r="A19" s="24" t="s">
        <v>21</v>
      </c>
      <c r="B19" s="23">
        <f>+C19+D19+I19+SUM(O19:T19)+U19+W19</f>
        <v>6311647.1900000004</v>
      </c>
      <c r="C19" s="50">
        <v>2380171.85</v>
      </c>
      <c r="D19" s="50">
        <f>SUM(E19:H19)</f>
        <v>67902.73</v>
      </c>
      <c r="E19" s="50">
        <v>399.01</v>
      </c>
      <c r="F19" s="50">
        <v>0</v>
      </c>
      <c r="G19" s="50">
        <v>0</v>
      </c>
      <c r="H19" s="23">
        <v>67503.72</v>
      </c>
      <c r="I19" s="50">
        <f>SUM(J19:M19)</f>
        <v>2921706.17</v>
      </c>
      <c r="J19" s="50">
        <v>2521168.0099999998</v>
      </c>
      <c r="K19" s="50">
        <v>0</v>
      </c>
      <c r="L19" s="50">
        <v>165299.70000000001</v>
      </c>
      <c r="M19" s="50">
        <v>235238.46</v>
      </c>
      <c r="N19" s="24" t="s">
        <v>21</v>
      </c>
      <c r="O19" s="50">
        <v>26917.599999999999</v>
      </c>
      <c r="P19" s="23">
        <v>209307.36</v>
      </c>
      <c r="Q19" s="23">
        <v>176636.34</v>
      </c>
      <c r="R19" s="23">
        <v>231106.62</v>
      </c>
      <c r="S19" s="50">
        <v>0</v>
      </c>
      <c r="T19" s="23">
        <v>138.49</v>
      </c>
      <c r="U19" s="50">
        <v>44726.03</v>
      </c>
      <c r="V19" s="50">
        <v>0</v>
      </c>
      <c r="W19" s="50">
        <v>253034</v>
      </c>
      <c r="X19" s="50">
        <v>0</v>
      </c>
    </row>
    <row r="20" spans="1:25">
      <c r="A20" s="24" t="s">
        <v>22</v>
      </c>
      <c r="B20" s="23">
        <f>+C20+D20+I20+SUM(O20:T20)+U20+W20</f>
        <v>10796701.91</v>
      </c>
      <c r="C20" s="50">
        <v>3667827.87</v>
      </c>
      <c r="D20" s="50">
        <f>SUM(E20:H20)</f>
        <v>49306.57</v>
      </c>
      <c r="E20" s="50">
        <v>0</v>
      </c>
      <c r="F20" s="50">
        <v>0</v>
      </c>
      <c r="G20" s="50">
        <v>0</v>
      </c>
      <c r="H20" s="23">
        <v>49306.57</v>
      </c>
      <c r="I20" s="50">
        <f>SUM(J20:M20)</f>
        <v>5391831.3300000001</v>
      </c>
      <c r="J20" s="50">
        <v>4362261.13</v>
      </c>
      <c r="K20" s="50">
        <v>522522.91</v>
      </c>
      <c r="L20" s="50">
        <v>274393.31</v>
      </c>
      <c r="M20" s="50">
        <v>232653.98</v>
      </c>
      <c r="N20" s="24" t="s">
        <v>22</v>
      </c>
      <c r="O20" s="40">
        <v>22064.58</v>
      </c>
      <c r="P20" s="23">
        <v>585792.85</v>
      </c>
      <c r="Q20" s="23">
        <v>254500.68</v>
      </c>
      <c r="R20" s="23">
        <v>812208.25</v>
      </c>
      <c r="S20" s="50">
        <v>0</v>
      </c>
      <c r="T20" s="23">
        <v>13169.78</v>
      </c>
      <c r="U20" s="50">
        <v>0</v>
      </c>
      <c r="V20" s="50">
        <v>0</v>
      </c>
      <c r="W20" s="50">
        <v>0</v>
      </c>
      <c r="X20" s="50">
        <v>0</v>
      </c>
    </row>
    <row r="21" spans="1:25">
      <c r="A21" s="24" t="s">
        <v>23</v>
      </c>
      <c r="B21" s="23">
        <f>+C21+D21+I21+SUM(O21:T21)+U21+W21</f>
        <v>2422743</v>
      </c>
      <c r="C21" s="50">
        <v>777686</v>
      </c>
      <c r="D21" s="50">
        <f>SUM(E21:H21)</f>
        <v>34424</v>
      </c>
      <c r="E21" s="50">
        <v>0</v>
      </c>
      <c r="F21" s="50">
        <v>0</v>
      </c>
      <c r="G21" s="50">
        <v>1000</v>
      </c>
      <c r="H21" s="23">
        <v>33424</v>
      </c>
      <c r="I21" s="50">
        <f>SUM(J21:M21)</f>
        <v>1075015</v>
      </c>
      <c r="J21" s="50">
        <v>888228</v>
      </c>
      <c r="K21" s="50">
        <v>117197</v>
      </c>
      <c r="L21" s="50">
        <v>69590</v>
      </c>
      <c r="M21" s="50">
        <v>0</v>
      </c>
      <c r="N21" s="24" t="s">
        <v>23</v>
      </c>
      <c r="O21" s="50">
        <v>8008</v>
      </c>
      <c r="P21" s="23">
        <v>73223</v>
      </c>
      <c r="Q21" s="23">
        <v>59124</v>
      </c>
      <c r="R21" s="50">
        <v>361040</v>
      </c>
      <c r="S21" s="50">
        <v>0</v>
      </c>
      <c r="T21" s="50">
        <v>0</v>
      </c>
      <c r="U21" s="50">
        <v>34223</v>
      </c>
      <c r="V21" s="50">
        <v>2003</v>
      </c>
      <c r="W21" s="50">
        <v>0</v>
      </c>
      <c r="X21" s="50">
        <v>0</v>
      </c>
    </row>
    <row r="22" spans="1:25">
      <c r="A22" s="24"/>
      <c r="B22" s="22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21"/>
      <c r="N22" s="24"/>
      <c r="O22" s="219"/>
      <c r="P22" s="229"/>
      <c r="Q22" s="229"/>
      <c r="R22" s="229"/>
      <c r="S22" s="229"/>
      <c r="T22" s="229"/>
      <c r="U22" s="219"/>
      <c r="V22" s="221"/>
      <c r="W22" s="221"/>
      <c r="X22" s="219"/>
    </row>
    <row r="23" spans="1:25">
      <c r="A23" s="24" t="s">
        <v>24</v>
      </c>
      <c r="B23" s="23">
        <f>+C23+D23+I23+SUM(O23:T23)+U23+W23</f>
        <v>10267968.139999999</v>
      </c>
      <c r="C23" s="50">
        <v>3548094.83</v>
      </c>
      <c r="D23" s="50">
        <f>SUM(E23:H23)</f>
        <v>153381.23000000001</v>
      </c>
      <c r="E23" s="50">
        <v>0</v>
      </c>
      <c r="F23" s="40">
        <v>111243.08</v>
      </c>
      <c r="G23" s="40">
        <v>752.55</v>
      </c>
      <c r="H23" s="23">
        <v>41385.599999999999</v>
      </c>
      <c r="I23" s="50">
        <f>SUM(J23:M23)</f>
        <v>3481273.27</v>
      </c>
      <c r="J23" s="50">
        <v>3201678.81</v>
      </c>
      <c r="K23" s="50">
        <v>0</v>
      </c>
      <c r="L23" s="50">
        <v>112290.87</v>
      </c>
      <c r="M23" s="50">
        <v>167303.59</v>
      </c>
      <c r="N23" s="24" t="s">
        <v>24</v>
      </c>
      <c r="O23" s="50">
        <v>134.30000000000001</v>
      </c>
      <c r="P23" s="23">
        <v>333209</v>
      </c>
      <c r="Q23" s="23">
        <v>247885.48</v>
      </c>
      <c r="R23" s="23">
        <v>1769981.3</v>
      </c>
      <c r="S23" s="50">
        <v>0</v>
      </c>
      <c r="T23" s="23">
        <v>493506.94</v>
      </c>
      <c r="U23" s="23">
        <v>240501.79</v>
      </c>
      <c r="V23" s="50">
        <v>0</v>
      </c>
      <c r="W23" s="50">
        <v>0</v>
      </c>
      <c r="X23" s="50">
        <v>0</v>
      </c>
    </row>
    <row r="24" spans="1:25">
      <c r="A24" s="24" t="s">
        <v>25</v>
      </c>
      <c r="B24" s="23">
        <f>+C24+D24+I24+SUM(O24:T24)+U24+W24</f>
        <v>2684537</v>
      </c>
      <c r="C24" s="50">
        <v>1101284</v>
      </c>
      <c r="D24" s="50">
        <f>SUM(E24:H24)</f>
        <v>35812</v>
      </c>
      <c r="E24" s="50">
        <v>0</v>
      </c>
      <c r="F24" s="50">
        <v>0</v>
      </c>
      <c r="G24" s="50">
        <v>7600</v>
      </c>
      <c r="H24" s="23">
        <v>28212</v>
      </c>
      <c r="I24" s="50">
        <f>SUM(J24:M24)</f>
        <v>999183</v>
      </c>
      <c r="J24" s="50">
        <v>924172</v>
      </c>
      <c r="K24" s="50">
        <v>0</v>
      </c>
      <c r="L24" s="50">
        <v>21687</v>
      </c>
      <c r="M24" s="50">
        <v>53324</v>
      </c>
      <c r="N24" s="24" t="s">
        <v>25</v>
      </c>
      <c r="O24" s="50">
        <v>26305</v>
      </c>
      <c r="P24" s="23">
        <v>106502</v>
      </c>
      <c r="Q24" s="23">
        <v>82677</v>
      </c>
      <c r="R24" s="23">
        <v>284274</v>
      </c>
      <c r="S24" s="50">
        <v>0</v>
      </c>
      <c r="T24" s="23">
        <v>48500</v>
      </c>
      <c r="U24" s="50">
        <v>0</v>
      </c>
      <c r="V24" s="50">
        <v>0</v>
      </c>
      <c r="W24" s="50">
        <v>0</v>
      </c>
      <c r="X24" s="50">
        <v>0</v>
      </c>
    </row>
    <row r="25" spans="1:25">
      <c r="A25" s="24" t="s">
        <v>26</v>
      </c>
      <c r="B25" s="23">
        <f>+C25+D25+I25+SUM(O25:T25)+U25+W25</f>
        <v>15201305.030000001</v>
      </c>
      <c r="C25" s="50">
        <v>5406165.5300000003</v>
      </c>
      <c r="D25" s="50">
        <f>SUM(E25:H25)</f>
        <v>356769.81</v>
      </c>
      <c r="E25" s="50">
        <v>0</v>
      </c>
      <c r="F25" s="50">
        <v>0</v>
      </c>
      <c r="G25" s="50">
        <v>8520</v>
      </c>
      <c r="H25" s="23">
        <v>348249.81</v>
      </c>
      <c r="I25" s="50">
        <f>SUM(J25:M25)</f>
        <v>7231444.96</v>
      </c>
      <c r="J25" s="50">
        <v>6701516.2800000003</v>
      </c>
      <c r="K25" s="50">
        <v>0</v>
      </c>
      <c r="L25" s="50">
        <v>0</v>
      </c>
      <c r="M25" s="50">
        <v>529928.68000000005</v>
      </c>
      <c r="N25" s="24" t="s">
        <v>26</v>
      </c>
      <c r="O25" s="50">
        <v>27268.34</v>
      </c>
      <c r="P25" s="23">
        <v>303313.84999999998</v>
      </c>
      <c r="Q25" s="23">
        <v>406429.07</v>
      </c>
      <c r="R25" s="23">
        <v>1178833.72</v>
      </c>
      <c r="S25" s="50">
        <v>0</v>
      </c>
      <c r="T25" s="50">
        <v>173.75</v>
      </c>
      <c r="U25" s="50">
        <v>290906</v>
      </c>
      <c r="V25" s="50">
        <v>0</v>
      </c>
      <c r="W25" s="50">
        <v>0</v>
      </c>
      <c r="X25" s="50">
        <v>0</v>
      </c>
    </row>
    <row r="26" spans="1:25">
      <c r="A26" s="24" t="s">
        <v>27</v>
      </c>
      <c r="B26" s="23">
        <f>+C26+D26+I26+SUM(O26:T26)+U26+W26</f>
        <v>8056778</v>
      </c>
      <c r="C26" s="50">
        <v>0</v>
      </c>
      <c r="D26" s="50">
        <f>SUM(E26:H26)</f>
        <v>352979</v>
      </c>
      <c r="E26" s="50">
        <v>0</v>
      </c>
      <c r="F26" s="50">
        <v>0</v>
      </c>
      <c r="G26" s="50">
        <v>0</v>
      </c>
      <c r="H26" s="23">
        <v>352979</v>
      </c>
      <c r="I26" s="50">
        <f>SUM(J26:M26)</f>
        <v>4843130</v>
      </c>
      <c r="J26" s="50">
        <v>4512975</v>
      </c>
      <c r="K26" s="50">
        <v>0</v>
      </c>
      <c r="L26" s="50">
        <v>256855</v>
      </c>
      <c r="M26" s="50">
        <v>73300</v>
      </c>
      <c r="N26" s="24" t="s">
        <v>27</v>
      </c>
      <c r="O26" s="50">
        <v>24235</v>
      </c>
      <c r="P26" s="50">
        <v>382289</v>
      </c>
      <c r="Q26" s="50">
        <v>277182</v>
      </c>
      <c r="R26" s="50">
        <v>1965156</v>
      </c>
      <c r="S26" s="50">
        <v>0</v>
      </c>
      <c r="T26" s="23">
        <v>170000</v>
      </c>
      <c r="U26" s="50">
        <v>41807</v>
      </c>
      <c r="V26" s="50">
        <v>0</v>
      </c>
      <c r="W26" s="50">
        <v>0</v>
      </c>
      <c r="X26" s="50">
        <v>0</v>
      </c>
    </row>
    <row r="27" spans="1:25">
      <c r="A27" s="24" t="s">
        <v>28</v>
      </c>
      <c r="B27" s="23">
        <f>+C27+D27+I27+SUM(O27:T27)+U27+W27</f>
        <v>1272675.9999999998</v>
      </c>
      <c r="C27" s="50">
        <v>475058</v>
      </c>
      <c r="D27" s="50">
        <f>SUM(E27:H27)</f>
        <v>82468</v>
      </c>
      <c r="E27" s="50">
        <v>0</v>
      </c>
      <c r="F27" s="50">
        <v>0</v>
      </c>
      <c r="G27" s="50">
        <v>0</v>
      </c>
      <c r="H27" s="23">
        <v>82468</v>
      </c>
      <c r="I27" s="50">
        <f>SUM(J27:M27)</f>
        <v>647512.44999999995</v>
      </c>
      <c r="J27" s="50">
        <v>596205.46</v>
      </c>
      <c r="K27" s="50">
        <v>0</v>
      </c>
      <c r="L27" s="50">
        <v>11128.45</v>
      </c>
      <c r="M27" s="50">
        <v>40178.54</v>
      </c>
      <c r="N27" s="24" t="s">
        <v>28</v>
      </c>
      <c r="O27" s="50">
        <v>5404.78</v>
      </c>
      <c r="P27" s="50">
        <v>0</v>
      </c>
      <c r="Q27" s="23">
        <v>31666.65</v>
      </c>
      <c r="R27" s="50">
        <v>0</v>
      </c>
      <c r="S27" s="50">
        <v>5012.97</v>
      </c>
      <c r="T27" s="23">
        <v>3665.52</v>
      </c>
      <c r="U27" s="50">
        <v>21887.63</v>
      </c>
      <c r="V27" s="50">
        <v>0</v>
      </c>
      <c r="W27" s="50">
        <v>0</v>
      </c>
      <c r="X27" s="50">
        <v>0</v>
      </c>
    </row>
    <row r="28" spans="1:25">
      <c r="A28" s="24"/>
      <c r="B28" s="229"/>
      <c r="C28" s="219"/>
      <c r="D28" s="219"/>
      <c r="E28" s="219"/>
      <c r="F28" s="219"/>
      <c r="G28" s="219"/>
      <c r="H28" s="219"/>
      <c r="I28" s="219"/>
      <c r="J28" s="221"/>
      <c r="K28" s="219"/>
      <c r="L28" s="221"/>
      <c r="M28" s="219"/>
      <c r="N28" s="24"/>
      <c r="O28" s="219"/>
      <c r="P28" s="229"/>
      <c r="Q28" s="229"/>
      <c r="R28" s="229"/>
      <c r="S28" s="229"/>
      <c r="T28" s="229"/>
      <c r="U28" s="219"/>
      <c r="V28" s="221"/>
      <c r="W28" s="219"/>
      <c r="X28" s="219"/>
    </row>
    <row r="29" spans="1:25">
      <c r="A29" s="72" t="s">
        <v>148</v>
      </c>
      <c r="B29" s="23">
        <f>+C29+D29+I29+SUM(O29:T29)+U29+W29</f>
        <v>48598901</v>
      </c>
      <c r="C29" s="50">
        <v>17640372</v>
      </c>
      <c r="D29" s="50">
        <f>SUM(E29:H29)</f>
        <v>1222834</v>
      </c>
      <c r="E29" s="50">
        <v>0</v>
      </c>
      <c r="F29" s="50">
        <v>1021432</v>
      </c>
      <c r="G29" s="50">
        <v>0</v>
      </c>
      <c r="H29" s="23">
        <v>201402</v>
      </c>
      <c r="I29" s="50">
        <f>SUM(J29:M29)</f>
        <v>17399637</v>
      </c>
      <c r="J29" s="50">
        <v>15752245</v>
      </c>
      <c r="K29" s="50">
        <v>0</v>
      </c>
      <c r="L29" s="50">
        <v>1592376</v>
      </c>
      <c r="M29" s="50">
        <v>55016</v>
      </c>
      <c r="N29" s="72" t="s">
        <v>148</v>
      </c>
      <c r="O29" s="50">
        <v>122926</v>
      </c>
      <c r="P29" s="23">
        <v>1027032</v>
      </c>
      <c r="Q29" s="23">
        <v>1298023</v>
      </c>
      <c r="R29" s="23">
        <v>8745301</v>
      </c>
      <c r="S29" s="50">
        <v>0</v>
      </c>
      <c r="T29" s="23">
        <v>194555</v>
      </c>
      <c r="U29" s="50">
        <v>948221</v>
      </c>
      <c r="V29" s="50">
        <v>0</v>
      </c>
      <c r="W29" s="50">
        <v>0</v>
      </c>
      <c r="X29" s="50">
        <v>777894</v>
      </c>
    </row>
    <row r="30" spans="1:25">
      <c r="A30" s="24" t="s">
        <v>29</v>
      </c>
      <c r="B30" s="23">
        <f>+C30+D30+I30+SUM(O30:T30)+U30+W30</f>
        <v>63011793</v>
      </c>
      <c r="C30" s="50">
        <v>20922085</v>
      </c>
      <c r="D30" s="50">
        <f>SUM(E30:H30)</f>
        <v>2056040</v>
      </c>
      <c r="E30" s="50">
        <v>0</v>
      </c>
      <c r="F30" s="50">
        <v>0</v>
      </c>
      <c r="G30" s="50">
        <v>0</v>
      </c>
      <c r="H30" s="23">
        <v>2056040</v>
      </c>
      <c r="I30" s="50">
        <f>SUM(J30:M30)</f>
        <v>29389457</v>
      </c>
      <c r="J30" s="50">
        <v>29326471</v>
      </c>
      <c r="K30" s="50">
        <v>0</v>
      </c>
      <c r="L30" s="50">
        <v>0</v>
      </c>
      <c r="M30" s="50">
        <v>62986</v>
      </c>
      <c r="N30" s="24" t="s">
        <v>29</v>
      </c>
      <c r="O30" s="50">
        <v>0</v>
      </c>
      <c r="P30" s="23">
        <v>2054658</v>
      </c>
      <c r="Q30" s="23">
        <v>1485218</v>
      </c>
      <c r="R30" s="23">
        <v>6254182</v>
      </c>
      <c r="S30" s="50">
        <v>0</v>
      </c>
      <c r="T30" s="23">
        <v>245263</v>
      </c>
      <c r="U30" s="50">
        <v>604890</v>
      </c>
      <c r="V30" s="50">
        <v>0</v>
      </c>
      <c r="W30" s="50">
        <v>0</v>
      </c>
      <c r="X30" s="50">
        <v>0</v>
      </c>
    </row>
    <row r="31" spans="1:25">
      <c r="A31" s="24" t="s">
        <v>30</v>
      </c>
      <c r="B31" s="23">
        <f>+C31+D31+I31+SUM(O31:T31)+U31+W31</f>
        <v>2265979.6999999997</v>
      </c>
      <c r="C31" s="50">
        <v>25259.1</v>
      </c>
      <c r="D31" s="50">
        <f>SUM(E31:H31)</f>
        <v>2151847.4299999997</v>
      </c>
      <c r="E31" s="50">
        <v>0</v>
      </c>
      <c r="F31" s="50">
        <v>2099396.13</v>
      </c>
      <c r="G31" s="50">
        <v>0</v>
      </c>
      <c r="H31" s="23">
        <v>52451.3</v>
      </c>
      <c r="I31" s="50">
        <f>SUM(J31:M31)</f>
        <v>56827.77</v>
      </c>
      <c r="J31" s="50">
        <v>0</v>
      </c>
      <c r="K31" s="50">
        <v>0</v>
      </c>
      <c r="L31" s="50">
        <v>0</v>
      </c>
      <c r="M31" s="50">
        <v>56827.77</v>
      </c>
      <c r="N31" s="24" t="s">
        <v>30</v>
      </c>
      <c r="O31" s="50">
        <v>1290.5999999999999</v>
      </c>
      <c r="P31" s="50">
        <v>2828.28</v>
      </c>
      <c r="Q31" s="50">
        <v>1868.85</v>
      </c>
      <c r="R31" s="50">
        <v>9272.7900000000009</v>
      </c>
      <c r="S31" s="50">
        <v>0</v>
      </c>
      <c r="T31" s="23">
        <v>0</v>
      </c>
      <c r="U31" s="50">
        <v>16784.88</v>
      </c>
      <c r="V31" s="50">
        <v>0</v>
      </c>
      <c r="W31" s="50">
        <v>0</v>
      </c>
      <c r="X31" s="50">
        <v>0</v>
      </c>
      <c r="Y31" s="224"/>
    </row>
    <row r="32" spans="1:25">
      <c r="A32" s="24" t="s">
        <v>31</v>
      </c>
      <c r="B32" s="23">
        <f>+C32+D32+I32+SUM(O32:T32)+U32+W32</f>
        <v>6843279.5999999996</v>
      </c>
      <c r="C32" s="50">
        <v>2527546.94</v>
      </c>
      <c r="D32" s="50">
        <f>SUM(E32:H32)</f>
        <v>42343.14</v>
      </c>
      <c r="E32" s="50">
        <v>300</v>
      </c>
      <c r="F32" s="50">
        <v>0</v>
      </c>
      <c r="G32" s="50">
        <v>0</v>
      </c>
      <c r="H32" s="23">
        <v>42043.14</v>
      </c>
      <c r="I32" s="50">
        <f>SUM(J32:M32)</f>
        <v>2952054.86</v>
      </c>
      <c r="J32" s="50">
        <v>2671584.21</v>
      </c>
      <c r="K32" s="50">
        <v>0</v>
      </c>
      <c r="L32" s="50">
        <v>122429.04</v>
      </c>
      <c r="M32" s="50">
        <v>158041.60999999999</v>
      </c>
      <c r="N32" s="24" t="s">
        <v>31</v>
      </c>
      <c r="O32" s="50">
        <v>24649.43</v>
      </c>
      <c r="P32" s="23">
        <v>210997.03</v>
      </c>
      <c r="Q32" s="23">
        <v>182958.78</v>
      </c>
      <c r="R32" s="23">
        <v>518345.93</v>
      </c>
      <c r="S32" s="23">
        <v>0</v>
      </c>
      <c r="T32" s="23">
        <v>281471.34000000003</v>
      </c>
      <c r="U32" s="50">
        <v>102912.15</v>
      </c>
      <c r="V32" s="50">
        <v>102912.15</v>
      </c>
      <c r="W32" s="50">
        <v>0</v>
      </c>
      <c r="X32" s="50">
        <v>0</v>
      </c>
    </row>
    <row r="33" spans="1:24">
      <c r="A33" s="24" t="s">
        <v>32</v>
      </c>
      <c r="B33" s="23">
        <f>+C33+D33+I33+SUM(O33:T33)+U33+W33</f>
        <v>1609433.0799999998</v>
      </c>
      <c r="C33" s="50">
        <v>508491.25</v>
      </c>
      <c r="D33" s="50">
        <f>SUM(E33:H33)</f>
        <v>17186.669999999998</v>
      </c>
      <c r="E33" s="50">
        <v>0</v>
      </c>
      <c r="F33" s="50">
        <v>17133.669999999998</v>
      </c>
      <c r="G33" s="50">
        <v>0</v>
      </c>
      <c r="H33" s="23">
        <v>53</v>
      </c>
      <c r="I33" s="50">
        <f>SUM(J33:M33)</f>
        <v>805548.27</v>
      </c>
      <c r="J33" s="50">
        <v>756847</v>
      </c>
      <c r="K33" s="50">
        <v>0</v>
      </c>
      <c r="L33" s="50">
        <v>38643.85</v>
      </c>
      <c r="M33" s="50">
        <v>10057.42</v>
      </c>
      <c r="N33" s="24" t="s">
        <v>32</v>
      </c>
      <c r="O33" s="50">
        <v>5183.47</v>
      </c>
      <c r="P33" s="23">
        <v>44205.4</v>
      </c>
      <c r="Q33" s="23">
        <v>37545.74</v>
      </c>
      <c r="R33" s="23">
        <v>95967.3</v>
      </c>
      <c r="S33" s="50">
        <v>0</v>
      </c>
      <c r="T33" s="23">
        <v>80893.179999999993</v>
      </c>
      <c r="U33" s="50">
        <v>14411.8</v>
      </c>
      <c r="V33" s="50">
        <v>0</v>
      </c>
      <c r="W33" s="50">
        <v>0</v>
      </c>
      <c r="X33" s="50">
        <v>0</v>
      </c>
    </row>
    <row r="34" spans="1:24">
      <c r="A34" s="24"/>
      <c r="B34" s="229"/>
      <c r="C34" s="219"/>
      <c r="D34" s="219"/>
      <c r="E34" s="219"/>
      <c r="F34" s="219"/>
      <c r="G34" s="219"/>
      <c r="H34" s="219"/>
      <c r="I34" s="219"/>
      <c r="J34" s="221"/>
      <c r="K34" s="219"/>
      <c r="L34" s="221"/>
      <c r="M34" s="219"/>
      <c r="N34" s="24"/>
      <c r="O34" s="219"/>
      <c r="P34" s="229"/>
      <c r="Q34" s="229"/>
      <c r="R34" s="229"/>
      <c r="S34" s="229"/>
      <c r="T34" s="229"/>
      <c r="U34" s="219"/>
      <c r="V34" s="221"/>
      <c r="W34" s="219"/>
      <c r="X34" s="219"/>
    </row>
    <row r="35" spans="1:24">
      <c r="A35" s="24" t="s">
        <v>33</v>
      </c>
      <c r="B35" s="23">
        <f>+C35+D35+I35+SUM(O35:T35)+U35+W35</f>
        <v>1810032.74</v>
      </c>
      <c r="C35" s="50">
        <v>549051.07999999996</v>
      </c>
      <c r="D35" s="50">
        <f>SUM(E35:H35)</f>
        <v>32708.02</v>
      </c>
      <c r="E35" s="50">
        <v>0</v>
      </c>
      <c r="F35" s="50">
        <v>0</v>
      </c>
      <c r="G35" s="50">
        <v>0</v>
      </c>
      <c r="H35" s="23">
        <v>32708.02</v>
      </c>
      <c r="I35" s="50">
        <f>SUM(J35:M35)</f>
        <v>898622.52</v>
      </c>
      <c r="J35" s="50">
        <v>777587.98</v>
      </c>
      <c r="K35" s="50">
        <v>0</v>
      </c>
      <c r="L35" s="50">
        <v>45245.24</v>
      </c>
      <c r="M35" s="50">
        <v>75789.3</v>
      </c>
      <c r="N35" s="24" t="s">
        <v>33</v>
      </c>
      <c r="O35" s="50">
        <v>0</v>
      </c>
      <c r="P35" s="23">
        <v>48493</v>
      </c>
      <c r="Q35" s="23">
        <v>39864.129999999997</v>
      </c>
      <c r="R35" s="23">
        <v>227502.85</v>
      </c>
      <c r="S35" s="23">
        <v>448.11</v>
      </c>
      <c r="T35" s="23">
        <v>13036.75</v>
      </c>
      <c r="U35" s="50">
        <v>306.27999999999997</v>
      </c>
      <c r="V35" s="224">
        <v>0</v>
      </c>
      <c r="W35" s="50">
        <v>0</v>
      </c>
      <c r="X35" s="50">
        <v>0</v>
      </c>
    </row>
    <row r="36" spans="1:24">
      <c r="A36" s="24" t="s">
        <v>34</v>
      </c>
      <c r="B36" s="23">
        <f>+C36+D36+I36+SUM(O36:T36)+U36+W36</f>
        <v>10874085.35</v>
      </c>
      <c r="C36" s="50">
        <v>3577672.9</v>
      </c>
      <c r="D36" s="50">
        <f>SUM(E36:H36)</f>
        <v>259134.32</v>
      </c>
      <c r="E36" s="50">
        <v>0</v>
      </c>
      <c r="F36" s="50">
        <v>0</v>
      </c>
      <c r="G36" s="50">
        <v>0</v>
      </c>
      <c r="H36" s="23">
        <v>259134.32</v>
      </c>
      <c r="I36" s="50">
        <f>SUM(J36:M36)</f>
        <v>5261146.2</v>
      </c>
      <c r="J36" s="50">
        <v>4411990.41</v>
      </c>
      <c r="K36" s="50">
        <v>558890.05000000005</v>
      </c>
      <c r="L36" s="50">
        <v>180231.95</v>
      </c>
      <c r="M36" s="50">
        <v>110033.79</v>
      </c>
      <c r="N36" s="24" t="s">
        <v>34</v>
      </c>
      <c r="O36" s="50">
        <v>19055.22</v>
      </c>
      <c r="P36" s="23">
        <v>334712.51</v>
      </c>
      <c r="Q36" s="23">
        <v>257442.13</v>
      </c>
      <c r="R36" s="23">
        <v>936895.89</v>
      </c>
      <c r="S36" s="23">
        <v>20429.18</v>
      </c>
      <c r="T36" s="23">
        <v>115</v>
      </c>
      <c r="U36" s="50">
        <v>207482</v>
      </c>
      <c r="V36" s="224">
        <v>0</v>
      </c>
      <c r="W36" s="50">
        <v>0</v>
      </c>
      <c r="X36" s="50">
        <v>0</v>
      </c>
    </row>
    <row r="37" spans="1:24">
      <c r="A37" s="24" t="s">
        <v>35</v>
      </c>
      <c r="B37" s="23">
        <f>+C37+D37+I37+SUM(O37:T37)+U37+W37</f>
        <v>6746785.5700000003</v>
      </c>
      <c r="C37" s="50">
        <v>2141600.29</v>
      </c>
      <c r="D37" s="50">
        <f>SUM(E37:H37)</f>
        <v>64439.1</v>
      </c>
      <c r="E37" s="50">
        <v>0</v>
      </c>
      <c r="F37" s="50">
        <v>0</v>
      </c>
      <c r="G37" s="50">
        <v>4000</v>
      </c>
      <c r="H37" s="23">
        <v>60439.1</v>
      </c>
      <c r="I37" s="50">
        <f>SUM(J37:M37)</f>
        <v>3520847.7399999998</v>
      </c>
      <c r="J37" s="50">
        <v>3392670.05</v>
      </c>
      <c r="K37" s="50">
        <v>0</v>
      </c>
      <c r="L37" s="50">
        <v>0</v>
      </c>
      <c r="M37" s="50">
        <v>128177.69</v>
      </c>
      <c r="N37" s="24" t="s">
        <v>35</v>
      </c>
      <c r="O37" s="50">
        <v>61968.68</v>
      </c>
      <c r="P37" s="23">
        <v>100178.19</v>
      </c>
      <c r="Q37" s="23">
        <v>152690.82999999999</v>
      </c>
      <c r="R37" s="23">
        <v>615343.71</v>
      </c>
      <c r="S37" s="50">
        <v>0</v>
      </c>
      <c r="T37" s="23">
        <v>16891.41</v>
      </c>
      <c r="U37" s="50">
        <v>72825.62</v>
      </c>
      <c r="V37" s="224">
        <v>0</v>
      </c>
      <c r="W37" s="50">
        <v>0</v>
      </c>
      <c r="X37" s="50">
        <v>0</v>
      </c>
    </row>
    <row r="38" spans="1:24">
      <c r="A38" s="34" t="s">
        <v>36</v>
      </c>
      <c r="B38" s="34">
        <f>+C38+D38+I38+SUM(O38:T38)+U38+W38</f>
        <v>2569284.61</v>
      </c>
      <c r="C38" s="54">
        <v>934064.42</v>
      </c>
      <c r="D38" s="54">
        <f>SUM(E38:H38)</f>
        <v>5768.44</v>
      </c>
      <c r="E38" s="54">
        <v>0</v>
      </c>
      <c r="F38" s="54">
        <v>0</v>
      </c>
      <c r="G38" s="54">
        <v>0</v>
      </c>
      <c r="H38" s="34">
        <v>5768.44</v>
      </c>
      <c r="I38" s="54">
        <f>SUM(J38:M38)</f>
        <v>1215572.7000000002</v>
      </c>
      <c r="J38" s="54">
        <v>1019045.63</v>
      </c>
      <c r="K38" s="54">
        <v>83628.210000000006</v>
      </c>
      <c r="L38" s="54">
        <v>79645.539999999994</v>
      </c>
      <c r="M38" s="54">
        <v>33253.32</v>
      </c>
      <c r="N38" s="34" t="s">
        <v>36</v>
      </c>
      <c r="O38" s="54">
        <v>933.76</v>
      </c>
      <c r="P38" s="34">
        <v>0</v>
      </c>
      <c r="Q38" s="34">
        <v>68381.87</v>
      </c>
      <c r="R38" s="34">
        <v>248542.54</v>
      </c>
      <c r="S38" s="54">
        <v>0</v>
      </c>
      <c r="T38" s="34">
        <v>93952.88</v>
      </c>
      <c r="U38" s="54">
        <v>2068</v>
      </c>
      <c r="V38" s="294">
        <v>0</v>
      </c>
      <c r="W38" s="54">
        <v>0</v>
      </c>
      <c r="X38" s="54">
        <v>0</v>
      </c>
    </row>
    <row r="39" spans="1:24">
      <c r="A39" s="173"/>
      <c r="B39" s="173"/>
      <c r="C39" s="173"/>
      <c r="D39" s="173"/>
      <c r="E39" s="173"/>
      <c r="F39" s="173"/>
      <c r="G39" s="173"/>
      <c r="H39" s="173"/>
      <c r="I39" s="176"/>
      <c r="J39" s="173"/>
      <c r="K39" s="173"/>
      <c r="L39" s="173"/>
      <c r="M39" s="173"/>
      <c r="V39" s="224"/>
    </row>
    <row r="40" spans="1:24">
      <c r="A40" s="173"/>
      <c r="B40" s="173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U40" s="19"/>
      <c r="V40" s="19"/>
      <c r="W40" s="19"/>
      <c r="X40" s="19"/>
    </row>
    <row r="41" spans="1:24">
      <c r="A41" s="173"/>
      <c r="B41" s="173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U41" s="19"/>
      <c r="V41" s="19"/>
      <c r="W41" s="19"/>
      <c r="X41" s="19"/>
    </row>
    <row r="42" spans="1:24" s="96" customFormat="1">
      <c r="A42" s="59"/>
      <c r="B42" s="174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74"/>
      <c r="Q42" s="174"/>
      <c r="R42" s="174"/>
      <c r="S42" s="220"/>
      <c r="T42" s="174"/>
      <c r="U42" s="19"/>
      <c r="V42" s="19"/>
      <c r="W42" s="19"/>
      <c r="X42" s="174"/>
    </row>
    <row r="43" spans="1:24">
      <c r="A43" s="173"/>
      <c r="B43" s="173"/>
      <c r="C43" s="19"/>
      <c r="D43" s="19"/>
      <c r="E43" s="19"/>
      <c r="F43" s="19"/>
      <c r="G43" s="19"/>
      <c r="H43" s="19"/>
      <c r="I43" s="20"/>
      <c r="J43" s="19"/>
      <c r="K43" s="19"/>
      <c r="L43" s="19"/>
      <c r="M43" s="19"/>
      <c r="N43" s="19"/>
      <c r="O43" s="19"/>
      <c r="U43" s="19"/>
      <c r="V43" s="19"/>
      <c r="W43" s="19"/>
      <c r="X43" s="19"/>
    </row>
    <row r="44" spans="1:24">
      <c r="A44" s="173"/>
      <c r="B44" s="173"/>
      <c r="C44" s="173"/>
      <c r="D44" s="173"/>
      <c r="E44" s="173"/>
      <c r="F44" s="173"/>
      <c r="G44" s="173"/>
      <c r="H44" s="173"/>
      <c r="I44" s="176"/>
      <c r="J44" s="173"/>
      <c r="K44" s="173"/>
      <c r="L44" s="173"/>
      <c r="M44" s="173"/>
    </row>
    <row r="45" spans="1:24">
      <c r="A45" s="173"/>
      <c r="B45" s="173"/>
      <c r="C45" s="173"/>
      <c r="D45" s="173"/>
      <c r="E45" s="173"/>
      <c r="F45" s="173"/>
      <c r="G45" s="173"/>
      <c r="H45" s="173"/>
      <c r="I45" s="176"/>
      <c r="J45" s="173"/>
      <c r="K45" s="173"/>
      <c r="L45" s="173"/>
      <c r="M45" s="173"/>
    </row>
    <row r="46" spans="1:24">
      <c r="A46" s="173"/>
      <c r="B46" s="173"/>
      <c r="C46" s="173"/>
      <c r="D46" s="173"/>
      <c r="E46" s="173"/>
      <c r="F46" s="173"/>
      <c r="G46" s="173"/>
      <c r="H46" s="173"/>
      <c r="I46" s="176"/>
      <c r="J46" s="173"/>
      <c r="K46" s="173"/>
      <c r="L46" s="173"/>
      <c r="M46" s="173"/>
    </row>
    <row r="47" spans="1:24">
      <c r="A47" s="173"/>
      <c r="B47" s="173"/>
      <c r="C47" s="173"/>
      <c r="D47" s="173"/>
      <c r="E47" s="173"/>
      <c r="F47" s="173"/>
      <c r="G47" s="173"/>
      <c r="H47" s="173"/>
      <c r="I47" s="176"/>
      <c r="J47" s="173"/>
      <c r="K47" s="173"/>
      <c r="L47" s="173"/>
      <c r="M47" s="173"/>
    </row>
    <row r="48" spans="1:24">
      <c r="A48" s="173"/>
      <c r="B48" s="173"/>
      <c r="C48" s="173"/>
      <c r="D48" s="173"/>
      <c r="E48" s="173"/>
      <c r="F48" s="173"/>
      <c r="G48" s="173"/>
      <c r="H48" s="173"/>
      <c r="I48" s="176"/>
      <c r="J48" s="173"/>
      <c r="K48" s="173"/>
      <c r="L48" s="173"/>
      <c r="M48" s="173"/>
    </row>
    <row r="49" spans="1:13">
      <c r="A49" s="173"/>
      <c r="B49" s="173"/>
      <c r="C49" s="173"/>
      <c r="D49" s="173"/>
      <c r="E49" s="173"/>
      <c r="F49" s="173"/>
      <c r="G49" s="173"/>
      <c r="H49" s="173"/>
      <c r="I49" s="176"/>
      <c r="J49" s="173"/>
      <c r="K49" s="173"/>
      <c r="L49" s="173"/>
      <c r="M49" s="173"/>
    </row>
    <row r="50" spans="1:13">
      <c r="A50" s="173"/>
      <c r="B50" s="173"/>
      <c r="C50" s="173"/>
      <c r="D50" s="173"/>
      <c r="E50" s="173"/>
      <c r="F50" s="173"/>
      <c r="G50" s="173"/>
      <c r="H50" s="173"/>
      <c r="I50" s="176"/>
      <c r="J50" s="173"/>
      <c r="K50" s="173"/>
      <c r="L50" s="173"/>
      <c r="M50" s="173"/>
    </row>
    <row r="51" spans="1:13">
      <c r="A51" s="173"/>
      <c r="B51" s="173"/>
      <c r="C51" s="173"/>
      <c r="D51" s="173"/>
      <c r="E51" s="173"/>
      <c r="F51" s="173"/>
      <c r="G51" s="173"/>
      <c r="H51" s="173"/>
      <c r="I51" s="176"/>
      <c r="J51" s="173"/>
      <c r="K51" s="173"/>
      <c r="L51" s="173"/>
      <c r="M51" s="173"/>
    </row>
    <row r="52" spans="1:13">
      <c r="A52" s="173"/>
      <c r="B52" s="173"/>
      <c r="C52" s="173"/>
      <c r="D52" s="173"/>
      <c r="E52" s="173"/>
      <c r="F52" s="173"/>
      <c r="G52" s="173"/>
      <c r="H52" s="173"/>
      <c r="I52" s="176"/>
      <c r="J52" s="173"/>
      <c r="K52" s="173"/>
      <c r="L52" s="173"/>
      <c r="M52" s="173"/>
    </row>
    <row r="53" spans="1:13">
      <c r="A53" s="173"/>
      <c r="B53" s="173"/>
      <c r="C53" s="173"/>
      <c r="D53" s="173"/>
      <c r="E53" s="173"/>
      <c r="F53" s="173"/>
      <c r="G53" s="173"/>
      <c r="H53" s="173"/>
      <c r="I53" s="176"/>
      <c r="J53" s="173"/>
      <c r="K53" s="173"/>
      <c r="L53" s="173"/>
      <c r="M53" s="173"/>
    </row>
    <row r="54" spans="1:13">
      <c r="A54" s="173"/>
      <c r="B54" s="173"/>
      <c r="C54" s="173"/>
      <c r="D54" s="173"/>
      <c r="E54" s="173"/>
      <c r="F54" s="173"/>
      <c r="G54" s="173"/>
      <c r="H54" s="173"/>
      <c r="I54" s="176"/>
      <c r="J54" s="173"/>
      <c r="K54" s="173"/>
      <c r="L54" s="173"/>
      <c r="M54" s="173"/>
    </row>
    <row r="55" spans="1:13">
      <c r="A55" s="173"/>
      <c r="B55" s="173"/>
      <c r="C55" s="173"/>
      <c r="D55" s="173"/>
      <c r="E55" s="173"/>
      <c r="F55" s="173"/>
      <c r="G55" s="173"/>
      <c r="H55" s="173"/>
      <c r="I55" s="176"/>
      <c r="J55" s="173"/>
      <c r="K55" s="173"/>
      <c r="L55" s="173"/>
      <c r="M55" s="173"/>
    </row>
  </sheetData>
  <sheetProtection password="CAF5" sheet="1" objects="1" scenarios="1"/>
  <mergeCells count="7">
    <mergeCell ref="A1:M1"/>
    <mergeCell ref="N3:X3"/>
    <mergeCell ref="N1:X1"/>
    <mergeCell ref="D5:H5"/>
    <mergeCell ref="I5:M5"/>
    <mergeCell ref="O5:T5"/>
    <mergeCell ref="A3:M3"/>
  </mergeCells>
  <phoneticPr fontId="0" type="noConversion"/>
  <printOptions horizontalCentered="1"/>
  <pageMargins left="0.53" right="0.19" top="0.87" bottom="0.82" header="0.67" footer="0.5"/>
  <pageSetup scale="76" fitToWidth="2" orientation="landscape" r:id="rId1"/>
  <headerFooter differentFirst="1" alignWithMargins="0">
    <oddFooter>&amp;L&amp;"Arial,Italic"MSDE-LFRO 12 / 2014&amp;C- &amp;[17 -&amp;R&amp;"Arial,Italic"Selected Financial Data - Part 2</oddFooter>
    <firstFooter>&amp;L&amp;"Arial,Italic"MSDE-LFRO 12 / 2014&amp;C- &amp;[16 -&amp;R&amp;"Arial,Italic"Selected Financial Data - Part 2</firstFooter>
  </headerFooter>
  <colBreaks count="1" manualBreakCount="1">
    <brk id="13" max="39" man="1"/>
  </colBreaks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O38"/>
  <sheetViews>
    <sheetView zoomScaleNormal="100" workbookViewId="0">
      <selection sqref="A1:J1"/>
    </sheetView>
  </sheetViews>
  <sheetFormatPr defaultRowHeight="12.75"/>
  <cols>
    <col min="1" max="1" width="18.5703125" customWidth="1"/>
    <col min="2" max="2" width="15" style="176" bestFit="1" customWidth="1"/>
    <col min="3" max="3" width="14" style="176" bestFit="1" customWidth="1"/>
    <col min="4" max="4" width="16" style="176" bestFit="1" customWidth="1"/>
    <col min="5" max="5" width="14" style="176" bestFit="1" customWidth="1"/>
    <col min="6" max="6" width="16" style="176" bestFit="1" customWidth="1"/>
    <col min="7" max="7" width="13.42578125" style="176" customWidth="1"/>
    <col min="8" max="8" width="12" style="176" customWidth="1"/>
    <col min="9" max="9" width="17.28515625" style="176" customWidth="1"/>
    <col min="10" max="10" width="16.28515625" style="176" customWidth="1"/>
    <col min="11" max="11" width="13.140625" style="176" customWidth="1"/>
    <col min="12" max="15" width="9.140625" style="176"/>
  </cols>
  <sheetData>
    <row r="1" spans="1:15">
      <c r="A1" s="359" t="s">
        <v>143</v>
      </c>
      <c r="B1" s="359"/>
      <c r="C1" s="359"/>
      <c r="D1" s="359"/>
      <c r="E1" s="359"/>
      <c r="F1" s="359"/>
      <c r="G1" s="359"/>
      <c r="H1" s="359"/>
      <c r="I1" s="359"/>
      <c r="J1" s="359"/>
      <c r="K1" s="143"/>
      <c r="L1" s="143"/>
      <c r="M1" s="143"/>
      <c r="N1" s="143"/>
      <c r="O1" s="143"/>
    </row>
    <row r="2" spans="1:15">
      <c r="A2" s="38"/>
      <c r="B2" s="42"/>
      <c r="C2" s="38"/>
      <c r="D2" s="38"/>
      <c r="E2" s="38"/>
      <c r="F2" s="38"/>
      <c r="G2" s="38"/>
      <c r="H2" s="38"/>
      <c r="I2" s="38"/>
      <c r="J2" s="38"/>
    </row>
    <row r="3" spans="1:15" s="1" customFormat="1">
      <c r="A3" s="344" t="s">
        <v>276</v>
      </c>
      <c r="B3" s="344"/>
      <c r="C3" s="344"/>
      <c r="D3" s="344"/>
      <c r="E3" s="344"/>
      <c r="F3" s="344"/>
      <c r="G3" s="344"/>
      <c r="H3" s="344"/>
      <c r="I3" s="344"/>
      <c r="J3" s="344"/>
      <c r="K3" s="175"/>
      <c r="L3" s="175"/>
      <c r="M3" s="175"/>
      <c r="N3" s="175"/>
      <c r="O3" s="175"/>
    </row>
    <row r="4" spans="1:15" ht="13.5" thickBot="1">
      <c r="A4" s="44"/>
      <c r="B4" s="44"/>
      <c r="C4" s="44"/>
      <c r="D4" s="44"/>
      <c r="E4" s="44"/>
      <c r="F4" s="44"/>
      <c r="G4" s="44"/>
      <c r="H4" s="44"/>
      <c r="I4" s="44"/>
      <c r="J4" s="44"/>
    </row>
    <row r="5" spans="1:15" ht="13.5" thickTop="1">
      <c r="A5" s="43"/>
      <c r="B5" s="43"/>
      <c r="C5" s="43"/>
      <c r="D5" s="43"/>
      <c r="E5" s="43"/>
      <c r="F5" s="43"/>
      <c r="G5" s="387" t="s">
        <v>89</v>
      </c>
      <c r="H5" s="387"/>
      <c r="I5" s="387"/>
      <c r="J5" s="387"/>
    </row>
    <row r="6" spans="1:15" ht="12.75" customHeight="1">
      <c r="A6" s="45" t="s">
        <v>37</v>
      </c>
      <c r="B6" s="46" t="s">
        <v>172</v>
      </c>
      <c r="C6" s="46" t="s">
        <v>0</v>
      </c>
      <c r="D6" s="43"/>
      <c r="E6" s="46" t="s">
        <v>5</v>
      </c>
      <c r="F6" s="43"/>
      <c r="H6" s="388" t="s">
        <v>199</v>
      </c>
      <c r="I6" s="388" t="s">
        <v>197</v>
      </c>
      <c r="J6" s="388" t="s">
        <v>198</v>
      </c>
    </row>
    <row r="7" spans="1:15" ht="12.75" customHeight="1">
      <c r="A7" s="45" t="s">
        <v>38</v>
      </c>
      <c r="B7" s="46" t="s">
        <v>95</v>
      </c>
      <c r="C7" s="43" t="s">
        <v>170</v>
      </c>
      <c r="D7" s="46" t="s">
        <v>3</v>
      </c>
      <c r="E7" s="43" t="s">
        <v>1</v>
      </c>
      <c r="F7" s="43" t="s">
        <v>7</v>
      </c>
      <c r="G7" s="43"/>
      <c r="H7" s="389"/>
      <c r="I7" s="389"/>
      <c r="J7" s="389"/>
    </row>
    <row r="8" spans="1:15" ht="13.5" thickBot="1">
      <c r="A8" s="47" t="s">
        <v>39</v>
      </c>
      <c r="B8" s="48" t="s">
        <v>96</v>
      </c>
      <c r="C8" s="30" t="s">
        <v>171</v>
      </c>
      <c r="D8" s="30" t="s">
        <v>169</v>
      </c>
      <c r="E8" s="49" t="s">
        <v>6</v>
      </c>
      <c r="F8" s="49" t="s">
        <v>8</v>
      </c>
      <c r="G8" s="30" t="s">
        <v>94</v>
      </c>
      <c r="H8" s="390"/>
      <c r="I8" s="390"/>
      <c r="J8" s="390"/>
    </row>
    <row r="9" spans="1:15" s="10" customFormat="1">
      <c r="A9" s="33" t="s">
        <v>13</v>
      </c>
      <c r="B9" s="37">
        <f t="shared" ref="B9:J9" si="0">SUM(B11:B38)</f>
        <v>1051583568.3300002</v>
      </c>
      <c r="C9" s="37">
        <f t="shared" si="0"/>
        <v>9652580.1199999992</v>
      </c>
      <c r="D9" s="37">
        <f t="shared" si="0"/>
        <v>847644251.93999994</v>
      </c>
      <c r="E9" s="37">
        <f t="shared" si="0"/>
        <v>10991743.359999999</v>
      </c>
      <c r="F9" s="37">
        <f t="shared" si="0"/>
        <v>96924872.819999993</v>
      </c>
      <c r="G9" s="37">
        <f t="shared" si="0"/>
        <v>86370120.089999989</v>
      </c>
      <c r="H9" s="37">
        <f t="shared" si="0"/>
        <v>4428266.7</v>
      </c>
      <c r="I9" s="37">
        <f>SUM(I11:I38)</f>
        <v>65537683.999999985</v>
      </c>
      <c r="J9" s="37">
        <f t="shared" si="0"/>
        <v>16404169.390000001</v>
      </c>
      <c r="K9" s="200"/>
      <c r="L9" s="200"/>
      <c r="M9" s="200"/>
      <c r="N9" s="200"/>
      <c r="O9" s="200"/>
    </row>
    <row r="10" spans="1:15">
      <c r="A10" s="45"/>
      <c r="B10" s="229"/>
      <c r="C10" s="23"/>
      <c r="D10" s="229"/>
      <c r="E10" s="229"/>
      <c r="F10" s="229"/>
      <c r="G10" s="229"/>
      <c r="H10" s="229"/>
      <c r="I10" s="229"/>
      <c r="J10" s="229"/>
      <c r="M10" s="173"/>
      <c r="N10" s="173"/>
      <c r="O10" s="173"/>
    </row>
    <row r="11" spans="1:15">
      <c r="A11" s="45" t="s">
        <v>14</v>
      </c>
      <c r="B11" s="50">
        <f>SUM(C11:G11)</f>
        <v>3192840.0599999996</v>
      </c>
      <c r="C11" s="50">
        <v>0</v>
      </c>
      <c r="D11" s="50">
        <v>0</v>
      </c>
      <c r="E11" s="50">
        <v>0</v>
      </c>
      <c r="F11" s="50">
        <v>3113723.07</v>
      </c>
      <c r="G11" s="50">
        <f>SUM(H11:J11)</f>
        <v>79116.989999999991</v>
      </c>
      <c r="H11" s="50">
        <v>27015.96</v>
      </c>
      <c r="I11" s="50">
        <v>18180.79</v>
      </c>
      <c r="J11" s="50">
        <v>33920.239999999998</v>
      </c>
      <c r="K11" s="201"/>
      <c r="M11" s="173"/>
      <c r="N11" s="173"/>
      <c r="O11" s="173"/>
    </row>
    <row r="12" spans="1:15">
      <c r="A12" s="45" t="s">
        <v>15</v>
      </c>
      <c r="B12" s="50">
        <f t="shared" ref="B12:B38" si="1">SUM(C12:G12)</f>
        <v>109279238</v>
      </c>
      <c r="C12" s="50">
        <v>0</v>
      </c>
      <c r="D12" s="50">
        <v>100705205</v>
      </c>
      <c r="E12" s="50">
        <v>8029117</v>
      </c>
      <c r="F12" s="50">
        <v>0</v>
      </c>
      <c r="G12" s="50">
        <f>SUM(H12:J12)</f>
        <v>544916</v>
      </c>
      <c r="H12" s="50">
        <v>0</v>
      </c>
      <c r="I12" s="50">
        <v>544916</v>
      </c>
      <c r="J12" s="50">
        <v>0</v>
      </c>
      <c r="M12" s="173"/>
      <c r="N12" s="173"/>
      <c r="O12" s="173"/>
    </row>
    <row r="13" spans="1:15">
      <c r="A13" s="51" t="s">
        <v>16</v>
      </c>
      <c r="B13" s="50">
        <f t="shared" si="1"/>
        <v>100253765.98999999</v>
      </c>
      <c r="C13" s="50">
        <v>0</v>
      </c>
      <c r="D13" s="50">
        <v>63696023.329999998</v>
      </c>
      <c r="E13" s="50">
        <v>0</v>
      </c>
      <c r="F13" s="50">
        <v>36557742.659999996</v>
      </c>
      <c r="G13" s="50">
        <f>SUM(H13:J13)</f>
        <v>0</v>
      </c>
      <c r="H13" s="50">
        <v>0</v>
      </c>
      <c r="I13" s="50">
        <v>0</v>
      </c>
      <c r="J13" s="50">
        <v>0</v>
      </c>
      <c r="M13" s="173"/>
      <c r="N13" s="173"/>
      <c r="O13" s="173"/>
    </row>
    <row r="14" spans="1:15">
      <c r="A14" s="51" t="s">
        <v>17</v>
      </c>
      <c r="B14" s="50">
        <f t="shared" si="1"/>
        <v>140054942</v>
      </c>
      <c r="C14" s="50">
        <v>0</v>
      </c>
      <c r="D14" s="50">
        <v>139703788</v>
      </c>
      <c r="E14" s="50">
        <v>0</v>
      </c>
      <c r="F14" s="50">
        <v>0</v>
      </c>
      <c r="G14" s="50">
        <f>SUM(H14:J14)</f>
        <v>351154</v>
      </c>
      <c r="H14" s="50">
        <v>0</v>
      </c>
      <c r="I14" s="50">
        <v>351154</v>
      </c>
      <c r="J14" s="50">
        <v>0</v>
      </c>
      <c r="M14" s="173"/>
      <c r="N14" s="173"/>
      <c r="O14" s="173"/>
    </row>
    <row r="15" spans="1:15">
      <c r="A15" s="51" t="s">
        <v>18</v>
      </c>
      <c r="B15" s="50">
        <f t="shared" si="1"/>
        <v>12327964</v>
      </c>
      <c r="C15" s="50">
        <v>0</v>
      </c>
      <c r="D15" s="50">
        <v>0</v>
      </c>
      <c r="E15" s="50">
        <v>0</v>
      </c>
      <c r="F15" s="50">
        <v>0</v>
      </c>
      <c r="G15" s="50">
        <f>SUM(H15:J15)</f>
        <v>12327964</v>
      </c>
      <c r="H15" s="50">
        <v>0</v>
      </c>
      <c r="I15" s="23">
        <v>12327964</v>
      </c>
      <c r="J15" s="50">
        <v>0</v>
      </c>
      <c r="M15" s="173"/>
      <c r="N15" s="173"/>
      <c r="O15" s="173"/>
    </row>
    <row r="16" spans="1:15">
      <c r="A16" s="51"/>
      <c r="B16" s="219"/>
      <c r="C16" s="50"/>
      <c r="D16" s="219"/>
      <c r="E16" s="219"/>
      <c r="F16" s="219"/>
      <c r="G16" s="219"/>
      <c r="H16" s="219"/>
      <c r="I16" s="219"/>
      <c r="J16" s="219"/>
      <c r="M16" s="173"/>
      <c r="N16" s="173"/>
      <c r="O16" s="173"/>
    </row>
    <row r="17" spans="1:15">
      <c r="A17" s="51" t="s">
        <v>19</v>
      </c>
      <c r="B17" s="50">
        <f t="shared" si="1"/>
        <v>1024746.51</v>
      </c>
      <c r="C17" s="50">
        <v>0</v>
      </c>
      <c r="D17" s="50">
        <v>632273.31999999995</v>
      </c>
      <c r="E17" s="50">
        <v>0</v>
      </c>
      <c r="F17" s="50">
        <v>0</v>
      </c>
      <c r="G17" s="50">
        <f>SUM(H17:J17)</f>
        <v>392473.19</v>
      </c>
      <c r="H17" s="50">
        <v>47352.959999999999</v>
      </c>
      <c r="I17" s="50">
        <v>32133.23</v>
      </c>
      <c r="J17" s="50">
        <v>312987</v>
      </c>
      <c r="M17" s="173"/>
      <c r="N17" s="173"/>
      <c r="O17" s="173"/>
    </row>
    <row r="18" spans="1:15">
      <c r="A18" s="51" t="s">
        <v>20</v>
      </c>
      <c r="B18" s="50">
        <f t="shared" si="1"/>
        <v>31863753.289999999</v>
      </c>
      <c r="C18" s="50">
        <v>0</v>
      </c>
      <c r="D18" s="50">
        <v>31601671.280000001</v>
      </c>
      <c r="E18" s="50">
        <v>190500.47</v>
      </c>
      <c r="F18" s="50">
        <v>179.15</v>
      </c>
      <c r="G18" s="50">
        <f>SUM(H18:J18)</f>
        <v>71402.39</v>
      </c>
      <c r="H18" s="50">
        <v>0</v>
      </c>
      <c r="I18" s="50"/>
      <c r="J18" s="50">
        <v>71402.39</v>
      </c>
      <c r="M18" s="173"/>
      <c r="N18" s="173"/>
      <c r="O18" s="173"/>
    </row>
    <row r="19" spans="1:15">
      <c r="A19" s="51" t="s">
        <v>21</v>
      </c>
      <c r="B19" s="50">
        <f t="shared" si="1"/>
        <v>4747638.8499999996</v>
      </c>
      <c r="C19" s="50">
        <v>0</v>
      </c>
      <c r="D19" s="50">
        <v>3695031.54</v>
      </c>
      <c r="E19" s="50">
        <v>92027.27</v>
      </c>
      <c r="F19" s="50">
        <v>0</v>
      </c>
      <c r="G19" s="50">
        <f>SUM(H19:J19)</f>
        <v>960580.04</v>
      </c>
      <c r="H19" s="50">
        <v>0</v>
      </c>
      <c r="I19" s="50">
        <v>960580.04</v>
      </c>
      <c r="J19" s="50">
        <v>0</v>
      </c>
      <c r="M19" s="173"/>
      <c r="N19" s="173"/>
      <c r="O19" s="173"/>
    </row>
    <row r="20" spans="1:15">
      <c r="A20" s="51" t="s">
        <v>22</v>
      </c>
      <c r="B20" s="50">
        <f t="shared" si="1"/>
        <v>6165701.7600000007</v>
      </c>
      <c r="C20" s="50">
        <v>0</v>
      </c>
      <c r="D20" s="50">
        <v>6087560.8200000003</v>
      </c>
      <c r="E20" s="50">
        <v>58713.94</v>
      </c>
      <c r="F20" s="50">
        <v>0</v>
      </c>
      <c r="G20" s="50">
        <f>SUM(H20:J20)</f>
        <v>19427</v>
      </c>
      <c r="H20" s="50">
        <v>0</v>
      </c>
      <c r="I20" s="50">
        <v>0</v>
      </c>
      <c r="J20" s="50">
        <v>19427</v>
      </c>
      <c r="M20" s="173"/>
      <c r="N20" s="173"/>
      <c r="O20" s="173"/>
    </row>
    <row r="21" spans="1:15">
      <c r="A21" s="51" t="s">
        <v>23</v>
      </c>
      <c r="B21" s="50">
        <f t="shared" si="1"/>
        <v>3227681</v>
      </c>
      <c r="C21" s="50">
        <v>0</v>
      </c>
      <c r="D21" s="50">
        <v>3227681</v>
      </c>
      <c r="E21" s="50">
        <v>0</v>
      </c>
      <c r="F21" s="50">
        <v>0</v>
      </c>
      <c r="G21" s="50">
        <f>SUM(H21:J21)</f>
        <v>0</v>
      </c>
      <c r="H21" s="50">
        <v>0</v>
      </c>
      <c r="I21" s="50">
        <v>0</v>
      </c>
      <c r="J21" s="50">
        <v>0</v>
      </c>
      <c r="M21" s="173"/>
      <c r="N21" s="173"/>
      <c r="O21" s="173"/>
    </row>
    <row r="22" spans="1:15">
      <c r="A22" s="51"/>
      <c r="B22" s="219"/>
      <c r="C22" s="50"/>
      <c r="D22" s="219"/>
      <c r="E22" s="219"/>
      <c r="F22" s="219"/>
      <c r="G22" s="219"/>
      <c r="H22" s="219"/>
      <c r="I22" s="219"/>
      <c r="J22" s="209"/>
      <c r="M22" s="173"/>
      <c r="N22" s="173"/>
      <c r="O22" s="173"/>
    </row>
    <row r="23" spans="1:15">
      <c r="A23" s="51" t="s">
        <v>24</v>
      </c>
      <c r="B23" s="50">
        <f t="shared" si="1"/>
        <v>27633194</v>
      </c>
      <c r="C23" s="50">
        <v>138299</v>
      </c>
      <c r="D23" s="50">
        <v>27280370</v>
      </c>
      <c r="E23" s="50">
        <v>0</v>
      </c>
      <c r="F23" s="50">
        <v>0</v>
      </c>
      <c r="G23" s="50">
        <f>SUM(H23:J23)</f>
        <v>214525</v>
      </c>
      <c r="H23" s="50">
        <v>0</v>
      </c>
      <c r="I23" s="50">
        <v>0</v>
      </c>
      <c r="J23" s="50">
        <v>214525</v>
      </c>
      <c r="M23" s="173"/>
      <c r="N23" s="173"/>
      <c r="O23" s="173"/>
    </row>
    <row r="24" spans="1:15">
      <c r="A24" s="51" t="s">
        <v>25</v>
      </c>
      <c r="B24" s="50">
        <f t="shared" si="1"/>
        <v>148035.85</v>
      </c>
      <c r="C24" s="50">
        <v>0</v>
      </c>
      <c r="D24" s="50">
        <v>148035.85</v>
      </c>
      <c r="E24" s="50">
        <v>0</v>
      </c>
      <c r="F24" s="50">
        <v>0</v>
      </c>
      <c r="G24" s="50">
        <f>SUM(H24:J24)</f>
        <v>0</v>
      </c>
      <c r="H24" s="50">
        <v>0</v>
      </c>
      <c r="I24" s="50">
        <v>0</v>
      </c>
      <c r="J24" s="50">
        <v>0</v>
      </c>
      <c r="M24" s="173"/>
      <c r="N24" s="173"/>
      <c r="O24" s="173"/>
    </row>
    <row r="25" spans="1:15">
      <c r="A25" s="51" t="s">
        <v>26</v>
      </c>
      <c r="B25" s="50">
        <f t="shared" si="1"/>
        <v>26758293.84</v>
      </c>
      <c r="C25" s="50">
        <v>48302.11</v>
      </c>
      <c r="D25" s="50">
        <v>15333414.130000001</v>
      </c>
      <c r="E25" s="50">
        <v>1344825.51</v>
      </c>
      <c r="F25" s="50">
        <v>0</v>
      </c>
      <c r="G25" s="50">
        <f>SUM(H25:J25)</f>
        <v>10031752.09</v>
      </c>
      <c r="H25" s="50">
        <v>20611.59</v>
      </c>
      <c r="I25" s="87">
        <v>3388504.85</v>
      </c>
      <c r="J25" s="50">
        <v>6622635.6500000004</v>
      </c>
      <c r="M25" s="173"/>
      <c r="N25" s="173"/>
      <c r="O25" s="173"/>
    </row>
    <row r="26" spans="1:15">
      <c r="A26" s="51" t="s">
        <v>27</v>
      </c>
      <c r="B26" s="50">
        <f t="shared" si="1"/>
        <v>70311178</v>
      </c>
      <c r="C26" s="50">
        <v>0</v>
      </c>
      <c r="D26" s="50">
        <v>67155729</v>
      </c>
      <c r="E26" s="50">
        <v>0</v>
      </c>
      <c r="F26" s="50">
        <v>0</v>
      </c>
      <c r="G26" s="50">
        <f>SUM(H26:J26)</f>
        <v>3155449</v>
      </c>
      <c r="H26" s="50">
        <v>0</v>
      </c>
      <c r="I26" s="50">
        <v>3155449</v>
      </c>
      <c r="J26" s="50">
        <v>0</v>
      </c>
      <c r="M26" s="173"/>
      <c r="N26" s="173"/>
      <c r="O26" s="173"/>
    </row>
    <row r="27" spans="1:15">
      <c r="A27" s="51" t="s">
        <v>28</v>
      </c>
      <c r="B27" s="50">
        <f t="shared" si="1"/>
        <v>0</v>
      </c>
      <c r="C27" s="50">
        <v>0</v>
      </c>
      <c r="D27" s="50">
        <v>0</v>
      </c>
      <c r="E27" s="50">
        <v>0</v>
      </c>
      <c r="F27" s="50">
        <v>0</v>
      </c>
      <c r="G27" s="50">
        <f>SUM(H27:J27)</f>
        <v>0</v>
      </c>
      <c r="H27" s="50">
        <v>0</v>
      </c>
      <c r="I27" s="50">
        <v>0</v>
      </c>
      <c r="J27" s="50">
        <v>0</v>
      </c>
      <c r="M27" s="173"/>
      <c r="N27" s="173"/>
      <c r="O27" s="173"/>
    </row>
    <row r="28" spans="1:15">
      <c r="A28" s="51"/>
      <c r="B28" s="219"/>
      <c r="C28" s="50"/>
      <c r="D28" s="219"/>
      <c r="E28" s="219"/>
      <c r="F28" s="219"/>
      <c r="G28" s="219"/>
      <c r="H28" s="219"/>
      <c r="I28" s="219"/>
      <c r="J28" s="219"/>
      <c r="M28" s="173"/>
      <c r="N28" s="173"/>
      <c r="O28" s="173"/>
    </row>
    <row r="29" spans="1:15">
      <c r="A29" s="51" t="s">
        <v>148</v>
      </c>
      <c r="B29" s="50">
        <f t="shared" si="1"/>
        <v>376401542</v>
      </c>
      <c r="C29" s="50">
        <v>9379960</v>
      </c>
      <c r="D29" s="50">
        <v>291353445</v>
      </c>
      <c r="E29" s="50">
        <v>0</v>
      </c>
      <c r="F29" s="50">
        <v>55458283</v>
      </c>
      <c r="G29" s="50">
        <f>SUM(H29:J29)</f>
        <v>20209854</v>
      </c>
      <c r="H29" s="50">
        <v>0</v>
      </c>
      <c r="I29" s="50">
        <v>20208867</v>
      </c>
      <c r="J29" s="50">
        <v>987</v>
      </c>
      <c r="M29" s="173"/>
      <c r="N29" s="173"/>
      <c r="O29" s="173"/>
    </row>
    <row r="30" spans="1:15">
      <c r="A30" s="51" t="s">
        <v>29</v>
      </c>
      <c r="B30" s="50">
        <f t="shared" si="1"/>
        <v>93099530</v>
      </c>
      <c r="C30" s="50">
        <v>0</v>
      </c>
      <c r="D30" s="50">
        <v>72378196</v>
      </c>
      <c r="E30" s="50">
        <v>0</v>
      </c>
      <c r="F30" s="50">
        <v>0</v>
      </c>
      <c r="G30" s="50">
        <f>SUM(H30:J30)</f>
        <v>20721334</v>
      </c>
      <c r="H30" s="50">
        <v>3689863</v>
      </c>
      <c r="I30" s="50">
        <v>14706845.4</v>
      </c>
      <c r="J30" s="50">
        <v>2324625.6</v>
      </c>
      <c r="M30" s="173"/>
      <c r="N30" s="173"/>
      <c r="O30" s="173"/>
    </row>
    <row r="31" spans="1:15">
      <c r="A31" s="51" t="s">
        <v>30</v>
      </c>
      <c r="B31" s="50">
        <f t="shared" si="1"/>
        <v>16278370.940000001</v>
      </c>
      <c r="C31" s="50">
        <v>0</v>
      </c>
      <c r="D31" s="50">
        <v>14527192.82</v>
      </c>
      <c r="E31" s="50">
        <v>191397.8</v>
      </c>
      <c r="F31" s="50">
        <v>107266.22</v>
      </c>
      <c r="G31" s="50">
        <f>SUM(H31:J31)</f>
        <v>1452514.1</v>
      </c>
      <c r="H31" s="50">
        <v>3761.16</v>
      </c>
      <c r="I31" s="50">
        <v>956394.51</v>
      </c>
      <c r="J31" s="50">
        <v>492358.43</v>
      </c>
      <c r="M31" s="173"/>
      <c r="N31" s="173"/>
      <c r="O31" s="173"/>
    </row>
    <row r="32" spans="1:15">
      <c r="A32" s="52" t="s">
        <v>31</v>
      </c>
      <c r="B32" s="50">
        <f t="shared" si="1"/>
        <v>8349933.4500000002</v>
      </c>
      <c r="C32" s="50">
        <v>32939.89</v>
      </c>
      <c r="D32" s="50">
        <v>0</v>
      </c>
      <c r="E32" s="50">
        <v>944292.45</v>
      </c>
      <c r="F32" s="50">
        <v>2587.5</v>
      </c>
      <c r="G32" s="50">
        <f>SUM(H32:J32)</f>
        <v>7370113.6100000003</v>
      </c>
      <c r="H32" s="50">
        <v>639662.03</v>
      </c>
      <c r="I32" s="50">
        <v>465895.5</v>
      </c>
      <c r="J32" s="50">
        <v>6264556.0800000001</v>
      </c>
      <c r="M32" s="173"/>
      <c r="N32" s="173"/>
      <c r="O32" s="173"/>
    </row>
    <row r="33" spans="1:15">
      <c r="A33" s="51" t="s">
        <v>32</v>
      </c>
      <c r="B33" s="50">
        <f t="shared" si="1"/>
        <v>3459381.69</v>
      </c>
      <c r="C33" s="50">
        <v>0</v>
      </c>
      <c r="D33" s="50">
        <v>0</v>
      </c>
      <c r="E33" s="50">
        <v>0</v>
      </c>
      <c r="F33" s="50">
        <v>0</v>
      </c>
      <c r="G33" s="50">
        <f>SUM(H33:J33)</f>
        <v>3459381.69</v>
      </c>
      <c r="H33" s="50">
        <v>0</v>
      </c>
      <c r="I33" s="50">
        <v>3459381.69</v>
      </c>
      <c r="J33" s="50">
        <v>0</v>
      </c>
      <c r="M33" s="173"/>
      <c r="N33" s="173"/>
      <c r="O33" s="173"/>
    </row>
    <row r="34" spans="1:15">
      <c r="A34" s="51"/>
      <c r="B34" s="219"/>
      <c r="C34" s="50"/>
      <c r="D34" s="219"/>
      <c r="E34" s="219"/>
      <c r="F34" s="219"/>
      <c r="G34" s="219"/>
      <c r="H34" s="219"/>
      <c r="I34" s="219"/>
      <c r="J34" s="219"/>
      <c r="M34" s="173"/>
      <c r="N34" s="173"/>
      <c r="O34" s="173"/>
    </row>
    <row r="35" spans="1:15">
      <c r="A35" s="51" t="s">
        <v>33</v>
      </c>
      <c r="B35" s="50">
        <f t="shared" si="1"/>
        <v>1954037.8</v>
      </c>
      <c r="C35" s="50">
        <v>0</v>
      </c>
      <c r="D35" s="50">
        <v>1280504</v>
      </c>
      <c r="E35" s="50">
        <v>0</v>
      </c>
      <c r="F35" s="50">
        <v>0</v>
      </c>
      <c r="G35" s="50">
        <f>SUM(H35:J35)</f>
        <v>673533.8</v>
      </c>
      <c r="H35" s="50">
        <v>0</v>
      </c>
      <c r="I35" s="50">
        <v>626788.80000000005</v>
      </c>
      <c r="J35" s="50">
        <v>46745</v>
      </c>
      <c r="M35" s="173"/>
      <c r="N35" s="173"/>
      <c r="O35" s="173"/>
    </row>
    <row r="36" spans="1:15">
      <c r="A36" s="51" t="s">
        <v>34</v>
      </c>
      <c r="B36" s="50">
        <f t="shared" si="1"/>
        <v>7027019.9100000001</v>
      </c>
      <c r="C36" s="50">
        <v>0</v>
      </c>
      <c r="D36" s="50">
        <v>6801551.7999999998</v>
      </c>
      <c r="E36" s="50">
        <v>140868.92000000001</v>
      </c>
      <c r="F36" s="50">
        <v>1020.5</v>
      </c>
      <c r="G36" s="50">
        <f>SUM(H36:J36)</f>
        <v>83578.69</v>
      </c>
      <c r="H36" s="50">
        <v>0</v>
      </c>
      <c r="I36" s="50">
        <v>83578.69</v>
      </c>
      <c r="J36" s="50">
        <v>0</v>
      </c>
      <c r="M36" s="173"/>
      <c r="N36" s="173"/>
      <c r="O36" s="173"/>
    </row>
    <row r="37" spans="1:15">
      <c r="A37" s="51" t="s">
        <v>35</v>
      </c>
      <c r="B37" s="50">
        <f t="shared" si="1"/>
        <v>4243971.97</v>
      </c>
      <c r="C37" s="50">
        <v>0</v>
      </c>
      <c r="D37" s="50">
        <v>1641631.92</v>
      </c>
      <c r="E37" s="50">
        <v>0</v>
      </c>
      <c r="F37" s="50">
        <v>1678135.98</v>
      </c>
      <c r="G37" s="50">
        <f>SUM(H37:J37)</f>
        <v>924204.07</v>
      </c>
      <c r="H37" s="50">
        <v>0</v>
      </c>
      <c r="I37" s="50">
        <v>924204.07</v>
      </c>
      <c r="J37" s="50">
        <v>0</v>
      </c>
      <c r="M37" s="173"/>
      <c r="N37" s="173"/>
      <c r="O37" s="173"/>
    </row>
    <row r="38" spans="1:15">
      <c r="A38" s="53" t="s">
        <v>36</v>
      </c>
      <c r="B38" s="54">
        <f t="shared" si="1"/>
        <v>3780807.42</v>
      </c>
      <c r="C38" s="54">
        <v>53079.12</v>
      </c>
      <c r="D38" s="54">
        <v>394947.13</v>
      </c>
      <c r="E38" s="54">
        <v>0</v>
      </c>
      <c r="F38" s="54">
        <v>5934.74</v>
      </c>
      <c r="G38" s="54">
        <f>SUM(H38:J38)</f>
        <v>3326846.43</v>
      </c>
      <c r="H38" s="54">
        <v>0</v>
      </c>
      <c r="I38" s="54">
        <v>3326846.43</v>
      </c>
      <c r="J38" s="54">
        <v>0</v>
      </c>
      <c r="M38" s="173"/>
      <c r="N38" s="173"/>
      <c r="O38" s="173"/>
    </row>
  </sheetData>
  <sheetProtection password="CAF5" sheet="1" objects="1" scenarios="1"/>
  <mergeCells count="6">
    <mergeCell ref="G5:J5"/>
    <mergeCell ref="A3:J3"/>
    <mergeCell ref="A1:J1"/>
    <mergeCell ref="I6:I8"/>
    <mergeCell ref="H6:H8"/>
    <mergeCell ref="J6:J8"/>
  </mergeCells>
  <phoneticPr fontId="0" type="noConversion"/>
  <printOptions horizontalCentered="1"/>
  <pageMargins left="0.71" right="0.66" top="0.87" bottom="0.82" header="0.67" footer="0.5"/>
  <pageSetup scale="82" orientation="landscape" r:id="rId1"/>
  <headerFooter alignWithMargins="0">
    <oddFooter>&amp;L&amp;"Arial,Italic"MSDE-LFRO  12 / 2014&amp;"Lucida Sans,Regular"&amp;9
&amp;C&amp;"Arial,Regular"- &amp;[18 -&amp;R&amp;"Arial,Italic"Selected Financial Data - Part 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P78"/>
  <sheetViews>
    <sheetView zoomScaleNormal="100" workbookViewId="0">
      <selection sqref="A1:M1"/>
    </sheetView>
  </sheetViews>
  <sheetFormatPr defaultRowHeight="12.75"/>
  <cols>
    <col min="1" max="1" width="14.42578125" style="173" customWidth="1"/>
    <col min="2" max="2" width="13.7109375" style="173" customWidth="1"/>
    <col min="3" max="3" width="13.42578125" style="224" bestFit="1" customWidth="1"/>
    <col min="4" max="4" width="3.28515625" style="173" customWidth="1"/>
    <col min="5" max="5" width="14.42578125" style="173" customWidth="1"/>
    <col min="6" max="7" width="13.5703125" style="173" customWidth="1"/>
    <col min="8" max="8" width="12.28515625" style="173" customWidth="1"/>
    <col min="9" max="9" width="4.5703125" style="173" customWidth="1"/>
    <col min="10" max="10" width="14" style="173" bestFit="1" customWidth="1"/>
    <col min="11" max="11" width="13.42578125" style="173" customWidth="1"/>
    <col min="12" max="12" width="10.28515625" style="173" customWidth="1"/>
    <col min="13" max="13" width="13.140625" style="173" bestFit="1" customWidth="1"/>
    <col min="14" max="14" width="2.140625" style="173" customWidth="1"/>
    <col min="15" max="15" width="9.140625" style="173"/>
    <col min="16" max="16" width="13.5703125" style="173" customWidth="1"/>
    <col min="17" max="17" width="11" style="7" bestFit="1" customWidth="1"/>
    <col min="18" max="16384" width="9.140625" style="7"/>
  </cols>
  <sheetData>
    <row r="1" spans="1:16">
      <c r="A1" s="328" t="s">
        <v>145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  <c r="L1" s="328"/>
      <c r="M1" s="328"/>
      <c r="N1" s="23"/>
    </row>
    <row r="2" spans="1:16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6" s="6" customFormat="1">
      <c r="A3" s="341" t="s">
        <v>277</v>
      </c>
      <c r="B3" s="341"/>
      <c r="C3" s="341"/>
      <c r="D3" s="341"/>
      <c r="E3" s="341"/>
      <c r="F3" s="341"/>
      <c r="G3" s="341"/>
      <c r="H3" s="341"/>
      <c r="I3" s="341"/>
      <c r="J3" s="341"/>
      <c r="K3" s="341"/>
      <c r="L3" s="341"/>
      <c r="M3" s="341"/>
      <c r="N3" s="24"/>
      <c r="O3" s="202"/>
      <c r="P3" s="202"/>
    </row>
    <row r="4" spans="1:16" ht="13.5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25"/>
    </row>
    <row r="5" spans="1:16" ht="13.5" thickTop="1">
      <c r="A5" s="26"/>
      <c r="B5" s="26"/>
      <c r="C5" s="225"/>
      <c r="D5" s="26"/>
      <c r="E5" s="26"/>
      <c r="F5" s="26"/>
      <c r="G5" s="26"/>
      <c r="H5" s="26"/>
      <c r="I5" s="26"/>
      <c r="J5" s="26"/>
      <c r="K5" s="26"/>
      <c r="L5" s="26"/>
      <c r="M5" s="26"/>
      <c r="N5" s="23"/>
    </row>
    <row r="6" spans="1:16">
      <c r="A6" s="27" t="s">
        <v>37</v>
      </c>
      <c r="B6" s="26" t="s">
        <v>11</v>
      </c>
      <c r="C6" s="225"/>
      <c r="D6" s="26"/>
      <c r="E6" s="332" t="s">
        <v>99</v>
      </c>
      <c r="F6" s="332"/>
      <c r="G6" s="332"/>
      <c r="H6" s="332"/>
      <c r="I6" s="26"/>
      <c r="J6" s="332" t="s">
        <v>104</v>
      </c>
      <c r="K6" s="332"/>
      <c r="L6" s="332"/>
      <c r="M6" s="332"/>
      <c r="N6" s="332"/>
    </row>
    <row r="7" spans="1:16">
      <c r="A7" s="27" t="s">
        <v>38</v>
      </c>
      <c r="B7" s="26" t="s">
        <v>97</v>
      </c>
      <c r="C7" s="82" t="s">
        <v>54</v>
      </c>
      <c r="D7" s="82"/>
      <c r="E7" s="26" t="s">
        <v>11</v>
      </c>
      <c r="F7" s="26" t="s">
        <v>100</v>
      </c>
      <c r="G7" s="26" t="s">
        <v>208</v>
      </c>
      <c r="H7" s="26" t="s">
        <v>103</v>
      </c>
      <c r="I7" s="26"/>
      <c r="J7" s="26" t="s">
        <v>11</v>
      </c>
      <c r="K7" s="26" t="s">
        <v>100</v>
      </c>
      <c r="L7" s="26" t="s">
        <v>208</v>
      </c>
      <c r="M7" s="341" t="s">
        <v>103</v>
      </c>
      <c r="N7" s="341"/>
    </row>
    <row r="8" spans="1:16" ht="13.5" thickBot="1">
      <c r="A8" s="32" t="s">
        <v>39</v>
      </c>
      <c r="B8" s="31" t="s">
        <v>98</v>
      </c>
      <c r="C8" s="83" t="s">
        <v>8</v>
      </c>
      <c r="D8" s="83"/>
      <c r="E8" s="31" t="s">
        <v>99</v>
      </c>
      <c r="F8" s="31" t="s">
        <v>101</v>
      </c>
      <c r="G8" s="31" t="s">
        <v>209</v>
      </c>
      <c r="H8" s="31" t="s">
        <v>102</v>
      </c>
      <c r="I8" s="31"/>
      <c r="J8" s="31" t="s">
        <v>104</v>
      </c>
      <c r="K8" s="31" t="s">
        <v>101</v>
      </c>
      <c r="L8" s="31" t="s">
        <v>209</v>
      </c>
      <c r="M8" s="340" t="s">
        <v>102</v>
      </c>
      <c r="N8" s="340"/>
    </row>
    <row r="9" spans="1:16" s="5" customFormat="1">
      <c r="A9" s="36" t="s">
        <v>13</v>
      </c>
      <c r="B9" s="37">
        <f>SUM(B11:B38)</f>
        <v>731824238.23000002</v>
      </c>
      <c r="C9" s="37">
        <f>SUM(C11:C38)</f>
        <v>124459650</v>
      </c>
      <c r="D9" s="37"/>
      <c r="E9" s="37">
        <f>SUM(E11:E38)</f>
        <v>440008554.25999999</v>
      </c>
      <c r="F9" s="37">
        <f>SUM(F11:F38)</f>
        <v>440008554.25999999</v>
      </c>
      <c r="G9" s="37">
        <f>SUM(G11:G38)</f>
        <v>0</v>
      </c>
      <c r="H9" s="37">
        <f>SUM(H11:H38)</f>
        <v>0</v>
      </c>
      <c r="I9" s="37"/>
      <c r="J9" s="37">
        <f>SUM(J11:J38)</f>
        <v>167356033.97</v>
      </c>
      <c r="K9" s="37">
        <f>SUM(K11:K38)</f>
        <v>167356033.97</v>
      </c>
      <c r="L9" s="37">
        <f>SUM(L11:L38)</f>
        <v>0</v>
      </c>
      <c r="M9" s="292">
        <f>SUM(M11:M38)</f>
        <v>0</v>
      </c>
      <c r="N9" s="37"/>
      <c r="O9" s="203"/>
      <c r="P9" s="23"/>
    </row>
    <row r="10" spans="1:16">
      <c r="A10" s="27"/>
      <c r="B10" s="229"/>
      <c r="C10" s="229"/>
      <c r="D10" s="229"/>
      <c r="E10" s="229"/>
      <c r="F10" s="229"/>
      <c r="G10" s="229"/>
      <c r="H10" s="229"/>
      <c r="I10" s="229"/>
      <c r="J10" s="229"/>
      <c r="K10" s="229"/>
      <c r="L10" s="229"/>
      <c r="M10" s="229"/>
      <c r="N10" s="23"/>
    </row>
    <row r="11" spans="1:16">
      <c r="A11" s="58" t="s">
        <v>14</v>
      </c>
      <c r="B11" s="50">
        <f>+C11+F11+J11</f>
        <v>1559689</v>
      </c>
      <c r="C11" s="50">
        <v>0</v>
      </c>
      <c r="D11" s="50"/>
      <c r="E11" s="50">
        <f>F11+G11+H11</f>
        <v>1083678</v>
      </c>
      <c r="F11" s="50">
        <v>1083678</v>
      </c>
      <c r="G11" s="50">
        <v>0</v>
      </c>
      <c r="H11" s="50">
        <v>0</v>
      </c>
      <c r="I11" s="50"/>
      <c r="J11" s="50">
        <f t="shared" ref="J11" si="0">+K11+M11+R11</f>
        <v>476011</v>
      </c>
      <c r="K11" s="50">
        <v>476011</v>
      </c>
      <c r="L11" s="50">
        <f>+M11+O11+T11</f>
        <v>0</v>
      </c>
      <c r="M11" s="50">
        <f t="shared" ref="M11" si="1">+N11+P11+U11</f>
        <v>0</v>
      </c>
      <c r="N11" s="50">
        <f t="shared" ref="N11" si="2">+O11+Q11+V11</f>
        <v>0</v>
      </c>
      <c r="O11" s="174"/>
    </row>
    <row r="12" spans="1:16" ht="14.25">
      <c r="A12" s="27" t="s">
        <v>15</v>
      </c>
      <c r="B12" s="50">
        <f>+C12+F12+J12</f>
        <v>53277339</v>
      </c>
      <c r="C12" s="50">
        <v>0</v>
      </c>
      <c r="D12" s="219"/>
      <c r="E12" s="50">
        <f>F12+G12+H12</f>
        <v>33864525</v>
      </c>
      <c r="F12" s="87">
        <v>33864525</v>
      </c>
      <c r="G12" s="244">
        <v>0</v>
      </c>
      <c r="H12" s="244">
        <v>0</v>
      </c>
      <c r="I12" s="219"/>
      <c r="J12" s="50">
        <f>SUM(K12:M12)</f>
        <v>19412814</v>
      </c>
      <c r="K12" s="254">
        <v>19412814</v>
      </c>
      <c r="L12" s="50">
        <v>0</v>
      </c>
      <c r="M12" s="50">
        <v>0</v>
      </c>
      <c r="N12" s="23"/>
    </row>
    <row r="13" spans="1:16">
      <c r="A13" s="24" t="s">
        <v>16</v>
      </c>
      <c r="B13" s="50">
        <f t="shared" ref="B13:B38" si="3">+C13+E13+J13</f>
        <v>12386944.890000001</v>
      </c>
      <c r="C13" s="40">
        <v>0</v>
      </c>
      <c r="D13" s="50"/>
      <c r="E13" s="50">
        <f>F13+G13+H13</f>
        <v>5235000</v>
      </c>
      <c r="F13" s="59">
        <v>5235000</v>
      </c>
      <c r="G13" s="59">
        <v>0</v>
      </c>
      <c r="H13" s="59">
        <v>0</v>
      </c>
      <c r="I13" s="50"/>
      <c r="J13" s="50">
        <f>SUM(K13:M13)</f>
        <v>7151944.8899999997</v>
      </c>
      <c r="K13" s="59">
        <v>7151944.8899999997</v>
      </c>
      <c r="L13" s="59">
        <v>0</v>
      </c>
      <c r="M13" s="59">
        <v>0</v>
      </c>
      <c r="N13" s="23"/>
    </row>
    <row r="14" spans="1:16">
      <c r="A14" s="24" t="s">
        <v>17</v>
      </c>
      <c r="B14" s="50">
        <f t="shared" si="3"/>
        <v>34205624</v>
      </c>
      <c r="C14" s="87">
        <v>0</v>
      </c>
      <c r="D14" s="50"/>
      <c r="E14" s="50">
        <f>F14+G14+H14</f>
        <v>19761000</v>
      </c>
      <c r="F14" s="87">
        <v>19761000</v>
      </c>
      <c r="G14" s="50">
        <v>0</v>
      </c>
      <c r="H14" s="50">
        <v>0</v>
      </c>
      <c r="I14" s="50"/>
      <c r="J14" s="50">
        <f>SUM(K14:M14)</f>
        <v>14444624</v>
      </c>
      <c r="K14" s="87">
        <v>14444624</v>
      </c>
      <c r="L14" s="50">
        <v>0</v>
      </c>
      <c r="M14" s="50">
        <v>0</v>
      </c>
      <c r="N14" s="23"/>
    </row>
    <row r="15" spans="1:16">
      <c r="A15" s="24" t="s">
        <v>18</v>
      </c>
      <c r="B15" s="50">
        <f t="shared" si="3"/>
        <v>6543709</v>
      </c>
      <c r="C15" s="50">
        <v>0</v>
      </c>
      <c r="D15" s="50"/>
      <c r="E15" s="50">
        <f>F15+G15+H15</f>
        <v>4616255</v>
      </c>
      <c r="F15" s="50">
        <v>4616255</v>
      </c>
      <c r="G15" s="50">
        <v>0</v>
      </c>
      <c r="H15" s="50">
        <v>0</v>
      </c>
      <c r="I15" s="50"/>
      <c r="J15" s="50">
        <f>SUM(K15:M15)</f>
        <v>1927454</v>
      </c>
      <c r="K15" s="50">
        <v>1927454</v>
      </c>
      <c r="L15" s="50">
        <v>0</v>
      </c>
      <c r="M15" s="50">
        <v>0</v>
      </c>
      <c r="N15" s="23"/>
    </row>
    <row r="16" spans="1:16">
      <c r="A16" s="24"/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3"/>
    </row>
    <row r="17" spans="1:16">
      <c r="A17" s="24" t="s">
        <v>19</v>
      </c>
      <c r="B17" s="50">
        <f>+C17+E17+K17</f>
        <v>1797573.29</v>
      </c>
      <c r="C17" s="50">
        <v>0</v>
      </c>
      <c r="D17" s="50"/>
      <c r="E17" s="50">
        <f t="shared" ref="E17" si="4">+F17+H17+M17</f>
        <v>1254490.7</v>
      </c>
      <c r="F17" s="50">
        <v>1254490.7</v>
      </c>
      <c r="G17" s="50">
        <v>0</v>
      </c>
      <c r="H17" s="50">
        <v>0</v>
      </c>
      <c r="I17" s="50"/>
      <c r="J17" s="50">
        <f>SUM(K17:M17)</f>
        <v>543082.59</v>
      </c>
      <c r="K17" s="50">
        <v>543082.59</v>
      </c>
      <c r="L17" s="50">
        <f>+M17+O17+T17</f>
        <v>0</v>
      </c>
      <c r="M17" s="50">
        <v>0</v>
      </c>
      <c r="N17" s="23"/>
    </row>
    <row r="18" spans="1:16">
      <c r="A18" s="24" t="s">
        <v>20</v>
      </c>
      <c r="B18" s="50">
        <f t="shared" si="3"/>
        <v>13523592</v>
      </c>
      <c r="C18" s="50">
        <v>0</v>
      </c>
      <c r="D18" s="50"/>
      <c r="E18" s="50">
        <f>F18+G18+H18</f>
        <v>8563822.6099999994</v>
      </c>
      <c r="F18" s="87">
        <v>8563822.6099999994</v>
      </c>
      <c r="G18" s="50">
        <v>0</v>
      </c>
      <c r="H18" s="50">
        <v>0</v>
      </c>
      <c r="I18" s="50"/>
      <c r="J18" s="50">
        <f>SUM(K18:M18)</f>
        <v>4959769.3899999997</v>
      </c>
      <c r="K18" s="87">
        <v>4959769.3899999997</v>
      </c>
      <c r="L18" s="50">
        <v>0</v>
      </c>
      <c r="M18" s="50">
        <v>0</v>
      </c>
      <c r="N18" s="23"/>
    </row>
    <row r="19" spans="1:16">
      <c r="A19" s="24" t="s">
        <v>21</v>
      </c>
      <c r="B19" s="50">
        <f t="shared" si="3"/>
        <v>8945089</v>
      </c>
      <c r="C19" s="50">
        <v>0</v>
      </c>
      <c r="D19" s="50"/>
      <c r="E19" s="50">
        <f>F19+G19+H19</f>
        <v>6346439</v>
      </c>
      <c r="F19" s="50">
        <v>6346439</v>
      </c>
      <c r="G19" s="50">
        <v>0</v>
      </c>
      <c r="H19" s="50">
        <v>0</v>
      </c>
      <c r="I19" s="50"/>
      <c r="J19" s="50">
        <f>SUM(K19:M19)</f>
        <v>2598650</v>
      </c>
      <c r="K19" s="87">
        <v>2598650</v>
      </c>
      <c r="L19" s="59">
        <v>0</v>
      </c>
      <c r="M19" s="50">
        <v>0</v>
      </c>
      <c r="N19" s="23"/>
    </row>
    <row r="20" spans="1:16">
      <c r="A20" s="24" t="s">
        <v>22</v>
      </c>
      <c r="B20" s="50">
        <f t="shared" si="3"/>
        <v>15000452</v>
      </c>
      <c r="C20" s="50">
        <v>0</v>
      </c>
      <c r="D20" s="50"/>
      <c r="E20" s="50">
        <f>F20+G20+H20</f>
        <v>12000341</v>
      </c>
      <c r="F20" s="50">
        <v>12000341</v>
      </c>
      <c r="G20" s="50">
        <v>0</v>
      </c>
      <c r="H20" s="50">
        <v>0</v>
      </c>
      <c r="I20" s="50"/>
      <c r="J20" s="50">
        <f>SUM(K20:M20)</f>
        <v>3000111</v>
      </c>
      <c r="K20" s="50">
        <v>3000111</v>
      </c>
      <c r="L20" s="50">
        <v>0</v>
      </c>
      <c r="M20" s="50">
        <v>0</v>
      </c>
      <c r="N20" s="23"/>
    </row>
    <row r="21" spans="1:16">
      <c r="A21" s="24" t="s">
        <v>23</v>
      </c>
      <c r="B21" s="50">
        <f t="shared" si="3"/>
        <v>939783</v>
      </c>
      <c r="C21" s="50">
        <v>0</v>
      </c>
      <c r="D21" s="50"/>
      <c r="E21" s="50">
        <f>F21+G21+H21</f>
        <v>665000</v>
      </c>
      <c r="F21" s="50">
        <v>665000</v>
      </c>
      <c r="G21" s="50">
        <v>0</v>
      </c>
      <c r="H21" s="50">
        <v>0</v>
      </c>
      <c r="I21" s="50"/>
      <c r="J21" s="50">
        <f>SUM(K21:M21)</f>
        <v>274783</v>
      </c>
      <c r="K21" s="50">
        <v>274783</v>
      </c>
      <c r="L21" s="50">
        <v>0</v>
      </c>
      <c r="M21" s="50">
        <v>0</v>
      </c>
      <c r="N21" s="23"/>
    </row>
    <row r="22" spans="1:16">
      <c r="A22" s="24"/>
      <c r="B22" s="219"/>
      <c r="C22" s="219"/>
      <c r="D22" s="219"/>
      <c r="E22" s="219"/>
      <c r="F22" s="219"/>
      <c r="G22" s="219"/>
      <c r="H22" s="219"/>
      <c r="I22" s="219"/>
      <c r="J22" s="219"/>
      <c r="K22" s="219"/>
      <c r="L22" s="219"/>
      <c r="M22" s="219"/>
      <c r="N22" s="23"/>
    </row>
    <row r="23" spans="1:16">
      <c r="A23" s="24" t="s">
        <v>24</v>
      </c>
      <c r="B23" s="50">
        <f t="shared" si="3"/>
        <v>66506070</v>
      </c>
      <c r="C23" s="50">
        <v>0</v>
      </c>
      <c r="D23" s="50"/>
      <c r="E23" s="50">
        <f>F23+G23+H23</f>
        <v>55172944</v>
      </c>
      <c r="F23" s="87">
        <v>55172944</v>
      </c>
      <c r="G23" s="50">
        <v>0</v>
      </c>
      <c r="H23" s="50">
        <v>0</v>
      </c>
      <c r="I23" s="50"/>
      <c r="J23" s="50">
        <f>SUM(K23:M23)</f>
        <v>11333126</v>
      </c>
      <c r="K23" s="50">
        <v>11333126</v>
      </c>
      <c r="L23" s="50">
        <f>+M23+O23+T23</f>
        <v>0</v>
      </c>
      <c r="M23" s="50">
        <v>0</v>
      </c>
      <c r="N23" s="23"/>
      <c r="P23" s="50"/>
    </row>
    <row r="24" spans="1:16">
      <c r="A24" s="24" t="s">
        <v>210</v>
      </c>
      <c r="B24" s="50">
        <f t="shared" si="3"/>
        <v>0</v>
      </c>
      <c r="C24" s="50">
        <v>0</v>
      </c>
      <c r="D24" s="50"/>
      <c r="E24" s="50">
        <f>F24+G24+H24</f>
        <v>0</v>
      </c>
      <c r="F24" s="50">
        <v>0</v>
      </c>
      <c r="G24" s="50">
        <v>0</v>
      </c>
      <c r="H24" s="244">
        <v>0</v>
      </c>
      <c r="I24" s="50"/>
      <c r="J24" s="50">
        <f>SUM(K24:M24)</f>
        <v>0</v>
      </c>
      <c r="K24" s="87">
        <v>0</v>
      </c>
      <c r="L24" s="50">
        <v>0</v>
      </c>
      <c r="M24" s="283">
        <v>0</v>
      </c>
      <c r="N24" s="23"/>
    </row>
    <row r="25" spans="1:16">
      <c r="A25" s="24" t="s">
        <v>26</v>
      </c>
      <c r="B25" s="50">
        <f t="shared" si="3"/>
        <v>30155642.049999997</v>
      </c>
      <c r="C25" s="50">
        <v>0</v>
      </c>
      <c r="D25" s="50"/>
      <c r="E25" s="50">
        <f>F25+G25+H25</f>
        <v>16380802.949999999</v>
      </c>
      <c r="F25" s="50">
        <v>16380802.949999999</v>
      </c>
      <c r="G25" s="50">
        <v>0</v>
      </c>
      <c r="H25" s="50">
        <v>0</v>
      </c>
      <c r="I25" s="50"/>
      <c r="J25" s="50">
        <f>SUM(K25:M25)</f>
        <v>13774839.1</v>
      </c>
      <c r="K25" s="50">
        <v>13774839.1</v>
      </c>
      <c r="L25" s="59">
        <v>0</v>
      </c>
      <c r="M25" s="50">
        <v>0</v>
      </c>
      <c r="N25" s="23"/>
    </row>
    <row r="26" spans="1:16">
      <c r="A26" s="24" t="s">
        <v>27</v>
      </c>
      <c r="B26" s="50">
        <f t="shared" si="3"/>
        <v>42282821</v>
      </c>
      <c r="C26" s="50">
        <v>0</v>
      </c>
      <c r="D26" s="50"/>
      <c r="E26" s="50">
        <f>F26+G26+H26</f>
        <v>26916998</v>
      </c>
      <c r="F26" s="87">
        <v>26916998</v>
      </c>
      <c r="G26" s="50">
        <v>0</v>
      </c>
      <c r="H26" s="50">
        <v>0</v>
      </c>
      <c r="I26" s="50"/>
      <c r="J26" s="50">
        <f>SUM(K26:M26)</f>
        <v>15365823</v>
      </c>
      <c r="K26" s="50">
        <v>15365823</v>
      </c>
      <c r="L26" s="50">
        <v>0</v>
      </c>
      <c r="M26" s="50">
        <v>0</v>
      </c>
      <c r="N26" s="23"/>
    </row>
    <row r="27" spans="1:16">
      <c r="A27" s="24" t="s">
        <v>28</v>
      </c>
      <c r="B27" s="50">
        <f t="shared" si="3"/>
        <v>0</v>
      </c>
      <c r="C27" s="50">
        <v>0</v>
      </c>
      <c r="D27" s="50"/>
      <c r="E27" s="50">
        <f>F27+G27+H27</f>
        <v>0</v>
      </c>
      <c r="F27" s="50">
        <v>0</v>
      </c>
      <c r="G27" s="50">
        <v>0</v>
      </c>
      <c r="H27" s="50">
        <v>0</v>
      </c>
      <c r="I27" s="50"/>
      <c r="J27" s="50">
        <f>SUM(K27:M27)</f>
        <v>0</v>
      </c>
      <c r="K27" s="87">
        <v>0</v>
      </c>
      <c r="L27" s="50">
        <v>0</v>
      </c>
      <c r="M27" s="50">
        <v>0</v>
      </c>
      <c r="N27" s="23"/>
    </row>
    <row r="28" spans="1:16">
      <c r="A28" s="24"/>
      <c r="B28" s="219"/>
      <c r="C28" s="219"/>
      <c r="D28" s="219"/>
      <c r="E28" s="219"/>
      <c r="F28" s="219"/>
      <c r="G28" s="219"/>
      <c r="H28" s="219"/>
      <c r="I28" s="219"/>
      <c r="J28" s="219"/>
      <c r="K28" s="209"/>
      <c r="L28" s="221"/>
      <c r="M28" s="219"/>
      <c r="N28" s="23"/>
    </row>
    <row r="29" spans="1:16">
      <c r="A29" s="39" t="s">
        <v>148</v>
      </c>
      <c r="B29" s="50">
        <f t="shared" si="3"/>
        <v>239565237</v>
      </c>
      <c r="C29" s="285">
        <v>124459650</v>
      </c>
      <c r="D29" s="50"/>
      <c r="E29" s="50">
        <f>F29+G29+H29</f>
        <v>75962444</v>
      </c>
      <c r="F29" s="87">
        <v>75962444</v>
      </c>
      <c r="G29" s="50">
        <v>0</v>
      </c>
      <c r="H29" s="50">
        <v>0</v>
      </c>
      <c r="I29" s="50"/>
      <c r="J29" s="50">
        <f>SUM(K29:M29)</f>
        <v>39143143</v>
      </c>
      <c r="K29" s="50">
        <v>39143143</v>
      </c>
      <c r="L29" s="50">
        <v>0</v>
      </c>
      <c r="M29" s="50">
        <v>0</v>
      </c>
      <c r="N29" s="23"/>
      <c r="P29" s="50"/>
    </row>
    <row r="30" spans="1:16">
      <c r="A30" s="24" t="s">
        <v>29</v>
      </c>
      <c r="B30" s="50">
        <f t="shared" si="3"/>
        <v>159630450</v>
      </c>
      <c r="C30" s="50">
        <v>0</v>
      </c>
      <c r="D30" s="50"/>
      <c r="E30" s="50">
        <f>F30+G30+H30</f>
        <v>141156773</v>
      </c>
      <c r="F30" s="87">
        <v>141156773</v>
      </c>
      <c r="G30" s="50">
        <v>0</v>
      </c>
      <c r="H30" s="50">
        <v>0</v>
      </c>
      <c r="I30" s="50"/>
      <c r="J30" s="50">
        <f>SUM(K30:M30)</f>
        <v>18473677</v>
      </c>
      <c r="K30" s="87">
        <v>18473677</v>
      </c>
      <c r="L30" s="50">
        <v>0</v>
      </c>
      <c r="M30" s="50">
        <v>0</v>
      </c>
      <c r="N30" s="23"/>
    </row>
    <row r="31" spans="1:16">
      <c r="A31" s="24" t="s">
        <v>30</v>
      </c>
      <c r="B31" s="50">
        <f t="shared" si="3"/>
        <v>8359585</v>
      </c>
      <c r="C31" s="50">
        <v>0</v>
      </c>
      <c r="D31" s="50"/>
      <c r="E31" s="50">
        <f>F31+G31+H31</f>
        <v>5361596</v>
      </c>
      <c r="F31" s="50">
        <v>5361596</v>
      </c>
      <c r="G31" s="50">
        <v>0</v>
      </c>
      <c r="H31" s="50">
        <v>0</v>
      </c>
      <c r="I31" s="50"/>
      <c r="J31" s="50">
        <f>SUM(K31:M31)</f>
        <v>2997989</v>
      </c>
      <c r="K31" s="50">
        <v>2997989</v>
      </c>
      <c r="L31" s="50">
        <v>0</v>
      </c>
      <c r="M31" s="50">
        <v>0</v>
      </c>
      <c r="N31" s="23"/>
    </row>
    <row r="32" spans="1:16">
      <c r="A32" s="24" t="s">
        <v>31</v>
      </c>
      <c r="B32" s="50">
        <f t="shared" si="3"/>
        <v>6367339</v>
      </c>
      <c r="C32" s="50">
        <v>0</v>
      </c>
      <c r="D32" s="50"/>
      <c r="E32" s="50">
        <f>F32+G32+H32</f>
        <v>4540110</v>
      </c>
      <c r="F32" s="50">
        <v>4540110</v>
      </c>
      <c r="G32" s="50">
        <v>0</v>
      </c>
      <c r="H32" s="50">
        <v>0</v>
      </c>
      <c r="I32" s="50"/>
      <c r="J32" s="50">
        <f>SUM(K32:M32)</f>
        <v>1827229</v>
      </c>
      <c r="K32" s="50">
        <v>1827229</v>
      </c>
      <c r="L32" s="50">
        <v>0</v>
      </c>
      <c r="M32" s="50">
        <v>0</v>
      </c>
      <c r="N32" s="23"/>
    </row>
    <row r="33" spans="1:14">
      <c r="A33" s="24" t="s">
        <v>32</v>
      </c>
      <c r="B33" s="50">
        <f t="shared" si="3"/>
        <v>1269382</v>
      </c>
      <c r="C33" s="50">
        <v>0</v>
      </c>
      <c r="D33" s="50"/>
      <c r="E33" s="50">
        <f>F33+G33+H33</f>
        <v>864478</v>
      </c>
      <c r="F33" s="50">
        <v>864478</v>
      </c>
      <c r="G33" s="50">
        <v>0</v>
      </c>
      <c r="H33" s="50">
        <v>0</v>
      </c>
      <c r="I33" s="50"/>
      <c r="J33" s="50">
        <f>SUM(K33:M33)</f>
        <v>404904</v>
      </c>
      <c r="K33" s="50">
        <v>404904</v>
      </c>
      <c r="L33" s="50">
        <v>0</v>
      </c>
      <c r="M33" s="50">
        <v>0</v>
      </c>
      <c r="N33" s="23"/>
    </row>
    <row r="34" spans="1:14">
      <c r="A34" s="24"/>
      <c r="B34" s="219"/>
      <c r="C34" s="219"/>
      <c r="D34" s="219"/>
      <c r="E34" s="219"/>
      <c r="F34" s="219"/>
      <c r="G34" s="219"/>
      <c r="H34" s="219"/>
      <c r="I34" s="219"/>
      <c r="J34" s="219"/>
      <c r="K34" s="219"/>
      <c r="L34" s="219"/>
      <c r="M34" s="219"/>
      <c r="N34" s="23"/>
    </row>
    <row r="35" spans="1:14">
      <c r="A35" s="24" t="s">
        <v>33</v>
      </c>
      <c r="B35" s="50">
        <f t="shared" si="3"/>
        <v>3336001</v>
      </c>
      <c r="C35" s="50">
        <v>0</v>
      </c>
      <c r="D35" s="50"/>
      <c r="E35" s="50">
        <f>F35+G35+H35</f>
        <v>2105541</v>
      </c>
      <c r="F35" s="50">
        <v>2105541</v>
      </c>
      <c r="G35" s="50">
        <v>0</v>
      </c>
      <c r="H35" s="50">
        <v>0</v>
      </c>
      <c r="I35" s="50"/>
      <c r="J35" s="50">
        <f>SUM(K35:M35)</f>
        <v>1230460</v>
      </c>
      <c r="K35" s="50">
        <v>1230460</v>
      </c>
      <c r="L35" s="50">
        <v>0</v>
      </c>
      <c r="M35" s="50">
        <v>0</v>
      </c>
      <c r="N35" s="23"/>
    </row>
    <row r="36" spans="1:14">
      <c r="A36" s="24" t="s">
        <v>34</v>
      </c>
      <c r="B36" s="50">
        <f t="shared" si="3"/>
        <v>6178605</v>
      </c>
      <c r="C36" s="50">
        <v>0</v>
      </c>
      <c r="D36" s="50"/>
      <c r="E36" s="50">
        <f>F36+G36+H36</f>
        <v>4306173</v>
      </c>
      <c r="F36" s="87">
        <v>4306173</v>
      </c>
      <c r="G36" s="50">
        <v>0</v>
      </c>
      <c r="H36" s="50">
        <v>0</v>
      </c>
      <c r="I36" s="50"/>
      <c r="J36" s="50">
        <f>SUM(K36:M36)</f>
        <v>1872432</v>
      </c>
      <c r="K36" s="50">
        <v>1872432</v>
      </c>
      <c r="L36" s="50">
        <v>0</v>
      </c>
      <c r="M36" s="50">
        <v>0</v>
      </c>
      <c r="N36" s="23"/>
    </row>
    <row r="37" spans="1:14">
      <c r="A37" s="24" t="s">
        <v>35</v>
      </c>
      <c r="B37" s="50">
        <f t="shared" si="3"/>
        <v>10822519</v>
      </c>
      <c r="C37" s="50">
        <v>0</v>
      </c>
      <c r="D37" s="50"/>
      <c r="E37" s="50">
        <f>F37+G37+H37</f>
        <v>7563956</v>
      </c>
      <c r="F37" s="50">
        <v>7563956</v>
      </c>
      <c r="G37" s="50">
        <v>0</v>
      </c>
      <c r="H37" s="50">
        <v>0</v>
      </c>
      <c r="I37" s="50"/>
      <c r="J37" s="50">
        <f>SUM(K37:M37)</f>
        <v>3258563</v>
      </c>
      <c r="K37" s="50">
        <v>3258563</v>
      </c>
      <c r="L37" s="50">
        <v>0</v>
      </c>
      <c r="M37" s="50">
        <v>0</v>
      </c>
      <c r="N37" s="23"/>
    </row>
    <row r="38" spans="1:14">
      <c r="A38" s="34" t="s">
        <v>36</v>
      </c>
      <c r="B38" s="54">
        <f t="shared" si="3"/>
        <v>9170792</v>
      </c>
      <c r="C38" s="54">
        <v>0</v>
      </c>
      <c r="D38" s="54"/>
      <c r="E38" s="54">
        <f>F38+G38+H38</f>
        <v>6286187</v>
      </c>
      <c r="F38" s="54">
        <v>6286187</v>
      </c>
      <c r="G38" s="54">
        <v>0</v>
      </c>
      <c r="H38" s="54">
        <v>0</v>
      </c>
      <c r="I38" s="54"/>
      <c r="J38" s="54">
        <f>SUM(K38:M38)</f>
        <v>2884605</v>
      </c>
      <c r="K38" s="54">
        <v>2884605</v>
      </c>
      <c r="L38" s="54">
        <v>0</v>
      </c>
      <c r="M38" s="54">
        <v>0</v>
      </c>
      <c r="N38" s="23"/>
    </row>
    <row r="39" spans="1:14">
      <c r="A39" s="24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</row>
    <row r="40" spans="1:14">
      <c r="A40" s="23"/>
      <c r="B40" s="173" t="s">
        <v>211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</row>
    <row r="41" spans="1:14">
      <c r="B41" s="23"/>
    </row>
    <row r="44" spans="1:14">
      <c r="F44" s="204"/>
      <c r="G44" s="205"/>
    </row>
    <row r="45" spans="1:14">
      <c r="F45" s="204"/>
      <c r="G45" s="205"/>
    </row>
    <row r="46" spans="1:14">
      <c r="F46" s="59"/>
      <c r="G46" s="205"/>
    </row>
    <row r="47" spans="1:14">
      <c r="F47" s="204"/>
      <c r="G47" s="205"/>
    </row>
    <row r="48" spans="1:14">
      <c r="F48" s="59"/>
      <c r="G48" s="205"/>
    </row>
    <row r="49" spans="6:7">
      <c r="F49" s="59"/>
      <c r="G49" s="202"/>
    </row>
    <row r="50" spans="6:7">
      <c r="F50" s="59"/>
      <c r="G50" s="205"/>
    </row>
    <row r="51" spans="6:7">
      <c r="F51" s="204"/>
      <c r="G51" s="205"/>
    </row>
    <row r="52" spans="6:7">
      <c r="F52" s="204"/>
      <c r="G52" s="205"/>
    </row>
    <row r="53" spans="6:7">
      <c r="F53" s="59"/>
      <c r="G53" s="205"/>
    </row>
    <row r="54" spans="6:7">
      <c r="F54" s="59"/>
      <c r="G54" s="205"/>
    </row>
    <row r="55" spans="6:7">
      <c r="F55" s="59"/>
      <c r="G55" s="202"/>
    </row>
    <row r="56" spans="6:7">
      <c r="F56" s="204"/>
      <c r="G56" s="205"/>
    </row>
    <row r="57" spans="6:7">
      <c r="F57" s="59"/>
      <c r="G57" s="205"/>
    </row>
    <row r="58" spans="6:7">
      <c r="F58" s="59"/>
      <c r="G58" s="205"/>
    </row>
    <row r="59" spans="6:7">
      <c r="F59" s="204"/>
      <c r="G59" s="205"/>
    </row>
    <row r="60" spans="6:7">
      <c r="F60" s="59"/>
      <c r="G60" s="205"/>
    </row>
    <row r="61" spans="6:7">
      <c r="F61" s="59"/>
      <c r="G61" s="202"/>
    </row>
    <row r="62" spans="6:7">
      <c r="F62" s="204"/>
      <c r="G62" s="205"/>
    </row>
    <row r="63" spans="6:7">
      <c r="F63" s="204"/>
      <c r="G63" s="205"/>
    </row>
    <row r="64" spans="6:7">
      <c r="F64" s="59"/>
      <c r="G64" s="205"/>
    </row>
    <row r="65" spans="6:7">
      <c r="F65" s="59"/>
      <c r="G65" s="205"/>
    </row>
    <row r="66" spans="6:7">
      <c r="F66" s="59"/>
      <c r="G66" s="205"/>
    </row>
    <row r="67" spans="6:7">
      <c r="F67" s="59"/>
      <c r="G67" s="202"/>
    </row>
    <row r="68" spans="6:7">
      <c r="F68" s="59"/>
      <c r="G68" s="205"/>
    </row>
    <row r="69" spans="6:7">
      <c r="F69" s="204"/>
      <c r="G69" s="205"/>
    </row>
    <row r="70" spans="6:7">
      <c r="F70" s="59"/>
      <c r="G70" s="205"/>
    </row>
    <row r="71" spans="6:7">
      <c r="F71" s="59"/>
      <c r="G71" s="205"/>
    </row>
    <row r="72" spans="6:7">
      <c r="F72" s="202"/>
      <c r="G72" s="202"/>
    </row>
    <row r="73" spans="6:7">
      <c r="F73" s="202"/>
      <c r="G73" s="205"/>
    </row>
    <row r="74" spans="6:7">
      <c r="F74" s="202"/>
      <c r="G74" s="202"/>
    </row>
    <row r="75" spans="6:7">
      <c r="F75" s="202"/>
      <c r="G75" s="202"/>
    </row>
    <row r="76" spans="6:7">
      <c r="F76" s="202"/>
      <c r="G76" s="202"/>
    </row>
    <row r="77" spans="6:7">
      <c r="F77" s="202"/>
      <c r="G77" s="202"/>
    </row>
    <row r="78" spans="6:7">
      <c r="F78" s="202"/>
      <c r="G78" s="202"/>
    </row>
  </sheetData>
  <sheetProtection password="CAF5" sheet="1" objects="1" scenarios="1"/>
  <mergeCells count="6">
    <mergeCell ref="A3:M3"/>
    <mergeCell ref="A1:M1"/>
    <mergeCell ref="M7:N7"/>
    <mergeCell ref="M8:N8"/>
    <mergeCell ref="J6:N6"/>
    <mergeCell ref="E6:H6"/>
  </mergeCells>
  <phoneticPr fontId="0" type="noConversion"/>
  <printOptions horizontalCentered="1"/>
  <pageMargins left="0.7" right="0.72" top="0.87" bottom="0.82" header="0.67" footer="0.5"/>
  <pageSetup scale="79" orientation="landscape" r:id="rId1"/>
  <headerFooter alignWithMargins="0">
    <oddFooter>&amp;L&amp;"Arial,Italic"MSDE-LFRO 12 / 2014&amp;"Lucida Sans,Regular"&amp;9
&amp;C&amp;"Arial,Regular"- &amp;[19 -
&amp;R&amp;"Arial,Italic"Selected Financial Data - Part 2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O66"/>
  <sheetViews>
    <sheetView zoomScaleNormal="100" workbookViewId="0">
      <selection sqref="A1:N1"/>
    </sheetView>
  </sheetViews>
  <sheetFormatPr defaultRowHeight="12.75"/>
  <cols>
    <col min="1" max="1" width="16.28515625" customWidth="1"/>
    <col min="2" max="2" width="18.140625" style="81" customWidth="1"/>
    <col min="3" max="3" width="3.28515625" customWidth="1"/>
    <col min="4" max="4" width="15.42578125" customWidth="1"/>
    <col min="5" max="5" width="3.28515625" customWidth="1"/>
    <col min="6" max="6" width="16" bestFit="1" customWidth="1"/>
    <col min="7" max="7" width="3.140625" customWidth="1"/>
    <col min="8" max="8" width="20.7109375" bestFit="1" customWidth="1"/>
    <col min="9" max="9" width="3.5703125" customWidth="1"/>
    <col min="10" max="10" width="17.28515625" customWidth="1"/>
    <col min="11" max="11" width="3" customWidth="1"/>
    <col min="12" max="12" width="15" bestFit="1" customWidth="1"/>
    <col min="13" max="13" width="3.140625" customWidth="1"/>
    <col min="14" max="14" width="14.5703125" customWidth="1"/>
    <col min="15" max="15" width="15.5703125" style="141" bestFit="1" customWidth="1"/>
  </cols>
  <sheetData>
    <row r="1" spans="1:15">
      <c r="A1" s="344" t="s">
        <v>175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</row>
    <row r="2" spans="1:15">
      <c r="A2" s="51"/>
      <c r="B2" s="80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5">
      <c r="A3" s="344" t="s">
        <v>278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</row>
    <row r="4" spans="1:15" ht="13.5" thickBot="1">
      <c r="A4" s="44"/>
      <c r="B4" s="55"/>
      <c r="C4" s="55"/>
      <c r="D4" s="120"/>
      <c r="E4" s="55"/>
      <c r="F4" s="120"/>
      <c r="G4" s="55"/>
      <c r="H4" s="120"/>
      <c r="I4" s="55"/>
      <c r="J4" s="120"/>
      <c r="K4" s="55"/>
      <c r="L4" s="120"/>
      <c r="M4" s="55"/>
      <c r="N4" s="120"/>
    </row>
    <row r="5" spans="1:15" ht="13.5" thickTop="1">
      <c r="A5" s="45" t="s">
        <v>37</v>
      </c>
      <c r="B5" s="43" t="s">
        <v>11</v>
      </c>
      <c r="C5" s="43"/>
      <c r="D5" s="43" t="s">
        <v>0</v>
      </c>
      <c r="E5" s="43"/>
      <c r="F5" s="43"/>
      <c r="G5" s="43"/>
      <c r="H5" s="43" t="s">
        <v>5</v>
      </c>
      <c r="I5" s="43"/>
      <c r="J5" s="43"/>
      <c r="K5" s="43"/>
      <c r="L5" s="43"/>
      <c r="M5" s="43"/>
      <c r="N5" s="43"/>
    </row>
    <row r="6" spans="1:15">
      <c r="A6" s="45" t="s">
        <v>38</v>
      </c>
      <c r="B6" s="43" t="s">
        <v>127</v>
      </c>
      <c r="C6" s="43"/>
      <c r="D6" s="43" t="s">
        <v>1</v>
      </c>
      <c r="E6" s="43"/>
      <c r="F6" s="43" t="s">
        <v>3</v>
      </c>
      <c r="G6" s="43"/>
      <c r="H6" s="43" t="s">
        <v>1</v>
      </c>
      <c r="I6" s="43"/>
      <c r="J6" s="43" t="s">
        <v>7</v>
      </c>
      <c r="K6" s="43"/>
      <c r="L6" s="43"/>
      <c r="M6" s="43"/>
      <c r="N6" s="43"/>
    </row>
    <row r="7" spans="1:15">
      <c r="A7" s="73" t="s">
        <v>39</v>
      </c>
      <c r="B7" s="65" t="s">
        <v>122</v>
      </c>
      <c r="C7" s="65"/>
      <c r="D7" s="65" t="s">
        <v>2</v>
      </c>
      <c r="E7" s="65"/>
      <c r="F7" s="65" t="s">
        <v>4</v>
      </c>
      <c r="G7" s="65"/>
      <c r="H7" s="65" t="s">
        <v>6</v>
      </c>
      <c r="I7" s="65"/>
      <c r="J7" s="65" t="s">
        <v>8</v>
      </c>
      <c r="K7" s="65"/>
      <c r="L7" s="65" t="s">
        <v>9</v>
      </c>
      <c r="M7" s="65"/>
      <c r="N7" s="65" t="s">
        <v>257</v>
      </c>
    </row>
    <row r="8" spans="1:15">
      <c r="A8" s="56" t="s">
        <v>13</v>
      </c>
      <c r="B8" s="41">
        <f>SUM(B10:B37)</f>
        <v>11672526048.949999</v>
      </c>
      <c r="C8" s="41"/>
      <c r="D8" s="41">
        <f>SUM(D10:D37)</f>
        <v>6795798570.9799995</v>
      </c>
      <c r="E8" s="41"/>
      <c r="F8" s="41">
        <f>SUM(F10:F37)</f>
        <v>778408615.24000013</v>
      </c>
      <c r="G8" s="41"/>
      <c r="H8" s="41">
        <f>SUM(H10:H37)</f>
        <v>345546956.49000007</v>
      </c>
      <c r="I8" s="41"/>
      <c r="J8" s="41">
        <f>SUM(J10:J37)</f>
        <v>2574677144.0900006</v>
      </c>
      <c r="K8" s="41"/>
      <c r="L8" s="41">
        <f>SUM(L10:L37)</f>
        <v>85480024.25999999</v>
      </c>
      <c r="M8" s="41"/>
      <c r="N8" s="41">
        <f>SUM(N10:N37)</f>
        <v>1092614737.8900001</v>
      </c>
      <c r="O8" s="41"/>
    </row>
    <row r="9" spans="1:15">
      <c r="A9" s="45"/>
      <c r="B9" s="312"/>
      <c r="C9" s="51"/>
      <c r="D9" s="24"/>
      <c r="E9" s="51"/>
      <c r="F9" s="313"/>
      <c r="G9" s="51"/>
      <c r="H9" s="313"/>
      <c r="I9" s="51"/>
      <c r="J9" s="313"/>
      <c r="K9" s="51"/>
      <c r="L9" s="313"/>
      <c r="M9" s="51"/>
      <c r="N9" s="313"/>
    </row>
    <row r="10" spans="1:15">
      <c r="A10" s="45" t="s">
        <v>14</v>
      </c>
      <c r="B10" s="24">
        <f>SUM(D10:N10)</f>
        <v>122428938.49000001</v>
      </c>
      <c r="C10" s="24"/>
      <c r="D10" s="313">
        <f>Admin!D11+MidLev!D10+Inst!C12+'sp ed'!C11+ppshs!C12+ppshs!L12+trans!C11+opmp!C11+opmp!M11+comserv!D11+CapOut!D11</f>
        <v>68569267.170000002</v>
      </c>
      <c r="E10" s="24"/>
      <c r="F10" s="313">
        <f>Admin!E11+MidLev!E10+Inst!Q12+'sp ed'!H11+ppshs!D12+ppshs!M12+trans!D11+opmp!D11+opmp!N11+comserv!F11+CapOut!F11</f>
        <v>9926343.9399999995</v>
      </c>
      <c r="G10" s="24"/>
      <c r="H10" s="313">
        <f>Admin!F11+MidLev!F10+Inst!I12+'sp ed'!I11+ppshs!E12+ppshs!N12+trans!E11+opmp!E11+opmp!O11+comserv!H11+CapOut!H11</f>
        <v>3742692.18</v>
      </c>
      <c r="I10" s="24"/>
      <c r="J10" s="313">
        <f>Admin!G11+MidLev!G10+Inst!S12+'sp ed'!M11+ppshs!F12+ppshs!O12+trans!F11+opmp!F11+opmp!G11+opmp!H11+opmp!P11+comserv!J11+CapOut!J11+fixchg!C12</f>
        <v>25053528.479999997</v>
      </c>
      <c r="K10" s="24"/>
      <c r="L10" s="313">
        <f>Admin!H11+MidLev!H10+Inst!U12+'sp ed'!N11+ppshs!G12+ppshs!P12+trans!M11+opmp!I11+opmp!Q11+comserv!K11+CapOut!L11</f>
        <v>2385811.91</v>
      </c>
      <c r="M10" s="24"/>
      <c r="N10" s="313">
        <f>Admin!I11+Admin!K11+MidLev!J10+MidLev!K10+Inst!W12+Inst!X12+Inst!Y12+Inst!Z12+'sp ed'!O11+'sp ed'!Q11+ppshs!I12+ppshs!R12+trans!N11+opmp!J11+comserv!L11+CapOut!Q11+fixchg!K12+'sp ed'!P11</f>
        <v>12751294.809999999</v>
      </c>
    </row>
    <row r="11" spans="1:15">
      <c r="A11" s="45" t="s">
        <v>15</v>
      </c>
      <c r="B11" s="24">
        <f>SUM(D11:N11)</f>
        <v>975422071.77999997</v>
      </c>
      <c r="C11" s="24"/>
      <c r="D11" s="313">
        <f>Admin!D12+MidLev!D11+Inst!C13+'sp ed'!C12+ppshs!C13+ppshs!L13+trans!C12+opmp!C12+opmp!M12+comserv!D12+CapOut!D12</f>
        <v>563907752.6500001</v>
      </c>
      <c r="E11" s="24"/>
      <c r="F11" s="313">
        <f>Admin!E12+MidLev!E11+Inst!Q13+'sp ed'!H12+ppshs!D13+ppshs!M13+trans!D12+opmp!D12+opmp!N12+comserv!F12+CapOut!F12</f>
        <v>68760245.059999987</v>
      </c>
      <c r="G11" s="24"/>
      <c r="H11" s="313">
        <f>Admin!F12+MidLev!F11+Inst!I13+'sp ed'!I12+ppshs!E13+ppshs!N13+trans!E12+opmp!E12+opmp!O12+comserv!H12+CapOut!H12</f>
        <v>41293000.810000002</v>
      </c>
      <c r="I11" s="24"/>
      <c r="J11" s="313">
        <f>Admin!G12+MidLev!G11+Inst!S13+'sp ed'!M12+ppshs!F13+ppshs!O13+trans!F12+opmp!F12+opmp!G12+opmp!H12+opmp!P12+comserv!J12+CapOut!J12+fixchg!C13</f>
        <v>209348829.47999999</v>
      </c>
      <c r="K11" s="24"/>
      <c r="L11" s="313">
        <f>Admin!H12+MidLev!H11+Inst!U13+'sp ed'!N12+ppshs!G13+ppshs!P13+trans!M12+opmp!I12+opmp!Q12+comserv!K12+CapOut!L12</f>
        <v>3940237.2300000004</v>
      </c>
      <c r="M11" s="24"/>
      <c r="N11" s="313">
        <f>Admin!I12+Admin!K12+MidLev!J11+MidLev!K11+Inst!W13+Inst!X13+Inst!Y13+Inst!Z13+'sp ed'!O12+'sp ed'!Q12+ppshs!I13+ppshs!R13+trans!N12+opmp!J12+comserv!L12+CapOut!Q12+fixchg!K13+'sp ed'!P12</f>
        <v>88172006.549999997</v>
      </c>
    </row>
    <row r="12" spans="1:15">
      <c r="A12" s="51" t="s">
        <v>16</v>
      </c>
      <c r="B12" s="24">
        <f>SUM(D12:N12)</f>
        <v>1330796645.8099999</v>
      </c>
      <c r="C12" s="24"/>
      <c r="D12" s="313">
        <f>Admin!D13+MidLev!D12+Inst!C14+'sp ed'!C13+ppshs!C14+ppshs!L14+trans!C13+opmp!C13+opmp!M13+comserv!D13+CapOut!D13</f>
        <v>680256845.03999996</v>
      </c>
      <c r="E12" s="24"/>
      <c r="F12" s="313">
        <f>Admin!E13+MidLev!E12+Inst!Q14+'sp ed'!H13+ppshs!D14+ppshs!M14+trans!D13+opmp!D13+opmp!N13+comserv!F13+CapOut!F13</f>
        <v>178522441.91000003</v>
      </c>
      <c r="G12" s="24"/>
      <c r="H12" s="313">
        <f>Admin!F13+MidLev!F12+Inst!I14+'sp ed'!I13+ppshs!E14+ppshs!N14+trans!E13+opmp!E13+opmp!O13+comserv!H13+CapOut!H13</f>
        <v>33705520.800000004</v>
      </c>
      <c r="I12" s="24"/>
      <c r="J12" s="313">
        <f>Admin!G13+MidLev!G12+Inst!S14+'sp ed'!M13+ppshs!F14+ppshs!O14+trans!F13+opmp!F13+opmp!G13+opmp!H13+opmp!P13+comserv!J13+CapOut!J13+fixchg!C14</f>
        <v>283370536.56999999</v>
      </c>
      <c r="K12" s="24"/>
      <c r="L12" s="313">
        <f>Admin!H13+MidLev!H12+Inst!U14+'sp ed'!N13+ppshs!G14+ppshs!P14+trans!M13+opmp!I13+opmp!Q13+comserv!K13+CapOut!L13</f>
        <v>15135947.799999999</v>
      </c>
      <c r="M12" s="24"/>
      <c r="N12" s="313">
        <f>Admin!I13+Admin!K13+MidLev!J12+MidLev!K12+Inst!W14+Inst!X14+Inst!Y14+Inst!Z14+'sp ed'!O13+'sp ed'!Q13+ppshs!I14+ppshs!R14+trans!N13+opmp!J13+comserv!L13+CapOut!Q13+fixchg!K14+'sp ed'!P13</f>
        <v>139805353.69</v>
      </c>
    </row>
    <row r="13" spans="1:15">
      <c r="A13" s="51" t="s">
        <v>17</v>
      </c>
      <c r="B13" s="24">
        <f>SUM(D13:N13)</f>
        <v>1368933861.5599999</v>
      </c>
      <c r="C13" s="24"/>
      <c r="D13" s="313">
        <f>Admin!D14+MidLev!D13+Inst!C15+'sp ed'!C14+ppshs!C15+ppshs!L15+trans!C14+opmp!C14+opmp!M14+comserv!D14+CapOut!D14</f>
        <v>811085576.03999996</v>
      </c>
      <c r="E13" s="24"/>
      <c r="F13" s="313">
        <f>Admin!E14+MidLev!E13+Inst!Q15+'sp ed'!H14+ppshs!D15+ppshs!M15+trans!D14+opmp!D14+opmp!N14+comserv!F14+CapOut!F14</f>
        <v>55640440.129999995</v>
      </c>
      <c r="G13" s="24"/>
      <c r="H13" s="313">
        <f>Admin!F14+MidLev!F13+Inst!I15+'sp ed'!I14+ppshs!E15+ppshs!N15+trans!E14+opmp!E14+opmp!O14+comserv!H14+CapOut!H14</f>
        <v>47734481.760000005</v>
      </c>
      <c r="I13" s="24"/>
      <c r="J13" s="313">
        <f>Admin!G14+MidLev!G13+Inst!S15+'sp ed'!M14+ppshs!F15+ppshs!O15+trans!F14+opmp!F14+opmp!G14+opmp!H14+opmp!P14+comserv!J14+CapOut!J14+fixchg!C15</f>
        <v>316390914.88</v>
      </c>
      <c r="K13" s="24"/>
      <c r="L13" s="313">
        <f>Admin!H14+MidLev!H13+Inst!U15+'sp ed'!N14+ppshs!G15+ppshs!P15+trans!M14+opmp!I14+opmp!Q14+comserv!K14+CapOut!L14</f>
        <v>10000175.449999999</v>
      </c>
      <c r="M13" s="24"/>
      <c r="N13" s="313">
        <f>Admin!I14+Admin!K14+MidLev!J13+MidLev!K13+Inst!W15+Inst!X15+Inst!Y15+Inst!Z15+'sp ed'!O14+'sp ed'!Q14+ppshs!I15+ppshs!R15+trans!N14+opmp!J14+comserv!L14+CapOut!Q14+fixchg!K15+'sp ed'!P14</f>
        <v>128082273.3</v>
      </c>
    </row>
    <row r="14" spans="1:15">
      <c r="A14" s="51" t="s">
        <v>18</v>
      </c>
      <c r="B14" s="24">
        <f>SUM(D14:N14)</f>
        <v>227440880.23999992</v>
      </c>
      <c r="C14" s="24"/>
      <c r="D14" s="313">
        <f>Admin!D15+MidLev!D14+Inst!C16+'sp ed'!C15+ppshs!C16+ppshs!L16+trans!C15+opmp!C15+opmp!M15+comserv!D15+CapOut!D15</f>
        <v>134728185.04999995</v>
      </c>
      <c r="E14" s="24"/>
      <c r="F14" s="313">
        <f>+Admin!E15+MidLev!E14+Inst!Q16+'sp ed'!H15+ppshs!D16+ppshs!M16+trans!D15+opmp!D15+opmp!N15+comserv!F15+CapOut!F15</f>
        <v>17031695.419999998</v>
      </c>
      <c r="G14" s="24"/>
      <c r="H14" s="313">
        <f>Admin!F15+MidLev!F14+Inst!I16+'sp ed'!I15+ppshs!E16+ppshs!N16+trans!E15+opmp!E15+opmp!O15+comserv!H15+CapOut!H15</f>
        <v>4786740.34</v>
      </c>
      <c r="I14" s="24"/>
      <c r="J14" s="313">
        <f>Admin!G15+MidLev!G14+Inst!S16+'sp ed'!M15+ppshs!F16+ppshs!O16+trans!F15+opmp!F15+opmp!G15+opmp!H15+opmp!P15+comserv!J15+CapOut!J15+fixchg!C16</f>
        <v>41233666</v>
      </c>
      <c r="K14" s="24"/>
      <c r="L14" s="313">
        <f>Admin!H15+MidLev!H14+Inst!U16+'sp ed'!N15+ppshs!G16+ppshs!P16+trans!M15+opmp!I15+opmp!Q15+comserv!K15+CapOut!L15</f>
        <v>2762629.5100000002</v>
      </c>
      <c r="M14" s="24"/>
      <c r="N14" s="313">
        <f>Admin!I15+Admin!K15+MidLev!J14+MidLev!K14+Inst!W16+Inst!X16+Inst!Y16+Inst!Z16+'sp ed'!O15+'sp ed'!Q15+ppshs!I16+ppshs!R16+trans!N15+opmp!J15+comserv!L15+CapOut!Q15+fixchg!K16+'sp ed'!P15</f>
        <v>26897963.919999998</v>
      </c>
    </row>
    <row r="15" spans="1:15">
      <c r="A15" s="51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5">
      <c r="A16" s="51" t="s">
        <v>19</v>
      </c>
      <c r="B16" s="24">
        <f>SUM(D16:N16)</f>
        <v>66877074.299999997</v>
      </c>
      <c r="C16" s="24"/>
      <c r="D16" s="313">
        <f>Admin!D17+MidLev!D16+Inst!C18+'sp ed'!C17+ppshs!C18+ppshs!L18+trans!C17+opmp!C17+opmp!M17+comserv!D17+CapOut!D17</f>
        <v>39046642.18999999</v>
      </c>
      <c r="E16" s="24"/>
      <c r="F16" s="313">
        <f>Admin!E17+MidLev!E16+Inst!Q18+'sp ed'!H17+ppshs!D18+ppshs!M18+trans!D17+opmp!D17+opmp!N17+comserv!F17+CapOut!F17</f>
        <v>4274531.95</v>
      </c>
      <c r="G16" s="24"/>
      <c r="H16" s="313">
        <f>Admin!F17+MidLev!F16+Inst!I18+'sp ed'!I17+ppshs!E18+ppshs!N18+trans!E17+opmp!E17+opmp!O17+comserv!H17+CapOut!H17</f>
        <v>1666704.9000000001</v>
      </c>
      <c r="I16" s="24"/>
      <c r="J16" s="313">
        <f>Admin!G17+MidLev!G16+Inst!S18+'sp ed'!M17+ppshs!F18+ppshs!O18+trans!F17+opmp!F17+opmp!G17+opmp!H17+opmp!P17+comserv!J17+CapOut!J17+fixchg!C18</f>
        <v>14010514.620000001</v>
      </c>
      <c r="K16" s="24"/>
      <c r="L16" s="313">
        <f>Admin!H17+MidLev!H16+Inst!U18+'sp ed'!N17+ppshs!G18+ppshs!P18+trans!M17+opmp!I17+opmp!Q17+comserv!K17+CapOut!L17</f>
        <v>1138979.6000000001</v>
      </c>
      <c r="M16" s="24"/>
      <c r="N16" s="313">
        <f>Admin!I17+Admin!K17+MidLev!J16+MidLev!K16+Inst!W18+Inst!X18+Inst!Y18+Inst!Z18+'sp ed'!O17+'sp ed'!Q17+ppshs!I18+ppshs!R18+trans!N17+opmp!J17+comserv!L17+CapOut!Q17+fixchg!K18+'sp ed'!P17</f>
        <v>6739701.0399999991</v>
      </c>
    </row>
    <row r="17" spans="1:14">
      <c r="A17" s="51" t="s">
        <v>20</v>
      </c>
      <c r="B17" s="24">
        <f>SUM(D17:N17)</f>
        <v>343016403.87999994</v>
      </c>
      <c r="C17" s="24"/>
      <c r="D17" s="313">
        <f>Admin!D18+MidLev!D17+Inst!C19+'sp ed'!C18+ppshs!C19+ppshs!L19+trans!C18+opmp!C18+opmp!M18+comserv!D18+CapOut!D18</f>
        <v>193902922.77999994</v>
      </c>
      <c r="E17" s="24"/>
      <c r="F17" s="313">
        <f>Admin!E18+MidLev!E17+Inst!Q19+'sp ed'!H18+ppshs!D19+ppshs!M19+trans!D18+opmp!D18+opmp!N18+comserv!F18+CapOut!F18</f>
        <v>28823440.949999999</v>
      </c>
      <c r="G17" s="24"/>
      <c r="H17" s="313">
        <f>Admin!F18+MidLev!F17+Inst!I19+'sp ed'!I18+ppshs!E19+ppshs!N19+trans!E18+opmp!E18+opmp!O18+comserv!H18+CapOut!H18</f>
        <v>12989183.02</v>
      </c>
      <c r="I17" s="24"/>
      <c r="J17" s="313">
        <f>Admin!G18+MidLev!G17+Inst!S19+'sp ed'!M18+ppshs!F19+ppshs!O19+trans!F18+opmp!F18+opmp!G18+opmp!H18+opmp!P18+comserv!J18+CapOut!J18+fixchg!C19</f>
        <v>74544851.829999998</v>
      </c>
      <c r="K17" s="24"/>
      <c r="L17" s="313">
        <f>Admin!H18+MidLev!H17+Inst!U19+'sp ed'!N18+ppshs!G19+ppshs!P19+trans!M18+opmp!I18+opmp!Q18+comserv!K18+CapOut!L18</f>
        <v>3179765.42</v>
      </c>
      <c r="M17" s="24"/>
      <c r="N17" s="313">
        <f>Admin!I18+Admin!K18+MidLev!J17+MidLev!K17+Inst!W19+Inst!X19+Inst!Y19+Inst!Z19+'sp ed'!O18+'sp ed'!Q18+ppshs!I19+ppshs!R19+trans!N18+opmp!J18+comserv!L18+CapOut!Q18+fixchg!K19+'sp ed'!P18</f>
        <v>29576239.879999999</v>
      </c>
    </row>
    <row r="18" spans="1:14">
      <c r="A18" s="51" t="s">
        <v>21</v>
      </c>
      <c r="B18" s="24">
        <f>SUM(D18:N18)</f>
        <v>187740330.85000002</v>
      </c>
      <c r="C18" s="24"/>
      <c r="D18" s="313">
        <f>Admin!D19+MidLev!D18+Inst!C20+'sp ed'!C19+ppshs!C20+ppshs!L20+trans!C19+opmp!C19+opmp!M19+comserv!D19+CapOut!D19</f>
        <v>113141337.89000002</v>
      </c>
      <c r="E18" s="24"/>
      <c r="F18" s="313">
        <f>Admin!E19+MidLev!E18+Inst!Q20+'sp ed'!H19+ppshs!D20+ppshs!M20+trans!D19+opmp!D19+opmp!N19+comserv!F19+CapOut!F19</f>
        <v>13420980.369999999</v>
      </c>
      <c r="G18" s="24"/>
      <c r="H18" s="313">
        <f>Admin!F19+MidLev!F18+Inst!I20+'sp ed'!I19+ppshs!E20+ppshs!N20+trans!E19+opmp!E19+opmp!O19+comserv!H19+CapOut!H19</f>
        <v>4486023.46</v>
      </c>
      <c r="I18" s="24"/>
      <c r="J18" s="313">
        <f>Admin!G19+MidLev!G18+Inst!S20+'sp ed'!M19+ppshs!F20+ppshs!O20+trans!F19+opmp!F19+opmp!G19+opmp!H19+opmp!P19+comserv!J19+CapOut!J19+fixchg!C20</f>
        <v>37667214.979999997</v>
      </c>
      <c r="K18" s="24"/>
      <c r="L18" s="313">
        <f>Admin!H19+MidLev!H18+Inst!U20+'sp ed'!N19+ppshs!G20+ppshs!P20+trans!M19+opmp!I19+opmp!Q19+comserv!K19+CapOut!L19</f>
        <v>1107730.3699999999</v>
      </c>
      <c r="M18" s="24"/>
      <c r="N18" s="313">
        <f>Admin!I19+Admin!K19+MidLev!J18+MidLev!K18+Inst!W20+Inst!X20+Inst!Y20+Inst!Z20+'sp ed'!O19+'sp ed'!Q19+ppshs!I20+ppshs!R20+trans!N19+opmp!J19+comserv!L19+CapOut!Q19+fixchg!K20+'sp ed'!P19</f>
        <v>17917043.780000001</v>
      </c>
    </row>
    <row r="19" spans="1:14">
      <c r="A19" s="51" t="s">
        <v>22</v>
      </c>
      <c r="B19" s="24">
        <f>SUM(D19:N19)</f>
        <v>339028770.13999993</v>
      </c>
      <c r="C19" s="24"/>
      <c r="D19" s="313">
        <f>Admin!D20+MidLev!D19+Inst!C21+'sp ed'!C20+ppshs!C21+ppshs!L21+trans!C20+opmp!C20+opmp!M20+comserv!D20+CapOut!D20</f>
        <v>198296747.23999998</v>
      </c>
      <c r="E19" s="24"/>
      <c r="F19" s="313">
        <f>Admin!E20+MidLev!E19+Inst!Q21+'sp ed'!H20+ppshs!D21+ppshs!M21+trans!D20+opmp!D20+opmp!N20+comserv!F20+CapOut!F20</f>
        <v>38405648.340000004</v>
      </c>
      <c r="G19" s="24"/>
      <c r="H19" s="313">
        <f>Admin!F20+MidLev!F19+Inst!I21+'sp ed'!I20+ppshs!E21+ppshs!N21+trans!E20+opmp!E20+opmp!O20+comserv!H20+CapOut!H20</f>
        <v>9591869.160000002</v>
      </c>
      <c r="I19" s="24"/>
      <c r="J19" s="313">
        <f>Admin!G20+MidLev!G19+Inst!S21+'sp ed'!M20+ppshs!F21+ppshs!O21+trans!F20+opmp!F20+opmp!G20+opmp!H20+opmp!P20+comserv!J20+CapOut!J20+fixchg!C21</f>
        <v>63236790.939999998</v>
      </c>
      <c r="K19" s="24"/>
      <c r="L19" s="313">
        <f>Admin!H20+MidLev!H19+Inst!U21+'sp ed'!N20+ppshs!G21+ppshs!P21+trans!M20+opmp!I20+opmp!Q20+comserv!K20+CapOut!L20</f>
        <v>2083002.0899999999</v>
      </c>
      <c r="M19" s="24"/>
      <c r="N19" s="313">
        <f>Admin!I20+Admin!K20+MidLev!J19+MidLev!K19+Inst!W21+Inst!X21+Inst!Y21+Inst!Z21+'sp ed'!O20+'sp ed'!Q20+ppshs!I21+ppshs!R21+trans!N20+opmp!J20+comserv!L20+CapOut!Q20+fixchg!K21+'sp ed'!P20</f>
        <v>27414712.370000001</v>
      </c>
    </row>
    <row r="20" spans="1:14">
      <c r="A20" s="51" t="s">
        <v>23</v>
      </c>
      <c r="B20" s="24">
        <f>SUM(D20:N20)</f>
        <v>57612678.109999999</v>
      </c>
      <c r="C20" s="24"/>
      <c r="D20" s="313">
        <f>Admin!D21+MidLev!D20+Inst!C22+'sp ed'!C21+ppshs!C22+ppshs!L22+trans!C21+opmp!C21+opmp!M21+comserv!D21+CapOut!D21</f>
        <v>33386321.130000003</v>
      </c>
      <c r="E20" s="24"/>
      <c r="F20" s="313">
        <f>Admin!E21+MidLev!E20+Inst!Q22+'sp ed'!H21+ppshs!D22+ppshs!M22+trans!D21+opmp!D21+opmp!N21+comserv!F21+CapOut!F21</f>
        <v>5052109.6499999994</v>
      </c>
      <c r="G20" s="24"/>
      <c r="H20" s="313">
        <f>Admin!F21+MidLev!F20+Inst!I22+'sp ed'!I21+ppshs!E22+ppshs!N22+trans!E21+opmp!E21+opmp!O21+comserv!H21+CapOut!H21</f>
        <v>2192182.1599999997</v>
      </c>
      <c r="I20" s="24"/>
      <c r="J20" s="313">
        <f>Admin!G21+MidLev!G20+Inst!S22+'sp ed'!M21+ppshs!F22+ppshs!O22+trans!F21+opmp!F21+opmp!G21+opmp!H21+opmp!P21+comserv!J21+CapOut!J21+fixchg!C22</f>
        <v>12765412.630000001</v>
      </c>
      <c r="K20" s="24"/>
      <c r="L20" s="313">
        <f>Admin!H21+MidLev!H20+Inst!U22+'sp ed'!N21+ppshs!G22+ppshs!P22+trans!M21+opmp!I21+opmp!Q21+comserv!K21+CapOut!L21</f>
        <v>231885.79</v>
      </c>
      <c r="M20" s="24"/>
      <c r="N20" s="313">
        <f>Admin!I21+Admin!K21+MidLev!J20+MidLev!K20+Inst!W22+Inst!X22+Inst!Y22+Inst!Z22+'sp ed'!O21+'sp ed'!Q21+ppshs!I22+ppshs!R22+trans!N21+opmp!J21+comserv!L21+CapOut!Q21+fixchg!K22+'sp ed'!P21</f>
        <v>3984766.75</v>
      </c>
    </row>
    <row r="21" spans="1:14">
      <c r="A21" s="51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</row>
    <row r="22" spans="1:14">
      <c r="A22" s="51" t="s">
        <v>24</v>
      </c>
      <c r="B22" s="24">
        <f>SUM(D22:N22)</f>
        <v>509454223.33999997</v>
      </c>
      <c r="C22" s="24"/>
      <c r="D22" s="313">
        <f>Admin!D23+MidLev!D22+Inst!C24+'sp ed'!C23+ppshs!C24+ppshs!L24+trans!C23+opmp!C23+opmp!M23+comserv!D23+CapOut!D23</f>
        <v>302353233.08999991</v>
      </c>
      <c r="E22" s="24"/>
      <c r="F22" s="313">
        <f>Admin!E23+MidLev!E22+Inst!Q24+'sp ed'!H23+ppshs!D24+ppshs!M24+trans!D23+opmp!D23+opmp!N23+comserv!F23+CapOut!F23</f>
        <v>17115970.849999998</v>
      </c>
      <c r="G22" s="24"/>
      <c r="H22" s="313">
        <f>Admin!F23+MidLev!F22+Inst!I24+'sp ed'!I23+ppshs!E24+ppshs!N24+trans!E23+opmp!E23+opmp!O23+comserv!H23+CapOut!H23</f>
        <v>18663779.300000001</v>
      </c>
      <c r="I22" s="24"/>
      <c r="J22" s="313">
        <f>Admin!G23+MidLev!G22+Inst!S24+'sp ed'!M23+ppshs!F24+ppshs!O24+trans!F23+opmp!F23+opmp!G23+opmp!H23+opmp!P23+comserv!J23+CapOut!J23+fixchg!C24</f>
        <v>121661179.62</v>
      </c>
      <c r="K22" s="24"/>
      <c r="L22" s="313">
        <f>Admin!H23+MidLev!H22+Inst!U24+'sp ed'!N23+ppshs!G24+ppshs!P24+trans!M23+opmp!I23+opmp!Q23+comserv!K23+CapOut!L23</f>
        <v>6709830.6200000001</v>
      </c>
      <c r="M22" s="24"/>
      <c r="N22" s="313">
        <f>Admin!I23+Admin!K23+MidLev!J22+MidLev!K22+Inst!W24+Inst!X24+Inst!Y24+Inst!Z24+'sp ed'!O23+'sp ed'!Q23+ppshs!I24+ppshs!R24+trans!N23+opmp!J23+comserv!L23+CapOut!Q23+fixchg!K24+'sp ed'!P23</f>
        <v>42950229.859999999</v>
      </c>
    </row>
    <row r="23" spans="1:14">
      <c r="A23" s="51" t="s">
        <v>25</v>
      </c>
      <c r="B23" s="24">
        <f>SUM(D23:N23)</f>
        <v>56826493.689999998</v>
      </c>
      <c r="C23" s="24"/>
      <c r="D23" s="313">
        <f>Admin!D24+MidLev!D23+Inst!C25+'sp ed'!C24+ppshs!C25+ppshs!L25+trans!C24+opmp!C24+opmp!M24+comserv!D24+CapOut!D24</f>
        <v>30639065</v>
      </c>
      <c r="E23" s="24"/>
      <c r="F23" s="313">
        <f>Admin!E24+MidLev!E23+Inst!Q25+'sp ed'!H24+ppshs!D25+ppshs!M25+trans!D24+opmp!D24+opmp!N24+comserv!F24+CapOut!F24</f>
        <v>6822264.2400000002</v>
      </c>
      <c r="G23" s="24"/>
      <c r="H23" s="313">
        <f>Admin!F24+MidLev!F23+Inst!I25+'sp ed'!I24+ppshs!E25+ppshs!N25+trans!E24+opmp!E24+opmp!O24+comserv!H24+CapOut!H24</f>
        <v>1025591.0500000002</v>
      </c>
      <c r="I23" s="24"/>
      <c r="J23" s="313">
        <f>Admin!G24+MidLev!G23+Inst!S25+'sp ed'!M24+ppshs!F25+ppshs!O25+trans!F24+opmp!F24+opmp!G24+opmp!H24+opmp!P24+comserv!J24+CapOut!J24+fixchg!C25</f>
        <v>12853550.049999999</v>
      </c>
      <c r="K23" s="24"/>
      <c r="L23" s="313">
        <f>Admin!H24+MidLev!H23+Inst!U25+'sp ed'!N24+ppshs!G25+ppshs!P25+trans!M24+opmp!I24+opmp!Q24+comserv!K24+CapOut!L24</f>
        <v>378710.74000000005</v>
      </c>
      <c r="M23" s="24"/>
      <c r="N23" s="313">
        <f>Admin!I24+Admin!K24+MidLev!J23+MidLev!K23+Inst!W25+Inst!X25+Inst!Y25+Inst!Z25+'sp ed'!O24+'sp ed'!Q24+ppshs!I25+ppshs!R25+trans!N24+opmp!J24+comserv!L24+CapOut!Q24+fixchg!K25+'sp ed'!P24</f>
        <v>5107312.6099999994</v>
      </c>
    </row>
    <row r="24" spans="1:14">
      <c r="A24" s="51" t="s">
        <v>26</v>
      </c>
      <c r="B24" s="24">
        <f>SUM(D24:N24)</f>
        <v>488634115.95999992</v>
      </c>
      <c r="C24" s="24"/>
      <c r="D24" s="313">
        <f>Admin!D25+MidLev!D24+Inst!C26+'sp ed'!C25+ppshs!C26+ppshs!L26+trans!C25+opmp!C25+opmp!M25+comserv!D25+CapOut!D25</f>
        <v>271368839.08999997</v>
      </c>
      <c r="E24" s="24"/>
      <c r="F24" s="313">
        <f>Admin!E25+MidLev!E24+Inst!Q26+'sp ed'!H25+ppshs!D26+ppshs!M26+trans!D25+opmp!D25+opmp!N25+comserv!F25+CapOut!F25</f>
        <v>35713790.590000004</v>
      </c>
      <c r="G24" s="24"/>
      <c r="H24" s="313">
        <f>Admin!F25+MidLev!F24+Inst!I26+'sp ed'!I25+ppshs!E26+ppshs!N26+trans!E25+opmp!E25+opmp!O25+comserv!H25+CapOut!H25</f>
        <v>14479184.909999998</v>
      </c>
      <c r="I24" s="24"/>
      <c r="J24" s="313">
        <f>Admin!G25+MidLev!G24+Inst!S26+'sp ed'!M25+ppshs!F26+ppshs!O26+trans!F25+opmp!F25+opmp!G25+opmp!H25+opmp!P25+comserv!J25+CapOut!J25+fixchg!C26</f>
        <v>118054070.63</v>
      </c>
      <c r="K24" s="24"/>
      <c r="L24" s="313">
        <f>Admin!H25+MidLev!H24+Inst!U26+'sp ed'!N25+ppshs!G26+ppshs!P26+trans!M25+opmp!I25+opmp!Q25+comserv!K25+CapOut!L25</f>
        <v>2994216.2100000004</v>
      </c>
      <c r="M24" s="24"/>
      <c r="N24" s="313">
        <f>Admin!I25+Admin!K25+MidLev!J24+MidLev!K24+Inst!W26+Inst!X26+Inst!Y26+Inst!Z26+'sp ed'!O25+'sp ed'!Q25+ppshs!I26+ppshs!R26+trans!N25+opmp!J25+comserv!L25+CapOut!Q25+fixchg!K26+'sp ed'!P25</f>
        <v>46024014.530000001</v>
      </c>
    </row>
    <row r="25" spans="1:14">
      <c r="A25" s="51" t="s">
        <v>27</v>
      </c>
      <c r="B25" s="24">
        <f>SUM(D25:N25)</f>
        <v>764436059.96999991</v>
      </c>
      <c r="C25" s="24"/>
      <c r="D25" s="313">
        <f>Admin!D26+MidLev!D25+Inst!C27+'sp ed'!C26+ppshs!C27+ppshs!L27+trans!C26+opmp!C26+opmp!M26+comserv!D26+CapOut!D26</f>
        <v>467865582.83999997</v>
      </c>
      <c r="E25" s="24"/>
      <c r="F25" s="313">
        <f>Admin!E26+MidLev!E25+Inst!Q27+'sp ed'!H26+ppshs!D27+ppshs!M27+trans!D26+opmp!D26+opmp!N26+comserv!F26+CapOut!F26</f>
        <v>60963614.850000001</v>
      </c>
      <c r="G25" s="24"/>
      <c r="H25" s="313">
        <f>Admin!F26+MidLev!F25+Inst!I27+'sp ed'!I26+ppshs!E27+ppshs!N27+trans!E26+opmp!E26+opmp!O26+comserv!H26+CapOut!H26</f>
        <v>25804927.18</v>
      </c>
      <c r="I25" s="24"/>
      <c r="J25" s="313">
        <f>Admin!G26+MidLev!G25+Inst!S27+'sp ed'!M26+ppshs!F27+ppshs!O27+trans!F26+opmp!F26+opmp!G26+opmp!H26+opmp!P26+comserv!J26+CapOut!J26+fixchg!C27</f>
        <v>139250624.43000001</v>
      </c>
      <c r="K25" s="24"/>
      <c r="L25" s="313">
        <f>Admin!H26+MidLev!H25+Inst!U27+'sp ed'!N26+ppshs!G27+ppshs!P27+trans!M26+opmp!I26+opmp!Q26+comserv!K26+CapOut!L26</f>
        <v>1663319.75</v>
      </c>
      <c r="M25" s="24"/>
      <c r="N25" s="313">
        <f>Admin!I26+Admin!K26+MidLev!J25+MidLev!K25+Inst!W27+Inst!X27+Inst!Y27+Inst!Z27+'sp ed'!O26+'sp ed'!Q26+ppshs!I27+ppshs!R27+trans!N26+opmp!J26+comserv!L26+CapOut!Q26+fixchg!K27+'sp ed'!P26</f>
        <v>68887990.920000002</v>
      </c>
    </row>
    <row r="26" spans="1:14">
      <c r="A26" s="51" t="s">
        <v>28</v>
      </c>
      <c r="B26" s="24">
        <f>SUM(D26:N26)</f>
        <v>30704153.140000001</v>
      </c>
      <c r="C26" s="24"/>
      <c r="D26" s="313">
        <f>Admin!D27+MidLev!D26+Inst!C28+'sp ed'!C27+ppshs!C28+ppshs!L28+trans!C27+opmp!C27+opmp!M27+comserv!D27+CapOut!D27</f>
        <v>17274523.740000002</v>
      </c>
      <c r="E26" s="24"/>
      <c r="F26" s="313">
        <f>Admin!E27+MidLev!E26+Inst!Q28+'sp ed'!H27+ppshs!D28+ppshs!M28+trans!D27+opmp!D27+opmp!N27+comserv!F27+CapOut!F27</f>
        <v>3946780.3</v>
      </c>
      <c r="G26" s="24"/>
      <c r="H26" s="313">
        <f>Admin!F27+MidLev!F26+Inst!I28+'sp ed'!I27+ppshs!E28+ppshs!N28+trans!E27+opmp!E27+opmp!O27+comserv!H27+CapOut!H27</f>
        <v>720982.28999999992</v>
      </c>
      <c r="I26" s="24"/>
      <c r="J26" s="313">
        <f>Admin!G27+MidLev!G26+Inst!S28+'sp ed'!M27+ppshs!F28+ppshs!O28+trans!F27+opmp!F27+opmp!G27+opmp!H27+opmp!P27+comserv!J27+CapOut!J27+fixchg!C28</f>
        <v>5864782.25</v>
      </c>
      <c r="K26" s="24"/>
      <c r="L26" s="313">
        <f>Admin!H27+MidLev!H26+Inst!U28+'sp ed'!N27+ppshs!G28+ppshs!P28+trans!M27+opmp!I27+opmp!Q27+comserv!K27+CapOut!L27</f>
        <v>401351.52</v>
      </c>
      <c r="M26" s="24"/>
      <c r="N26" s="313">
        <f>Admin!I27+Admin!K27+MidLev!J26+MidLev!K26+Inst!W28+Inst!X28+Inst!Y28+Inst!Z28+'sp ed'!O27+'sp ed'!Q27+ppshs!I28+ppshs!R28+trans!N27+opmp!J27+comserv!L27+CapOut!Q27+fixchg!K28+'sp ed'!P27</f>
        <v>2495733.04</v>
      </c>
    </row>
    <row r="27" spans="1:14">
      <c r="A27" s="51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</row>
    <row r="28" spans="1:14">
      <c r="A28" s="51" t="s">
        <v>176</v>
      </c>
      <c r="B28" s="24">
        <f>SUM(D28:N28)</f>
        <v>2183547421.2199998</v>
      </c>
      <c r="C28" s="24"/>
      <c r="D28" s="313">
        <f>Admin!D29+MidLev!D28+Inst!C30+'sp ed'!C29+ppshs!C30+ppshs!L30+trans!C29+opmp!C29+opmp!M29+comserv!D29+CapOut!D29</f>
        <v>1359390895.9099998</v>
      </c>
      <c r="E28" s="24"/>
      <c r="F28" s="313">
        <f>Admin!E29+MidLev!E28+Inst!Q30+'sp ed'!H29+ppshs!D30+ppshs!M30+trans!D29+opmp!D29+opmp!N29+comserv!F29+CapOut!F29</f>
        <v>26963455.939999998</v>
      </c>
      <c r="G28" s="24"/>
      <c r="H28" s="313">
        <f>Admin!F29+MidLev!F28+Inst!I30+'sp ed'!I29+ppshs!E30+ppshs!N30+trans!E29+opmp!E29+opmp!O29+comserv!H29+CapOut!H29</f>
        <v>53574516.550000004</v>
      </c>
      <c r="I28" s="24"/>
      <c r="J28" s="313">
        <f>Admin!G29+MidLev!G28+Inst!S30+'sp ed'!M29+ppshs!F30+ppshs!O30+trans!F29+opmp!F29+opmp!G29+opmp!H29+opmp!P29+comserv!J29+CapOut!J29+fixchg!C30</f>
        <v>527346182.04000002</v>
      </c>
      <c r="K28" s="24"/>
      <c r="L28" s="313">
        <f>Admin!H29+MidLev!H28+Inst!U30+'sp ed'!N29+ppshs!G30+ppshs!P30+trans!M29+opmp!I29+opmp!Q29+comserv!K29+CapOut!L29</f>
        <v>14613104.559999999</v>
      </c>
      <c r="M28" s="24"/>
      <c r="N28" s="313">
        <f>Admin!I29+Admin!K29+MidLev!J28+MidLev!K28+Inst!W30+Inst!X30+Inst!Y30+Inst!Z30+'sp ed'!O29+'sp ed'!Q29+ppshs!I30+ppshs!R30+trans!N29+opmp!J29+comserv!L29+CapOut!Q29+fixchg!K30+'sp ed'!P29</f>
        <v>201659266.22000003</v>
      </c>
    </row>
    <row r="29" spans="1:14">
      <c r="A29" s="51" t="s">
        <v>29</v>
      </c>
      <c r="B29" s="24">
        <f>SUM(D29:N29)</f>
        <v>1671142937.55</v>
      </c>
      <c r="C29" s="24"/>
      <c r="D29" s="313">
        <f>Admin!D30+MidLev!D29+Inst!C31+'sp ed'!C30+ppshs!C31+ppshs!L31+trans!C30+opmp!C30+opmp!M30+comserv!D30+CapOut!D30</f>
        <v>960931267.03999996</v>
      </c>
      <c r="E29" s="24"/>
      <c r="F29" s="313">
        <f>Admin!E30+MidLev!E29+Inst!Q31+'sp ed'!H30+ppshs!D31+ppshs!M31+trans!D30+opmp!D30+opmp!N30+comserv!F30+CapOut!F30</f>
        <v>136062373.34999999</v>
      </c>
      <c r="G29" s="24"/>
      <c r="H29" s="313">
        <f>Admin!F30+MidLev!F29+Inst!I31+'sp ed'!I30+ppshs!E31+ppshs!N31+trans!E30+opmp!E30+opmp!O30+comserv!H30+CapOut!H30</f>
        <v>35035299.700000003</v>
      </c>
      <c r="I29" s="24"/>
      <c r="J29" s="313">
        <f>Admin!G30+MidLev!G29+Inst!S31+'sp ed'!M30+ppshs!F31+ppshs!O31+trans!F30+opmp!F30+opmp!G30+opmp!H30+opmp!P30+comserv!J30+CapOut!J30+fixchg!C31</f>
        <v>365472757.42000008</v>
      </c>
      <c r="K29" s="24"/>
      <c r="L29" s="313">
        <f>Admin!H30+MidLev!H29+Inst!U31+'sp ed'!N30+ppshs!G31+ppshs!P31+trans!M30+opmp!I30+opmp!Q30+comserv!K30+CapOut!L30</f>
        <v>4559120.62</v>
      </c>
      <c r="M29" s="24"/>
      <c r="N29" s="313">
        <f>Admin!I30+Admin!K30+MidLev!J29+MidLev!K29+Inst!W31+Inst!X31+Inst!Y31+Inst!Z31+'sp ed'!O30+'sp ed'!Q30+ppshs!I31+ppshs!R31+trans!N30+opmp!J30+comserv!L30+CapOut!Q30+fixchg!K31+'sp ed'!P30</f>
        <v>169082119.42000002</v>
      </c>
    </row>
    <row r="30" spans="1:14">
      <c r="A30" s="51" t="s">
        <v>30</v>
      </c>
      <c r="B30" s="24">
        <f>SUM(D30:N30)</f>
        <v>87047988.390000001</v>
      </c>
      <c r="C30" s="24"/>
      <c r="D30" s="313">
        <f>Admin!D31+MidLev!D30+Inst!C32+'sp ed'!C31+ppshs!C32+ppshs!L32+trans!C31+opmp!C31+opmp!M31+comserv!D31+CapOut!D31</f>
        <v>50658822.590000004</v>
      </c>
      <c r="E30" s="24"/>
      <c r="F30" s="313">
        <f>Admin!E31+MidLev!E30+Inst!Q32+'sp ed'!H31+ppshs!D32+ppshs!M32+trans!D31+opmp!D31+opmp!N31+comserv!F31+CapOut!F31</f>
        <v>7023954.5300000003</v>
      </c>
      <c r="G30" s="24"/>
      <c r="H30" s="313">
        <f>Admin!F31+MidLev!F30+Inst!I32+'sp ed'!I31+ppshs!E32+ppshs!N32+trans!E31+opmp!E31+opmp!O31+comserv!H31+CapOut!H31</f>
        <v>2450996.5699999998</v>
      </c>
      <c r="I30" s="24"/>
      <c r="J30" s="313">
        <f>Admin!G31+MidLev!G30+Inst!S32+'sp ed'!M31+ppshs!F32+ppshs!O32+trans!F31+opmp!F31+opmp!G31+opmp!H31+opmp!P31+comserv!J31+CapOut!J31+fixchg!C32</f>
        <v>19093304.530000001</v>
      </c>
      <c r="K30" s="24"/>
      <c r="L30" s="313">
        <f>Admin!H31+MidLev!H30+Inst!U32+'sp ed'!N31+ppshs!G32+ppshs!P32+trans!M31+opmp!I31+opmp!Q31+comserv!K31+CapOut!L31</f>
        <v>507687.11999999994</v>
      </c>
      <c r="M30" s="24"/>
      <c r="N30" s="313">
        <f>Admin!I31+Admin!K31+MidLev!J30+MidLev!K30+Inst!W32+Inst!X32+Inst!Y32+Inst!Z32+'sp ed'!O31+'sp ed'!Q31+ppshs!I32+ppshs!R32+trans!N31+opmp!J31+comserv!L31+CapOut!Q31+fixchg!K32+'sp ed'!P31</f>
        <v>7313223.0499999998</v>
      </c>
    </row>
    <row r="31" spans="1:14">
      <c r="A31" s="51" t="s">
        <v>31</v>
      </c>
      <c r="B31" s="24">
        <f>SUM(D31:N31)</f>
        <v>204036801.00999999</v>
      </c>
      <c r="C31" s="24"/>
      <c r="D31" s="313">
        <f>Admin!D32+MidLev!D31+Inst!C33+'sp ed'!C32+ppshs!C33+ppshs!L33+trans!C32+opmp!C32+opmp!M32+comserv!D32+CapOut!D32</f>
        <v>117743816.19999999</v>
      </c>
      <c r="E31" s="24"/>
      <c r="F31" s="313">
        <f>Admin!E32+MidLev!E31+Inst!Q33+'sp ed'!H32+ppshs!D33+ppshs!M33+trans!D32+opmp!D32+opmp!N32+comserv!F32+CapOut!F32</f>
        <v>17662731.07</v>
      </c>
      <c r="G31" s="24"/>
      <c r="H31" s="313">
        <f>Admin!F32+MidLev!F31+Inst!I33+'sp ed'!I32+ppshs!E33+ppshs!N33+trans!E32+opmp!E32+opmp!O32+comserv!H32+CapOut!H32</f>
        <v>6745942.0099999998</v>
      </c>
      <c r="I31" s="24"/>
      <c r="J31" s="313">
        <f>Admin!G32+MidLev!G31+Inst!S33+'sp ed'!M32+ppshs!F33+ppshs!O33+trans!F32+opmp!F32+opmp!G32+opmp!H32+opmp!P32+comserv!J32+CapOut!J32+fixchg!C33</f>
        <v>45594635.549999997</v>
      </c>
      <c r="K31" s="24"/>
      <c r="L31" s="313">
        <f>Admin!H32+MidLev!H31+Inst!U33+'sp ed'!N32+ppshs!G33+ppshs!P33+trans!M32+opmp!I32+opmp!Q32+comserv!K32+CapOut!L32</f>
        <v>424420.6</v>
      </c>
      <c r="M31" s="24"/>
      <c r="N31" s="313">
        <f>Admin!I32+Admin!K32+MidLev!J31+MidLev!K31+Inst!W33+Inst!X33+Inst!Y33+Inst!Z33+'sp ed'!O32+'sp ed'!Q32+ppshs!I33+ppshs!R33+trans!N32+opmp!J32+comserv!L32+CapOut!Q32+fixchg!K33+'sp ed'!P32</f>
        <v>15865255.58</v>
      </c>
    </row>
    <row r="32" spans="1:14">
      <c r="A32" s="51" t="s">
        <v>32</v>
      </c>
      <c r="B32" s="24">
        <f>SUM(D32:N32)</f>
        <v>39990634.18999999</v>
      </c>
      <c r="C32" s="24"/>
      <c r="D32" s="313">
        <f>Admin!D33+MidLev!D32+Inst!C34+'sp ed'!C33+ppshs!C34+ppshs!L34+trans!C33+opmp!C33+opmp!M33+comserv!D33+CapOut!D33</f>
        <v>23455554.049999993</v>
      </c>
      <c r="E32" s="24"/>
      <c r="F32" s="313">
        <f>Admin!E33+MidLev!E32+Inst!Q34+'sp ed'!H33+ppshs!D34+ppshs!M34+trans!D33+opmp!D33+opmp!N33+comserv!F33+CapOut!F33</f>
        <v>3530721.8299999996</v>
      </c>
      <c r="G32" s="24"/>
      <c r="H32" s="313">
        <f>Admin!F33+MidLev!F32+Inst!I34+'sp ed'!I33+ppshs!E34+ppshs!N34+trans!E33+opmp!E33+opmp!O33+comserv!H33+CapOut!H33</f>
        <v>1067220.6600000001</v>
      </c>
      <c r="I32" s="24"/>
      <c r="J32" s="313">
        <f>Admin!G33+MidLev!G32+Inst!S34+'sp ed'!M33+ppshs!F34+ppshs!O34+trans!F33+opmp!F33+opmp!G33+opmp!H33+opmp!P33+comserv!J33+CapOut!J33+fixchg!C34</f>
        <v>8448045.1799999997</v>
      </c>
      <c r="K32" s="24"/>
      <c r="L32" s="313">
        <f>Admin!H33+MidLev!H32+Inst!U34+'sp ed'!N33+ppshs!G34+ppshs!P34+trans!M33+opmp!I33+opmp!Q33+comserv!K33+CapOut!L33</f>
        <v>824101.40999999992</v>
      </c>
      <c r="M32" s="24"/>
      <c r="N32" s="313">
        <f>Admin!I33+Admin!K33+MidLev!J32+MidLev!K32+Inst!W34+Inst!X34+Inst!Y34+Inst!Z34+'sp ed'!O33+'sp ed'!Q33+ppshs!I34+ppshs!R34+trans!N33+opmp!J33+comserv!L33+CapOut!Q33+fixchg!K34+'sp ed'!P33</f>
        <v>2664991.06</v>
      </c>
    </row>
    <row r="33" spans="1:14">
      <c r="A33" s="51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</row>
    <row r="34" spans="1:14">
      <c r="A34" s="51" t="s">
        <v>33</v>
      </c>
      <c r="B34" s="24">
        <f>SUM(D34:N34)</f>
        <v>51113745.050000004</v>
      </c>
      <c r="C34" s="24"/>
      <c r="D34" s="313">
        <f>Admin!D35+MidLev!D34+Inst!C36+'sp ed'!C35+ppshs!C36+ppshs!L36+trans!C35+opmp!C35+opmp!M35+comserv!D35+CapOut!D35</f>
        <v>30370339.830000002</v>
      </c>
      <c r="E34" s="24"/>
      <c r="F34" s="313">
        <f>Admin!E35+MidLev!E34+Inst!Q36+'sp ed'!H35+ppshs!D36+ppshs!M36+trans!D35+opmp!D35+opmp!N35+comserv!F35+CapOut!F35</f>
        <v>2054169.44</v>
      </c>
      <c r="G34" s="24"/>
      <c r="H34" s="313">
        <f>Admin!F35+MidLev!F34+Inst!I36+'sp ed'!I35+ppshs!E36+ppshs!N36+trans!E35+opmp!E35+opmp!O35+comserv!H35+CapOut!H35</f>
        <v>1885575.6</v>
      </c>
      <c r="I34" s="24"/>
      <c r="J34" s="313">
        <f>Admin!G35+MidLev!G34+Inst!S36+'sp ed'!M35+ppshs!F36+ppshs!O36+trans!F35+opmp!F35+opmp!G35+opmp!H35+opmp!P35+comserv!J35+CapOut!J35+fixchg!C36</f>
        <v>11925077.07</v>
      </c>
      <c r="K34" s="24"/>
      <c r="L34" s="313">
        <f>Admin!H35+MidLev!H34+Inst!U36+'sp ed'!N35+ppshs!G36+ppshs!P36+trans!M35+opmp!I35+opmp!Q35+comserv!K35+CapOut!L35</f>
        <v>1166004.5499999998</v>
      </c>
      <c r="M34" s="24"/>
      <c r="N34" s="313">
        <f>Admin!I35+Admin!K35+MidLev!J34+MidLev!K34+Inst!W36+Inst!X36+Inst!Y36+Inst!Z36+'sp ed'!O35+'sp ed'!Q35+ppshs!I36+ppshs!R36+trans!N35+opmp!J35+comserv!L35+CapOut!Q35+fixchg!K36+'sp ed'!P35</f>
        <v>3712578.56</v>
      </c>
    </row>
    <row r="35" spans="1:14">
      <c r="A35" s="51" t="s">
        <v>34</v>
      </c>
      <c r="B35" s="24">
        <f>SUM(D35:N35)</f>
        <v>277073795.36000001</v>
      </c>
      <c r="C35" s="24"/>
      <c r="D35" s="313">
        <f>Admin!D36+MidLev!D35+Inst!C37+'sp ed'!C36+ppshs!C37+ppshs!L37+trans!C36+opmp!C36+opmp!M36+comserv!D36+CapOut!D36</f>
        <v>159278767.67000002</v>
      </c>
      <c r="E35" s="24"/>
      <c r="F35" s="313">
        <f>Admin!E36+MidLev!E35+Inst!Q37+'sp ed'!H36+ppshs!D37+ppshs!M37+trans!D36+opmp!D36+opmp!N36+comserv!F36+CapOut!F36</f>
        <v>18783875.16</v>
      </c>
      <c r="G35" s="24"/>
      <c r="H35" s="313">
        <f>Admin!F36+MidLev!F35+Inst!I37+'sp ed'!I36+ppshs!E37+ppshs!N37+trans!E36+opmp!E36+opmp!O36+comserv!H36+CapOut!H36</f>
        <v>12406044.130000001</v>
      </c>
      <c r="I35" s="24"/>
      <c r="J35" s="313">
        <f>Admin!G36+MidLev!G35+Inst!S37+'sp ed'!M36+ppshs!F37+ppshs!O37+trans!F36+opmp!F36+opmp!G36+opmp!H36+opmp!P36+comserv!J36+CapOut!J36+fixchg!C37</f>
        <v>60254659.540000007</v>
      </c>
      <c r="K35" s="24"/>
      <c r="L35" s="313">
        <f>Admin!H36+MidLev!H35+Inst!U37+'sp ed'!N36+ppshs!G37+ppshs!P37+trans!M36+opmp!I36+opmp!Q36+comserv!K36+CapOut!L36</f>
        <v>5005106.9400000004</v>
      </c>
      <c r="M35" s="24"/>
      <c r="N35" s="313">
        <f>Admin!I36+Admin!K36+MidLev!J35+MidLev!K35+Inst!W37+Inst!X37+Inst!Y37+Inst!Z37+'sp ed'!O36+'sp ed'!Q36+ppshs!I37+ppshs!R37+trans!N36+opmp!J36+comserv!L36+CapOut!Q36+fixchg!K37+'sp ed'!P36</f>
        <v>21345341.920000002</v>
      </c>
    </row>
    <row r="36" spans="1:14">
      <c r="A36" s="51" t="s">
        <v>35</v>
      </c>
      <c r="B36" s="24">
        <f>SUM(D36:N36)</f>
        <v>183223790.01999998</v>
      </c>
      <c r="C36" s="24"/>
      <c r="D36" s="313">
        <f>Admin!D37+MidLev!D36+Inst!C38+'sp ed'!C37+ppshs!C38+ppshs!L38+trans!C37+opmp!C37+opmp!M37+comserv!D37+CapOut!D37</f>
        <v>105181863.86</v>
      </c>
      <c r="E36" s="24"/>
      <c r="F36" s="313">
        <f>Admin!E37+MidLev!E36+Inst!Q38+'sp ed'!H37+ppshs!D38+ppshs!M38+trans!D37+opmp!D37+opmp!N37+comserv!F37+CapOut!F37</f>
        <v>14026231.5</v>
      </c>
      <c r="G36" s="24"/>
      <c r="H36" s="313">
        <f>Admin!F37+MidLev!F36+Inst!I38+'sp ed'!I37+ppshs!E38+ppshs!N38+trans!E37+opmp!E37+opmp!O37+comserv!H37+CapOut!H37</f>
        <v>5369600.4000000004</v>
      </c>
      <c r="I36" s="24"/>
      <c r="J36" s="313">
        <f>Admin!G37+MidLev!G36+Inst!S38+'sp ed'!M37+ppshs!F38+ppshs!O38+trans!F37+opmp!F37+opmp!G37+opmp!H37+opmp!P37+comserv!J37+CapOut!J37+fixchg!C38</f>
        <v>38309322.490000002</v>
      </c>
      <c r="K36" s="24"/>
      <c r="L36" s="313">
        <f>Admin!H37+MidLev!H36+Inst!U38+'sp ed'!N37+ppshs!G38+ppshs!P38+trans!M37+opmp!I37+opmp!Q37+comserv!K37+CapOut!L37</f>
        <v>3800647.6399999997</v>
      </c>
      <c r="M36" s="24"/>
      <c r="N36" s="313">
        <f>Admin!I37+Admin!K37+MidLev!J36+MidLev!K36+Inst!W38+Inst!X38+Inst!Y38+Inst!Z38+'sp ed'!O37+'sp ed'!Q37+ppshs!I38+ppshs!R38+trans!N37+opmp!J37+comserv!L37+CapOut!Q37+fixchg!K38+'sp ed'!P37</f>
        <v>16536124.129999999</v>
      </c>
    </row>
    <row r="37" spans="1:14">
      <c r="A37" s="53" t="s">
        <v>36</v>
      </c>
      <c r="B37" s="34">
        <f>SUM(D37:N37)</f>
        <v>105996234.90000001</v>
      </c>
      <c r="C37" s="34"/>
      <c r="D37" s="314">
        <f>Admin!D38+MidLev!D37+Inst!C39+'sp ed'!C38+ppshs!C39+ppshs!L39+trans!C38+opmp!C38+opmp!M38+comserv!D38+CapOut!D38</f>
        <v>62964402.890000008</v>
      </c>
      <c r="E37" s="34"/>
      <c r="F37" s="314">
        <f>Admin!E38+MidLev!E37+Inst!Q39+'sp ed'!H38+ppshs!D39+ppshs!M39+trans!D38+opmp!D38+opmp!N38+comserv!F38+CapOut!F38</f>
        <v>7880803.8700000001</v>
      </c>
      <c r="G37" s="34"/>
      <c r="H37" s="314">
        <f>Admin!F38+MidLev!F37+Inst!I39+'sp ed'!I38+ppshs!E39+ppshs!N39+trans!E38+opmp!E38+opmp!O38+comserv!H38+CapOut!H38</f>
        <v>4128897.55</v>
      </c>
      <c r="I37" s="34"/>
      <c r="J37" s="314">
        <f>Admin!G38+MidLev!G37+Inst!S39+'sp ed'!M38+ppshs!F39+ppshs!O39+trans!F38+opmp!F38+opmp!G38+opmp!H38+opmp!P38+comserv!J38+CapOut!J38+fixchg!C39</f>
        <v>22926692.880000003</v>
      </c>
      <c r="K37" s="34"/>
      <c r="L37" s="314">
        <f>Admin!H38+MidLev!H37+Inst!U39+'sp ed'!N38+ppshs!G39+ppshs!P39+trans!M38+opmp!I38+opmp!Q38+comserv!K38+CapOut!L38</f>
        <v>466236.81</v>
      </c>
      <c r="M37" s="34"/>
      <c r="N37" s="314">
        <f>Admin!I38+Admin!K38+MidLev!J37+MidLev!K37+Inst!W39+Inst!X39+Inst!Y39+Inst!Z39+'sp ed'!O38+'sp ed'!Q38+ppshs!I39+ppshs!R39+trans!N38+opmp!J38+comserv!L38+CapOut!Q38+fixchg!K39+'sp ed'!P38</f>
        <v>7629200.9000000004</v>
      </c>
    </row>
    <row r="38" spans="1:14">
      <c r="A38" s="51" t="s">
        <v>256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</row>
    <row r="39" spans="1:14">
      <c r="A39" s="51"/>
      <c r="B39" s="51"/>
      <c r="C39" s="51"/>
      <c r="D39" s="76"/>
      <c r="E39" s="51"/>
      <c r="F39" s="51"/>
      <c r="G39" s="51"/>
      <c r="H39" s="51"/>
      <c r="I39" s="51"/>
      <c r="J39" s="51"/>
      <c r="K39" s="51"/>
      <c r="L39" s="51"/>
      <c r="M39" s="51"/>
      <c r="N39" s="51"/>
    </row>
    <row r="40" spans="1:14">
      <c r="J40" s="147"/>
    </row>
    <row r="41" spans="1:14">
      <c r="H41" s="143" t="s">
        <v>260</v>
      </c>
      <c r="J41" s="143" t="s">
        <v>279</v>
      </c>
      <c r="L41" t="s">
        <v>249</v>
      </c>
    </row>
    <row r="42" spans="1:14">
      <c r="J42" s="5"/>
    </row>
    <row r="43" spans="1:14">
      <c r="F43" t="s">
        <v>246</v>
      </c>
      <c r="H43" s="37">
        <v>13196339503.949999</v>
      </c>
      <c r="I43" s="38"/>
      <c r="J43" s="37">
        <f>tABLE1!B10</f>
        <v>13329914585.969999</v>
      </c>
      <c r="L43" s="146">
        <f>(J43-H43)/H43</f>
        <v>1.0122131366809565E-2</v>
      </c>
    </row>
    <row r="44" spans="1:14">
      <c r="A44" t="s">
        <v>245</v>
      </c>
      <c r="B44" s="143"/>
      <c r="F44" t="s">
        <v>247</v>
      </c>
      <c r="H44" s="311">
        <v>11700842165.589998</v>
      </c>
      <c r="I44" s="38"/>
      <c r="J44" s="145">
        <f>tABLE1!C10</f>
        <v>11663623022.610001</v>
      </c>
      <c r="K44" s="38"/>
      <c r="L44" s="146">
        <f>(J44-H44)/H44</f>
        <v>-3.1808943709583756E-3</v>
      </c>
    </row>
    <row r="45" spans="1:14">
      <c r="A45" s="63" t="s">
        <v>243</v>
      </c>
      <c r="B45" s="41">
        <f>D8</f>
        <v>6795798570.9799995</v>
      </c>
      <c r="D45" s="206">
        <f>B45/B51</f>
        <v>0.58220461813330582</v>
      </c>
      <c r="F45" t="s">
        <v>0</v>
      </c>
      <c r="H45" s="37">
        <v>6912808939.6100006</v>
      </c>
      <c r="I45" s="37"/>
      <c r="J45" s="37">
        <f>D8</f>
        <v>6795798570.9799995</v>
      </c>
      <c r="K45" s="37"/>
      <c r="L45" s="146">
        <f>(J45-H45)/H45</f>
        <v>-1.692660243501572E-2</v>
      </c>
      <c r="N45" s="147">
        <f>J45-H45</f>
        <v>-117010368.63000107</v>
      </c>
    </row>
    <row r="46" spans="1:14">
      <c r="A46" s="63" t="s">
        <v>105</v>
      </c>
      <c r="B46" s="144">
        <f>F8</f>
        <v>778408615.24000013</v>
      </c>
      <c r="D46" s="206">
        <f>B46/B51</f>
        <v>6.6687245929086772E-2</v>
      </c>
      <c r="H46" s="37"/>
      <c r="I46" s="37"/>
      <c r="J46" s="37"/>
      <c r="K46" s="37"/>
      <c r="L46" s="37"/>
    </row>
    <row r="47" spans="1:14">
      <c r="A47" s="63" t="s">
        <v>244</v>
      </c>
      <c r="B47" s="144">
        <f>H8</f>
        <v>345546956.49000007</v>
      </c>
      <c r="D47" s="206">
        <f>B47/B51</f>
        <v>2.9603442737322801E-2</v>
      </c>
      <c r="F47" t="s">
        <v>248</v>
      </c>
      <c r="H47" s="37">
        <v>431833113</v>
      </c>
      <c r="I47" s="37"/>
      <c r="J47" s="37">
        <f>B47+B49</f>
        <v>431026980.75000006</v>
      </c>
      <c r="K47" s="37"/>
      <c r="L47" s="207">
        <f>(J47-H47)/H47</f>
        <v>-1.86676803082477E-3</v>
      </c>
    </row>
    <row r="48" spans="1:14">
      <c r="A48" s="63" t="s">
        <v>70</v>
      </c>
      <c r="B48" s="144">
        <f>J8</f>
        <v>2574677144.0900006</v>
      </c>
      <c r="D48" s="206">
        <f>B48/B51</f>
        <v>0.22057583194013136</v>
      </c>
      <c r="H48" s="264">
        <f>H47/11595222813.41</f>
        <v>3.7242329875764042E-2</v>
      </c>
      <c r="J48" s="264">
        <f>J47/B51</f>
        <v>3.6926624018009627E-2</v>
      </c>
      <c r="L48" s="264">
        <f>J48-H48</f>
        <v>-3.1570585775441556E-4</v>
      </c>
    </row>
    <row r="49" spans="1:4">
      <c r="A49" s="63" t="s">
        <v>9</v>
      </c>
      <c r="B49" s="144">
        <f>L8</f>
        <v>85480024.25999999</v>
      </c>
      <c r="D49" s="206">
        <f>B49/B51</f>
        <v>7.323181280686826E-3</v>
      </c>
    </row>
    <row r="50" spans="1:4">
      <c r="A50" s="63" t="s">
        <v>10</v>
      </c>
      <c r="B50" s="144">
        <f>N8</f>
        <v>1092614737.8900001</v>
      </c>
      <c r="D50" s="206">
        <f>B50/B51</f>
        <v>9.3605679979466505E-2</v>
      </c>
    </row>
    <row r="51" spans="1:4" ht="13.5" thickBot="1">
      <c r="B51" s="255">
        <f>SUM(B45:B50)</f>
        <v>11672526048.949999</v>
      </c>
      <c r="D51" s="239">
        <f>SUM(D45:D50)</f>
        <v>1.0000000000000002</v>
      </c>
    </row>
    <row r="52" spans="1:4" ht="13.5" thickTop="1">
      <c r="B52" s="143"/>
      <c r="D52" s="142"/>
    </row>
    <row r="53" spans="1:4">
      <c r="B53" s="261"/>
    </row>
    <row r="54" spans="1:4">
      <c r="B54" s="143"/>
    </row>
    <row r="55" spans="1:4">
      <c r="B55" s="262"/>
    </row>
    <row r="56" spans="1:4">
      <c r="B56" s="143"/>
    </row>
    <row r="57" spans="1:4">
      <c r="B57" s="143"/>
    </row>
    <row r="58" spans="1:4">
      <c r="B58" s="143"/>
    </row>
    <row r="59" spans="1:4">
      <c r="B59" s="143"/>
    </row>
    <row r="60" spans="1:4">
      <c r="B60" s="143"/>
    </row>
    <row r="61" spans="1:4">
      <c r="B61" s="143"/>
    </row>
    <row r="62" spans="1:4">
      <c r="B62" s="143"/>
    </row>
    <row r="63" spans="1:4">
      <c r="B63" s="143"/>
    </row>
    <row r="64" spans="1:4">
      <c r="B64" s="143"/>
    </row>
    <row r="65" spans="2:2">
      <c r="B65" s="143"/>
    </row>
    <row r="66" spans="2:2">
      <c r="B66" s="143"/>
    </row>
  </sheetData>
  <sheetProtection password="CAF5" sheet="1" objects="1" scenarios="1"/>
  <mergeCells count="2">
    <mergeCell ref="A1:N1"/>
    <mergeCell ref="A3:N3"/>
  </mergeCells>
  <phoneticPr fontId="0" type="noConversion"/>
  <pageMargins left="0.6" right="0.52" top="1" bottom="1" header="0.5" footer="0.5"/>
  <pageSetup scale="84" orientation="landscape" r:id="rId1"/>
  <headerFooter alignWithMargins="0">
    <oddFooter xml:space="preserve">&amp;L&amp;"Arial,Italic"MSDE-LFRO 12 / 2014&amp;C- &amp;[20 -&amp;R&amp;"Arial,Italic"Selected Financial Data - Part 2
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N42"/>
  <sheetViews>
    <sheetView zoomScaleNormal="100" workbookViewId="0">
      <selection sqref="A1:K1"/>
    </sheetView>
  </sheetViews>
  <sheetFormatPr defaultRowHeight="12.75"/>
  <cols>
    <col min="1" max="1" width="16.28515625" style="38" customWidth="1"/>
    <col min="2" max="2" width="16.5703125" style="84" customWidth="1"/>
    <col min="3" max="3" width="2" style="38" customWidth="1"/>
    <col min="4" max="4" width="14.140625" style="38" customWidth="1"/>
    <col min="5" max="5" width="14" style="38" customWidth="1"/>
    <col min="6" max="6" width="13.28515625" style="38" customWidth="1"/>
    <col min="7" max="7" width="13.140625" style="38" customWidth="1"/>
    <col min="8" max="8" width="13.28515625" style="38" customWidth="1"/>
    <col min="9" max="10" width="13" style="38" customWidth="1"/>
    <col min="11" max="11" width="14.28515625" style="38" customWidth="1"/>
    <col min="12" max="12" width="16.7109375" customWidth="1"/>
    <col min="13" max="13" width="15.140625" customWidth="1"/>
    <col min="14" max="14" width="18.140625" style="38" customWidth="1"/>
  </cols>
  <sheetData>
    <row r="1" spans="1:14">
      <c r="A1" s="328" t="s">
        <v>132</v>
      </c>
      <c r="B1" s="328"/>
      <c r="C1" s="328"/>
      <c r="D1" s="328"/>
      <c r="E1" s="328"/>
      <c r="F1" s="328"/>
      <c r="G1" s="328"/>
      <c r="H1" s="328"/>
      <c r="I1" s="328"/>
      <c r="J1" s="328"/>
      <c r="K1" s="328"/>
    </row>
    <row r="2" spans="1:14">
      <c r="A2" s="23"/>
      <c r="B2" s="27"/>
      <c r="C2" s="23"/>
      <c r="D2" s="23"/>
      <c r="E2" s="23"/>
      <c r="F2" s="23"/>
      <c r="G2" s="23"/>
      <c r="H2" s="23"/>
      <c r="I2" s="23"/>
      <c r="J2" s="23"/>
      <c r="K2" s="23"/>
    </row>
    <row r="3" spans="1:14">
      <c r="A3" s="328" t="s">
        <v>263</v>
      </c>
      <c r="B3" s="328"/>
      <c r="C3" s="328"/>
      <c r="D3" s="328"/>
      <c r="E3" s="328"/>
      <c r="F3" s="328"/>
      <c r="G3" s="328"/>
      <c r="H3" s="328"/>
      <c r="I3" s="328"/>
      <c r="J3" s="328"/>
      <c r="K3" s="328"/>
    </row>
    <row r="4" spans="1:14" ht="13.5" thickBot="1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4"/>
      <c r="N4" s="134">
        <v>41989</v>
      </c>
    </row>
    <row r="5" spans="1:14" ht="13.5" customHeight="1" thickTop="1">
      <c r="A5" s="24"/>
      <c r="B5" s="24"/>
      <c r="C5" s="24"/>
      <c r="D5" s="24"/>
      <c r="E5" s="24"/>
      <c r="F5" s="24"/>
      <c r="G5" s="24"/>
      <c r="H5" s="24"/>
      <c r="I5" s="332" t="s">
        <v>10</v>
      </c>
      <c r="J5" s="332"/>
      <c r="K5" s="332"/>
      <c r="L5" s="234"/>
      <c r="N5" s="133" t="s">
        <v>223</v>
      </c>
    </row>
    <row r="6" spans="1:14" s="3" customFormat="1">
      <c r="A6" s="27" t="s">
        <v>37</v>
      </c>
      <c r="B6" s="22"/>
      <c r="C6" s="22"/>
      <c r="D6" s="26" t="s">
        <v>0</v>
      </c>
      <c r="E6" s="26"/>
      <c r="F6" s="26" t="s">
        <v>5</v>
      </c>
      <c r="G6" s="26"/>
      <c r="H6" s="26"/>
      <c r="I6" s="26"/>
      <c r="J6" s="26"/>
      <c r="K6" s="26"/>
      <c r="L6" s="339" t="s">
        <v>218</v>
      </c>
      <c r="M6" s="233"/>
      <c r="N6" s="133" t="s">
        <v>250</v>
      </c>
    </row>
    <row r="7" spans="1:14" s="3" customFormat="1" ht="13.5" customHeight="1">
      <c r="A7" s="27" t="s">
        <v>38</v>
      </c>
      <c r="B7" s="341" t="s">
        <v>11</v>
      </c>
      <c r="C7" s="341"/>
      <c r="D7" s="26" t="s">
        <v>1</v>
      </c>
      <c r="E7" s="26" t="s">
        <v>3</v>
      </c>
      <c r="F7" s="26" t="s">
        <v>1</v>
      </c>
      <c r="G7" s="26" t="s">
        <v>7</v>
      </c>
      <c r="H7" s="26"/>
      <c r="I7" s="26" t="s">
        <v>10</v>
      </c>
      <c r="J7" s="342" t="s">
        <v>215</v>
      </c>
      <c r="K7" s="26"/>
      <c r="L7" s="330"/>
      <c r="M7" s="226"/>
      <c r="N7" s="133" t="s">
        <v>224</v>
      </c>
    </row>
    <row r="8" spans="1:14" s="3" customFormat="1" ht="13.5" thickBot="1">
      <c r="A8" s="32" t="s">
        <v>39</v>
      </c>
      <c r="B8" s="340" t="s">
        <v>177</v>
      </c>
      <c r="C8" s="340"/>
      <c r="D8" s="31" t="s">
        <v>2</v>
      </c>
      <c r="E8" s="31" t="s">
        <v>4</v>
      </c>
      <c r="F8" s="31" t="s">
        <v>6</v>
      </c>
      <c r="G8" s="31" t="s">
        <v>8</v>
      </c>
      <c r="H8" s="31" t="s">
        <v>9</v>
      </c>
      <c r="I8" s="31" t="s">
        <v>7</v>
      </c>
      <c r="J8" s="343"/>
      <c r="K8" s="31" t="s">
        <v>92</v>
      </c>
      <c r="L8" s="331"/>
      <c r="M8" s="226"/>
      <c r="N8" s="133"/>
    </row>
    <row r="9" spans="1:14" s="10" customFormat="1">
      <c r="A9" s="24" t="s">
        <v>13</v>
      </c>
      <c r="B9" s="37">
        <f>SUM(B11:B38)</f>
        <v>316359455.00000006</v>
      </c>
      <c r="C9" s="105"/>
      <c r="D9" s="37">
        <f t="shared" ref="D9:L9" si="0">SUM(D11:D38)</f>
        <v>213630625.63</v>
      </c>
      <c r="E9" s="37">
        <f t="shared" si="0"/>
        <v>65704890.090000011</v>
      </c>
      <c r="F9" s="37">
        <f t="shared" si="0"/>
        <v>10589125.860000001</v>
      </c>
      <c r="G9" s="37">
        <f t="shared" si="0"/>
        <v>8687932.3599999994</v>
      </c>
      <c r="H9" s="37">
        <f t="shared" si="0"/>
        <v>8739832.870000001</v>
      </c>
      <c r="I9" s="37">
        <f t="shared" si="0"/>
        <v>9007048.1899999995</v>
      </c>
      <c r="J9" s="37">
        <f t="shared" si="0"/>
        <v>0</v>
      </c>
      <c r="K9" s="37">
        <f t="shared" si="0"/>
        <v>379570.25</v>
      </c>
      <c r="L9" s="37">
        <f t="shared" si="0"/>
        <v>0</v>
      </c>
      <c r="N9" s="37">
        <f>SUM(N11:N38)</f>
        <v>298612573.94</v>
      </c>
    </row>
    <row r="10" spans="1:14">
      <c r="A10" s="27"/>
      <c r="B10" s="24"/>
      <c r="C10" s="24"/>
      <c r="D10" s="24"/>
      <c r="E10" s="24"/>
      <c r="F10" s="24"/>
      <c r="G10" s="24"/>
      <c r="H10" s="24"/>
      <c r="I10" s="24"/>
      <c r="J10" s="24"/>
      <c r="K10" s="24"/>
    </row>
    <row r="11" spans="1:14">
      <c r="A11" s="27" t="s">
        <v>14</v>
      </c>
      <c r="B11" s="59">
        <f>+D11+E11+F11+G11+H11+I11</f>
        <v>1903459.13</v>
      </c>
      <c r="C11" s="59"/>
      <c r="D11" s="122">
        <v>1511168.91</v>
      </c>
      <c r="E11" s="59">
        <v>220683.29</v>
      </c>
      <c r="F11" s="59">
        <v>21182.67</v>
      </c>
      <c r="G11" s="59">
        <v>116284.75</v>
      </c>
      <c r="H11" s="59">
        <v>34139.51</v>
      </c>
      <c r="I11" s="87">
        <v>0</v>
      </c>
      <c r="J11" s="59">
        <v>0</v>
      </c>
      <c r="K11" s="59">
        <v>379570.25</v>
      </c>
      <c r="L11" s="265"/>
      <c r="M11" s="151"/>
      <c r="N11" s="84">
        <f>B11-H11-I11</f>
        <v>1869319.6199999999</v>
      </c>
    </row>
    <row r="12" spans="1:14">
      <c r="A12" s="27" t="s">
        <v>15</v>
      </c>
      <c r="B12" s="59">
        <f>+D12+E12+F12+G12+H12+I12</f>
        <v>26385032.850000001</v>
      </c>
      <c r="C12" s="59"/>
      <c r="D12" s="59">
        <v>20218263.460000001</v>
      </c>
      <c r="E12" s="59">
        <v>3491860.5</v>
      </c>
      <c r="F12" s="59">
        <v>1959628.16</v>
      </c>
      <c r="G12" s="59">
        <v>692323.37</v>
      </c>
      <c r="H12" s="59">
        <v>22957.360000000001</v>
      </c>
      <c r="I12" s="87">
        <v>0</v>
      </c>
      <c r="J12" s="59">
        <v>0</v>
      </c>
      <c r="K12" s="59">
        <v>0</v>
      </c>
      <c r="L12" s="265"/>
      <c r="M12" s="151"/>
      <c r="N12" s="84">
        <f>B12-H12-I12</f>
        <v>26362075.490000002</v>
      </c>
    </row>
    <row r="13" spans="1:14" s="92" customFormat="1">
      <c r="A13" s="59" t="s">
        <v>16</v>
      </c>
      <c r="B13" s="59">
        <f>+D13+E13+F13+G13+H13+I13</f>
        <v>66882329.839999989</v>
      </c>
      <c r="C13" s="59"/>
      <c r="D13" s="224">
        <v>37077370.509999998</v>
      </c>
      <c r="E13" s="59">
        <v>19296769.09</v>
      </c>
      <c r="F13" s="59">
        <v>1500636.69</v>
      </c>
      <c r="G13" s="59">
        <v>3353485.36</v>
      </c>
      <c r="H13" s="59">
        <v>5654068.1900000004</v>
      </c>
      <c r="I13" s="59">
        <v>0</v>
      </c>
      <c r="J13" s="59">
        <v>0</v>
      </c>
      <c r="K13" s="59">
        <v>0</v>
      </c>
      <c r="L13" s="185"/>
      <c r="M13" s="151"/>
      <c r="N13" s="84">
        <f>B13-H13-I13</f>
        <v>61228261.649999991</v>
      </c>
    </row>
    <row r="14" spans="1:14">
      <c r="A14" s="24" t="s">
        <v>17</v>
      </c>
      <c r="B14" s="59">
        <f>+D14+E14+F14+G14+H14+I14</f>
        <v>41782230.570000008</v>
      </c>
      <c r="C14" s="59"/>
      <c r="D14" s="59">
        <v>29128036.07</v>
      </c>
      <c r="E14" s="59">
        <v>9463034.5500000007</v>
      </c>
      <c r="F14" s="50">
        <v>1484928.43</v>
      </c>
      <c r="G14" s="152">
        <v>592491.56999999995</v>
      </c>
      <c r="H14" s="59">
        <v>1053232</v>
      </c>
      <c r="I14" s="59">
        <v>60507.95</v>
      </c>
      <c r="J14" s="59">
        <v>0</v>
      </c>
      <c r="K14" s="59">
        <v>0</v>
      </c>
      <c r="L14" s="265"/>
      <c r="M14" s="151"/>
      <c r="N14" s="84">
        <f>B14-H14-I14</f>
        <v>40668490.620000005</v>
      </c>
    </row>
    <row r="15" spans="1:14">
      <c r="A15" s="24" t="s">
        <v>18</v>
      </c>
      <c r="B15" s="59">
        <f>+D15+E15+F15+G15+H15+I15</f>
        <v>13551807.399999999</v>
      </c>
      <c r="C15" s="59"/>
      <c r="D15" s="59">
        <v>3389765.61</v>
      </c>
      <c r="E15" s="59">
        <v>1060788.92</v>
      </c>
      <c r="F15" s="59">
        <v>80219.02</v>
      </c>
      <c r="G15" s="59">
        <v>203847.01</v>
      </c>
      <c r="H15" s="59">
        <v>66971.839999999997</v>
      </c>
      <c r="I15" s="59">
        <v>8750215</v>
      </c>
      <c r="J15" s="59">
        <v>0</v>
      </c>
      <c r="K15" s="59">
        <v>0</v>
      </c>
      <c r="L15" s="265"/>
      <c r="M15" s="151"/>
      <c r="N15" s="84">
        <f>B15-H15-I15</f>
        <v>4734620.5599999987</v>
      </c>
    </row>
    <row r="16" spans="1:14">
      <c r="A16" s="24"/>
      <c r="B16" s="59"/>
      <c r="C16" s="59"/>
      <c r="D16" s="208"/>
      <c r="E16" s="208"/>
      <c r="F16" s="208"/>
      <c r="G16" s="208"/>
      <c r="H16" s="208"/>
      <c r="I16" s="208"/>
      <c r="J16" s="208"/>
      <c r="K16" s="208"/>
      <c r="L16" s="265"/>
      <c r="M16" s="151"/>
    </row>
    <row r="17" spans="1:14">
      <c r="A17" s="24" t="s">
        <v>19</v>
      </c>
      <c r="B17" s="59">
        <f>+D17+E17+F17+G17+H17+I17</f>
        <v>1552986.26</v>
      </c>
      <c r="C17" s="59"/>
      <c r="D17" s="59">
        <v>1048404.09</v>
      </c>
      <c r="E17" s="59">
        <v>227351.8</v>
      </c>
      <c r="F17" s="59">
        <v>65914.649999999994</v>
      </c>
      <c r="G17" s="59">
        <v>210487.35</v>
      </c>
      <c r="H17" s="59">
        <v>0</v>
      </c>
      <c r="I17" s="59">
        <v>828.37</v>
      </c>
      <c r="J17" s="59">
        <v>0</v>
      </c>
      <c r="K17" s="59">
        <v>0</v>
      </c>
      <c r="L17" s="265"/>
      <c r="M17" s="151"/>
      <c r="N17" s="84">
        <f>B17-H17-I17</f>
        <v>1552157.89</v>
      </c>
    </row>
    <row r="18" spans="1:14">
      <c r="A18" s="24" t="s">
        <v>20</v>
      </c>
      <c r="B18" s="59">
        <f>+D18+E18+F18+G18+H18+I18</f>
        <v>4806365.8100000005</v>
      </c>
      <c r="C18" s="59"/>
      <c r="D18" s="59">
        <v>3963210.2</v>
      </c>
      <c r="E18" s="59">
        <v>546551.93000000005</v>
      </c>
      <c r="F18" s="59">
        <v>74252.69</v>
      </c>
      <c r="G18" s="87">
        <v>222350.99</v>
      </c>
      <c r="H18" s="59">
        <v>0</v>
      </c>
      <c r="I18" s="59">
        <v>0</v>
      </c>
      <c r="J18" s="59">
        <v>0</v>
      </c>
      <c r="K18" s="59">
        <v>0</v>
      </c>
      <c r="L18" s="265"/>
      <c r="M18" s="151"/>
      <c r="N18" s="84">
        <f>B18-H18-I18</f>
        <v>4806365.8100000005</v>
      </c>
    </row>
    <row r="19" spans="1:14">
      <c r="A19" s="24" t="s">
        <v>21</v>
      </c>
      <c r="B19" s="59">
        <f>+D19+E19+F19+G19+H19+I19</f>
        <v>4064356.9299999997</v>
      </c>
      <c r="C19" s="59"/>
      <c r="D19" s="59">
        <v>3284109.83</v>
      </c>
      <c r="E19" s="59">
        <v>523539.19</v>
      </c>
      <c r="F19" s="59">
        <v>129115.98</v>
      </c>
      <c r="G19" s="59">
        <v>115830.55</v>
      </c>
      <c r="H19" s="59">
        <v>11761.38</v>
      </c>
      <c r="I19" s="59">
        <v>0</v>
      </c>
      <c r="J19" s="59">
        <v>0</v>
      </c>
      <c r="K19" s="59">
        <v>0</v>
      </c>
      <c r="L19" s="265"/>
      <c r="M19" s="151"/>
      <c r="N19" s="84">
        <f>B19-H19-I19</f>
        <v>4052595.55</v>
      </c>
    </row>
    <row r="20" spans="1:14">
      <c r="A20" s="24" t="s">
        <v>22</v>
      </c>
      <c r="B20" s="59">
        <f>+D20+E20+F20+G20+H20+I20</f>
        <v>8507584.9199999999</v>
      </c>
      <c r="C20" s="59"/>
      <c r="D20" s="59">
        <v>6480963.8899999997</v>
      </c>
      <c r="E20" s="59">
        <v>1336184.45</v>
      </c>
      <c r="F20" s="59">
        <v>369874.11</v>
      </c>
      <c r="G20" s="59">
        <v>232613.32</v>
      </c>
      <c r="H20" s="59">
        <v>35529</v>
      </c>
      <c r="I20" s="59">
        <v>52420.15</v>
      </c>
      <c r="J20" s="59">
        <v>0</v>
      </c>
      <c r="K20" s="59">
        <v>0</v>
      </c>
      <c r="L20" s="265"/>
      <c r="M20" s="151"/>
      <c r="N20" s="84">
        <f>B20-H20-I20</f>
        <v>8419635.7699999996</v>
      </c>
    </row>
    <row r="21" spans="1:14">
      <c r="A21" s="24" t="s">
        <v>23</v>
      </c>
      <c r="B21" s="59">
        <f>+D21+E21+F21+G21+H21+I21</f>
        <v>1332484.19</v>
      </c>
      <c r="C21" s="59"/>
      <c r="D21" s="59">
        <v>979577.26</v>
      </c>
      <c r="E21" s="59">
        <v>202493.16</v>
      </c>
      <c r="F21" s="59">
        <v>76085.759999999995</v>
      </c>
      <c r="G21" s="59">
        <v>74328.009999999995</v>
      </c>
      <c r="H21" s="59">
        <v>0</v>
      </c>
      <c r="I21" s="59">
        <v>0</v>
      </c>
      <c r="J21" s="59">
        <v>0</v>
      </c>
      <c r="K21" s="59">
        <v>0</v>
      </c>
      <c r="L21" s="185"/>
      <c r="M21" s="151"/>
      <c r="N21" s="84">
        <f>B21-H21-I21</f>
        <v>1332484.19</v>
      </c>
    </row>
    <row r="22" spans="1:14">
      <c r="A22" s="24"/>
      <c r="B22" s="59"/>
      <c r="C22" s="59"/>
      <c r="D22" s="208"/>
      <c r="E22" s="208"/>
      <c r="F22" s="208"/>
      <c r="G22" s="208"/>
      <c r="H22" s="208"/>
      <c r="I22" s="208"/>
      <c r="J22" s="208"/>
      <c r="K22" s="208"/>
      <c r="L22" s="265"/>
      <c r="M22" s="151"/>
    </row>
    <row r="23" spans="1:14">
      <c r="A23" s="24" t="s">
        <v>24</v>
      </c>
      <c r="B23" s="59">
        <f>+D23+E23+F23+G23+H23+I23</f>
        <v>8708923.0300000012</v>
      </c>
      <c r="C23" s="59"/>
      <c r="D23" s="59">
        <v>6810587.2800000003</v>
      </c>
      <c r="E23" s="59">
        <v>1410305.59</v>
      </c>
      <c r="F23" s="87">
        <v>221647.07</v>
      </c>
      <c r="G23" s="59">
        <v>116339.31</v>
      </c>
      <c r="H23" s="59">
        <v>139168.98000000001</v>
      </c>
      <c r="I23" s="59">
        <v>10874.8</v>
      </c>
      <c r="J23" s="59">
        <v>0</v>
      </c>
      <c r="K23" s="59">
        <v>0</v>
      </c>
      <c r="L23" s="265"/>
      <c r="M23" s="151"/>
      <c r="N23" s="84">
        <f>B23-H23-I23</f>
        <v>8558879.25</v>
      </c>
    </row>
    <row r="24" spans="1:14">
      <c r="A24" s="24" t="s">
        <v>25</v>
      </c>
      <c r="B24" s="59">
        <f>+D24+E24+F24+G24+H24+I24</f>
        <v>1496054.35</v>
      </c>
      <c r="C24" s="59"/>
      <c r="D24" s="59">
        <v>1075618.51</v>
      </c>
      <c r="E24" s="59">
        <v>185548.54</v>
      </c>
      <c r="F24" s="59">
        <v>42338.85</v>
      </c>
      <c r="G24" s="59">
        <v>172856.42</v>
      </c>
      <c r="H24" s="59">
        <v>19692.03</v>
      </c>
      <c r="I24" s="87">
        <v>0</v>
      </c>
      <c r="J24" s="59">
        <v>0</v>
      </c>
      <c r="K24" s="59">
        <v>0</v>
      </c>
      <c r="L24" s="265"/>
      <c r="M24" s="151"/>
      <c r="N24" s="84">
        <f>B24-H24-I24</f>
        <v>1476362.32</v>
      </c>
    </row>
    <row r="25" spans="1:14">
      <c r="A25" s="24" t="s">
        <v>26</v>
      </c>
      <c r="B25" s="59">
        <f>+D25+E25+F25+G25+H25+I25</f>
        <v>11554353.800000001</v>
      </c>
      <c r="C25" s="59"/>
      <c r="D25" s="59">
        <v>8664482.9600000009</v>
      </c>
      <c r="E25" s="59">
        <v>2026924.36</v>
      </c>
      <c r="F25" s="59">
        <v>276075.23</v>
      </c>
      <c r="G25" s="59">
        <v>364769.25</v>
      </c>
      <c r="H25" s="59">
        <v>222102</v>
      </c>
      <c r="I25" s="59">
        <v>0</v>
      </c>
      <c r="J25" s="59">
        <v>0</v>
      </c>
      <c r="K25" s="59">
        <v>0</v>
      </c>
      <c r="L25" s="185"/>
      <c r="M25" s="151"/>
      <c r="N25" s="84">
        <f>B25-H25-I25</f>
        <v>11332251.800000001</v>
      </c>
    </row>
    <row r="26" spans="1:14">
      <c r="A26" s="24" t="s">
        <v>27</v>
      </c>
      <c r="B26" s="59">
        <f>+D26+E26+F26+G26+H26+I26</f>
        <v>10500721</v>
      </c>
      <c r="C26" s="59"/>
      <c r="D26" s="59">
        <v>7429603</v>
      </c>
      <c r="E26" s="59">
        <v>2056512</v>
      </c>
      <c r="F26" s="59">
        <v>676993</v>
      </c>
      <c r="G26" s="59">
        <v>337613</v>
      </c>
      <c r="H26" s="59">
        <v>0</v>
      </c>
      <c r="I26" s="59">
        <v>0</v>
      </c>
      <c r="J26" s="59">
        <v>0</v>
      </c>
      <c r="K26" s="59">
        <v>0</v>
      </c>
      <c r="L26" s="265"/>
      <c r="M26" s="151"/>
      <c r="N26" s="84">
        <f>B26-H26-I26</f>
        <v>10500721</v>
      </c>
    </row>
    <row r="27" spans="1:14">
      <c r="A27" s="24" t="s">
        <v>28</v>
      </c>
      <c r="B27" s="59">
        <f>+D27+E27+F27+G27+H27+I27</f>
        <v>1229692.8999999999</v>
      </c>
      <c r="C27" s="59"/>
      <c r="D27" s="59">
        <v>689572.61</v>
      </c>
      <c r="E27" s="59">
        <v>304089.75</v>
      </c>
      <c r="F27" s="59">
        <v>25155.84</v>
      </c>
      <c r="G27" s="59">
        <v>133147.95000000001</v>
      </c>
      <c r="H27" s="59">
        <v>5400.83</v>
      </c>
      <c r="I27" s="59">
        <v>72325.919999999998</v>
      </c>
      <c r="J27" s="59">
        <v>0</v>
      </c>
      <c r="K27" s="59">
        <v>0</v>
      </c>
      <c r="L27" s="265"/>
      <c r="M27" s="151"/>
      <c r="N27" s="84">
        <f>B27-H27-I27</f>
        <v>1151966.1499999999</v>
      </c>
    </row>
    <row r="28" spans="1:14">
      <c r="A28" s="24"/>
      <c r="B28" s="59"/>
      <c r="C28" s="59"/>
      <c r="D28" s="208"/>
      <c r="E28" s="208"/>
      <c r="F28" s="208"/>
      <c r="G28" s="208"/>
      <c r="H28" s="208"/>
      <c r="I28" s="208"/>
      <c r="J28" s="208"/>
      <c r="K28" s="208"/>
      <c r="L28" s="265"/>
      <c r="M28" s="151"/>
    </row>
    <row r="29" spans="1:14">
      <c r="A29" s="27" t="s">
        <v>148</v>
      </c>
      <c r="B29" s="59">
        <f>+D29+E29+F29+G29+H29+I29</f>
        <v>37549343.700000003</v>
      </c>
      <c r="C29" s="59"/>
      <c r="D29" s="59">
        <v>29046748.010000002</v>
      </c>
      <c r="E29" s="59">
        <v>6423474.3499999996</v>
      </c>
      <c r="F29" s="59">
        <v>672591.05</v>
      </c>
      <c r="G29" s="59">
        <v>420931.02</v>
      </c>
      <c r="H29" s="59">
        <v>985599.27</v>
      </c>
      <c r="I29" s="59">
        <v>0</v>
      </c>
      <c r="J29" s="59">
        <v>0</v>
      </c>
      <c r="K29" s="59">
        <v>0</v>
      </c>
      <c r="L29" s="265"/>
      <c r="M29" s="151"/>
      <c r="N29" s="84">
        <f>B29-H29-I29</f>
        <v>36563744.43</v>
      </c>
    </row>
    <row r="30" spans="1:14">
      <c r="A30" s="24" t="s">
        <v>29</v>
      </c>
      <c r="B30" s="59">
        <f>+D30+E30+F30+G30+H30+I30</f>
        <v>54540724.619999997</v>
      </c>
      <c r="C30" s="59"/>
      <c r="D30" s="59">
        <v>39189363.409999996</v>
      </c>
      <c r="E30" s="59">
        <v>13677728.699999999</v>
      </c>
      <c r="F30" s="59">
        <v>893757.27</v>
      </c>
      <c r="G30" s="59">
        <v>632947.80000000005</v>
      </c>
      <c r="H30" s="59">
        <v>146927.44</v>
      </c>
      <c r="I30" s="59">
        <v>0</v>
      </c>
      <c r="J30" s="59">
        <v>0</v>
      </c>
      <c r="K30" s="59">
        <v>0</v>
      </c>
      <c r="L30" s="265"/>
      <c r="M30" s="151"/>
      <c r="N30" s="84">
        <f>B30-H30-I30</f>
        <v>54393797.18</v>
      </c>
    </row>
    <row r="31" spans="1:14">
      <c r="A31" s="24" t="s">
        <v>30</v>
      </c>
      <c r="B31" s="59">
        <f>+D31+E31+F31+G31+H31+I31</f>
        <v>1753926.68</v>
      </c>
      <c r="C31" s="59"/>
      <c r="D31" s="59">
        <v>1332733.1599999999</v>
      </c>
      <c r="E31" s="59">
        <v>279582.28000000003</v>
      </c>
      <c r="F31" s="59">
        <v>56524.24</v>
      </c>
      <c r="G31" s="59">
        <v>75087</v>
      </c>
      <c r="H31" s="59">
        <v>0</v>
      </c>
      <c r="I31" s="59">
        <v>10000</v>
      </c>
      <c r="J31" s="59">
        <v>0</v>
      </c>
      <c r="K31" s="59">
        <v>0</v>
      </c>
      <c r="L31" s="265"/>
      <c r="M31" s="151"/>
      <c r="N31" s="84">
        <f>B31-H31-I31</f>
        <v>1743926.68</v>
      </c>
    </row>
    <row r="32" spans="1:14">
      <c r="A32" s="24" t="s">
        <v>31</v>
      </c>
      <c r="B32" s="59">
        <f>+D32+E32+F32+G32+H32+I32</f>
        <v>3968184.1500000004</v>
      </c>
      <c r="C32" s="59"/>
      <c r="D32" s="59">
        <v>2362614.81</v>
      </c>
      <c r="E32" s="59">
        <v>347112.68</v>
      </c>
      <c r="F32" s="59">
        <v>1169930.79</v>
      </c>
      <c r="G32" s="59">
        <v>88525.87</v>
      </c>
      <c r="H32" s="59">
        <v>0</v>
      </c>
      <c r="I32" s="59">
        <v>0</v>
      </c>
      <c r="J32" s="59">
        <v>0</v>
      </c>
      <c r="K32" s="59">
        <v>0</v>
      </c>
      <c r="L32" s="265"/>
      <c r="M32" s="151"/>
      <c r="N32" s="84">
        <f>B32-H32-I32</f>
        <v>3968184.1500000004</v>
      </c>
    </row>
    <row r="33" spans="1:14">
      <c r="A33" s="24" t="s">
        <v>32</v>
      </c>
      <c r="B33" s="59">
        <f>+D33+E33+F33+G33+H33+I33</f>
        <v>898056.72</v>
      </c>
      <c r="C33" s="59"/>
      <c r="D33" s="59">
        <v>495187.42</v>
      </c>
      <c r="E33" s="59">
        <v>220978.17</v>
      </c>
      <c r="F33" s="59">
        <v>76466.14</v>
      </c>
      <c r="G33" s="59">
        <v>98075.24</v>
      </c>
      <c r="H33" s="59">
        <v>7349.75</v>
      </c>
      <c r="I33" s="59">
        <v>0</v>
      </c>
      <c r="J33" s="59">
        <v>0</v>
      </c>
      <c r="K33" s="59">
        <v>0</v>
      </c>
      <c r="L33" s="265"/>
      <c r="M33" s="151"/>
      <c r="N33" s="84">
        <f>B33-H33-I33</f>
        <v>890706.97</v>
      </c>
    </row>
    <row r="34" spans="1:14">
      <c r="A34" s="24"/>
      <c r="B34" s="59"/>
      <c r="C34" s="59"/>
      <c r="D34" s="208"/>
      <c r="E34" s="208"/>
      <c r="F34" s="208"/>
      <c r="G34" s="208"/>
      <c r="H34" s="219"/>
      <c r="I34" s="208"/>
      <c r="J34" s="208"/>
      <c r="K34" s="208"/>
      <c r="L34" s="265"/>
      <c r="M34" s="151"/>
    </row>
    <row r="35" spans="1:14">
      <c r="A35" s="24" t="s">
        <v>33</v>
      </c>
      <c r="B35" s="59">
        <f>+D35+E35+F35+G35+H35+I35</f>
        <v>1086139.1000000001</v>
      </c>
      <c r="C35" s="59"/>
      <c r="D35" s="23">
        <v>778158.21</v>
      </c>
      <c r="E35" s="23">
        <v>139533.4</v>
      </c>
      <c r="F35" s="23">
        <v>37044.42</v>
      </c>
      <c r="G35" s="23">
        <v>91392.31</v>
      </c>
      <c r="H35" s="23">
        <v>0</v>
      </c>
      <c r="I35" s="59">
        <v>40010.76</v>
      </c>
      <c r="J35" s="59">
        <v>0</v>
      </c>
      <c r="K35" s="59">
        <v>0</v>
      </c>
      <c r="L35" s="265"/>
      <c r="M35" s="151"/>
      <c r="N35" s="84">
        <f>B35-H35-I35</f>
        <v>1046128.3400000001</v>
      </c>
    </row>
    <row r="36" spans="1:14">
      <c r="A36" s="24" t="s">
        <v>34</v>
      </c>
      <c r="B36" s="59">
        <f>+D36+E36+F36+G36+H36+I36</f>
        <v>6543068.7400000002</v>
      </c>
      <c r="C36" s="59"/>
      <c r="D36" s="23">
        <v>4430266.45</v>
      </c>
      <c r="E36" s="23">
        <v>1285377.7</v>
      </c>
      <c r="F36" s="23">
        <v>443894.17</v>
      </c>
      <c r="G36" s="23">
        <v>161420.76999999999</v>
      </c>
      <c r="H36" s="23">
        <v>222109.65</v>
      </c>
      <c r="I36" s="59">
        <v>0</v>
      </c>
      <c r="J36" s="59">
        <v>0</v>
      </c>
      <c r="K36" s="59">
        <v>0</v>
      </c>
      <c r="L36" s="265"/>
      <c r="M36" s="151"/>
      <c r="N36" s="84">
        <f>B36-H36-I36</f>
        <v>6320959.0899999999</v>
      </c>
    </row>
    <row r="37" spans="1:14">
      <c r="A37" s="24" t="s">
        <v>35</v>
      </c>
      <c r="B37" s="59">
        <f>+D37+E37+F37+G37+H37+I37</f>
        <v>4287245.32</v>
      </c>
      <c r="C37" s="59"/>
      <c r="D37" s="23">
        <v>3052245.26</v>
      </c>
      <c r="E37" s="23">
        <v>816812.45</v>
      </c>
      <c r="F37" s="23">
        <v>193335.55</v>
      </c>
      <c r="G37" s="23">
        <v>111380.48</v>
      </c>
      <c r="H37" s="23">
        <v>112823.64</v>
      </c>
      <c r="I37" s="59">
        <v>647.94000000000005</v>
      </c>
      <c r="J37" s="59">
        <v>0</v>
      </c>
      <c r="K37" s="59">
        <v>0</v>
      </c>
      <c r="L37" s="265"/>
      <c r="M37" s="151"/>
      <c r="N37" s="84">
        <f>B37-H37-I37</f>
        <v>4173773.74</v>
      </c>
    </row>
    <row r="38" spans="1:14">
      <c r="A38" s="34" t="s">
        <v>36</v>
      </c>
      <c r="B38" s="54">
        <f>+D38+E38+F38+G38+H38+I38</f>
        <v>1474382.99</v>
      </c>
      <c r="C38" s="54"/>
      <c r="D38" s="34">
        <v>1192574.71</v>
      </c>
      <c r="E38" s="34">
        <v>161653.24</v>
      </c>
      <c r="F38" s="34">
        <v>41534.080000000002</v>
      </c>
      <c r="G38" s="34">
        <v>69403.66</v>
      </c>
      <c r="H38" s="34">
        <v>0</v>
      </c>
      <c r="I38" s="322">
        <v>9217.2999999999993</v>
      </c>
      <c r="J38" s="322">
        <v>0</v>
      </c>
      <c r="K38" s="322">
        <v>0</v>
      </c>
      <c r="L38" s="265"/>
      <c r="M38" s="151"/>
      <c r="N38" s="84">
        <f>B38-H38-I38</f>
        <v>1465165.69</v>
      </c>
    </row>
    <row r="39" spans="1:14">
      <c r="A39" s="50" t="s">
        <v>290</v>
      </c>
      <c r="C39" s="50"/>
      <c r="D39" s="50"/>
      <c r="E39" s="50"/>
      <c r="F39" s="50"/>
      <c r="G39" s="50"/>
      <c r="H39" s="50"/>
      <c r="I39" s="50"/>
      <c r="J39" s="50"/>
      <c r="K39" s="50"/>
      <c r="L39" s="151"/>
      <c r="M39" s="151"/>
    </row>
    <row r="40" spans="1:14">
      <c r="A40" s="50" t="s">
        <v>149</v>
      </c>
      <c r="C40" s="50"/>
      <c r="D40" s="50"/>
      <c r="E40" s="50"/>
      <c r="F40" s="50"/>
      <c r="G40" s="50"/>
      <c r="H40" s="50"/>
      <c r="I40" s="50"/>
      <c r="J40" s="50"/>
      <c r="K40" s="50"/>
      <c r="L40" s="151"/>
      <c r="M40" s="151"/>
    </row>
    <row r="41" spans="1:14">
      <c r="A41" s="50" t="s">
        <v>291</v>
      </c>
      <c r="C41" s="50"/>
      <c r="D41" s="50"/>
      <c r="E41" s="50"/>
      <c r="F41" s="50"/>
      <c r="G41" s="50"/>
      <c r="H41" s="50"/>
      <c r="I41" s="50"/>
      <c r="J41" s="50"/>
      <c r="K41" s="50"/>
      <c r="L41" s="151"/>
      <c r="M41" s="151"/>
    </row>
    <row r="42" spans="1:14">
      <c r="A42" s="51"/>
      <c r="C42" s="61"/>
      <c r="D42" s="61"/>
      <c r="E42" s="61"/>
      <c r="F42" s="61"/>
      <c r="G42" s="61"/>
      <c r="H42" s="61"/>
      <c r="I42" s="61"/>
      <c r="J42" s="61"/>
      <c r="K42" s="61"/>
    </row>
  </sheetData>
  <sheetProtection password="CAF5" sheet="1" objects="1" scenarios="1"/>
  <mergeCells count="7">
    <mergeCell ref="L6:L8"/>
    <mergeCell ref="I5:K5"/>
    <mergeCell ref="A3:K3"/>
    <mergeCell ref="A1:K1"/>
    <mergeCell ref="B8:C8"/>
    <mergeCell ref="B7:C7"/>
    <mergeCell ref="J7:J8"/>
  </mergeCells>
  <phoneticPr fontId="0" type="noConversion"/>
  <printOptions horizontalCentered="1"/>
  <pageMargins left="0.25" right="0.23" top="0.87" bottom="0.82" header="0.67" footer="0.5"/>
  <pageSetup scale="95" orientation="landscape" r:id="rId1"/>
  <headerFooter alignWithMargins="0">
    <oddHeader xml:space="preserve">&amp;R&amp;"MS Sans Serif,Bold"&amp;12
</oddHeader>
    <oddFooter>&amp;L&amp;"Arial,Italic"MSDE- LFRO  12/ 2014&amp;C&amp;"Arial,Regular"- &amp;[3 -&amp;R&amp;"Arial,Italic"Selected Financial Data - Part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56"/>
  <sheetViews>
    <sheetView topLeftCell="A4" zoomScaleNormal="100" workbookViewId="0">
      <selection sqref="A1:L1"/>
    </sheetView>
  </sheetViews>
  <sheetFormatPr defaultRowHeight="12.75"/>
  <cols>
    <col min="1" max="1" width="16.28515625" style="79" customWidth="1"/>
    <col min="2" max="2" width="16.28515625" style="89" customWidth="1"/>
    <col min="3" max="3" width="1.5703125" style="89" customWidth="1"/>
    <col min="4" max="4" width="15" style="89" customWidth="1"/>
    <col min="5" max="5" width="14.5703125" style="89" customWidth="1"/>
    <col min="6" max="6" width="14.85546875" style="89" customWidth="1"/>
    <col min="7" max="7" width="15.28515625" style="89" customWidth="1"/>
    <col min="8" max="8" width="12.85546875" style="89" customWidth="1"/>
    <col min="9" max="9" width="2.140625" style="89" customWidth="1"/>
    <col min="10" max="10" width="11" style="89" customWidth="1"/>
    <col min="11" max="11" width="10.140625" style="1" customWidth="1"/>
    <col min="12" max="12" width="11.7109375" style="1" customWidth="1"/>
    <col min="13" max="13" width="8.42578125" style="1" customWidth="1"/>
    <col min="14" max="14" width="21.28515625" style="1" customWidth="1"/>
    <col min="15" max="16384" width="9.140625" style="1"/>
  </cols>
  <sheetData>
    <row r="1" spans="1:14">
      <c r="A1" s="344" t="s">
        <v>133</v>
      </c>
      <c r="B1" s="344"/>
      <c r="C1" s="344"/>
      <c r="D1" s="344"/>
      <c r="E1" s="344"/>
      <c r="F1" s="344"/>
      <c r="G1" s="344"/>
      <c r="H1" s="344"/>
      <c r="I1" s="344"/>
      <c r="J1" s="344"/>
      <c r="K1" s="344"/>
      <c r="L1" s="344"/>
    </row>
    <row r="2" spans="1:14">
      <c r="A2" s="51"/>
      <c r="B2" s="88"/>
      <c r="C2" s="24"/>
      <c r="D2" s="24"/>
      <c r="E2" s="24"/>
      <c r="F2" s="24"/>
      <c r="G2" s="24"/>
      <c r="H2" s="103"/>
      <c r="I2" s="24"/>
      <c r="J2" s="24"/>
    </row>
    <row r="3" spans="1:14">
      <c r="A3" s="344" t="s">
        <v>264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</row>
    <row r="4" spans="1:14" ht="13.5" thickBot="1">
      <c r="A4" s="55"/>
      <c r="B4" s="25"/>
      <c r="C4" s="25"/>
      <c r="D4" s="25"/>
      <c r="E4" s="25"/>
      <c r="F4" s="25"/>
      <c r="G4" s="25"/>
      <c r="H4" s="25"/>
      <c r="I4" s="25"/>
      <c r="J4" s="25"/>
      <c r="K4" s="25"/>
      <c r="L4" s="24"/>
      <c r="M4" s="24"/>
      <c r="N4" s="134">
        <v>41989</v>
      </c>
    </row>
    <row r="5" spans="1:14" ht="13.5" thickTop="1">
      <c r="A5" s="45" t="s">
        <v>37</v>
      </c>
      <c r="B5" s="345" t="s">
        <v>11</v>
      </c>
      <c r="C5" s="345"/>
      <c r="D5" s="119" t="s">
        <v>0</v>
      </c>
      <c r="E5" s="26"/>
      <c r="F5" s="119" t="s">
        <v>5</v>
      </c>
      <c r="G5" s="26"/>
      <c r="H5" s="26"/>
      <c r="I5" s="26"/>
      <c r="J5" s="26"/>
      <c r="K5" s="26"/>
      <c r="L5" s="333" t="s">
        <v>218</v>
      </c>
      <c r="M5" s="26"/>
      <c r="N5" s="133" t="s">
        <v>225</v>
      </c>
    </row>
    <row r="6" spans="1:14">
      <c r="A6" s="45" t="s">
        <v>38</v>
      </c>
      <c r="B6" s="341" t="s">
        <v>93</v>
      </c>
      <c r="C6" s="341"/>
      <c r="D6" s="26" t="s">
        <v>1</v>
      </c>
      <c r="E6" s="26" t="s">
        <v>3</v>
      </c>
      <c r="F6" s="26" t="s">
        <v>1</v>
      </c>
      <c r="G6" s="26" t="s">
        <v>7</v>
      </c>
      <c r="H6" s="26"/>
      <c r="I6" s="26"/>
      <c r="J6" s="26" t="s">
        <v>10</v>
      </c>
      <c r="K6" s="26" t="s">
        <v>10</v>
      </c>
      <c r="L6" s="334"/>
      <c r="M6" s="26"/>
      <c r="N6" s="133" t="s">
        <v>250</v>
      </c>
    </row>
    <row r="7" spans="1:14" ht="13.5" thickBot="1">
      <c r="A7" s="47" t="s">
        <v>39</v>
      </c>
      <c r="B7" s="340" t="s">
        <v>177</v>
      </c>
      <c r="C7" s="340"/>
      <c r="D7" s="31" t="s">
        <v>2</v>
      </c>
      <c r="E7" s="31" t="s">
        <v>4</v>
      </c>
      <c r="F7" s="31" t="s">
        <v>6</v>
      </c>
      <c r="G7" s="31" t="s">
        <v>8</v>
      </c>
      <c r="H7" s="31" t="s">
        <v>9</v>
      </c>
      <c r="I7" s="31"/>
      <c r="J7" s="31" t="s">
        <v>7</v>
      </c>
      <c r="K7" s="31" t="s">
        <v>205</v>
      </c>
      <c r="L7" s="331"/>
      <c r="M7" s="26"/>
      <c r="N7" s="133" t="s">
        <v>224</v>
      </c>
    </row>
    <row r="8" spans="1:14" s="13" customFormat="1">
      <c r="A8" s="67" t="s">
        <v>13</v>
      </c>
      <c r="B8" s="74">
        <f>SUM(B10:B37)</f>
        <v>742224343.79000008</v>
      </c>
      <c r="C8" s="74"/>
      <c r="D8" s="74">
        <f>SUM(D10:D37)</f>
        <v>675002150.80999994</v>
      </c>
      <c r="E8" s="74">
        <f>SUM(E10:E37)</f>
        <v>29473931.779999997</v>
      </c>
      <c r="F8" s="74">
        <f>SUM(F10:F37)</f>
        <v>20522368.150000002</v>
      </c>
      <c r="G8" s="74">
        <f>SUM(G10:G37)</f>
        <v>14581939.399999999</v>
      </c>
      <c r="H8" s="74">
        <f>SUM(H10:H37)</f>
        <v>2579402.6099999994</v>
      </c>
      <c r="I8" s="74"/>
      <c r="J8" s="74">
        <f>SUM(J10:J37)</f>
        <v>64551.040000000001</v>
      </c>
      <c r="K8" s="74">
        <f>SUM(K10:K37)</f>
        <v>0</v>
      </c>
      <c r="L8" s="74">
        <f>SUM(L10:L37)</f>
        <v>0</v>
      </c>
      <c r="M8" s="74"/>
      <c r="N8" s="74">
        <f>SUM(N10:N37)</f>
        <v>739580390.14000022</v>
      </c>
    </row>
    <row r="9" spans="1:14">
      <c r="A9" s="68"/>
      <c r="B9" s="59"/>
      <c r="C9" s="59"/>
      <c r="D9" s="59"/>
      <c r="E9" s="59"/>
      <c r="F9" s="59"/>
      <c r="G9" s="59"/>
      <c r="H9" s="59"/>
      <c r="I9" s="59"/>
      <c r="J9" s="59"/>
    </row>
    <row r="10" spans="1:14" s="121" customFormat="1">
      <c r="A10" s="68" t="s">
        <v>14</v>
      </c>
      <c r="B10" s="59">
        <f>SUM(D10+E10+F10+G10+H10+J10)</f>
        <v>7232563.2699999996</v>
      </c>
      <c r="C10" s="59"/>
      <c r="D10" s="59">
        <v>6803030.71</v>
      </c>
      <c r="E10" s="59">
        <v>120608.26</v>
      </c>
      <c r="F10" s="59">
        <v>175576.8</v>
      </c>
      <c r="G10" s="59">
        <v>90575.53</v>
      </c>
      <c r="H10" s="59">
        <v>42771.97</v>
      </c>
      <c r="I10" s="59"/>
      <c r="J10" s="59">
        <v>0</v>
      </c>
      <c r="K10" s="59">
        <v>0</v>
      </c>
      <c r="L10" s="59">
        <v>0</v>
      </c>
      <c r="M10" s="113"/>
      <c r="N10" s="135">
        <f>B10-H10-J10</f>
        <v>7189791.2999999998</v>
      </c>
    </row>
    <row r="11" spans="1:14">
      <c r="A11" s="68" t="s">
        <v>15</v>
      </c>
      <c r="B11" s="59">
        <f>SUM(D11+E11+F11+G11+H11+J11)</f>
        <v>59193352.669999994</v>
      </c>
      <c r="C11" s="59"/>
      <c r="D11" s="59">
        <v>55591167.609999999</v>
      </c>
      <c r="E11" s="59">
        <v>294265.55</v>
      </c>
      <c r="F11" s="59">
        <v>1155517.94</v>
      </c>
      <c r="G11" s="59">
        <v>1552401.57</v>
      </c>
      <c r="H11" s="59">
        <v>600000</v>
      </c>
      <c r="I11" s="59"/>
      <c r="J11" s="246">
        <v>0</v>
      </c>
      <c r="K11" s="59">
        <v>0</v>
      </c>
      <c r="L11" s="59">
        <v>0</v>
      </c>
      <c r="M11" s="59"/>
      <c r="N11" s="135">
        <f>B11-H11-J11</f>
        <v>58593352.669999994</v>
      </c>
    </row>
    <row r="12" spans="1:14" s="121" customFormat="1">
      <c r="A12" s="63" t="s">
        <v>16</v>
      </c>
      <c r="B12" s="59">
        <f>SUM(D12+E12+F12+G12+H12+J12)</f>
        <v>97213918.280000001</v>
      </c>
      <c r="C12" s="59"/>
      <c r="D12" s="59">
        <v>79192674.129999995</v>
      </c>
      <c r="E12" s="59">
        <v>8369470.2699999996</v>
      </c>
      <c r="F12" s="59">
        <v>3539013.29</v>
      </c>
      <c r="G12" s="59">
        <v>5777122.4699999997</v>
      </c>
      <c r="H12" s="59">
        <v>335638.12</v>
      </c>
      <c r="I12" s="59"/>
      <c r="J12" s="59">
        <v>0</v>
      </c>
      <c r="K12" s="59">
        <v>0</v>
      </c>
      <c r="L12" s="59">
        <v>0</v>
      </c>
      <c r="M12" s="113"/>
      <c r="N12" s="135">
        <f>B12-H12-J12</f>
        <v>96878280.159999996</v>
      </c>
    </row>
    <row r="13" spans="1:14">
      <c r="A13" s="63" t="s">
        <v>17</v>
      </c>
      <c r="B13" s="59">
        <f>SUM(D13+E13+F13+G13+H13+J13)</f>
        <v>86790598.190000027</v>
      </c>
      <c r="C13" s="59"/>
      <c r="D13" s="59">
        <v>78265977.930000007</v>
      </c>
      <c r="E13" s="59">
        <v>4101747.18</v>
      </c>
      <c r="F13" s="59">
        <v>3524642.65</v>
      </c>
      <c r="G13" s="59">
        <v>782101.43</v>
      </c>
      <c r="H13" s="59">
        <v>116129</v>
      </c>
      <c r="I13" s="59"/>
      <c r="J13" s="59">
        <v>0</v>
      </c>
      <c r="K13" s="59">
        <v>0</v>
      </c>
      <c r="L13" s="59">
        <v>0</v>
      </c>
      <c r="M13" s="113"/>
      <c r="N13" s="135">
        <f>B13-H13-J13</f>
        <v>86674469.190000027</v>
      </c>
    </row>
    <row r="14" spans="1:14">
      <c r="A14" s="63" t="s">
        <v>18</v>
      </c>
      <c r="B14" s="59">
        <f>SUM(D14+E14+F14+G14+H14+J14)</f>
        <v>11745498.85</v>
      </c>
      <c r="C14" s="59"/>
      <c r="D14" s="59">
        <v>11496626.390000001</v>
      </c>
      <c r="E14" s="59">
        <v>0</v>
      </c>
      <c r="F14" s="59">
        <v>71752.03</v>
      </c>
      <c r="G14" s="59">
        <v>177120.43</v>
      </c>
      <c r="H14" s="59">
        <v>0</v>
      </c>
      <c r="I14" s="59"/>
      <c r="J14" s="59">
        <v>0</v>
      </c>
      <c r="K14" s="59">
        <v>0</v>
      </c>
      <c r="L14" s="59">
        <v>0</v>
      </c>
      <c r="M14" s="113"/>
      <c r="N14" s="135">
        <f>B14-H14-J14</f>
        <v>11745498.85</v>
      </c>
    </row>
    <row r="15" spans="1:14">
      <c r="A15" s="63"/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113"/>
    </row>
    <row r="16" spans="1:14">
      <c r="A16" s="63" t="s">
        <v>19</v>
      </c>
      <c r="B16" s="59">
        <f>SUM(D16+E16+F16+G16+H16+J16)</f>
        <v>4116850.73</v>
      </c>
      <c r="C16" s="59"/>
      <c r="D16" s="59">
        <v>3608499.84</v>
      </c>
      <c r="E16" s="59">
        <v>16303.29</v>
      </c>
      <c r="F16" s="59">
        <v>126470.5</v>
      </c>
      <c r="G16" s="59">
        <v>361549.1</v>
      </c>
      <c r="H16" s="59">
        <v>4028</v>
      </c>
      <c r="I16" s="59"/>
      <c r="J16" s="59">
        <v>0</v>
      </c>
      <c r="K16" s="59">
        <v>0</v>
      </c>
      <c r="L16" s="59">
        <v>0</v>
      </c>
      <c r="M16" s="113"/>
      <c r="N16" s="135">
        <f>B16-H16-J16</f>
        <v>4112822.73</v>
      </c>
    </row>
    <row r="17" spans="1:14">
      <c r="A17" s="63" t="s">
        <v>20</v>
      </c>
      <c r="B17" s="59">
        <f>SUM(D17+E17+F17+G17+H17+J17)</f>
        <v>22549117.889999997</v>
      </c>
      <c r="C17" s="59"/>
      <c r="D17" s="59">
        <v>21159201.859999999</v>
      </c>
      <c r="E17" s="59">
        <v>279118.96999999997</v>
      </c>
      <c r="F17" s="59">
        <v>420845.07</v>
      </c>
      <c r="G17" s="59">
        <v>450950.61</v>
      </c>
      <c r="H17" s="59">
        <v>239001.38</v>
      </c>
      <c r="I17" s="59"/>
      <c r="J17" s="59">
        <v>0</v>
      </c>
      <c r="K17" s="59">
        <v>0</v>
      </c>
      <c r="L17" s="59">
        <v>0</v>
      </c>
      <c r="M17" s="113"/>
      <c r="N17" s="135">
        <f>B17-H17-J17</f>
        <v>22310116.509999998</v>
      </c>
    </row>
    <row r="18" spans="1:14">
      <c r="A18" s="63" t="s">
        <v>21</v>
      </c>
      <c r="B18" s="59">
        <f>SUM(D18+E18+F18+G18+H18+J18)</f>
        <v>13313116.590000002</v>
      </c>
      <c r="C18" s="59"/>
      <c r="D18" s="59">
        <v>12554409.460000001</v>
      </c>
      <c r="E18" s="59">
        <v>416789.95</v>
      </c>
      <c r="F18" s="59">
        <v>172706.3</v>
      </c>
      <c r="G18" s="59">
        <v>143016.32999999999</v>
      </c>
      <c r="H18" s="59">
        <v>26194.55</v>
      </c>
      <c r="I18" s="59"/>
      <c r="J18" s="59">
        <v>0</v>
      </c>
      <c r="K18" s="122">
        <v>0</v>
      </c>
      <c r="L18" s="59">
        <v>0</v>
      </c>
      <c r="M18" s="116"/>
      <c r="N18" s="135">
        <f>B18-H18-J18</f>
        <v>13286922.040000001</v>
      </c>
    </row>
    <row r="19" spans="1:14">
      <c r="A19" s="63" t="s">
        <v>22</v>
      </c>
      <c r="B19" s="59">
        <f>SUM(D19+E19+F19+G19+H19+J19)</f>
        <v>21744176.109999999</v>
      </c>
      <c r="C19" s="59"/>
      <c r="D19" s="59">
        <v>20116439.350000001</v>
      </c>
      <c r="E19" s="59">
        <v>477900.15</v>
      </c>
      <c r="F19" s="59">
        <v>891112.86</v>
      </c>
      <c r="G19" s="59">
        <v>258723.75</v>
      </c>
      <c r="H19" s="59">
        <v>0</v>
      </c>
      <c r="I19" s="59"/>
      <c r="J19" s="59">
        <v>0</v>
      </c>
      <c r="K19" s="59">
        <v>0</v>
      </c>
      <c r="L19" s="59">
        <v>0</v>
      </c>
      <c r="M19" s="113"/>
      <c r="N19" s="135">
        <f>B19-H19-J19</f>
        <v>21744176.109999999</v>
      </c>
    </row>
    <row r="20" spans="1:14">
      <c r="A20" s="63" t="s">
        <v>23</v>
      </c>
      <c r="B20" s="59">
        <f>SUM(D20+E20+F20+G20+H20+J20)</f>
        <v>4709559.41</v>
      </c>
      <c r="C20" s="59"/>
      <c r="D20" s="59">
        <v>4077680.75</v>
      </c>
      <c r="E20" s="59">
        <v>56907.3</v>
      </c>
      <c r="F20" s="59">
        <v>120851.87</v>
      </c>
      <c r="G20" s="59">
        <v>454119.49</v>
      </c>
      <c r="H20" s="59">
        <v>0</v>
      </c>
      <c r="I20" s="59"/>
      <c r="J20" s="59">
        <v>0</v>
      </c>
      <c r="K20" s="59">
        <v>0</v>
      </c>
      <c r="L20" s="59">
        <v>0</v>
      </c>
      <c r="M20" s="113"/>
      <c r="N20" s="135">
        <f>B20-H20-J20</f>
        <v>4709559.41</v>
      </c>
    </row>
    <row r="21" spans="1:14">
      <c r="A21" s="63"/>
      <c r="B21" s="208"/>
      <c r="C21" s="208"/>
      <c r="D21" s="208"/>
      <c r="E21" s="208"/>
      <c r="F21" s="208"/>
      <c r="G21" s="208"/>
      <c r="H21" s="208"/>
      <c r="I21" s="208"/>
      <c r="J21" s="210"/>
      <c r="K21" s="208"/>
      <c r="L21" s="208"/>
      <c r="M21" s="113"/>
    </row>
    <row r="22" spans="1:14">
      <c r="A22" s="63" t="s">
        <v>24</v>
      </c>
      <c r="B22" s="59">
        <f>SUM(D22+E22+F22+G22+H22+J22)</f>
        <v>29787167.680000003</v>
      </c>
      <c r="C22" s="59"/>
      <c r="D22" s="59">
        <v>27375320.75</v>
      </c>
      <c r="E22" s="59">
        <v>377483.7</v>
      </c>
      <c r="F22" s="59">
        <v>706376.87</v>
      </c>
      <c r="G22" s="59">
        <v>1286689.69</v>
      </c>
      <c r="H22" s="59">
        <v>41296.67</v>
      </c>
      <c r="I22" s="59"/>
      <c r="J22" s="59">
        <v>0</v>
      </c>
      <c r="K22" s="59">
        <v>0</v>
      </c>
      <c r="L22" s="59">
        <v>0</v>
      </c>
      <c r="M22" s="113"/>
      <c r="N22" s="135">
        <f>B22-H22-J22</f>
        <v>29745871.010000002</v>
      </c>
    </row>
    <row r="23" spans="1:14">
      <c r="A23" s="63" t="s">
        <v>25</v>
      </c>
      <c r="B23" s="59">
        <f>SUM(D23+E23+F23+G23+H23+J23)</f>
        <v>2415210.04</v>
      </c>
      <c r="C23" s="59"/>
      <c r="D23" s="59">
        <v>2185073.2999999998</v>
      </c>
      <c r="E23" s="59">
        <v>95357.99</v>
      </c>
      <c r="F23" s="59">
        <v>41702.07</v>
      </c>
      <c r="G23" s="59">
        <v>82692.22</v>
      </c>
      <c r="H23" s="50">
        <v>10384.459999999999</v>
      </c>
      <c r="I23" s="59"/>
      <c r="J23" s="59">
        <v>0</v>
      </c>
      <c r="K23" s="59">
        <v>0</v>
      </c>
      <c r="L23" s="59">
        <v>0</v>
      </c>
      <c r="M23" s="113"/>
      <c r="N23" s="135">
        <f>B23-H23-J23</f>
        <v>2404825.58</v>
      </c>
    </row>
    <row r="24" spans="1:14">
      <c r="A24" s="63" t="s">
        <v>26</v>
      </c>
      <c r="B24" s="59">
        <f>SUM(D24+E24+F24+G24+H24+J24)</f>
        <v>25594493.09</v>
      </c>
      <c r="C24" s="59"/>
      <c r="D24" s="59">
        <v>24806428.34</v>
      </c>
      <c r="E24" s="59">
        <v>62398.75</v>
      </c>
      <c r="F24" s="59">
        <v>410818.52</v>
      </c>
      <c r="G24" s="59">
        <v>173757.91</v>
      </c>
      <c r="H24" s="59">
        <v>141089.57</v>
      </c>
      <c r="I24" s="59"/>
      <c r="J24" s="59">
        <v>0</v>
      </c>
      <c r="K24" s="59">
        <v>0</v>
      </c>
      <c r="L24" s="59">
        <v>0</v>
      </c>
      <c r="M24" s="113"/>
      <c r="N24" s="135">
        <f>B24-H24-J24</f>
        <v>25453403.52</v>
      </c>
    </row>
    <row r="25" spans="1:14">
      <c r="A25" s="63" t="s">
        <v>27</v>
      </c>
      <c r="B25" s="59">
        <f>SUM(D25+E25+F25+G25+H25+J25)</f>
        <v>55657269.329999998</v>
      </c>
      <c r="C25" s="59"/>
      <c r="D25" s="59">
        <v>46165521.189999998</v>
      </c>
      <c r="E25" s="59">
        <v>3402962.5</v>
      </c>
      <c r="F25" s="59">
        <v>5601452.7400000002</v>
      </c>
      <c r="G25" s="59">
        <v>389433.86</v>
      </c>
      <c r="H25" s="59">
        <v>33348</v>
      </c>
      <c r="I25" s="59"/>
      <c r="J25" s="59">
        <v>64551.040000000001</v>
      </c>
      <c r="K25" s="59">
        <v>0</v>
      </c>
      <c r="L25" s="59">
        <v>0</v>
      </c>
      <c r="M25" s="113"/>
      <c r="N25" s="135">
        <f>B25-H25-J25</f>
        <v>55559370.289999999</v>
      </c>
    </row>
    <row r="26" spans="1:14">
      <c r="A26" s="63" t="s">
        <v>28</v>
      </c>
      <c r="B26" s="59">
        <f>SUM(D26+E26+F26+G26+H26+J26)</f>
        <v>2183620.0399999996</v>
      </c>
      <c r="C26" s="59"/>
      <c r="D26" s="59">
        <v>1953637.28</v>
      </c>
      <c r="E26" s="59">
        <v>140140.64000000001</v>
      </c>
      <c r="F26" s="59">
        <v>27978.59</v>
      </c>
      <c r="G26" s="246">
        <v>61863.53</v>
      </c>
      <c r="H26" s="59">
        <v>0</v>
      </c>
      <c r="I26" s="59"/>
      <c r="J26" s="59">
        <v>0</v>
      </c>
      <c r="K26" s="59">
        <v>0</v>
      </c>
      <c r="L26" s="59">
        <v>0</v>
      </c>
      <c r="M26" s="113"/>
      <c r="N26" s="135">
        <f>B26-H26-J26</f>
        <v>2183620.0399999996</v>
      </c>
    </row>
    <row r="27" spans="1:14">
      <c r="A27" s="63"/>
      <c r="B27" s="208"/>
      <c r="C27" s="208"/>
      <c r="D27" s="208"/>
      <c r="E27" s="208"/>
      <c r="F27" s="208"/>
      <c r="G27" s="208"/>
      <c r="H27" s="208"/>
      <c r="I27" s="208"/>
      <c r="J27" s="210"/>
      <c r="K27" s="208"/>
      <c r="L27" s="208"/>
      <c r="M27" s="113"/>
    </row>
    <row r="28" spans="1:14">
      <c r="A28" s="64" t="s">
        <v>148</v>
      </c>
      <c r="B28" s="59">
        <f>SUM(D28+E28+F28+G28+H28+J28)</f>
        <v>133665355.09999999</v>
      </c>
      <c r="C28" s="59"/>
      <c r="D28" s="59">
        <v>130936569.88</v>
      </c>
      <c r="E28" s="59">
        <v>1650948.23</v>
      </c>
      <c r="F28" s="59">
        <v>662039.73</v>
      </c>
      <c r="G28" s="59">
        <v>410857.6</v>
      </c>
      <c r="H28" s="59">
        <v>4939.66</v>
      </c>
      <c r="I28" s="59"/>
      <c r="J28" s="59">
        <v>0</v>
      </c>
      <c r="K28" s="59">
        <v>0</v>
      </c>
      <c r="L28" s="59">
        <v>0</v>
      </c>
      <c r="M28" s="113"/>
      <c r="N28" s="135">
        <f>B28-H28-J28</f>
        <v>133660415.44</v>
      </c>
    </row>
    <row r="29" spans="1:14">
      <c r="A29" s="63" t="s">
        <v>29</v>
      </c>
      <c r="B29" s="59">
        <f>SUM(D29+E29+F29+G29+H29+J29)</f>
        <v>101729061.32000001</v>
      </c>
      <c r="C29" s="59"/>
      <c r="D29" s="59">
        <v>91211417.780000001</v>
      </c>
      <c r="E29" s="59">
        <v>7338934.9400000004</v>
      </c>
      <c r="F29" s="59">
        <v>2127086.2200000002</v>
      </c>
      <c r="G29" s="59">
        <v>603656.4</v>
      </c>
      <c r="H29" s="87">
        <v>447965.98</v>
      </c>
      <c r="I29" s="59"/>
      <c r="J29" s="59">
        <v>0</v>
      </c>
      <c r="K29" s="59">
        <v>0</v>
      </c>
      <c r="L29" s="59">
        <v>0</v>
      </c>
      <c r="M29" s="59"/>
      <c r="N29" s="135">
        <f>B29-H29-J29</f>
        <v>101281095.34</v>
      </c>
    </row>
    <row r="30" spans="1:14">
      <c r="A30" s="63" t="s">
        <v>30</v>
      </c>
      <c r="B30" s="59">
        <f>SUM(D30+E30+F30+G30+H30+J30)</f>
        <v>4773008.07</v>
      </c>
      <c r="C30" s="59"/>
      <c r="D30" s="59">
        <v>4598474.47</v>
      </c>
      <c r="E30" s="59">
        <v>12500</v>
      </c>
      <c r="F30" s="59">
        <v>25363.94</v>
      </c>
      <c r="G30" s="59">
        <v>136669.66</v>
      </c>
      <c r="H30" s="59">
        <v>0</v>
      </c>
      <c r="I30" s="59"/>
      <c r="J30" s="59">
        <v>0</v>
      </c>
      <c r="K30" s="59">
        <v>0</v>
      </c>
      <c r="L30" s="59">
        <v>0</v>
      </c>
      <c r="M30" s="59"/>
      <c r="N30" s="135">
        <f>B30-H30-J30</f>
        <v>4773008.07</v>
      </c>
    </row>
    <row r="31" spans="1:14">
      <c r="A31" s="63" t="s">
        <v>31</v>
      </c>
      <c r="B31" s="59">
        <f>SUM(D31+E31+F31+G31+H31+J31)</f>
        <v>14538747.109999999</v>
      </c>
      <c r="C31" s="59"/>
      <c r="D31" s="59">
        <v>13377456.359999999</v>
      </c>
      <c r="E31" s="59">
        <v>761099.68</v>
      </c>
      <c r="F31" s="50">
        <v>195362.21</v>
      </c>
      <c r="G31" s="59">
        <v>204828.86</v>
      </c>
      <c r="H31" s="59">
        <v>0</v>
      </c>
      <c r="I31" s="59"/>
      <c r="J31" s="59">
        <v>0</v>
      </c>
      <c r="K31" s="59">
        <v>0</v>
      </c>
      <c r="L31" s="59">
        <v>0</v>
      </c>
      <c r="M31" s="59"/>
      <c r="N31" s="135">
        <f>B31-H31-J31</f>
        <v>14538747.109999999</v>
      </c>
    </row>
    <row r="32" spans="1:14">
      <c r="A32" s="63" t="s">
        <v>32</v>
      </c>
      <c r="B32" s="59">
        <f>SUM(D32+E32+F32+G32+H32+J32)</f>
        <v>2692577.06</v>
      </c>
      <c r="C32" s="59"/>
      <c r="D32" s="59">
        <v>2664654.7799999998</v>
      </c>
      <c r="E32" s="50">
        <v>8112.74</v>
      </c>
      <c r="F32" s="59">
        <v>1679.72</v>
      </c>
      <c r="G32" s="59">
        <v>17356.82</v>
      </c>
      <c r="H32" s="59">
        <v>773</v>
      </c>
      <c r="I32" s="59"/>
      <c r="J32" s="59">
        <v>0</v>
      </c>
      <c r="K32" s="59">
        <v>0</v>
      </c>
      <c r="L32" s="59">
        <v>0</v>
      </c>
      <c r="M32" s="59"/>
      <c r="N32" s="135">
        <f>B32-H32-J32</f>
        <v>2691804.06</v>
      </c>
    </row>
    <row r="33" spans="1:17">
      <c r="A33" s="63"/>
      <c r="B33" s="208"/>
      <c r="C33" s="208"/>
      <c r="D33" s="208"/>
      <c r="E33" s="208"/>
      <c r="F33" s="208"/>
      <c r="G33" s="208"/>
      <c r="H33" s="208"/>
      <c r="I33" s="208"/>
      <c r="J33" s="210"/>
      <c r="K33" s="208"/>
      <c r="L33" s="208"/>
      <c r="M33" s="59"/>
    </row>
    <row r="34" spans="1:17">
      <c r="A34" s="63" t="s">
        <v>33</v>
      </c>
      <c r="B34" s="59">
        <f>SUM(D34+E34+F34+G34+H34+J34)</f>
        <v>3828659.73</v>
      </c>
      <c r="C34" s="59"/>
      <c r="D34" s="59">
        <v>3505267.37</v>
      </c>
      <c r="E34" s="59">
        <v>168647.94</v>
      </c>
      <c r="F34" s="59">
        <v>99089.51</v>
      </c>
      <c r="G34" s="59">
        <v>55654.91</v>
      </c>
      <c r="H34" s="59">
        <v>0</v>
      </c>
      <c r="I34" s="59"/>
      <c r="J34" s="59">
        <v>0</v>
      </c>
      <c r="K34" s="59">
        <v>0</v>
      </c>
      <c r="L34" s="59">
        <v>0</v>
      </c>
      <c r="M34" s="59"/>
      <c r="N34" s="135">
        <f>B34-H34-J34</f>
        <v>3828659.73</v>
      </c>
    </row>
    <row r="35" spans="1:17">
      <c r="A35" s="63" t="s">
        <v>34</v>
      </c>
      <c r="B35" s="59">
        <f>SUM(D35+E35+F35+G35+H35+J35)</f>
        <v>18838757.230000004</v>
      </c>
      <c r="C35" s="59"/>
      <c r="D35" s="59">
        <v>17253760.690000001</v>
      </c>
      <c r="E35" s="59">
        <v>469448.45</v>
      </c>
      <c r="F35" s="59">
        <v>72620.89</v>
      </c>
      <c r="G35" s="59">
        <v>740853.94</v>
      </c>
      <c r="H35" s="59">
        <v>302073.26</v>
      </c>
      <c r="I35" s="59"/>
      <c r="J35" s="59">
        <v>0</v>
      </c>
      <c r="K35" s="59">
        <v>0</v>
      </c>
      <c r="L35" s="59">
        <v>0</v>
      </c>
      <c r="M35" s="113"/>
      <c r="N35" s="135">
        <f>B35-H35-J35</f>
        <v>18536683.970000003</v>
      </c>
    </row>
    <row r="36" spans="1:17">
      <c r="A36" s="63" t="s">
        <v>35</v>
      </c>
      <c r="B36" s="59">
        <f>SUM(D36+E36+F36+G36+H36+J36)</f>
        <v>11265812.530000001</v>
      </c>
      <c r="C36" s="59"/>
      <c r="D36" s="59">
        <v>9873686.5500000007</v>
      </c>
      <c r="E36" s="59">
        <v>752385.9</v>
      </c>
      <c r="F36" s="59">
        <v>145744.69</v>
      </c>
      <c r="G36" s="59">
        <v>300598.99</v>
      </c>
      <c r="H36" s="87">
        <v>193396.4</v>
      </c>
      <c r="I36" s="59"/>
      <c r="J36" s="59">
        <v>0</v>
      </c>
      <c r="K36" s="59">
        <v>0</v>
      </c>
      <c r="L36" s="59">
        <v>0</v>
      </c>
      <c r="M36" s="59"/>
      <c r="N36" s="135">
        <f>B36-H36-J36</f>
        <v>11072416.130000001</v>
      </c>
      <c r="Q36" s="15"/>
    </row>
    <row r="37" spans="1:17">
      <c r="A37" s="69" t="s">
        <v>36</v>
      </c>
      <c r="B37" s="54">
        <f>SUM(D37+E37+F37+G37+H37+J37)</f>
        <v>6645853.4699999997</v>
      </c>
      <c r="C37" s="54"/>
      <c r="D37" s="54">
        <v>6229174.04</v>
      </c>
      <c r="E37" s="54">
        <v>100399.4</v>
      </c>
      <c r="F37" s="54">
        <v>206563.14</v>
      </c>
      <c r="G37" s="54">
        <v>69344.3</v>
      </c>
      <c r="H37" s="54">
        <v>40372.589999999997</v>
      </c>
      <c r="I37" s="54"/>
      <c r="J37" s="54">
        <v>0</v>
      </c>
      <c r="K37" s="54">
        <v>0</v>
      </c>
      <c r="L37" s="59">
        <v>0</v>
      </c>
      <c r="M37" s="59"/>
      <c r="N37" s="135">
        <f>B37-H37-J37</f>
        <v>6605480.8799999999</v>
      </c>
    </row>
    <row r="38" spans="1:17">
      <c r="A38" s="63" t="s">
        <v>292</v>
      </c>
      <c r="C38" s="59"/>
      <c r="D38" s="59"/>
      <c r="E38" s="59"/>
      <c r="F38" s="59"/>
      <c r="G38" s="59"/>
      <c r="H38" s="59"/>
      <c r="I38" s="59"/>
      <c r="J38" s="59"/>
    </row>
    <row r="39" spans="1:17">
      <c r="A39" s="63" t="s">
        <v>130</v>
      </c>
      <c r="C39" s="59"/>
      <c r="D39" s="59"/>
      <c r="E39" s="59"/>
      <c r="F39" s="59"/>
      <c r="G39" s="59"/>
      <c r="H39" s="59"/>
      <c r="I39" s="59"/>
      <c r="J39" s="59"/>
    </row>
    <row r="40" spans="1:17">
      <c r="A40" s="24" t="s">
        <v>293</v>
      </c>
      <c r="C40" s="59"/>
      <c r="D40" s="59"/>
      <c r="E40" s="59"/>
      <c r="F40" s="59"/>
      <c r="G40" s="59"/>
      <c r="H40" s="59"/>
      <c r="I40" s="59"/>
      <c r="J40" s="59"/>
    </row>
    <row r="41" spans="1:17">
      <c r="A41" s="63"/>
      <c r="B41" s="59"/>
      <c r="C41" s="59"/>
      <c r="D41" s="59"/>
      <c r="E41" s="59"/>
      <c r="F41" s="59"/>
      <c r="G41" s="59"/>
      <c r="H41" s="59"/>
      <c r="I41" s="59"/>
      <c r="J41" s="59"/>
    </row>
    <row r="42" spans="1:17">
      <c r="A42" s="63"/>
      <c r="B42" s="59"/>
      <c r="C42" s="59"/>
      <c r="D42" s="59"/>
      <c r="E42" s="59"/>
      <c r="F42" s="59"/>
      <c r="G42" s="59"/>
      <c r="H42" s="59"/>
      <c r="I42" s="59"/>
      <c r="J42" s="59"/>
    </row>
    <row r="43" spans="1:17">
      <c r="A43" s="63"/>
      <c r="B43" s="59"/>
      <c r="C43" s="59"/>
      <c r="D43" s="59"/>
      <c r="E43" s="59"/>
      <c r="F43" s="59"/>
      <c r="G43" s="59"/>
      <c r="H43" s="59"/>
      <c r="I43" s="59"/>
      <c r="J43" s="59"/>
    </row>
    <row r="44" spans="1:17">
      <c r="A44" s="63"/>
      <c r="B44" s="59"/>
      <c r="C44" s="59"/>
      <c r="D44" s="59"/>
      <c r="E44" s="59"/>
      <c r="F44" s="59"/>
      <c r="G44" s="59"/>
      <c r="H44" s="59"/>
      <c r="I44" s="59"/>
      <c r="J44" s="59"/>
    </row>
    <row r="45" spans="1:17">
      <c r="A45" s="110"/>
      <c r="B45" s="90"/>
      <c r="C45" s="90"/>
      <c r="D45" s="90"/>
      <c r="E45" s="90"/>
      <c r="F45" s="90"/>
      <c r="G45" s="90"/>
      <c r="H45" s="90"/>
      <c r="I45" s="90"/>
      <c r="J45" s="90"/>
    </row>
    <row r="46" spans="1:17">
      <c r="A46" s="110"/>
      <c r="B46" s="90"/>
      <c r="C46" s="90"/>
      <c r="D46" s="90"/>
      <c r="E46" s="90"/>
      <c r="F46" s="90"/>
      <c r="G46" s="90"/>
      <c r="H46" s="90"/>
      <c r="I46" s="90"/>
      <c r="J46" s="90"/>
    </row>
    <row r="47" spans="1:17">
      <c r="A47" s="110"/>
      <c r="B47" s="90"/>
      <c r="C47" s="90"/>
      <c r="D47" s="90"/>
      <c r="E47" s="90"/>
      <c r="F47" s="90"/>
      <c r="G47" s="90"/>
      <c r="H47" s="90"/>
      <c r="I47" s="90"/>
      <c r="J47" s="90"/>
    </row>
    <row r="48" spans="1:17">
      <c r="A48" s="110"/>
      <c r="B48" s="90"/>
      <c r="C48" s="90"/>
      <c r="D48" s="90"/>
      <c r="E48" s="90"/>
      <c r="F48" s="90"/>
      <c r="G48" s="90"/>
      <c r="H48" s="90"/>
      <c r="I48" s="90"/>
      <c r="J48" s="90"/>
    </row>
    <row r="49" spans="1:10">
      <c r="A49" s="110"/>
      <c r="B49" s="90"/>
      <c r="C49" s="90"/>
      <c r="D49" s="90"/>
      <c r="E49" s="90"/>
      <c r="F49" s="90"/>
      <c r="G49" s="90"/>
      <c r="H49" s="90"/>
      <c r="I49" s="90"/>
      <c r="J49" s="90"/>
    </row>
    <row r="50" spans="1:10">
      <c r="A50" s="110"/>
      <c r="B50" s="90"/>
      <c r="C50" s="90"/>
      <c r="D50" s="90"/>
      <c r="E50" s="90"/>
      <c r="F50" s="90"/>
      <c r="G50" s="90"/>
      <c r="H50" s="90"/>
      <c r="I50" s="90"/>
      <c r="J50" s="90"/>
    </row>
    <row r="51" spans="1:10">
      <c r="A51" s="110"/>
      <c r="B51" s="90"/>
      <c r="C51" s="90"/>
      <c r="D51" s="90"/>
      <c r="E51" s="90"/>
      <c r="F51" s="90"/>
      <c r="G51" s="90"/>
      <c r="H51" s="90"/>
      <c r="I51" s="90"/>
      <c r="J51" s="90"/>
    </row>
    <row r="52" spans="1:10">
      <c r="A52" s="110"/>
      <c r="B52" s="90"/>
      <c r="C52" s="90"/>
      <c r="D52" s="90"/>
      <c r="E52" s="90"/>
      <c r="F52" s="90"/>
      <c r="G52" s="90"/>
      <c r="H52" s="90"/>
      <c r="I52" s="90"/>
      <c r="J52" s="90"/>
    </row>
    <row r="53" spans="1:10">
      <c r="A53" s="110"/>
      <c r="B53" s="90"/>
      <c r="C53" s="90"/>
      <c r="D53" s="90"/>
      <c r="E53" s="90"/>
      <c r="F53" s="90"/>
      <c r="G53" s="90"/>
      <c r="H53" s="90"/>
      <c r="I53" s="90"/>
      <c r="J53" s="90"/>
    </row>
    <row r="54" spans="1:10">
      <c r="A54" s="110"/>
      <c r="B54" s="90"/>
      <c r="C54" s="90"/>
      <c r="D54" s="90"/>
      <c r="E54" s="90"/>
      <c r="F54" s="90"/>
      <c r="G54" s="90"/>
      <c r="H54" s="90"/>
      <c r="I54" s="90"/>
      <c r="J54" s="90"/>
    </row>
    <row r="55" spans="1:10">
      <c r="A55" s="110"/>
      <c r="B55" s="90"/>
      <c r="C55" s="90"/>
      <c r="D55" s="90"/>
      <c r="E55" s="90"/>
      <c r="F55" s="90"/>
      <c r="G55" s="90"/>
      <c r="H55" s="90"/>
      <c r="I55" s="90"/>
      <c r="J55" s="90"/>
    </row>
    <row r="56" spans="1:10">
      <c r="A56" s="110"/>
      <c r="B56" s="90"/>
      <c r="C56" s="90"/>
      <c r="D56" s="90"/>
      <c r="E56" s="90"/>
      <c r="F56" s="90"/>
      <c r="G56" s="90"/>
      <c r="H56" s="90"/>
      <c r="I56" s="90"/>
      <c r="J56" s="90"/>
    </row>
  </sheetData>
  <sheetProtection password="CAF5" sheet="1" objects="1" scenarios="1"/>
  <mergeCells count="6">
    <mergeCell ref="A1:L1"/>
    <mergeCell ref="A3:L3"/>
    <mergeCell ref="L5:L7"/>
    <mergeCell ref="B7:C7"/>
    <mergeCell ref="B6:C6"/>
    <mergeCell ref="B5:C5"/>
  </mergeCells>
  <phoneticPr fontId="0" type="noConversion"/>
  <printOptions horizontalCentered="1"/>
  <pageMargins left="0.25" right="0.23" top="0.87" bottom="0.88" header="0.67" footer="0.5"/>
  <pageSetup scale="95" orientation="landscape" r:id="rId1"/>
  <headerFooter alignWithMargins="0">
    <oddFooter>&amp;L&amp;"Arial,Italic"MSDE - LFRO  12 / 2014&amp;C&amp;"Arial,Regular"- 4 -&amp;R&amp;"Arial,Italic"Selected Financial Data - Part 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H47"/>
  <sheetViews>
    <sheetView zoomScaleNormal="100" workbookViewId="0"/>
  </sheetViews>
  <sheetFormatPr defaultRowHeight="12.75"/>
  <cols>
    <col min="1" max="1" width="13.7109375" style="79" customWidth="1"/>
    <col min="2" max="2" width="16.5703125" style="89" customWidth="1"/>
    <col min="3" max="4" width="17.28515625" style="89" customWidth="1"/>
    <col min="5" max="5" width="15.28515625" style="89" customWidth="1"/>
    <col min="6" max="6" width="16.85546875" style="89" customWidth="1"/>
    <col min="7" max="7" width="14.85546875" style="89" customWidth="1"/>
    <col min="8" max="8" width="1" style="89" customWidth="1"/>
    <col min="9" max="9" width="14.7109375" style="89" customWidth="1"/>
    <col min="10" max="10" width="14.140625" style="89" bestFit="1" customWidth="1"/>
    <col min="11" max="11" width="14" style="89" bestFit="1" customWidth="1"/>
    <col min="12" max="12" width="14.85546875" style="89" customWidth="1"/>
    <col min="13" max="13" width="1" style="89" hidden="1" customWidth="1"/>
    <col min="14" max="14" width="1.85546875" style="89" customWidth="1"/>
    <col min="15" max="15" width="15.42578125" style="89" customWidth="1"/>
    <col min="16" max="16" width="1.5703125" style="89" customWidth="1"/>
    <col min="17" max="17" width="14" style="89" customWidth="1"/>
    <col min="18" max="18" width="2" style="89" customWidth="1"/>
    <col min="19" max="19" width="14.28515625" style="89" customWidth="1"/>
    <col min="20" max="20" width="2.42578125" style="89" customWidth="1"/>
    <col min="21" max="21" width="15.28515625" style="89" customWidth="1"/>
    <col min="22" max="22" width="2.28515625" style="89" customWidth="1"/>
    <col min="23" max="23" width="12.85546875" style="89" customWidth="1"/>
    <col min="24" max="25" width="12.5703125" style="89" customWidth="1"/>
    <col min="26" max="27" width="13.28515625" style="89" customWidth="1"/>
    <col min="28" max="28" width="14.7109375" style="247" customWidth="1"/>
    <col min="29" max="29" width="14.7109375" style="215" customWidth="1"/>
    <col min="30" max="30" width="19.5703125" style="136" customWidth="1"/>
    <col min="31" max="31" width="22.5703125" style="136" customWidth="1"/>
    <col min="32" max="32" width="21.42578125" style="136" customWidth="1"/>
    <col min="33" max="33" width="9.140625" style="1"/>
    <col min="34" max="34" width="21.28515625" style="1" customWidth="1"/>
    <col min="35" max="16384" width="9.140625" style="1"/>
  </cols>
  <sheetData>
    <row r="1" spans="1:34">
      <c r="A1" s="63"/>
      <c r="B1" s="59"/>
      <c r="C1" s="59"/>
      <c r="D1" s="59"/>
      <c r="E1" s="59"/>
      <c r="F1" s="59"/>
      <c r="G1" s="59"/>
      <c r="H1" s="59"/>
      <c r="I1" s="59"/>
      <c r="J1" s="59"/>
      <c r="K1" s="59"/>
      <c r="L1" s="157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157"/>
      <c r="AA1" s="157"/>
      <c r="AD1" s="51"/>
      <c r="AE1" s="51"/>
      <c r="AF1" s="51"/>
    </row>
    <row r="2" spans="1:34">
      <c r="A2" s="348" t="s">
        <v>134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59"/>
      <c r="N2" s="153"/>
      <c r="O2" s="351" t="s">
        <v>147</v>
      </c>
      <c r="P2" s="351"/>
      <c r="Q2" s="351"/>
      <c r="R2" s="351"/>
      <c r="S2" s="351"/>
      <c r="T2" s="351"/>
      <c r="U2" s="351"/>
      <c r="V2" s="351"/>
      <c r="W2" s="351"/>
      <c r="X2" s="351"/>
      <c r="Y2" s="351"/>
      <c r="Z2" s="351"/>
      <c r="AA2" s="351"/>
      <c r="AD2" s="51"/>
      <c r="AE2" s="51"/>
      <c r="AF2" s="51"/>
    </row>
    <row r="3" spans="1:34">
      <c r="A3" s="63"/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D3" s="51"/>
      <c r="AE3" s="51"/>
      <c r="AF3" s="51"/>
    </row>
    <row r="4" spans="1:34" customFormat="1">
      <c r="A4" s="350" t="s">
        <v>265</v>
      </c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50"/>
      <c r="N4" s="153"/>
      <c r="O4" s="352" t="s">
        <v>287</v>
      </c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222"/>
      <c r="AC4" s="149"/>
      <c r="AD4" s="38"/>
      <c r="AE4" s="38"/>
      <c r="AF4" s="38"/>
    </row>
    <row r="5" spans="1:34" ht="13.5" thickBot="1">
      <c r="A5" s="160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5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  <c r="AA5" s="99"/>
      <c r="AD5" s="134">
        <v>41989</v>
      </c>
      <c r="AE5" s="134">
        <v>41989</v>
      </c>
      <c r="AF5" s="134">
        <v>41989</v>
      </c>
    </row>
    <row r="6" spans="1:34" ht="13.5" thickTop="1">
      <c r="A6" s="63"/>
      <c r="B6" s="59"/>
      <c r="C6" s="349" t="s">
        <v>44</v>
      </c>
      <c r="D6" s="349"/>
      <c r="E6" s="349"/>
      <c r="F6" s="349"/>
      <c r="G6" s="349"/>
      <c r="H6" s="159"/>
      <c r="I6" s="349" t="s">
        <v>45</v>
      </c>
      <c r="J6" s="349"/>
      <c r="K6" s="349"/>
      <c r="L6" s="349"/>
      <c r="M6" s="159"/>
      <c r="N6" s="59"/>
      <c r="O6" s="349" t="s">
        <v>57</v>
      </c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53" t="s">
        <v>218</v>
      </c>
      <c r="AD6" s="51"/>
      <c r="AE6" s="51"/>
      <c r="AF6" s="51"/>
    </row>
    <row r="7" spans="1:34" s="2" customFormat="1">
      <c r="A7" s="68" t="s">
        <v>37</v>
      </c>
      <c r="B7" s="159" t="s">
        <v>11</v>
      </c>
      <c r="C7" s="159"/>
      <c r="D7" s="159"/>
      <c r="E7" s="159"/>
      <c r="F7" s="159"/>
      <c r="G7" s="159"/>
      <c r="H7" s="159"/>
      <c r="I7" s="159" t="s">
        <v>11</v>
      </c>
      <c r="J7" s="159"/>
      <c r="K7" s="159" t="s">
        <v>49</v>
      </c>
      <c r="L7" s="159" t="s">
        <v>7</v>
      </c>
      <c r="M7" s="159"/>
      <c r="N7" s="58"/>
      <c r="O7" s="159" t="s">
        <v>51</v>
      </c>
      <c r="P7" s="159"/>
      <c r="Q7" s="159"/>
      <c r="R7" s="159"/>
      <c r="S7" s="159"/>
      <c r="T7" s="159"/>
      <c r="U7" s="159"/>
      <c r="V7" s="159"/>
      <c r="W7" s="349" t="s">
        <v>10</v>
      </c>
      <c r="X7" s="349"/>
      <c r="Y7" s="349"/>
      <c r="Z7" s="349"/>
      <c r="AA7" s="354"/>
      <c r="AB7" s="248"/>
      <c r="AC7" s="216"/>
      <c r="AD7" s="38" t="s">
        <v>226</v>
      </c>
      <c r="AE7" s="38" t="s">
        <v>227</v>
      </c>
      <c r="AF7" s="38" t="s">
        <v>228</v>
      </c>
      <c r="AH7" s="38" t="s">
        <v>281</v>
      </c>
    </row>
    <row r="8" spans="1:34" s="2" customFormat="1">
      <c r="A8" s="68" t="s">
        <v>38</v>
      </c>
      <c r="B8" s="159" t="s">
        <v>52</v>
      </c>
      <c r="C8" s="159" t="s">
        <v>40</v>
      </c>
      <c r="D8" s="159"/>
      <c r="E8" s="159"/>
      <c r="F8" s="159"/>
      <c r="G8" s="357" t="s">
        <v>217</v>
      </c>
      <c r="H8" s="159"/>
      <c r="I8" s="159" t="s">
        <v>47</v>
      </c>
      <c r="J8" s="159"/>
      <c r="K8" s="159" t="s">
        <v>181</v>
      </c>
      <c r="L8" s="159" t="s">
        <v>150</v>
      </c>
      <c r="M8" s="159"/>
      <c r="N8" s="58"/>
      <c r="O8" s="159" t="s">
        <v>52</v>
      </c>
      <c r="P8" s="159"/>
      <c r="Q8" s="159" t="s">
        <v>3</v>
      </c>
      <c r="R8" s="159"/>
      <c r="S8" s="159" t="s">
        <v>54</v>
      </c>
      <c r="T8" s="159"/>
      <c r="U8" s="159"/>
      <c r="V8" s="159"/>
      <c r="W8" s="159" t="s">
        <v>55</v>
      </c>
      <c r="X8" s="161" t="s">
        <v>153</v>
      </c>
      <c r="Y8" s="356" t="s">
        <v>215</v>
      </c>
      <c r="Z8" s="159"/>
      <c r="AA8" s="354"/>
      <c r="AB8" s="248"/>
      <c r="AC8" s="216"/>
      <c r="AD8" s="133" t="s">
        <v>229</v>
      </c>
      <c r="AE8" s="133" t="s">
        <v>229</v>
      </c>
      <c r="AF8" s="133" t="s">
        <v>230</v>
      </c>
      <c r="AH8" s="317" t="s">
        <v>282</v>
      </c>
    </row>
    <row r="9" spans="1:34" s="2" customFormat="1" ht="13.5" thickBot="1">
      <c r="A9" s="162" t="s">
        <v>39</v>
      </c>
      <c r="B9" s="101" t="s">
        <v>53</v>
      </c>
      <c r="C9" s="101" t="s">
        <v>151</v>
      </c>
      <c r="D9" s="101" t="s">
        <v>42</v>
      </c>
      <c r="E9" s="101" t="s">
        <v>7</v>
      </c>
      <c r="F9" s="163" t="s">
        <v>212</v>
      </c>
      <c r="G9" s="355"/>
      <c r="H9" s="101"/>
      <c r="I9" s="101" t="s">
        <v>46</v>
      </c>
      <c r="J9" s="101" t="s">
        <v>48</v>
      </c>
      <c r="K9" s="165" t="s">
        <v>182</v>
      </c>
      <c r="L9" s="101" t="s">
        <v>6</v>
      </c>
      <c r="M9" s="159"/>
      <c r="N9" s="100"/>
      <c r="O9" s="101" t="s">
        <v>152</v>
      </c>
      <c r="P9" s="101"/>
      <c r="Q9" s="101" t="s">
        <v>4</v>
      </c>
      <c r="R9" s="101"/>
      <c r="S9" s="101" t="s">
        <v>8</v>
      </c>
      <c r="T9" s="101"/>
      <c r="U9" s="101" t="s">
        <v>9</v>
      </c>
      <c r="V9" s="101"/>
      <c r="W9" s="101" t="s">
        <v>56</v>
      </c>
      <c r="X9" s="101" t="s">
        <v>154</v>
      </c>
      <c r="Y9" s="355"/>
      <c r="Z9" s="163" t="s">
        <v>155</v>
      </c>
      <c r="AA9" s="355"/>
      <c r="AB9" s="248"/>
      <c r="AC9" s="216"/>
      <c r="AD9" s="65"/>
      <c r="AE9" s="65" t="s">
        <v>231</v>
      </c>
      <c r="AF9" s="65" t="s">
        <v>231</v>
      </c>
      <c r="AH9" s="318" t="s">
        <v>283</v>
      </c>
    </row>
    <row r="10" spans="1:34" s="11" customFormat="1">
      <c r="A10" s="164" t="s">
        <v>13</v>
      </c>
      <c r="B10" s="74">
        <f t="shared" ref="B10:G10" si="0">SUM(B12:B39)</f>
        <v>4398925953.6499996</v>
      </c>
      <c r="C10" s="74">
        <f t="shared" si="0"/>
        <v>4007386545.6300001</v>
      </c>
      <c r="D10" s="74">
        <f t="shared" si="0"/>
        <v>124210219.19</v>
      </c>
      <c r="E10" s="74">
        <f t="shared" si="0"/>
        <v>420341733.22000009</v>
      </c>
      <c r="F10" s="74">
        <f t="shared" si="0"/>
        <v>3374178428.1800003</v>
      </c>
      <c r="G10" s="74">
        <f t="shared" si="0"/>
        <v>88656165.040000007</v>
      </c>
      <c r="H10" s="74"/>
      <c r="I10" s="154">
        <f>SUM(J10:L10)</f>
        <v>188481877.04999998</v>
      </c>
      <c r="J10" s="74">
        <f>SUM(J12:J39)</f>
        <v>34089105.5</v>
      </c>
      <c r="K10" s="74">
        <f>SUM(K12:K39)</f>
        <v>10255465.229999997</v>
      </c>
      <c r="L10" s="74">
        <f>SUM(L12:L39)</f>
        <v>144137306.31999999</v>
      </c>
      <c r="M10" s="74"/>
      <c r="N10" s="107"/>
      <c r="O10" s="74">
        <f>SUM(O12:O39)</f>
        <v>203057530.97</v>
      </c>
      <c r="P10" s="74"/>
      <c r="Q10" s="74">
        <f>SUM(Q12:Q39)</f>
        <v>157293015.02999994</v>
      </c>
      <c r="R10" s="74"/>
      <c r="S10" s="74">
        <f>SUM(S12:S39)</f>
        <v>19119030.669999994</v>
      </c>
      <c r="T10" s="74"/>
      <c r="U10" s="74">
        <f>SUM(U12:U39)</f>
        <v>19867548.879999999</v>
      </c>
      <c r="V10" s="74"/>
      <c r="W10" s="74">
        <f t="shared" ref="W10:AF10" si="1">SUM(W12:W39)</f>
        <v>3342198.55</v>
      </c>
      <c r="X10" s="74">
        <f t="shared" si="1"/>
        <v>119447.11</v>
      </c>
      <c r="Y10" s="74">
        <f t="shared" si="1"/>
        <v>161326.04</v>
      </c>
      <c r="Z10" s="74">
        <f t="shared" si="1"/>
        <v>6497163.2399999993</v>
      </c>
      <c r="AA10" s="74">
        <f t="shared" si="1"/>
        <v>3299897.3000000007</v>
      </c>
      <c r="AB10" s="249"/>
      <c r="AC10" s="74"/>
      <c r="AD10" s="60">
        <f t="shared" si="1"/>
        <v>4005247714.71</v>
      </c>
      <c r="AE10" s="60">
        <f t="shared" si="1"/>
        <v>188370941.14000005</v>
      </c>
      <c r="AF10" s="60">
        <f t="shared" si="1"/>
        <v>176368200.42000002</v>
      </c>
      <c r="AH10" s="60">
        <f t="shared" ref="AH10" si="2">SUM(AH12:AH39)</f>
        <v>4376132465.8100004</v>
      </c>
    </row>
    <row r="11" spans="1:34">
      <c r="A11" s="68"/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5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D11" s="51"/>
      <c r="AE11" s="263"/>
      <c r="AF11" s="51"/>
    </row>
    <row r="12" spans="1:34" s="121" customFormat="1">
      <c r="A12" s="68" t="s">
        <v>14</v>
      </c>
      <c r="B12" s="59">
        <f>+C12+I12+O12</f>
        <v>46326856.630000003</v>
      </c>
      <c r="C12" s="59">
        <f t="shared" ref="C12:C16" si="3">SUM(D12,E12,F12,G12)</f>
        <v>41154029.560000002</v>
      </c>
      <c r="D12" s="59">
        <v>1428094.09</v>
      </c>
      <c r="E12" s="59">
        <v>221439</v>
      </c>
      <c r="F12" s="59">
        <v>38009680</v>
      </c>
      <c r="G12" s="59">
        <v>1494816.47</v>
      </c>
      <c r="H12" s="59"/>
      <c r="I12" s="59">
        <f>SUM(J12:L12)</f>
        <v>2099601.9900000002</v>
      </c>
      <c r="J12" s="50">
        <v>46650.07</v>
      </c>
      <c r="K12" s="87">
        <v>109861.08</v>
      </c>
      <c r="L12" s="59">
        <v>1943090.84</v>
      </c>
      <c r="M12" s="59"/>
      <c r="N12" s="58"/>
      <c r="O12" s="59">
        <f>+Q12+S12+U12+Z12+X12+Y12</f>
        <v>3073225.08</v>
      </c>
      <c r="P12" s="59"/>
      <c r="Q12" s="59">
        <v>1199881.1100000001</v>
      </c>
      <c r="R12" s="59"/>
      <c r="S12" s="59">
        <v>259101.13</v>
      </c>
      <c r="T12" s="59"/>
      <c r="U12" s="59">
        <v>1614242.84</v>
      </c>
      <c r="V12" s="59"/>
      <c r="W12" s="50">
        <v>110083.66</v>
      </c>
      <c r="X12" s="59">
        <v>0</v>
      </c>
      <c r="Y12" s="59">
        <v>0</v>
      </c>
      <c r="Z12" s="59">
        <v>0</v>
      </c>
      <c r="AA12" s="59">
        <v>62680.43</v>
      </c>
      <c r="AB12" s="250"/>
      <c r="AC12" s="217"/>
      <c r="AD12" s="62">
        <f>C12-Adult!D10</f>
        <v>40955748.039999999</v>
      </c>
      <c r="AE12" s="24">
        <f>I12-Adult!J10</f>
        <v>2087356.7100000002</v>
      </c>
      <c r="AF12" s="24">
        <f>O12-U12-Adult!I10-Adult!N10-X12-Y12-Z12</f>
        <v>1449601.9700000002</v>
      </c>
      <c r="AH12" s="320">
        <f>B12-U12-Adult!B10</f>
        <v>44480230.159999996</v>
      </c>
    </row>
    <row r="13" spans="1:34">
      <c r="A13" s="68" t="s">
        <v>15</v>
      </c>
      <c r="B13" s="59">
        <f>+C13+I13+O13</f>
        <v>393218497.29000002</v>
      </c>
      <c r="C13" s="59">
        <f t="shared" si="3"/>
        <v>349529608.80000001</v>
      </c>
      <c r="D13" s="59">
        <v>8362677.5300000003</v>
      </c>
      <c r="E13" s="59">
        <v>28124758.460000001</v>
      </c>
      <c r="F13" s="59">
        <v>302158294.20999998</v>
      </c>
      <c r="G13" s="59">
        <v>10883878.6</v>
      </c>
      <c r="H13" s="59"/>
      <c r="I13" s="59">
        <f>SUM(J13:L13)</f>
        <v>27334010.599999998</v>
      </c>
      <c r="J13" s="50">
        <v>11024822.779999999</v>
      </c>
      <c r="K13" s="87">
        <v>758190.53</v>
      </c>
      <c r="L13" s="59">
        <v>15550997.289999999</v>
      </c>
      <c r="M13" s="59"/>
      <c r="N13" s="58"/>
      <c r="O13" s="59">
        <f>+Q13+S13+U13+Z13+X13+Y13</f>
        <v>16354877.889999999</v>
      </c>
      <c r="P13" s="59"/>
      <c r="Q13" s="59">
        <v>13045088.279999999</v>
      </c>
      <c r="R13" s="59"/>
      <c r="S13" s="59">
        <v>1500066.83</v>
      </c>
      <c r="T13" s="59"/>
      <c r="U13" s="59">
        <v>1264156.1100000001</v>
      </c>
      <c r="V13" s="59"/>
      <c r="W13" s="59">
        <v>0</v>
      </c>
      <c r="X13" s="59">
        <v>0</v>
      </c>
      <c r="Y13" s="59">
        <v>0</v>
      </c>
      <c r="Z13" s="59">
        <v>545566.67000000004</v>
      </c>
      <c r="AA13" s="59">
        <v>73475.63</v>
      </c>
      <c r="AC13" s="217"/>
      <c r="AD13" s="62">
        <f>C13-Adult!D11</f>
        <v>349529608.80000001</v>
      </c>
      <c r="AE13" s="24">
        <f>I13-Adult!J11</f>
        <v>27334010.599999998</v>
      </c>
      <c r="AF13" s="24">
        <f>O13-U13-Adult!I11-Adult!N11-X13-Y13-Z13</f>
        <v>14545155.109999999</v>
      </c>
      <c r="AH13" s="320">
        <f>B13-U13-Adult!B11</f>
        <v>391954341.18000001</v>
      </c>
    </row>
    <row r="14" spans="1:34" s="121" customFormat="1">
      <c r="A14" s="63" t="s">
        <v>16</v>
      </c>
      <c r="B14" s="59">
        <f>+C14+I14+O14</f>
        <v>468825673.25</v>
      </c>
      <c r="C14" s="59">
        <f t="shared" si="3"/>
        <v>378524810.13</v>
      </c>
      <c r="D14" s="59">
        <v>3815438.24</v>
      </c>
      <c r="E14" s="59">
        <v>87281818.540000007</v>
      </c>
      <c r="F14" s="59">
        <v>286417154.08999997</v>
      </c>
      <c r="G14" s="59">
        <v>1010399.26</v>
      </c>
      <c r="H14" s="59"/>
      <c r="I14" s="59">
        <f>SUM(J14:L14)</f>
        <v>19948691.609999999</v>
      </c>
      <c r="J14" s="50">
        <v>1920579.62</v>
      </c>
      <c r="K14" s="87">
        <v>82624.399999999994</v>
      </c>
      <c r="L14" s="59">
        <v>17945487.59</v>
      </c>
      <c r="M14" s="59"/>
      <c r="N14" s="59"/>
      <c r="O14" s="59">
        <f>+Q14+S14+U14+Z14+X14+Y14</f>
        <v>70352171.510000005</v>
      </c>
      <c r="P14" s="59"/>
      <c r="Q14" s="59">
        <v>63017770.619999997</v>
      </c>
      <c r="R14" s="59"/>
      <c r="S14" s="59">
        <v>766634.06</v>
      </c>
      <c r="T14" s="59"/>
      <c r="U14" s="59">
        <v>1609243.47</v>
      </c>
      <c r="V14" s="59"/>
      <c r="W14" s="59">
        <v>0</v>
      </c>
      <c r="X14" s="59">
        <v>0</v>
      </c>
      <c r="Y14" s="59">
        <v>0</v>
      </c>
      <c r="Z14" s="59">
        <v>4958523.3600000003</v>
      </c>
      <c r="AA14" s="59">
        <v>1783469.27</v>
      </c>
      <c r="AB14" s="249"/>
      <c r="AC14" s="217"/>
      <c r="AD14" s="62">
        <f>C14-Adult!D12</f>
        <v>378524810.13</v>
      </c>
      <c r="AE14" s="24">
        <f>I14-Adult!J12</f>
        <v>19948691.609999999</v>
      </c>
      <c r="AF14" s="24">
        <f>O14-U14-Adult!I12-Adult!N12-X14-Y14-Z14</f>
        <v>63784404.680000007</v>
      </c>
      <c r="AH14" s="320">
        <f>B14-U14-Adult!B12</f>
        <v>467216429.77999997</v>
      </c>
    </row>
    <row r="15" spans="1:34">
      <c r="A15" s="63" t="s">
        <v>17</v>
      </c>
      <c r="B15" s="59">
        <f>+C15+I15+O15</f>
        <v>488369357.83999997</v>
      </c>
      <c r="C15" s="59">
        <f t="shared" si="3"/>
        <v>453403673.15999997</v>
      </c>
      <c r="D15" s="59">
        <v>11705716.98</v>
      </c>
      <c r="E15" s="59">
        <v>42802011.100000001</v>
      </c>
      <c r="F15" s="59">
        <v>391243054.07999998</v>
      </c>
      <c r="G15" s="87">
        <v>7652891</v>
      </c>
      <c r="H15" s="59"/>
      <c r="I15" s="59">
        <f>SUM(J15:L15)</f>
        <v>24542059.379999999</v>
      </c>
      <c r="J15" s="50">
        <v>3736053.16</v>
      </c>
      <c r="K15" s="87">
        <v>1775712</v>
      </c>
      <c r="L15" s="59">
        <v>19030294.219999999</v>
      </c>
      <c r="M15" s="59"/>
      <c r="N15" s="59"/>
      <c r="O15" s="59">
        <f>+Q15+S15+U15+Z15+X15+Y15</f>
        <v>10423625.299999999</v>
      </c>
      <c r="P15" s="59"/>
      <c r="Q15" s="59">
        <v>8987640.4700000007</v>
      </c>
      <c r="R15" s="59"/>
      <c r="S15" s="59">
        <v>1003240.28</v>
      </c>
      <c r="T15" s="59"/>
      <c r="U15" s="59">
        <v>416958.45</v>
      </c>
      <c r="V15" s="59"/>
      <c r="W15" s="59">
        <v>966067</v>
      </c>
      <c r="X15" s="59">
        <v>0</v>
      </c>
      <c r="Y15" s="59">
        <v>0</v>
      </c>
      <c r="Z15" s="59">
        <v>15786.1</v>
      </c>
      <c r="AA15" s="59">
        <v>594636.14</v>
      </c>
      <c r="AC15" s="217"/>
      <c r="AD15" s="62">
        <f>C15-Adult!D13</f>
        <v>453134432.85999995</v>
      </c>
      <c r="AE15" s="24">
        <f>I15-Adult!J13</f>
        <v>24531614.34</v>
      </c>
      <c r="AF15" s="24">
        <f>O15-U15-Adult!I13-Adult!N13-X15-Y15-Z15</f>
        <v>9989025.75</v>
      </c>
      <c r="AH15" s="320">
        <f>B15-U15-Adult!B13</f>
        <v>487635754.27999997</v>
      </c>
    </row>
    <row r="16" spans="1:34">
      <c r="A16" s="63" t="s">
        <v>18</v>
      </c>
      <c r="B16" s="59">
        <f>+C16+I16+O16</f>
        <v>88047830.980000004</v>
      </c>
      <c r="C16" s="59">
        <f t="shared" si="3"/>
        <v>83441030.409999996</v>
      </c>
      <c r="D16" s="59">
        <v>1465787.37</v>
      </c>
      <c r="E16" s="59">
        <v>8566330.3399999999</v>
      </c>
      <c r="F16" s="59">
        <v>69349854.670000002</v>
      </c>
      <c r="G16" s="59">
        <v>4059058.03</v>
      </c>
      <c r="H16" s="59"/>
      <c r="I16" s="59">
        <f>SUM(J16:L16)</f>
        <v>2512175.9</v>
      </c>
      <c r="J16" s="50">
        <v>269615.05</v>
      </c>
      <c r="K16" s="87">
        <v>212111.96</v>
      </c>
      <c r="L16" s="59">
        <v>2030448.89</v>
      </c>
      <c r="M16" s="59"/>
      <c r="N16" s="59"/>
      <c r="O16" s="59">
        <f>+Q16+S16+U16+Z16+X16+Y16</f>
        <v>2094624.67</v>
      </c>
      <c r="P16" s="59"/>
      <c r="Q16" s="87">
        <v>517592.88</v>
      </c>
      <c r="R16" s="59"/>
      <c r="S16" s="59">
        <v>460622.36</v>
      </c>
      <c r="T16" s="59"/>
      <c r="U16" s="59">
        <v>1116409.43</v>
      </c>
      <c r="V16" s="59"/>
      <c r="W16" s="59">
        <v>0</v>
      </c>
      <c r="X16" s="59">
        <v>0</v>
      </c>
      <c r="Y16" s="59">
        <v>0</v>
      </c>
      <c r="Z16" s="59">
        <v>0</v>
      </c>
      <c r="AA16" s="59">
        <v>18043.54</v>
      </c>
      <c r="AB16" s="251"/>
      <c r="AC16" s="217"/>
      <c r="AD16" s="62">
        <f>C16-Adult!D14</f>
        <v>83141155.829999998</v>
      </c>
      <c r="AE16" s="24">
        <f>I16-Adult!J14</f>
        <v>2500123.11</v>
      </c>
      <c r="AF16" s="24">
        <f>O16-U16-Adult!I14-Adult!N14-X16-Y16-Z16</f>
        <v>969615.28</v>
      </c>
      <c r="AH16" s="320">
        <f>B16-U16-Adult!B14</f>
        <v>86559685.179999992</v>
      </c>
    </row>
    <row r="17" spans="1:34">
      <c r="A17" s="63"/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D17" s="62"/>
      <c r="AE17" s="24"/>
      <c r="AF17" s="24"/>
      <c r="AH17" s="320"/>
    </row>
    <row r="18" spans="1:34">
      <c r="A18" s="63" t="s">
        <v>19</v>
      </c>
      <c r="B18" s="59">
        <f>+C18+I18+O18</f>
        <v>27999011.759999998</v>
      </c>
      <c r="C18" s="59">
        <f t="shared" ref="C18:C22" si="4">SUM(D18,E18,F18,G18)</f>
        <v>25780902.639999997</v>
      </c>
      <c r="D18" s="59">
        <v>626466.43000000005</v>
      </c>
      <c r="E18" s="59">
        <v>872453.88</v>
      </c>
      <c r="F18" s="59">
        <v>23128776.399999999</v>
      </c>
      <c r="G18" s="59">
        <v>1153205.93</v>
      </c>
      <c r="H18" s="59"/>
      <c r="I18" s="59">
        <f>SUM(J18:L18)</f>
        <v>666707.93999999994</v>
      </c>
      <c r="J18" s="87">
        <v>26732.58</v>
      </c>
      <c r="K18" s="87">
        <v>42708.480000000003</v>
      </c>
      <c r="L18" s="59">
        <v>597266.88</v>
      </c>
      <c r="M18" s="59"/>
      <c r="N18" s="59"/>
      <c r="O18" s="59">
        <f>+Q18+S18+U18+Z18+X18+Y18</f>
        <v>1551401.1800000002</v>
      </c>
      <c r="P18" s="59"/>
      <c r="Q18" s="59">
        <v>781049.75</v>
      </c>
      <c r="R18" s="59"/>
      <c r="S18" s="59">
        <v>177363.29</v>
      </c>
      <c r="T18" s="59"/>
      <c r="U18" s="59">
        <v>592988.14</v>
      </c>
      <c r="V18" s="59"/>
      <c r="W18" s="50">
        <v>0</v>
      </c>
      <c r="X18" s="59">
        <v>0</v>
      </c>
      <c r="Y18" s="59">
        <v>0</v>
      </c>
      <c r="Z18" s="59">
        <v>0</v>
      </c>
      <c r="AA18" s="59">
        <v>15905.85</v>
      </c>
      <c r="AB18" s="251"/>
      <c r="AC18" s="217"/>
      <c r="AD18" s="62">
        <f>C18-Adult!D16</f>
        <v>25780902.639999997</v>
      </c>
      <c r="AE18" s="24">
        <f>I18-Adult!J16</f>
        <v>666707.93999999994</v>
      </c>
      <c r="AF18" s="24">
        <f>O18-U18-Adult!I16-Adult!N16-X18-Y18-Z18</f>
        <v>958413.04000000015</v>
      </c>
      <c r="AH18" s="320">
        <f>B18-U18-Adult!B16</f>
        <v>27406023.619999997</v>
      </c>
    </row>
    <row r="19" spans="1:34">
      <c r="A19" s="63" t="s">
        <v>20</v>
      </c>
      <c r="B19" s="59">
        <f>+C19+I19+O19</f>
        <v>132111404.26000002</v>
      </c>
      <c r="C19" s="59">
        <f t="shared" si="4"/>
        <v>121109487.72000001</v>
      </c>
      <c r="D19" s="59">
        <v>2818741.72</v>
      </c>
      <c r="E19" s="59">
        <v>2445130.21</v>
      </c>
      <c r="F19" s="59">
        <v>111372273.53</v>
      </c>
      <c r="G19" s="59">
        <v>4473342.26</v>
      </c>
      <c r="H19" s="59"/>
      <c r="I19" s="59">
        <f>SUM(J19:L19)</f>
        <v>8589502.6699999999</v>
      </c>
      <c r="J19" s="50">
        <v>2061467.01</v>
      </c>
      <c r="K19" s="87">
        <v>514240.74</v>
      </c>
      <c r="L19" s="59">
        <v>6013794.9199999999</v>
      </c>
      <c r="M19" s="59"/>
      <c r="N19" s="59"/>
      <c r="O19" s="59">
        <f>+Q19+S19+U19+Z19+X19+Y19</f>
        <v>2412413.87</v>
      </c>
      <c r="P19" s="59"/>
      <c r="Q19" s="59">
        <v>1335315.57</v>
      </c>
      <c r="R19" s="59"/>
      <c r="S19" s="59">
        <v>498513.2</v>
      </c>
      <c r="T19" s="59"/>
      <c r="U19" s="59">
        <v>546360.6</v>
      </c>
      <c r="V19" s="59"/>
      <c r="W19" s="50">
        <v>65400.34</v>
      </c>
      <c r="X19" s="50">
        <v>0</v>
      </c>
      <c r="Y19" s="50">
        <v>0</v>
      </c>
      <c r="Z19" s="59">
        <v>32224.5</v>
      </c>
      <c r="AA19" s="59">
        <v>28912.35</v>
      </c>
      <c r="AB19" s="251"/>
      <c r="AC19" s="217"/>
      <c r="AD19" s="62">
        <f>C19-Adult!D17</f>
        <v>121109487.72000001</v>
      </c>
      <c r="AE19" s="24">
        <f>I19-Adult!J17</f>
        <v>8589502.6699999999</v>
      </c>
      <c r="AF19" s="24">
        <f>O19-U19-Adult!I17-Adult!N17-X19-Y19-Z19</f>
        <v>1833828.77</v>
      </c>
      <c r="AH19" s="320">
        <f>B19-U19-Adult!B17</f>
        <v>131565043.66000003</v>
      </c>
    </row>
    <row r="20" spans="1:34">
      <c r="A20" s="63" t="s">
        <v>21</v>
      </c>
      <c r="B20" s="59">
        <f>+C20+I20+O20</f>
        <v>72297976.74000001</v>
      </c>
      <c r="C20" s="59">
        <f t="shared" si="4"/>
        <v>66720062.920000002</v>
      </c>
      <c r="D20" s="59">
        <v>1259834.0799999998</v>
      </c>
      <c r="E20" s="59">
        <v>6968532.6600000001</v>
      </c>
      <c r="F20" s="59">
        <v>56814865.189999998</v>
      </c>
      <c r="G20" s="59">
        <v>1676830.99</v>
      </c>
      <c r="H20" s="59"/>
      <c r="I20" s="59">
        <f>SUM(J20:L20)</f>
        <v>2793248.48</v>
      </c>
      <c r="J20" s="50">
        <v>180487.67999999999</v>
      </c>
      <c r="K20" s="87">
        <v>169506.48</v>
      </c>
      <c r="L20" s="59">
        <v>2443254.3199999998</v>
      </c>
      <c r="M20" s="59"/>
      <c r="N20" s="59"/>
      <c r="O20" s="59">
        <f>+Q20+S20+U20+Z20+X20+Y20</f>
        <v>2784665.34</v>
      </c>
      <c r="P20" s="59"/>
      <c r="Q20" s="59">
        <v>1531928.46</v>
      </c>
      <c r="R20" s="59"/>
      <c r="S20" s="59">
        <v>337525.81</v>
      </c>
      <c r="T20" s="59"/>
      <c r="U20" s="59">
        <v>915211.07</v>
      </c>
      <c r="V20" s="59"/>
      <c r="W20" s="50">
        <v>102360.14</v>
      </c>
      <c r="X20" s="59">
        <v>0</v>
      </c>
      <c r="Y20" s="59">
        <v>0</v>
      </c>
      <c r="Z20" s="59">
        <v>0</v>
      </c>
      <c r="AA20" s="59">
        <v>68956.350000000006</v>
      </c>
      <c r="AB20" s="251"/>
      <c r="AC20" s="217"/>
      <c r="AD20" s="62">
        <f>C20-Adult!D18</f>
        <v>66720062.920000002</v>
      </c>
      <c r="AE20" s="24">
        <f>I20-Adult!J18</f>
        <v>2793248.48</v>
      </c>
      <c r="AF20" s="24">
        <f>O20-U20-Adult!I18-Adult!N18-X20-Y20-Z20</f>
        <v>1869454.27</v>
      </c>
      <c r="AH20" s="320">
        <f>B20-U20-Adult!B18</f>
        <v>71382765.670000017</v>
      </c>
    </row>
    <row r="21" spans="1:34">
      <c r="A21" s="63" t="s">
        <v>22</v>
      </c>
      <c r="B21" s="59">
        <f>+C21+I21+O21</f>
        <v>133136781.2</v>
      </c>
      <c r="C21" s="59">
        <f t="shared" si="4"/>
        <v>125858064.36</v>
      </c>
      <c r="D21" s="59">
        <v>3554215.11</v>
      </c>
      <c r="E21" s="59">
        <v>17129482.699999999</v>
      </c>
      <c r="F21" s="59">
        <v>97941251.189999998</v>
      </c>
      <c r="G21" s="59">
        <v>7233115.3600000003</v>
      </c>
      <c r="H21" s="59"/>
      <c r="I21" s="59">
        <f>SUM(J21:L21)</f>
        <v>4850027.54</v>
      </c>
      <c r="J21" s="50">
        <v>267700.75</v>
      </c>
      <c r="K21" s="87">
        <v>225124.79</v>
      </c>
      <c r="L21" s="59">
        <v>4357202</v>
      </c>
      <c r="M21" s="59"/>
      <c r="N21" s="59"/>
      <c r="O21" s="59">
        <f>+Q21+S21+U21+Z21+X21+Y21</f>
        <v>2428689.3000000003</v>
      </c>
      <c r="P21" s="59"/>
      <c r="Q21" s="59">
        <v>1907356.98</v>
      </c>
      <c r="R21" s="59"/>
      <c r="S21" s="50">
        <v>511958.01</v>
      </c>
      <c r="T21" s="59"/>
      <c r="U21" s="59">
        <v>9374.31</v>
      </c>
      <c r="V21" s="59"/>
      <c r="W21" s="50">
        <v>53290.89</v>
      </c>
      <c r="X21" s="152">
        <v>0</v>
      </c>
      <c r="Y21" s="59">
        <v>0</v>
      </c>
      <c r="Z21" s="59">
        <v>0</v>
      </c>
      <c r="AA21" s="59">
        <v>35962.51</v>
      </c>
      <c r="AB21" s="251"/>
      <c r="AC21" s="217"/>
      <c r="AD21" s="62">
        <f>C21-Adult!D19</f>
        <v>125221878.97</v>
      </c>
      <c r="AE21" s="24">
        <f>I21-Adult!J19</f>
        <v>4809888.08</v>
      </c>
      <c r="AF21" s="24">
        <f>O21-U21-Adult!I19-Adult!N19-X21-Y21-Z21</f>
        <v>2410648.91</v>
      </c>
      <c r="AH21" s="320">
        <f>B21-U21-Adult!B19</f>
        <v>132363020.38</v>
      </c>
    </row>
    <row r="22" spans="1:34">
      <c r="A22" s="63" t="s">
        <v>23</v>
      </c>
      <c r="B22" s="59">
        <f>+C22+I22+O22</f>
        <v>23696676.559999999</v>
      </c>
      <c r="C22" s="59">
        <f t="shared" si="4"/>
        <v>21203487.440000001</v>
      </c>
      <c r="D22" s="59">
        <v>833701.25</v>
      </c>
      <c r="E22" s="59">
        <v>72791.19</v>
      </c>
      <c r="F22" s="59">
        <v>20249371.23</v>
      </c>
      <c r="G22" s="59">
        <v>47623.77</v>
      </c>
      <c r="H22" s="59"/>
      <c r="I22" s="59">
        <f>SUM(J22:L22)</f>
        <v>1117491.17</v>
      </c>
      <c r="J22" s="59">
        <v>291480.03999999998</v>
      </c>
      <c r="K22" s="87">
        <v>0</v>
      </c>
      <c r="L22" s="59">
        <v>826011.13</v>
      </c>
      <c r="M22" s="59"/>
      <c r="N22" s="59"/>
      <c r="O22" s="59">
        <f>+Q22+S22+U22+Z22+X22+Y22</f>
        <v>1375697.9500000002</v>
      </c>
      <c r="P22" s="59"/>
      <c r="Q22" s="59">
        <v>662728.79</v>
      </c>
      <c r="R22" s="59"/>
      <c r="S22" s="59">
        <v>621938.41</v>
      </c>
      <c r="T22" s="59"/>
      <c r="U22" s="59">
        <v>91030.75</v>
      </c>
      <c r="V22" s="59"/>
      <c r="W22" s="59">
        <v>49995.96</v>
      </c>
      <c r="X22" s="59">
        <v>0</v>
      </c>
      <c r="Y22" s="59">
        <v>0</v>
      </c>
      <c r="Z22" s="59">
        <v>0</v>
      </c>
      <c r="AA22" s="24">
        <v>11467.61</v>
      </c>
      <c r="AC22" s="217"/>
      <c r="AD22" s="62">
        <f>C22-Adult!D20</f>
        <v>21128615.630000003</v>
      </c>
      <c r="AE22" s="24">
        <f>I22-Adult!J20</f>
        <v>1117084.52</v>
      </c>
      <c r="AF22" s="24">
        <f>O22-U22-Adult!I20-Adult!N20-X22-Y22-Z22</f>
        <v>1284667.2000000002</v>
      </c>
      <c r="AH22" s="320">
        <f>B22-U22-Adult!B20</f>
        <v>23508972.849999998</v>
      </c>
    </row>
    <row r="23" spans="1:34">
      <c r="A23" s="63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D23" s="62"/>
      <c r="AE23" s="24"/>
      <c r="AF23" s="23"/>
      <c r="AH23" s="320"/>
    </row>
    <row r="24" spans="1:34">
      <c r="A24" s="63" t="s">
        <v>24</v>
      </c>
      <c r="B24" s="59">
        <f t="shared" ref="B24:B28" si="5">+C24+I24+O24</f>
        <v>200969471.47999999</v>
      </c>
      <c r="C24" s="59">
        <f>SUM(D24,E24,F24,G24)</f>
        <v>190073971.35999998</v>
      </c>
      <c r="D24" s="59">
        <v>2899039.2499999991</v>
      </c>
      <c r="E24" s="59">
        <v>2157919.87</v>
      </c>
      <c r="F24" s="59">
        <v>183797409.39999998</v>
      </c>
      <c r="G24" s="59">
        <v>1219602.8399999999</v>
      </c>
      <c r="H24" s="59">
        <v>192678920.84000003</v>
      </c>
      <c r="I24" s="59">
        <f>SUM(J24:L24)</f>
        <v>8504956.1899999995</v>
      </c>
      <c r="J24" s="50">
        <v>1039743.63</v>
      </c>
      <c r="K24" s="87">
        <v>813295.4</v>
      </c>
      <c r="L24" s="59">
        <v>6651917.1600000001</v>
      </c>
      <c r="M24" s="59"/>
      <c r="N24" s="59"/>
      <c r="O24" s="59">
        <f>+Q24+S24+U24+Z24+X24+Y24</f>
        <v>2390543.9300000002</v>
      </c>
      <c r="P24" s="59"/>
      <c r="Q24" s="59">
        <v>1041989.08</v>
      </c>
      <c r="R24" s="59"/>
      <c r="S24" s="59">
        <v>759574.25</v>
      </c>
      <c r="T24" s="59"/>
      <c r="U24" s="59">
        <v>588980.6</v>
      </c>
      <c r="V24" s="59"/>
      <c r="W24" s="59">
        <v>0</v>
      </c>
      <c r="X24" s="59">
        <v>0</v>
      </c>
      <c r="Y24" s="59">
        <v>0</v>
      </c>
      <c r="Z24" s="59">
        <v>0</v>
      </c>
      <c r="AA24" s="59">
        <v>10280.56</v>
      </c>
      <c r="AC24" s="217"/>
      <c r="AD24" s="62">
        <f>C24-Adult!D22</f>
        <v>190019447.74999997</v>
      </c>
      <c r="AE24" s="24">
        <f>I24-Adult!J22</f>
        <v>8504013.6899999995</v>
      </c>
      <c r="AF24" s="24">
        <f>O24-U24-Adult!I22-Adult!N22-X24-Y24-Z24</f>
        <v>1801563.33</v>
      </c>
      <c r="AH24" s="320">
        <f>B24-U24-Adult!B22</f>
        <v>200306020.24000001</v>
      </c>
    </row>
    <row r="25" spans="1:34">
      <c r="A25" s="63" t="s">
        <v>25</v>
      </c>
      <c r="B25" s="59">
        <f t="shared" si="5"/>
        <v>22026137.59</v>
      </c>
      <c r="C25" s="59">
        <f t="shared" ref="C25:C28" si="6">SUM(D25,E25,F25,G25)</f>
        <v>20734387.190000001</v>
      </c>
      <c r="D25" s="59">
        <v>391562.51</v>
      </c>
      <c r="E25" s="59">
        <v>128629.19</v>
      </c>
      <c r="F25" s="59">
        <v>19233079.210000001</v>
      </c>
      <c r="G25" s="59">
        <v>981116.28</v>
      </c>
      <c r="H25" s="59">
        <v>22148842.810000002</v>
      </c>
      <c r="I25" s="59">
        <f>SUM(J25:L25)</f>
        <v>579950.16</v>
      </c>
      <c r="J25" s="50">
        <v>80761.19</v>
      </c>
      <c r="K25" s="87">
        <v>21761.4</v>
      </c>
      <c r="L25" s="59">
        <v>477427.57</v>
      </c>
      <c r="M25" s="59"/>
      <c r="N25" s="59"/>
      <c r="O25" s="59">
        <f>+Q25+S25+U25+Z25+X25+Y25</f>
        <v>711800.24</v>
      </c>
      <c r="P25" s="59"/>
      <c r="Q25" s="59">
        <v>142847.25</v>
      </c>
      <c r="R25" s="59"/>
      <c r="S25" s="59">
        <v>203053.72</v>
      </c>
      <c r="T25" s="59"/>
      <c r="U25" s="59">
        <v>245745.56</v>
      </c>
      <c r="V25" s="59"/>
      <c r="W25" s="59">
        <v>120153.71</v>
      </c>
      <c r="X25" s="50">
        <v>119447.11</v>
      </c>
      <c r="Y25" s="50">
        <v>0</v>
      </c>
      <c r="Z25" s="59">
        <v>706.6</v>
      </c>
      <c r="AA25" s="50">
        <v>0</v>
      </c>
      <c r="AC25" s="217"/>
      <c r="AD25" s="62">
        <f>C25-Adult!D23</f>
        <v>20734387.190000001</v>
      </c>
      <c r="AE25" s="24">
        <f>I25-Adult!J23</f>
        <v>579950.16</v>
      </c>
      <c r="AF25" s="24">
        <f>O25-U25-Adult!I23-Adult!N23-X25-Y25-Z25</f>
        <v>345900.97000000003</v>
      </c>
      <c r="AH25" s="320">
        <f>B25-U25-Adult!B23</f>
        <v>21780392.030000001</v>
      </c>
    </row>
    <row r="26" spans="1:34">
      <c r="A26" s="63" t="s">
        <v>26</v>
      </c>
      <c r="B26" s="59">
        <f t="shared" si="5"/>
        <v>182161141.79000002</v>
      </c>
      <c r="C26" s="59">
        <f t="shared" si="6"/>
        <v>168670068.70000002</v>
      </c>
      <c r="D26" s="59">
        <v>3149090.94</v>
      </c>
      <c r="E26" s="59">
        <v>9569112.9600000009</v>
      </c>
      <c r="F26" s="59">
        <v>152045713.18000001</v>
      </c>
      <c r="G26" s="59">
        <v>3906151.62</v>
      </c>
      <c r="H26" s="59">
        <v>173167026.87</v>
      </c>
      <c r="I26" s="59">
        <f>SUM(J26:L26)</f>
        <v>8641736.7199999988</v>
      </c>
      <c r="J26" s="50">
        <v>1352921.96</v>
      </c>
      <c r="K26" s="87">
        <v>1364544.59</v>
      </c>
      <c r="L26" s="59">
        <v>5924270.1699999999</v>
      </c>
      <c r="M26" s="59"/>
      <c r="N26" s="59"/>
      <c r="O26" s="59">
        <f>+Q26+S26+U26+Z26+X26+Y26</f>
        <v>4849336.37</v>
      </c>
      <c r="P26" s="59"/>
      <c r="Q26" s="59">
        <v>2520984.63</v>
      </c>
      <c r="R26" s="59"/>
      <c r="S26" s="59">
        <v>831532.88</v>
      </c>
      <c r="T26" s="59"/>
      <c r="U26" s="59">
        <v>1490482.73</v>
      </c>
      <c r="V26" s="59"/>
      <c r="W26" s="59">
        <v>0</v>
      </c>
      <c r="X26" s="59">
        <v>0</v>
      </c>
      <c r="Y26" s="59">
        <v>0</v>
      </c>
      <c r="Z26" s="59">
        <v>6336.13</v>
      </c>
      <c r="AA26" s="59">
        <v>0</v>
      </c>
      <c r="AC26" s="217"/>
      <c r="AD26" s="62">
        <f>C26-Adult!D24</f>
        <v>168670068.70000002</v>
      </c>
      <c r="AE26" s="24">
        <f>I26-Adult!J24</f>
        <v>8641736.7199999988</v>
      </c>
      <c r="AF26" s="24">
        <f>O26-U26-Adult!I24-Adult!N24-X26-Y26-Z26</f>
        <v>3352517.5100000002</v>
      </c>
      <c r="AH26" s="320">
        <f>B26-U26-Adult!B24</f>
        <v>180670659.06000003</v>
      </c>
    </row>
    <row r="27" spans="1:34" s="121" customFormat="1">
      <c r="A27" s="63" t="s">
        <v>27</v>
      </c>
      <c r="B27" s="59">
        <f t="shared" si="5"/>
        <v>307974318.89999998</v>
      </c>
      <c r="C27" s="59">
        <f t="shared" si="6"/>
        <v>290338963.94999999</v>
      </c>
      <c r="D27" s="59">
        <v>13527115.26</v>
      </c>
      <c r="E27" s="59">
        <v>25193855.199999999</v>
      </c>
      <c r="F27" s="59">
        <v>237367598.49000001</v>
      </c>
      <c r="G27" s="59">
        <v>14250395</v>
      </c>
      <c r="H27" s="59">
        <v>280401238.69999999</v>
      </c>
      <c r="I27" s="59">
        <f>SUM(J27:L27)</f>
        <v>14474715.76</v>
      </c>
      <c r="J27" s="50">
        <v>3056961</v>
      </c>
      <c r="K27" s="87">
        <v>648119</v>
      </c>
      <c r="L27" s="59">
        <v>10769635.76</v>
      </c>
      <c r="M27" s="59"/>
      <c r="N27" s="59"/>
      <c r="O27" s="59">
        <f>+Q27+S27+U27+Z27+X27+Y27</f>
        <v>3160639.19</v>
      </c>
      <c r="P27" s="59"/>
      <c r="Q27" s="59">
        <v>2663545.69</v>
      </c>
      <c r="R27" s="59"/>
      <c r="S27" s="59">
        <v>281820.45</v>
      </c>
      <c r="T27" s="59"/>
      <c r="U27" s="59">
        <v>215273.05</v>
      </c>
      <c r="V27" s="59"/>
      <c r="W27" s="50">
        <v>585227.81999999995</v>
      </c>
      <c r="X27" s="59">
        <v>0</v>
      </c>
      <c r="Y27" s="59">
        <v>0</v>
      </c>
      <c r="Z27" s="59">
        <v>0</v>
      </c>
      <c r="AA27" s="59">
        <v>2403.9</v>
      </c>
      <c r="AB27" s="249"/>
      <c r="AC27" s="217"/>
      <c r="AD27" s="62">
        <f>C27-Adult!D25</f>
        <v>290338963.94999999</v>
      </c>
      <c r="AE27" s="59">
        <f>I27-Adult!J25</f>
        <v>14474715.76</v>
      </c>
      <c r="AF27" s="59">
        <f>O27-U27-Adult!I25-Adult!N25-X27-Y27-Z27</f>
        <v>2945366.14</v>
      </c>
      <c r="AH27" s="320">
        <f>B27-U27-Adult!B25</f>
        <v>307759045.84999996</v>
      </c>
    </row>
    <row r="28" spans="1:34">
      <c r="A28" s="63" t="s">
        <v>28</v>
      </c>
      <c r="B28" s="59">
        <f t="shared" si="5"/>
        <v>11613190.559999999</v>
      </c>
      <c r="C28" s="59">
        <f t="shared" si="6"/>
        <v>10750881.169999998</v>
      </c>
      <c r="D28" s="59">
        <v>197067.49</v>
      </c>
      <c r="E28" s="59">
        <v>1160348.8600000001</v>
      </c>
      <c r="F28" s="59">
        <v>8718552.6099999994</v>
      </c>
      <c r="G28" s="59">
        <v>674912.21</v>
      </c>
      <c r="H28" s="59">
        <v>11511373.32</v>
      </c>
      <c r="I28" s="59">
        <f>SUM(J28:L28)</f>
        <v>428097.22</v>
      </c>
      <c r="J28" s="50">
        <v>70730.539999999994</v>
      </c>
      <c r="K28" s="87">
        <v>25080.74</v>
      </c>
      <c r="L28" s="59">
        <v>332285.94</v>
      </c>
      <c r="M28" s="59"/>
      <c r="N28" s="59"/>
      <c r="O28" s="59">
        <f>+Q28+S28+U28+Z28+X28+Y28</f>
        <v>434212.17</v>
      </c>
      <c r="P28" s="59"/>
      <c r="Q28" s="59">
        <v>163536.95999999999</v>
      </c>
      <c r="R28" s="59"/>
      <c r="S28" s="59">
        <v>91732.01</v>
      </c>
      <c r="T28" s="59"/>
      <c r="U28" s="59">
        <v>178943.2</v>
      </c>
      <c r="V28" s="59"/>
      <c r="W28" s="59">
        <v>0</v>
      </c>
      <c r="X28" s="59">
        <v>0</v>
      </c>
      <c r="Y28" s="59">
        <v>0</v>
      </c>
      <c r="Z28" s="59">
        <v>0</v>
      </c>
      <c r="AA28" s="59">
        <v>0</v>
      </c>
      <c r="AC28" s="217"/>
      <c r="AD28" s="62">
        <f>C28-Adult!D26</f>
        <v>10750881.169999998</v>
      </c>
      <c r="AE28" s="24">
        <f>I28-Adult!J26</f>
        <v>428097.22</v>
      </c>
      <c r="AF28" s="24">
        <f>O28-U28-Adult!I26-Adult!N26-X28-Y28-Z28</f>
        <v>255268.96999999997</v>
      </c>
      <c r="AH28" s="320">
        <f>B28-U28-Adult!B26</f>
        <v>11434094.43</v>
      </c>
    </row>
    <row r="29" spans="1:34">
      <c r="A29" s="63"/>
      <c r="B29" s="208"/>
      <c r="C29" s="208"/>
      <c r="D29" s="208"/>
      <c r="E29" s="208"/>
      <c r="F29" s="266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D29" s="62"/>
      <c r="AE29" s="24"/>
      <c r="AF29" s="24"/>
      <c r="AH29" s="320"/>
    </row>
    <row r="30" spans="1:34">
      <c r="A30" s="64" t="s">
        <v>148</v>
      </c>
      <c r="B30" s="59">
        <f t="shared" ref="B30:B34" si="7">+C30+I30+O30</f>
        <v>846360922.53999996</v>
      </c>
      <c r="C30" s="59">
        <f t="shared" ref="C30:C34" si="8">SUM(D30,E30,F30,G30)</f>
        <v>806399683.54000008</v>
      </c>
      <c r="D30" s="59">
        <v>15231023.24</v>
      </c>
      <c r="E30" s="59">
        <v>146826214.18000001</v>
      </c>
      <c r="F30" s="59">
        <v>639457651.28999996</v>
      </c>
      <c r="G30" s="59">
        <v>4884794.83</v>
      </c>
      <c r="H30" s="59"/>
      <c r="I30" s="59">
        <f>SUM(J30:L30)</f>
        <v>25638634.189999998</v>
      </c>
      <c r="J30" s="50">
        <v>3876479.57</v>
      </c>
      <c r="K30" s="87">
        <v>2538195.69</v>
      </c>
      <c r="L30" s="23">
        <v>19223958.93</v>
      </c>
      <c r="M30" s="59"/>
      <c r="N30" s="58"/>
      <c r="O30" s="59">
        <f>+Q30+S30+U30+Z30+X30+Y30</f>
        <v>14322604.809999999</v>
      </c>
      <c r="P30" s="59"/>
      <c r="Q30" s="59">
        <v>8321383.0099999998</v>
      </c>
      <c r="R30" s="59"/>
      <c r="S30" s="59">
        <v>4159373.77</v>
      </c>
      <c r="T30" s="59"/>
      <c r="U30" s="59">
        <v>1836910.53</v>
      </c>
      <c r="V30" s="59"/>
      <c r="W30" s="59">
        <v>511961</v>
      </c>
      <c r="X30" s="59">
        <v>0</v>
      </c>
      <c r="Y30" s="59">
        <v>0</v>
      </c>
      <c r="Z30" s="59">
        <v>4937.5</v>
      </c>
      <c r="AA30" s="24">
        <v>364938.37</v>
      </c>
      <c r="AC30" s="217"/>
      <c r="AD30" s="62">
        <f>C30-Adult!D28</f>
        <v>806399683.54000008</v>
      </c>
      <c r="AE30" s="24">
        <f>I30-Adult!J28</f>
        <v>25638634.189999998</v>
      </c>
      <c r="AF30" s="24">
        <f>O30-U30-Adult!I28-Adult!N28-X30-Y30-Z30</f>
        <v>12480756.779999999</v>
      </c>
      <c r="AH30" s="320">
        <f>B30-U30-Adult!B28</f>
        <v>844524012.00999999</v>
      </c>
    </row>
    <row r="31" spans="1:34">
      <c r="A31" s="63" t="s">
        <v>29</v>
      </c>
      <c r="B31" s="59">
        <f t="shared" si="7"/>
        <v>576145703.42999995</v>
      </c>
      <c r="C31" s="59">
        <f t="shared" si="8"/>
        <v>507698053.57999998</v>
      </c>
      <c r="D31" s="59">
        <v>45958991.259999998</v>
      </c>
      <c r="E31" s="59">
        <v>17888676.390000001</v>
      </c>
      <c r="F31" s="59">
        <v>435751857.11000001</v>
      </c>
      <c r="G31" s="59">
        <v>8098528.8200000003</v>
      </c>
      <c r="H31" s="59"/>
      <c r="I31" s="59">
        <f>SUM(J31:L31)</f>
        <v>16881143.219999999</v>
      </c>
      <c r="J31" s="50">
        <v>2306914.58</v>
      </c>
      <c r="K31" s="87">
        <v>234556.56</v>
      </c>
      <c r="L31" s="23">
        <v>14339672.08</v>
      </c>
      <c r="M31" s="59"/>
      <c r="N31" s="59"/>
      <c r="O31" s="59">
        <f>+Q31+S31+U31+Z31+X31+Y31</f>
        <v>51566506.630000003</v>
      </c>
      <c r="P31" s="59"/>
      <c r="Q31" s="59">
        <v>44223267.100000001</v>
      </c>
      <c r="R31" s="59">
        <v>3224127.13</v>
      </c>
      <c r="S31" s="59">
        <v>3222120.3999999994</v>
      </c>
      <c r="T31" s="59"/>
      <c r="U31" s="59">
        <v>3413317.13</v>
      </c>
      <c r="V31" s="59"/>
      <c r="W31" s="59">
        <v>357035</v>
      </c>
      <c r="X31" s="59">
        <v>0</v>
      </c>
      <c r="Y31" s="59">
        <v>0</v>
      </c>
      <c r="Z31" s="59">
        <v>707802</v>
      </c>
      <c r="AA31" s="59">
        <v>0</v>
      </c>
      <c r="AC31" s="217"/>
      <c r="AD31" s="62">
        <f>C31-Adult!D29</f>
        <v>507698053.57999998</v>
      </c>
      <c r="AE31" s="24">
        <f>I31-Adult!J29</f>
        <v>16881143.219999999</v>
      </c>
      <c r="AF31" s="24">
        <f>O31-U31-Adult!I29-Adult!N29-X31-Y31-Z31</f>
        <v>47445387.5</v>
      </c>
      <c r="AH31" s="320">
        <f>B31-U31-Adult!B29</f>
        <v>572409375.33999991</v>
      </c>
    </row>
    <row r="32" spans="1:34">
      <c r="A32" s="63" t="s">
        <v>30</v>
      </c>
      <c r="B32" s="59">
        <f t="shared" si="7"/>
        <v>34723483.420000002</v>
      </c>
      <c r="C32" s="59">
        <f t="shared" si="8"/>
        <v>32377147.190000001</v>
      </c>
      <c r="D32" s="59">
        <v>608101.24</v>
      </c>
      <c r="E32" s="152">
        <v>2215046.7999999998</v>
      </c>
      <c r="F32" s="59">
        <v>28385937.100000001</v>
      </c>
      <c r="G32" s="59">
        <v>1168062.05</v>
      </c>
      <c r="H32" s="59"/>
      <c r="I32" s="59">
        <f>SUM(J32:L32)</f>
        <v>1289034.74</v>
      </c>
      <c r="J32" s="50">
        <v>29735.61</v>
      </c>
      <c r="K32" s="87">
        <v>89731.35</v>
      </c>
      <c r="L32" s="23">
        <v>1169567.78</v>
      </c>
      <c r="M32" s="59"/>
      <c r="N32" s="59"/>
      <c r="O32" s="59">
        <f>+Q32+S32+U32+Z32+X32+Y32</f>
        <v>1057301.49</v>
      </c>
      <c r="P32" s="59"/>
      <c r="Q32" s="59">
        <v>184571.15</v>
      </c>
      <c r="R32" s="59"/>
      <c r="S32" s="59">
        <v>436365.17</v>
      </c>
      <c r="T32" s="59"/>
      <c r="U32" s="59">
        <v>436365.17</v>
      </c>
      <c r="V32" s="59"/>
      <c r="W32" s="50">
        <v>68677.16</v>
      </c>
      <c r="X32" s="59">
        <v>0</v>
      </c>
      <c r="Y32" s="59">
        <v>0</v>
      </c>
      <c r="Z32" s="59">
        <v>0</v>
      </c>
      <c r="AA32" s="59">
        <v>0</v>
      </c>
      <c r="AC32" s="217"/>
      <c r="AD32" s="62">
        <f>C32-Adult!D30</f>
        <v>32376853.25</v>
      </c>
      <c r="AE32" s="24">
        <f>I32-Adult!J30</f>
        <v>1289034.74</v>
      </c>
      <c r="AF32" s="24">
        <f>O32-U32-Adult!I30-Adult!N30-X32-Y32-Z32</f>
        <v>620936.32000000007</v>
      </c>
      <c r="AH32" s="320">
        <f>B32-U32-Adult!B30</f>
        <v>34286800.829999998</v>
      </c>
    </row>
    <row r="33" spans="1:34">
      <c r="A33" s="63" t="s">
        <v>31</v>
      </c>
      <c r="B33" s="59">
        <f t="shared" si="7"/>
        <v>76321893.459999993</v>
      </c>
      <c r="C33" s="59">
        <f t="shared" si="8"/>
        <v>72240280.339999989</v>
      </c>
      <c r="D33" s="59">
        <v>1219024.92</v>
      </c>
      <c r="E33" s="59">
        <v>7437167.9199999999</v>
      </c>
      <c r="F33" s="59">
        <v>59292994.149999999</v>
      </c>
      <c r="G33" s="59">
        <v>4291093.3499999996</v>
      </c>
      <c r="H33" s="59"/>
      <c r="I33" s="59">
        <f>SUM(J33:L33)</f>
        <v>2957553.2</v>
      </c>
      <c r="J33" s="50">
        <v>224095.83</v>
      </c>
      <c r="K33" s="87">
        <v>237946.44</v>
      </c>
      <c r="L33" s="23">
        <v>2495510.9300000002</v>
      </c>
      <c r="M33" s="59"/>
      <c r="N33" s="59"/>
      <c r="O33" s="59">
        <f>+Q33+S33+U33+Z33+X33+Y33</f>
        <v>1124059.92</v>
      </c>
      <c r="P33" s="59"/>
      <c r="Q33" s="59">
        <v>608251.13</v>
      </c>
      <c r="R33" s="59"/>
      <c r="S33" s="59">
        <v>429691.04</v>
      </c>
      <c r="T33" s="59"/>
      <c r="U33" s="59">
        <v>65522.99</v>
      </c>
      <c r="V33" s="59"/>
      <c r="W33" s="50">
        <v>182272.24</v>
      </c>
      <c r="X33" s="59">
        <v>0</v>
      </c>
      <c r="Y33" s="59">
        <v>0</v>
      </c>
      <c r="Z33" s="59">
        <v>20594.759999999998</v>
      </c>
      <c r="AA33" s="59">
        <v>33464.699999999997</v>
      </c>
      <c r="AC33" s="217"/>
      <c r="AD33" s="62">
        <f>C33-Adult!D31</f>
        <v>72034976.189999983</v>
      </c>
      <c r="AE33" s="24">
        <f>I33-Adult!J31</f>
        <v>2949475.24</v>
      </c>
      <c r="AF33" s="24">
        <f>O33-U33-Adult!I31-Adult!N31-X33-Y33-Z33</f>
        <v>1033217.9299999999</v>
      </c>
      <c r="AH33" s="320">
        <f>B33-U33-Adult!B31</f>
        <v>75988077.209999993</v>
      </c>
    </row>
    <row r="34" spans="1:34">
      <c r="A34" s="63" t="s">
        <v>32</v>
      </c>
      <c r="B34" s="59">
        <f t="shared" si="7"/>
        <v>16444340.43</v>
      </c>
      <c r="C34" s="59">
        <f t="shared" si="8"/>
        <v>15007412.969999999</v>
      </c>
      <c r="D34" s="59">
        <v>336559.3</v>
      </c>
      <c r="E34" s="59">
        <v>2821136.37</v>
      </c>
      <c r="F34" s="59">
        <v>10976624.539999999</v>
      </c>
      <c r="G34" s="59">
        <v>873092.76</v>
      </c>
      <c r="H34" s="59"/>
      <c r="I34" s="59">
        <f>SUM(J34:L34)</f>
        <v>632640.21000000008</v>
      </c>
      <c r="J34" s="50">
        <v>59800.13</v>
      </c>
      <c r="K34" s="87">
        <v>47019.29</v>
      </c>
      <c r="L34" s="23">
        <v>525820.79</v>
      </c>
      <c r="M34" s="59"/>
      <c r="N34" s="59"/>
      <c r="O34" s="59">
        <f>+Q34+S34+U34+Z34+X34+Y34</f>
        <v>804287.25</v>
      </c>
      <c r="P34" s="59"/>
      <c r="Q34" s="59">
        <v>131183.09</v>
      </c>
      <c r="R34" s="59"/>
      <c r="S34" s="59">
        <v>218572.69</v>
      </c>
      <c r="T34" s="59"/>
      <c r="U34" s="59">
        <v>454531.47</v>
      </c>
      <c r="V34" s="59"/>
      <c r="W34" s="59">
        <v>0</v>
      </c>
      <c r="X34" s="59">
        <v>0</v>
      </c>
      <c r="Y34" s="59">
        <v>0</v>
      </c>
      <c r="Z34" s="59">
        <v>0</v>
      </c>
      <c r="AA34" s="59">
        <v>0</v>
      </c>
      <c r="AB34" s="251"/>
      <c r="AC34" s="217"/>
      <c r="AD34" s="62">
        <f>C34-Adult!D32</f>
        <v>14849121.469999999</v>
      </c>
      <c r="AE34" s="24">
        <f>I34-Adult!J32</f>
        <v>617212.1100000001</v>
      </c>
      <c r="AF34" s="24">
        <f>O34-U34-Adult!I32-Adult!N32-X34-Y34-Z34</f>
        <v>344658.89</v>
      </c>
      <c r="AH34" s="320">
        <f>B34-U34-Adult!B32</f>
        <v>15789885.359999999</v>
      </c>
    </row>
    <row r="35" spans="1:34">
      <c r="A35" s="63"/>
      <c r="B35" s="208"/>
      <c r="C35" s="208"/>
      <c r="D35" s="208"/>
      <c r="E35" s="208"/>
      <c r="F35" s="208"/>
      <c r="G35" s="218"/>
      <c r="H35" s="208"/>
      <c r="I35" s="208"/>
      <c r="J35" s="208"/>
      <c r="K35" s="210"/>
      <c r="L35" s="208"/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51"/>
      <c r="AD35" s="62"/>
      <c r="AE35" s="24"/>
      <c r="AF35" s="24"/>
      <c r="AH35" s="320"/>
    </row>
    <row r="36" spans="1:34">
      <c r="A36" s="63" t="s">
        <v>33</v>
      </c>
      <c r="B36" s="59">
        <f>+C36+I36+O36</f>
        <v>20859596.84</v>
      </c>
      <c r="C36" s="59">
        <f t="shared" ref="C36:C39" si="9">SUM(D36,E36,F36,G36)</f>
        <v>18995163.91</v>
      </c>
      <c r="D36" s="59">
        <v>386844.67</v>
      </c>
      <c r="E36" s="59">
        <v>217993.04</v>
      </c>
      <c r="F36" s="87">
        <v>17933195.68</v>
      </c>
      <c r="G36" s="59">
        <v>457130.52</v>
      </c>
      <c r="H36" s="59"/>
      <c r="I36" s="59">
        <f>SUM(J36:L36)</f>
        <v>707883.53</v>
      </c>
      <c r="J36" s="50">
        <v>4642.18</v>
      </c>
      <c r="K36" s="59">
        <v>41825.67</v>
      </c>
      <c r="L36" s="59">
        <v>661415.68000000005</v>
      </c>
      <c r="M36" s="59"/>
      <c r="N36" s="59"/>
      <c r="O36" s="59">
        <f>+Q36+S36+U36+Z36+X36+Y36</f>
        <v>1156549.4000000001</v>
      </c>
      <c r="P36" s="59"/>
      <c r="Q36" s="59">
        <v>284114.39</v>
      </c>
      <c r="R36" s="59"/>
      <c r="S36" s="59">
        <v>182987.06</v>
      </c>
      <c r="T36" s="59"/>
      <c r="U36" s="59">
        <v>646412.42000000004</v>
      </c>
      <c r="V36" s="59"/>
      <c r="W36" s="59">
        <v>0</v>
      </c>
      <c r="X36" s="59">
        <v>0</v>
      </c>
      <c r="Y36" s="59">
        <v>0</v>
      </c>
      <c r="Z36" s="59">
        <v>43035.53</v>
      </c>
      <c r="AA36" s="59">
        <v>0</v>
      </c>
      <c r="AB36" s="251"/>
      <c r="AC36" s="217"/>
      <c r="AD36" s="62">
        <f>C36-Adult!D34</f>
        <v>18995163.91</v>
      </c>
      <c r="AE36" s="24">
        <f>I36-Adult!J34</f>
        <v>707883.53</v>
      </c>
      <c r="AF36" s="24">
        <f>O36-U36-Adult!I34-Adult!N34-X36-Y36-Z36</f>
        <v>467101.45000000007</v>
      </c>
      <c r="AH36" s="320">
        <f>B36-U36-Adult!B34</f>
        <v>20213184.419999998</v>
      </c>
    </row>
    <row r="37" spans="1:34">
      <c r="A37" s="63" t="s">
        <v>34</v>
      </c>
      <c r="B37" s="59">
        <f>+C37+I37+O37</f>
        <v>111529087.18000001</v>
      </c>
      <c r="C37" s="59">
        <f t="shared" si="9"/>
        <v>99767382.320000008</v>
      </c>
      <c r="D37" s="59">
        <v>1847292.95</v>
      </c>
      <c r="E37" s="59">
        <v>2462906.81</v>
      </c>
      <c r="F37" s="59">
        <v>92583491.079999998</v>
      </c>
      <c r="G37" s="59">
        <v>2873691.48</v>
      </c>
      <c r="H37" s="59"/>
      <c r="I37" s="59">
        <f>SUM(J37:L37)</f>
        <v>7443869.04</v>
      </c>
      <c r="J37" s="50">
        <v>879133.58</v>
      </c>
      <c r="K37" s="87">
        <v>4353.62</v>
      </c>
      <c r="L37" s="59">
        <v>6560381.8399999999</v>
      </c>
      <c r="M37" s="59"/>
      <c r="N37" s="59"/>
      <c r="O37" s="59">
        <f>+Q37+S37+U37+Z37+X37+Y37</f>
        <v>4317835.8199999994</v>
      </c>
      <c r="P37" s="59"/>
      <c r="Q37" s="59">
        <v>1736895.26</v>
      </c>
      <c r="R37" s="59"/>
      <c r="S37" s="59">
        <v>1138878.04</v>
      </c>
      <c r="T37" s="59"/>
      <c r="U37" s="59">
        <v>1271949.48</v>
      </c>
      <c r="V37" s="59"/>
      <c r="W37" s="59">
        <v>59281.19</v>
      </c>
      <c r="X37" s="59">
        <v>0</v>
      </c>
      <c r="Y37" s="59">
        <v>161326.04</v>
      </c>
      <c r="Z37" s="59">
        <v>8787</v>
      </c>
      <c r="AA37" s="59">
        <v>105148.47</v>
      </c>
      <c r="AB37" s="251"/>
      <c r="AC37" s="217"/>
      <c r="AD37" s="62">
        <f>C37-Adult!D35</f>
        <v>99767382.320000008</v>
      </c>
      <c r="AE37" s="24">
        <f>I37-Adult!J35</f>
        <v>7443869.04</v>
      </c>
      <c r="AF37" s="24">
        <f>O37-U37-Adult!I35-Adult!N35-X37-Y37-Z37</f>
        <v>2875773.2999999993</v>
      </c>
      <c r="AH37" s="320">
        <f>B37-U37-Adult!B35</f>
        <v>110257137.7</v>
      </c>
    </row>
    <row r="38" spans="1:34">
      <c r="A38" s="63" t="s">
        <v>35</v>
      </c>
      <c r="B38" s="59">
        <f>+C38+I38+O38</f>
        <v>71858816.260000005</v>
      </c>
      <c r="C38" s="59">
        <f t="shared" si="9"/>
        <v>66298497.480000004</v>
      </c>
      <c r="D38" s="59">
        <v>1576347</v>
      </c>
      <c r="E38" s="59">
        <v>1241245.55</v>
      </c>
      <c r="F38" s="59">
        <v>60151555.590000004</v>
      </c>
      <c r="G38" s="59">
        <v>3329349.34</v>
      </c>
      <c r="H38" s="59"/>
      <c r="I38" s="59">
        <f>SUM(J38:L38)</f>
        <v>3009684.6500000004</v>
      </c>
      <c r="J38" s="50">
        <v>618326.1</v>
      </c>
      <c r="K38" s="87">
        <v>225422.95</v>
      </c>
      <c r="L38" s="59">
        <v>2165935.6</v>
      </c>
      <c r="M38" s="59"/>
      <c r="N38" s="59"/>
      <c r="O38" s="59">
        <f>+Q38+S38+U38+Z38+X38+Y38</f>
        <v>2550634.13</v>
      </c>
      <c r="P38" s="59"/>
      <c r="Q38" s="59">
        <v>1250703.6000000001</v>
      </c>
      <c r="R38" s="59"/>
      <c r="S38" s="59">
        <v>542736.19999999995</v>
      </c>
      <c r="T38" s="59"/>
      <c r="U38" s="87">
        <v>604331.24</v>
      </c>
      <c r="V38" s="59"/>
      <c r="W38" s="59">
        <v>49787.91</v>
      </c>
      <c r="X38" s="59">
        <v>0</v>
      </c>
      <c r="Y38" s="59">
        <v>0</v>
      </c>
      <c r="Z38" s="59">
        <v>152863.09</v>
      </c>
      <c r="AA38" s="59">
        <v>68401.210000000006</v>
      </c>
      <c r="AB38" s="251"/>
      <c r="AC38" s="217"/>
      <c r="AD38" s="62">
        <f>C38-Adult!D36</f>
        <v>66298497.480000004</v>
      </c>
      <c r="AE38" s="24">
        <f>I38-Adult!J36</f>
        <v>3009684.6500000004</v>
      </c>
      <c r="AF38" s="24">
        <f>O38-U38-Adult!I36-Adult!N36-X38-Y38-Z38</f>
        <v>1793439.7999999998</v>
      </c>
      <c r="AH38" s="320">
        <f>B38-U38-Adult!B36</f>
        <v>71254485.020000011</v>
      </c>
    </row>
    <row r="39" spans="1:34" s="6" customFormat="1">
      <c r="A39" s="69" t="s">
        <v>36</v>
      </c>
      <c r="B39" s="54">
        <f>+C39+I39+O39</f>
        <v>45907783.260000005</v>
      </c>
      <c r="C39" s="54">
        <f t="shared" si="9"/>
        <v>41309494.790000007</v>
      </c>
      <c r="D39" s="54">
        <v>1011486.36</v>
      </c>
      <c r="E39" s="54">
        <v>6536732</v>
      </c>
      <c r="F39" s="54">
        <v>31798194.16</v>
      </c>
      <c r="G39" s="54">
        <v>1963082.27</v>
      </c>
      <c r="H39" s="54"/>
      <c r="I39" s="54">
        <f>SUM(J39:L39)</f>
        <v>2838460.9399999995</v>
      </c>
      <c r="J39" s="54">
        <v>663270.86</v>
      </c>
      <c r="K39" s="287">
        <v>73532.070000000007</v>
      </c>
      <c r="L39" s="54">
        <v>2101658.0099999998</v>
      </c>
      <c r="M39" s="59"/>
      <c r="N39" s="54"/>
      <c r="O39" s="54">
        <f>+Q39+S39+U39+Z39+X39+Y39</f>
        <v>1759827.5300000003</v>
      </c>
      <c r="P39" s="54"/>
      <c r="Q39" s="54">
        <v>1033389.78</v>
      </c>
      <c r="R39" s="54"/>
      <c r="S39" s="54">
        <v>483629.61</v>
      </c>
      <c r="T39" s="54"/>
      <c r="U39" s="54">
        <v>242808.14</v>
      </c>
      <c r="V39" s="54"/>
      <c r="W39" s="54">
        <v>60604.53</v>
      </c>
      <c r="X39" s="54">
        <v>0</v>
      </c>
      <c r="Y39" s="54">
        <v>0</v>
      </c>
      <c r="Z39" s="54">
        <v>0</v>
      </c>
      <c r="AA39" s="54">
        <v>21750.41</v>
      </c>
      <c r="AB39" s="251"/>
      <c r="AC39" s="217"/>
      <c r="AD39" s="62">
        <f>C39-Adult!D37</f>
        <v>41067530.670000009</v>
      </c>
      <c r="AE39" s="24">
        <f>I39-Adult!J37</f>
        <v>2827262.8099999996</v>
      </c>
      <c r="AF39" s="24">
        <f>O39-U39-Adult!I37-Adult!N37-X39-Y39-Z39</f>
        <v>1511496.55</v>
      </c>
      <c r="AH39" s="320">
        <f>B39-U39-Adult!B37</f>
        <v>45387029.550000004</v>
      </c>
    </row>
    <row r="40" spans="1:34">
      <c r="A40" s="63"/>
      <c r="B40" s="59"/>
      <c r="C40" s="59"/>
      <c r="D40" s="59"/>
      <c r="E40" s="59"/>
      <c r="F40" s="59"/>
      <c r="G40" s="59"/>
      <c r="H40" s="59"/>
      <c r="I40" s="59"/>
      <c r="J40" s="59"/>
      <c r="K40" s="59"/>
      <c r="L40" s="153"/>
      <c r="M40" s="153"/>
      <c r="N40" s="153"/>
      <c r="O40" s="59" t="s">
        <v>294</v>
      </c>
      <c r="Q40" s="153"/>
      <c r="R40" s="153"/>
      <c r="S40" s="59"/>
      <c r="T40" s="59"/>
      <c r="U40" s="59"/>
      <c r="V40" s="59"/>
      <c r="W40" s="59"/>
      <c r="X40" s="59"/>
      <c r="Y40" s="59"/>
      <c r="Z40" s="59"/>
      <c r="AA40" s="59"/>
      <c r="AD40" s="51"/>
      <c r="AE40" s="51"/>
      <c r="AF40" s="51"/>
    </row>
    <row r="41" spans="1:34">
      <c r="A41" s="63"/>
      <c r="B41" s="59"/>
      <c r="C41" s="87"/>
      <c r="D41" s="59"/>
      <c r="E41" s="59"/>
      <c r="F41" s="59"/>
      <c r="G41" s="59"/>
      <c r="H41" s="59"/>
      <c r="I41" s="59"/>
      <c r="J41" s="59"/>
      <c r="K41" s="59"/>
      <c r="L41" s="153"/>
      <c r="M41" s="153"/>
      <c r="N41" s="153"/>
      <c r="O41" s="59" t="s">
        <v>295</v>
      </c>
      <c r="Q41" s="153"/>
      <c r="R41" s="153"/>
      <c r="S41" s="59"/>
      <c r="T41" s="59"/>
      <c r="U41" s="59"/>
      <c r="V41" s="59"/>
      <c r="W41" s="59"/>
      <c r="X41" s="59"/>
      <c r="Y41" s="59"/>
      <c r="Z41" s="59"/>
      <c r="AA41" s="59"/>
      <c r="AD41" s="51"/>
      <c r="AE41" s="51"/>
      <c r="AF41" s="51"/>
    </row>
    <row r="42" spans="1:34">
      <c r="A42" s="63"/>
      <c r="B42" s="59"/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59"/>
      <c r="O42" s="59" t="s">
        <v>252</v>
      </c>
      <c r="Q42" s="59"/>
      <c r="R42" s="59"/>
      <c r="S42" s="59"/>
      <c r="T42" s="59"/>
      <c r="U42" s="59"/>
      <c r="V42" s="59"/>
      <c r="W42" s="59"/>
      <c r="X42" s="59"/>
      <c r="Y42" s="59"/>
      <c r="Z42" s="59"/>
      <c r="AA42" s="59"/>
      <c r="AD42" s="51"/>
      <c r="AE42" s="51"/>
      <c r="AF42" s="51"/>
    </row>
    <row r="43" spans="1:34">
      <c r="A43" s="347"/>
      <c r="B43" s="347"/>
      <c r="C43" s="347"/>
      <c r="D43" s="347"/>
      <c r="E43" s="347"/>
      <c r="F43" s="347"/>
      <c r="G43" s="347"/>
      <c r="H43" s="347"/>
      <c r="I43" s="347"/>
      <c r="J43" s="347"/>
      <c r="K43" s="347"/>
      <c r="L43" s="347"/>
      <c r="M43" s="59"/>
      <c r="N43" s="346"/>
      <c r="O43" s="346"/>
      <c r="P43" s="346"/>
      <c r="Q43" s="346"/>
      <c r="R43" s="346"/>
      <c r="S43" s="346"/>
      <c r="T43" s="346"/>
      <c r="U43" s="346"/>
      <c r="V43" s="346"/>
      <c r="W43" s="346"/>
      <c r="X43" s="346"/>
      <c r="Y43" s="346"/>
      <c r="Z43" s="346"/>
      <c r="AA43" s="156"/>
      <c r="AD43" s="51"/>
      <c r="AE43" s="51"/>
      <c r="AF43" s="51"/>
    </row>
    <row r="44" spans="1:34">
      <c r="A44" s="63"/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D44" s="51"/>
      <c r="AE44" s="51"/>
      <c r="AF44" s="51"/>
    </row>
    <row r="47" spans="1:34">
      <c r="O47" s="128"/>
    </row>
  </sheetData>
  <sheetProtection password="CAF5" sheet="1" objects="1" scenarios="1"/>
  <mergeCells count="13">
    <mergeCell ref="N43:Z43"/>
    <mergeCell ref="A43:L43"/>
    <mergeCell ref="A2:L2"/>
    <mergeCell ref="W7:Z7"/>
    <mergeCell ref="O6:Z6"/>
    <mergeCell ref="A4:L4"/>
    <mergeCell ref="C6:G6"/>
    <mergeCell ref="I6:L6"/>
    <mergeCell ref="O2:AA2"/>
    <mergeCell ref="O4:AA4"/>
    <mergeCell ref="AA6:AA9"/>
    <mergeCell ref="Y8:Y9"/>
    <mergeCell ref="G8:G9"/>
  </mergeCells>
  <phoneticPr fontId="0" type="noConversion"/>
  <printOptions horizontalCentered="1"/>
  <pageMargins left="0.18" right="0.14000000000000001" top="0.87" bottom="0.72" header="0.67" footer="0.5"/>
  <pageSetup scale="80" firstPageNumber="5" fitToWidth="2" orientation="landscape" useFirstPageNumber="1" r:id="rId1"/>
  <headerFooter alignWithMargins="0">
    <oddFooter>&amp;L&amp;"Arial,Italic"MSDE - LFRO  12 / 2014&amp;C- &amp;P -&amp;R&amp;"Arial,Italic"Selected Financial Data - Part 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S59"/>
  <sheetViews>
    <sheetView zoomScaleNormal="100" workbookViewId="0">
      <selection sqref="A1:Q1"/>
    </sheetView>
  </sheetViews>
  <sheetFormatPr defaultRowHeight="12.75"/>
  <cols>
    <col min="1" max="1" width="16.28515625" style="81" customWidth="1"/>
    <col min="2" max="2" width="14.140625" style="81" customWidth="1"/>
    <col min="3" max="3" width="13.85546875" style="143" customWidth="1"/>
    <col min="4" max="4" width="14.85546875" style="143" customWidth="1"/>
    <col min="5" max="5" width="10.42578125" style="143" customWidth="1"/>
    <col min="6" max="6" width="11.28515625" style="143" customWidth="1"/>
    <col min="7" max="7" width="12" style="143" customWidth="1"/>
    <col min="8" max="8" width="14.28515625" style="143" customWidth="1"/>
    <col min="9" max="9" width="11.28515625" style="143" customWidth="1"/>
    <col min="10" max="10" width="10.5703125" style="143" customWidth="1"/>
    <col min="11" max="11" width="11.5703125" style="143" customWidth="1"/>
    <col min="12" max="12" width="11.28515625" style="143" customWidth="1"/>
    <col min="13" max="13" width="13.5703125" style="143" customWidth="1"/>
    <col min="14" max="14" width="11.140625" style="143" customWidth="1"/>
    <col min="15" max="15" width="9.28515625" style="143" customWidth="1"/>
    <col min="16" max="16" width="1" style="143" customWidth="1"/>
    <col min="17" max="17" width="12.28515625" style="143" customWidth="1"/>
  </cols>
  <sheetData>
    <row r="1" spans="1:18">
      <c r="A1" s="359" t="s">
        <v>156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</row>
    <row r="2" spans="1:18">
      <c r="A2" s="38"/>
      <c r="B2" s="70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</row>
    <row r="3" spans="1:18">
      <c r="A3" s="350" t="s">
        <v>266</v>
      </c>
      <c r="B3" s="350"/>
      <c r="C3" s="350"/>
      <c r="D3" s="350"/>
      <c r="E3" s="350"/>
      <c r="F3" s="350"/>
      <c r="G3" s="350"/>
      <c r="H3" s="350"/>
      <c r="I3" s="350"/>
      <c r="J3" s="350"/>
      <c r="K3" s="350"/>
      <c r="L3" s="350"/>
      <c r="M3" s="350"/>
      <c r="N3" s="350"/>
      <c r="O3" s="350"/>
      <c r="P3" s="350"/>
      <c r="Q3" s="350"/>
    </row>
    <row r="4" spans="1:18" ht="13.5" thickBot="1">
      <c r="A4" s="160"/>
      <c r="B4" s="160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0"/>
      <c r="Q4" s="160"/>
    </row>
    <row r="5" spans="1:18" ht="13.5" thickTop="1">
      <c r="A5" s="63" t="s">
        <v>37</v>
      </c>
      <c r="B5" s="63"/>
      <c r="C5" s="360" t="s">
        <v>157</v>
      </c>
      <c r="D5" s="360"/>
      <c r="E5" s="360"/>
      <c r="F5" s="360"/>
      <c r="G5" s="360"/>
      <c r="H5" s="360"/>
      <c r="I5" s="360"/>
      <c r="J5" s="360"/>
      <c r="K5" s="360"/>
      <c r="L5" s="360"/>
      <c r="M5" s="360"/>
      <c r="N5" s="360"/>
      <c r="O5" s="360"/>
      <c r="P5" s="63"/>
      <c r="Q5" s="236" t="s">
        <v>158</v>
      </c>
    </row>
    <row r="6" spans="1:18" ht="13.5" thickBot="1">
      <c r="A6" s="63" t="s">
        <v>38</v>
      </c>
      <c r="B6" s="158" t="s">
        <v>159</v>
      </c>
      <c r="C6" s="236"/>
      <c r="D6" s="167" t="s">
        <v>40</v>
      </c>
      <c r="E6" s="237"/>
      <c r="F6" s="237"/>
      <c r="G6" s="237"/>
      <c r="H6" s="237"/>
      <c r="I6" s="236" t="s">
        <v>174</v>
      </c>
      <c r="J6" s="361" t="s">
        <v>59</v>
      </c>
      <c r="K6" s="361"/>
      <c r="L6" s="361"/>
      <c r="M6" s="361"/>
      <c r="N6" s="168" t="s">
        <v>166</v>
      </c>
      <c r="O6" s="236"/>
      <c r="P6" s="236"/>
      <c r="Q6" s="236" t="s">
        <v>160</v>
      </c>
    </row>
    <row r="7" spans="1:18" ht="13.5" thickBot="1">
      <c r="A7" s="69" t="s">
        <v>39</v>
      </c>
      <c r="B7" s="169" t="s">
        <v>11</v>
      </c>
      <c r="C7" s="169" t="s">
        <v>11</v>
      </c>
      <c r="D7" s="170" t="s">
        <v>214</v>
      </c>
      <c r="E7" s="101" t="s">
        <v>42</v>
      </c>
      <c r="F7" s="163" t="s">
        <v>7</v>
      </c>
      <c r="G7" s="101" t="s">
        <v>212</v>
      </c>
      <c r="H7" s="101" t="s">
        <v>213</v>
      </c>
      <c r="I7" s="169" t="s">
        <v>169</v>
      </c>
      <c r="J7" s="169" t="s">
        <v>94</v>
      </c>
      <c r="K7" s="169" t="s">
        <v>195</v>
      </c>
      <c r="L7" s="171" t="s">
        <v>196</v>
      </c>
      <c r="M7" s="169" t="s">
        <v>180</v>
      </c>
      <c r="N7" s="169" t="s">
        <v>173</v>
      </c>
      <c r="O7" s="358" t="s">
        <v>9</v>
      </c>
      <c r="P7" s="358"/>
      <c r="Q7" s="169" t="s">
        <v>161</v>
      </c>
    </row>
    <row r="8" spans="1:18" s="14" customFormat="1">
      <c r="A8" s="164" t="s">
        <v>13</v>
      </c>
      <c r="B8" s="302">
        <f>SUM(B10:B37)</f>
        <v>2925938.959999999</v>
      </c>
      <c r="C8" s="302">
        <f t="shared" ref="C8:O8" si="0">SUM(C10:C37)</f>
        <v>2297611.1599999997</v>
      </c>
      <c r="D8" s="302">
        <f t="shared" si="0"/>
        <v>2138830.92</v>
      </c>
      <c r="E8" s="249">
        <v>0</v>
      </c>
      <c r="F8" s="302">
        <f t="shared" si="0"/>
        <v>943667.27</v>
      </c>
      <c r="G8" s="302">
        <f t="shared" si="0"/>
        <v>1156005.71</v>
      </c>
      <c r="H8" s="302">
        <f t="shared" si="0"/>
        <v>39157.94</v>
      </c>
      <c r="I8" s="302">
        <f t="shared" si="0"/>
        <v>9866.64</v>
      </c>
      <c r="J8" s="302">
        <f t="shared" si="0"/>
        <v>110935.91000000002</v>
      </c>
      <c r="K8" s="302">
        <f t="shared" si="0"/>
        <v>1022.31</v>
      </c>
      <c r="L8" s="303">
        <f t="shared" si="0"/>
        <v>0</v>
      </c>
      <c r="M8" s="302">
        <f t="shared" si="0"/>
        <v>109913.60000000002</v>
      </c>
      <c r="N8" s="302">
        <f t="shared" si="0"/>
        <v>33978.639999999999</v>
      </c>
      <c r="O8" s="302">
        <f t="shared" si="0"/>
        <v>3999.05</v>
      </c>
      <c r="P8" s="282"/>
      <c r="Q8" s="302">
        <f>SUM(Q10:Q37)</f>
        <v>628327.79999999993</v>
      </c>
      <c r="R8" s="304"/>
    </row>
    <row r="9" spans="1:18">
      <c r="A9" s="63"/>
      <c r="B9" s="271"/>
      <c r="C9" s="271"/>
      <c r="D9" s="271"/>
      <c r="E9" s="271"/>
      <c r="F9" s="271"/>
      <c r="G9" s="271"/>
      <c r="H9" s="271"/>
      <c r="I9" s="271"/>
      <c r="J9" s="271"/>
      <c r="K9" s="271"/>
      <c r="L9" s="272"/>
      <c r="M9" s="271"/>
      <c r="N9" s="271"/>
      <c r="O9" s="271"/>
      <c r="P9" s="271"/>
      <c r="Q9" s="271"/>
    </row>
    <row r="10" spans="1:18">
      <c r="A10" s="62" t="s">
        <v>14</v>
      </c>
      <c r="B10" s="59">
        <f>SUM(C10+Q10)</f>
        <v>232383.63</v>
      </c>
      <c r="C10" s="59">
        <f>SUM(D10)+I10+J10+N10+O10</f>
        <v>223185.87</v>
      </c>
      <c r="D10" s="59">
        <f>SUM(E10:H10)</f>
        <v>198281.52</v>
      </c>
      <c r="E10" s="59">
        <v>0</v>
      </c>
      <c r="F10" s="59">
        <v>1096.47</v>
      </c>
      <c r="G10" s="59">
        <v>197185.05</v>
      </c>
      <c r="H10" s="59">
        <v>0</v>
      </c>
      <c r="I10" s="59">
        <v>765.14</v>
      </c>
      <c r="J10" s="59">
        <f>K10+L10+M10</f>
        <v>12245.28</v>
      </c>
      <c r="K10" s="59">
        <v>0</v>
      </c>
      <c r="L10" s="59">
        <v>0</v>
      </c>
      <c r="M10" s="59">
        <v>12245.28</v>
      </c>
      <c r="N10" s="59">
        <v>8615.1299999999992</v>
      </c>
      <c r="O10" s="59">
        <v>3278.8</v>
      </c>
      <c r="P10" s="59">
        <v>0</v>
      </c>
      <c r="Q10" s="59">
        <v>9197.76</v>
      </c>
    </row>
    <row r="11" spans="1:18">
      <c r="A11" s="62" t="s">
        <v>15</v>
      </c>
      <c r="B11" s="59">
        <f>SUM(C11+Q11)</f>
        <v>0</v>
      </c>
      <c r="C11" s="59">
        <f>SUM(D11)+I11+J11+N11+O11</f>
        <v>0</v>
      </c>
      <c r="D11" s="59">
        <v>0</v>
      </c>
      <c r="E11" s="58">
        <v>0</v>
      </c>
      <c r="F11" s="59">
        <v>0</v>
      </c>
      <c r="G11" s="59">
        <v>0</v>
      </c>
      <c r="H11" s="59">
        <v>0</v>
      </c>
      <c r="I11" s="59">
        <v>0</v>
      </c>
      <c r="J11" s="59">
        <f>K11+L11+M11</f>
        <v>0</v>
      </c>
      <c r="K11" s="59">
        <v>0</v>
      </c>
      <c r="L11" s="59">
        <v>0</v>
      </c>
      <c r="M11" s="59">
        <v>0</v>
      </c>
      <c r="N11" s="59">
        <v>0</v>
      </c>
      <c r="O11" s="59">
        <v>0</v>
      </c>
      <c r="P11" s="59"/>
      <c r="Q11" s="50">
        <v>0</v>
      </c>
    </row>
    <row r="12" spans="1:18">
      <c r="A12" s="62" t="s">
        <v>16</v>
      </c>
      <c r="B12" s="59">
        <f>SUM(C12+Q12)</f>
        <v>0</v>
      </c>
      <c r="C12" s="59">
        <f>SUM(D12)+I12+J12+N12+O12</f>
        <v>0</v>
      </c>
      <c r="D12" s="59">
        <f>SUM(E12:H12)</f>
        <v>0</v>
      </c>
      <c r="E12" s="59">
        <v>0</v>
      </c>
      <c r="F12" s="59">
        <v>0</v>
      </c>
      <c r="G12" s="59">
        <v>0</v>
      </c>
      <c r="H12" s="59">
        <v>0</v>
      </c>
      <c r="I12" s="59">
        <v>0</v>
      </c>
      <c r="J12" s="59">
        <f>K12+L12+M12</f>
        <v>0</v>
      </c>
      <c r="K12" s="59">
        <v>0</v>
      </c>
      <c r="L12" s="59">
        <v>0</v>
      </c>
      <c r="M12" s="59">
        <v>0</v>
      </c>
      <c r="N12" s="59">
        <v>0</v>
      </c>
      <c r="O12" s="59">
        <v>0</v>
      </c>
      <c r="P12" s="59"/>
      <c r="Q12" s="59">
        <v>0</v>
      </c>
    </row>
    <row r="13" spans="1:18">
      <c r="A13" s="62" t="s">
        <v>162</v>
      </c>
      <c r="B13" s="59">
        <f>SUM(C13+Q13)</f>
        <v>316645.11</v>
      </c>
      <c r="C13" s="59">
        <f>SUM(D13)+I13+J13+N13+O13</f>
        <v>281540.33999999997</v>
      </c>
      <c r="D13" s="59">
        <f>SUM(E13:H13)</f>
        <v>269240.3</v>
      </c>
      <c r="E13" s="295">
        <v>0</v>
      </c>
      <c r="F13" s="59">
        <v>54201.090000000004</v>
      </c>
      <c r="G13" s="59">
        <v>215039.21</v>
      </c>
      <c r="H13" s="59">
        <v>0</v>
      </c>
      <c r="I13" s="59">
        <v>1855</v>
      </c>
      <c r="J13" s="59">
        <f>K13+L13+M13</f>
        <v>10445.039999999999</v>
      </c>
      <c r="K13" s="59">
        <v>1022.31</v>
      </c>
      <c r="L13" s="59">
        <v>0</v>
      </c>
      <c r="M13" s="59">
        <v>9422.73</v>
      </c>
      <c r="N13" s="59">
        <v>0</v>
      </c>
      <c r="O13" s="59">
        <v>0</v>
      </c>
      <c r="P13" s="59"/>
      <c r="Q13" s="59">
        <v>35104.769999999997</v>
      </c>
    </row>
    <row r="14" spans="1:18">
      <c r="A14" s="62" t="s">
        <v>18</v>
      </c>
      <c r="B14" s="59">
        <f t="shared" ref="B14:B37" si="1">SUM(C14+Q14)</f>
        <v>371736.37</v>
      </c>
      <c r="C14" s="59">
        <f>SUM(D14)+I14+J14+N14+O14</f>
        <v>321247.58</v>
      </c>
      <c r="D14" s="59">
        <f>SUM(E14:H14)</f>
        <v>299874.58</v>
      </c>
      <c r="E14" s="59">
        <v>0</v>
      </c>
      <c r="F14" s="87">
        <v>58336.77</v>
      </c>
      <c r="G14" s="59">
        <v>241537.81</v>
      </c>
      <c r="H14" s="59">
        <v>0</v>
      </c>
      <c r="I14" s="59">
        <v>3176</v>
      </c>
      <c r="J14" s="59">
        <f>K14+L14+M14</f>
        <v>12052.789999999999</v>
      </c>
      <c r="K14" s="59">
        <v>0</v>
      </c>
      <c r="L14" s="59">
        <v>0</v>
      </c>
      <c r="M14" s="59">
        <v>12052.789999999999</v>
      </c>
      <c r="N14" s="59">
        <v>5423.96</v>
      </c>
      <c r="O14" s="59">
        <v>720.25</v>
      </c>
      <c r="P14" s="59"/>
      <c r="Q14" s="296">
        <v>50488.79</v>
      </c>
    </row>
    <row r="15" spans="1:18">
      <c r="A15" s="62"/>
      <c r="B15" s="208"/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</row>
    <row r="16" spans="1:18">
      <c r="A16" s="62" t="s">
        <v>19</v>
      </c>
      <c r="B16" s="59">
        <f t="shared" si="1"/>
        <v>0</v>
      </c>
      <c r="C16" s="59">
        <f>SUM(D16)+I16+J16+N16+O16</f>
        <v>0</v>
      </c>
      <c r="D16" s="59">
        <f>SUM(E16:H16)</f>
        <v>0</v>
      </c>
      <c r="E16" s="59">
        <v>0</v>
      </c>
      <c r="F16" s="59">
        <v>0</v>
      </c>
      <c r="G16" s="59">
        <v>0</v>
      </c>
      <c r="H16" s="59">
        <v>0</v>
      </c>
      <c r="I16" s="59">
        <v>0</v>
      </c>
      <c r="J16" s="59">
        <f>K16+L16+M16</f>
        <v>0</v>
      </c>
      <c r="K16" s="59">
        <v>0</v>
      </c>
      <c r="L16" s="59">
        <v>0</v>
      </c>
      <c r="M16" s="59">
        <v>0</v>
      </c>
      <c r="N16" s="59">
        <v>0</v>
      </c>
      <c r="O16" s="59">
        <v>0</v>
      </c>
      <c r="P16" s="59"/>
      <c r="Q16" s="59">
        <v>0</v>
      </c>
    </row>
    <row r="17" spans="1:19">
      <c r="A17" s="62" t="s">
        <v>20</v>
      </c>
      <c r="B17" s="59">
        <f t="shared" si="1"/>
        <v>0</v>
      </c>
      <c r="C17" s="59">
        <f>SUM(D17)+I17+J17+N17+O17</f>
        <v>0</v>
      </c>
      <c r="D17" s="59">
        <f>SUM(E17:H17)</f>
        <v>0</v>
      </c>
      <c r="E17" s="59">
        <v>0</v>
      </c>
      <c r="F17" s="87">
        <v>0</v>
      </c>
      <c r="G17" s="59">
        <v>0</v>
      </c>
      <c r="H17" s="59">
        <v>0</v>
      </c>
      <c r="I17" s="59">
        <v>0</v>
      </c>
      <c r="J17" s="59">
        <f>K17+L17+M17</f>
        <v>0</v>
      </c>
      <c r="K17" s="59">
        <v>0</v>
      </c>
      <c r="L17" s="59">
        <v>0</v>
      </c>
      <c r="M17" s="59">
        <v>0</v>
      </c>
      <c r="N17" s="59">
        <v>0</v>
      </c>
      <c r="O17" s="59">
        <v>0</v>
      </c>
      <c r="P17" s="59"/>
      <c r="Q17" s="59">
        <v>0</v>
      </c>
    </row>
    <row r="18" spans="1:19">
      <c r="A18" s="62" t="s">
        <v>21</v>
      </c>
      <c r="B18" s="59">
        <f t="shared" si="1"/>
        <v>0</v>
      </c>
      <c r="C18" s="59">
        <f>SUM(D18)+I18+J18+N18+O18</f>
        <v>0</v>
      </c>
      <c r="D18" s="59">
        <f>SUM(E18:H18)</f>
        <v>0</v>
      </c>
      <c r="E18" s="59">
        <v>0</v>
      </c>
      <c r="F18" s="59">
        <v>0</v>
      </c>
      <c r="G18" s="59">
        <v>0</v>
      </c>
      <c r="H18" s="59">
        <v>0</v>
      </c>
      <c r="I18" s="59">
        <v>0</v>
      </c>
      <c r="J18" s="59">
        <f>K18+L18+M18</f>
        <v>0</v>
      </c>
      <c r="K18" s="59">
        <v>0</v>
      </c>
      <c r="L18" s="59">
        <v>0</v>
      </c>
      <c r="M18" s="59">
        <v>0</v>
      </c>
      <c r="N18" s="59">
        <v>0</v>
      </c>
      <c r="O18" s="59">
        <v>0</v>
      </c>
      <c r="P18" s="59"/>
      <c r="Q18" s="59">
        <v>0</v>
      </c>
    </row>
    <row r="19" spans="1:19">
      <c r="A19" s="62" t="s">
        <v>22</v>
      </c>
      <c r="B19" s="59">
        <f t="shared" si="1"/>
        <v>764386.50999999989</v>
      </c>
      <c r="C19" s="59">
        <f>SUM(D19)+I19+J19+N19+O19</f>
        <v>684990.92999999993</v>
      </c>
      <c r="D19" s="59">
        <f>SUM(E19:H19)</f>
        <v>636185.39</v>
      </c>
      <c r="E19" s="59">
        <v>0</v>
      </c>
      <c r="F19" s="59">
        <v>317806.28999999998</v>
      </c>
      <c r="G19" s="59">
        <v>315593.44</v>
      </c>
      <c r="H19" s="59">
        <v>2785.66</v>
      </c>
      <c r="I19" s="50">
        <v>1605.5</v>
      </c>
      <c r="J19" s="59">
        <f>K19+L19+M19</f>
        <v>40139.46</v>
      </c>
      <c r="K19" s="59">
        <v>0</v>
      </c>
      <c r="L19" s="59">
        <v>0</v>
      </c>
      <c r="M19" s="59">
        <v>40139.46</v>
      </c>
      <c r="N19" s="59">
        <v>7060.58</v>
      </c>
      <c r="O19" s="59">
        <v>0</v>
      </c>
      <c r="P19" s="59"/>
      <c r="Q19" s="59">
        <v>79395.58</v>
      </c>
    </row>
    <row r="20" spans="1:19">
      <c r="A20" s="62" t="s">
        <v>23</v>
      </c>
      <c r="B20" s="59">
        <f t="shared" si="1"/>
        <v>96672.959999999992</v>
      </c>
      <c r="C20" s="59">
        <f>SUM(D20)+I20+J20+N20+O20</f>
        <v>75278.459999999992</v>
      </c>
      <c r="D20" s="59">
        <f>SUM(E20:H20)</f>
        <v>74871.81</v>
      </c>
      <c r="E20" s="59">
        <v>0</v>
      </c>
      <c r="F20" s="59">
        <v>0</v>
      </c>
      <c r="G20" s="59">
        <v>74871.81</v>
      </c>
      <c r="H20" s="59">
        <v>0</v>
      </c>
      <c r="I20" s="59">
        <v>0</v>
      </c>
      <c r="J20" s="59">
        <f>K20+L20+M20</f>
        <v>406.65</v>
      </c>
      <c r="K20" s="59">
        <v>0</v>
      </c>
      <c r="L20" s="59">
        <v>0</v>
      </c>
      <c r="M20" s="59">
        <v>406.65</v>
      </c>
      <c r="N20" s="59">
        <v>0</v>
      </c>
      <c r="O20" s="59">
        <v>0</v>
      </c>
      <c r="P20" s="59"/>
      <c r="Q20" s="59">
        <v>21394.5</v>
      </c>
      <c r="S20" s="77"/>
    </row>
    <row r="21" spans="1:19">
      <c r="A21" s="62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19"/>
      <c r="O21" s="208"/>
      <c r="P21" s="208"/>
      <c r="Q21" s="208"/>
    </row>
    <row r="22" spans="1:19">
      <c r="A22" s="62" t="s">
        <v>24</v>
      </c>
      <c r="B22" s="59">
        <f>SUM(C22+Q22)</f>
        <v>74470.64</v>
      </c>
      <c r="C22" s="59">
        <f>SUM(D22)+I22+J22+N22+O22</f>
        <v>55466.11</v>
      </c>
      <c r="D22" s="59">
        <f>SUM(E22:H22)</f>
        <v>54523.61</v>
      </c>
      <c r="E22" s="59">
        <v>0</v>
      </c>
      <c r="F22" s="59">
        <v>0</v>
      </c>
      <c r="G22" s="59">
        <v>18151.330000000002</v>
      </c>
      <c r="H22" s="59">
        <v>36372.28</v>
      </c>
      <c r="I22" s="50">
        <v>0</v>
      </c>
      <c r="J22" s="59">
        <f>K22+L22+M22</f>
        <v>942.5</v>
      </c>
      <c r="K22" s="59">
        <v>0</v>
      </c>
      <c r="L22" s="59">
        <v>0</v>
      </c>
      <c r="M22" s="59">
        <v>942.5</v>
      </c>
      <c r="N22" s="50">
        <v>0</v>
      </c>
      <c r="O22" s="59">
        <v>0</v>
      </c>
      <c r="P22" s="59"/>
      <c r="Q22" s="59">
        <v>19004.53</v>
      </c>
      <c r="R22" s="143"/>
    </row>
    <row r="23" spans="1:19">
      <c r="A23" s="62" t="s">
        <v>25</v>
      </c>
      <c r="B23" s="59">
        <f t="shared" si="1"/>
        <v>0</v>
      </c>
      <c r="C23" s="59">
        <f>SUM(D23)+I23+J23+N23+O23</f>
        <v>0</v>
      </c>
      <c r="D23" s="59">
        <f>SUM(E23:H23)</f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f>K23+L23+M23</f>
        <v>0</v>
      </c>
      <c r="K23" s="59">
        <v>0</v>
      </c>
      <c r="L23" s="59">
        <v>0</v>
      </c>
      <c r="M23" s="59">
        <v>0</v>
      </c>
      <c r="N23" s="59">
        <v>0</v>
      </c>
      <c r="O23" s="59">
        <v>0</v>
      </c>
      <c r="P23" s="59"/>
      <c r="Q23" s="59">
        <v>0</v>
      </c>
    </row>
    <row r="24" spans="1:19">
      <c r="A24" s="62" t="s">
        <v>26</v>
      </c>
      <c r="B24" s="59">
        <f t="shared" si="1"/>
        <v>0</v>
      </c>
      <c r="C24" s="59">
        <f>SUM(D24)+I24+J24+N24+O24</f>
        <v>0</v>
      </c>
      <c r="D24" s="59">
        <f>SUM(E24:H24)</f>
        <v>0</v>
      </c>
      <c r="E24" s="59">
        <v>0</v>
      </c>
      <c r="F24" s="59">
        <v>0</v>
      </c>
      <c r="G24" s="59">
        <v>0</v>
      </c>
      <c r="H24" s="59">
        <v>0</v>
      </c>
      <c r="I24" s="59">
        <v>0</v>
      </c>
      <c r="J24" s="59">
        <f>K24+L24+M24</f>
        <v>0</v>
      </c>
      <c r="K24" s="59">
        <v>0</v>
      </c>
      <c r="L24" s="59">
        <v>0</v>
      </c>
      <c r="M24" s="59">
        <v>0</v>
      </c>
      <c r="N24" s="59">
        <v>0</v>
      </c>
      <c r="O24" s="59">
        <v>0</v>
      </c>
      <c r="P24" s="59"/>
      <c r="Q24" s="59">
        <v>0</v>
      </c>
    </row>
    <row r="25" spans="1:19">
      <c r="A25" s="62" t="s">
        <v>27</v>
      </c>
      <c r="B25" s="59">
        <f t="shared" si="1"/>
        <v>0</v>
      </c>
      <c r="C25" s="59">
        <f>SUM(D25)+I25+J25+N25+O25</f>
        <v>0</v>
      </c>
      <c r="D25" s="59">
        <f>SUM(E25:H25)</f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f>K25+L25+M25</f>
        <v>0</v>
      </c>
      <c r="K25" s="59">
        <v>0</v>
      </c>
      <c r="L25" s="59">
        <v>0</v>
      </c>
      <c r="M25" s="59">
        <v>0</v>
      </c>
      <c r="N25" s="59">
        <v>0</v>
      </c>
      <c r="O25" s="59">
        <v>0</v>
      </c>
      <c r="P25" s="59"/>
      <c r="Q25" s="59">
        <v>0</v>
      </c>
    </row>
    <row r="26" spans="1:19">
      <c r="A26" s="62" t="s">
        <v>28</v>
      </c>
      <c r="B26" s="59">
        <f t="shared" si="1"/>
        <v>152.93</v>
      </c>
      <c r="C26" s="59">
        <f>SUM(D26)+I26+J26+N26+O26</f>
        <v>0</v>
      </c>
      <c r="D26" s="59">
        <f>SUM(E26:H26)</f>
        <v>0</v>
      </c>
      <c r="E26" s="59">
        <v>0</v>
      </c>
      <c r="F26" s="59">
        <v>0</v>
      </c>
      <c r="G26" s="59">
        <v>0</v>
      </c>
      <c r="H26" s="59">
        <v>0</v>
      </c>
      <c r="I26" s="50">
        <v>0</v>
      </c>
      <c r="J26" s="59">
        <f>K26+L26+M26</f>
        <v>0</v>
      </c>
      <c r="K26" s="59">
        <v>0</v>
      </c>
      <c r="L26" s="59">
        <v>0</v>
      </c>
      <c r="M26" s="59">
        <v>0</v>
      </c>
      <c r="N26" s="59">
        <v>0</v>
      </c>
      <c r="O26" s="59">
        <v>0</v>
      </c>
      <c r="P26" s="59"/>
      <c r="Q26" s="59">
        <v>152.93</v>
      </c>
    </row>
    <row r="27" spans="1:19">
      <c r="A27" s="62"/>
      <c r="B27" s="208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8"/>
      <c r="N27" s="208"/>
      <c r="O27" s="208"/>
      <c r="P27" s="208"/>
      <c r="Q27" s="208"/>
    </row>
    <row r="28" spans="1:19">
      <c r="A28" s="62" t="s">
        <v>148</v>
      </c>
      <c r="B28" s="59">
        <f t="shared" si="1"/>
        <v>0</v>
      </c>
      <c r="C28" s="59">
        <f>SUM(D28)+I28+J28+N28+O28</f>
        <v>0</v>
      </c>
      <c r="D28" s="59">
        <f>SUM(E28:H28)</f>
        <v>0</v>
      </c>
      <c r="E28" s="59">
        <v>0</v>
      </c>
      <c r="F28" s="59">
        <v>0</v>
      </c>
      <c r="G28" s="59">
        <v>0</v>
      </c>
      <c r="H28" s="59">
        <v>0</v>
      </c>
      <c r="I28" s="59">
        <v>0</v>
      </c>
      <c r="J28" s="59">
        <f>K28+L28+M28</f>
        <v>0</v>
      </c>
      <c r="K28" s="59">
        <v>0</v>
      </c>
      <c r="L28" s="59">
        <v>0</v>
      </c>
      <c r="M28" s="59">
        <v>0</v>
      </c>
      <c r="N28" s="59">
        <v>0</v>
      </c>
      <c r="O28" s="59">
        <v>0</v>
      </c>
      <c r="P28" s="59"/>
      <c r="Q28" s="59">
        <v>0</v>
      </c>
      <c r="S28" s="92"/>
    </row>
    <row r="29" spans="1:19">
      <c r="A29" s="62" t="s">
        <v>29</v>
      </c>
      <c r="B29" s="59">
        <f t="shared" si="1"/>
        <v>323010.95999999996</v>
      </c>
      <c r="C29" s="59">
        <f>SUM(D29)+I29+J29+N29+O29</f>
        <v>0</v>
      </c>
      <c r="D29" s="59">
        <f>SUM(E29:H29)</f>
        <v>0</v>
      </c>
      <c r="E29" s="59">
        <v>0</v>
      </c>
      <c r="F29" s="59">
        <v>0</v>
      </c>
      <c r="G29" s="59">
        <v>0</v>
      </c>
      <c r="H29" s="59">
        <v>0</v>
      </c>
      <c r="I29" s="59">
        <v>0</v>
      </c>
      <c r="J29" s="59">
        <f>K29+L29+M29</f>
        <v>0</v>
      </c>
      <c r="K29" s="59">
        <v>0</v>
      </c>
      <c r="L29" s="59">
        <v>0</v>
      </c>
      <c r="M29" s="59">
        <v>0</v>
      </c>
      <c r="N29" s="59">
        <v>0</v>
      </c>
      <c r="O29" s="50">
        <v>0</v>
      </c>
      <c r="P29" s="59"/>
      <c r="Q29" s="59">
        <v>323010.95999999996</v>
      </c>
    </row>
    <row r="30" spans="1:19">
      <c r="A30" s="62" t="s">
        <v>30</v>
      </c>
      <c r="B30" s="59">
        <f t="shared" si="1"/>
        <v>317.42</v>
      </c>
      <c r="C30" s="59">
        <f>SUM(D30)+I30+J30+N30+O30</f>
        <v>293.94</v>
      </c>
      <c r="D30" s="59">
        <f>SUM(E30:H30)</f>
        <v>293.94</v>
      </c>
      <c r="E30" s="59">
        <v>0</v>
      </c>
      <c r="F30" s="59">
        <v>0</v>
      </c>
      <c r="G30" s="59">
        <v>293.94</v>
      </c>
      <c r="H30" s="59">
        <v>0</v>
      </c>
      <c r="I30" s="59">
        <v>0</v>
      </c>
      <c r="J30" s="59">
        <f>K30+L30+M30</f>
        <v>0</v>
      </c>
      <c r="K30" s="59">
        <v>0</v>
      </c>
      <c r="L30" s="59">
        <v>0</v>
      </c>
      <c r="M30" s="59">
        <v>0</v>
      </c>
      <c r="N30" s="59">
        <v>0</v>
      </c>
      <c r="O30" s="59">
        <v>0</v>
      </c>
      <c r="P30" s="59"/>
      <c r="Q30" s="59">
        <v>23.48</v>
      </c>
      <c r="R30" s="143"/>
    </row>
    <row r="31" spans="1:19">
      <c r="A31" s="62" t="s">
        <v>31</v>
      </c>
      <c r="B31" s="59">
        <f t="shared" si="1"/>
        <v>268293.25999999995</v>
      </c>
      <c r="C31" s="59">
        <f>SUM(D31)+I31+J31+N31+O31</f>
        <v>218106.34999999995</v>
      </c>
      <c r="D31" s="59">
        <f>SUM(E31:H31)</f>
        <v>205304.14999999997</v>
      </c>
      <c r="E31" s="59">
        <v>0</v>
      </c>
      <c r="F31" s="59">
        <v>205304.14999999997</v>
      </c>
      <c r="G31" s="59">
        <v>0</v>
      </c>
      <c r="H31" s="59">
        <v>0</v>
      </c>
      <c r="I31" s="59">
        <v>225</v>
      </c>
      <c r="J31" s="59">
        <f>K31+L31+M31</f>
        <v>8077.96</v>
      </c>
      <c r="K31" s="59">
        <v>0</v>
      </c>
      <c r="L31" s="59">
        <v>0</v>
      </c>
      <c r="M31" s="59">
        <v>8077.96</v>
      </c>
      <c r="N31" s="220">
        <v>4499.24</v>
      </c>
      <c r="O31" s="220">
        <v>0</v>
      </c>
      <c r="P31" s="59"/>
      <c r="Q31" s="59">
        <v>50186.91</v>
      </c>
      <c r="R31" s="143"/>
    </row>
    <row r="32" spans="1:19" s="92" customFormat="1">
      <c r="A32" s="62" t="s">
        <v>32</v>
      </c>
      <c r="B32" s="59">
        <f t="shared" si="1"/>
        <v>199923.60000000003</v>
      </c>
      <c r="C32" s="59">
        <f>SUM(D32)+I32+J32+N32+O32</f>
        <v>178816.49000000002</v>
      </c>
      <c r="D32" s="59">
        <f>SUM(E32:H32)</f>
        <v>158291.5</v>
      </c>
      <c r="E32" s="59">
        <v>0</v>
      </c>
      <c r="F32" s="59">
        <v>158291.5</v>
      </c>
      <c r="G32" s="59">
        <v>0</v>
      </c>
      <c r="H32" s="59">
        <v>0</v>
      </c>
      <c r="I32" s="59">
        <v>0</v>
      </c>
      <c r="J32" s="59">
        <f>K32+L32+M32</f>
        <v>15428.1</v>
      </c>
      <c r="K32" s="59">
        <v>0</v>
      </c>
      <c r="L32" s="59">
        <v>0</v>
      </c>
      <c r="M32" s="59">
        <v>15428.1</v>
      </c>
      <c r="N32" s="59">
        <v>5096.8900000000003</v>
      </c>
      <c r="O32" s="59">
        <v>0</v>
      </c>
      <c r="P32" s="59"/>
      <c r="Q32" s="59">
        <v>21107.11</v>
      </c>
      <c r="R32" s="185"/>
    </row>
    <row r="33" spans="1:18">
      <c r="A33" s="62"/>
      <c r="B33" s="208"/>
      <c r="C33" s="208"/>
      <c r="D33" s="208"/>
      <c r="E33" s="208"/>
      <c r="F33" s="208"/>
      <c r="G33" s="208"/>
      <c r="H33" s="208"/>
      <c r="I33" s="208"/>
      <c r="J33" s="208"/>
      <c r="K33" s="208"/>
      <c r="L33" s="208"/>
      <c r="M33" s="208"/>
      <c r="N33" s="208"/>
      <c r="O33" s="208"/>
      <c r="P33" s="208"/>
      <c r="Q33" s="208"/>
    </row>
    <row r="34" spans="1:18">
      <c r="A34" s="62" t="s">
        <v>33</v>
      </c>
      <c r="B34" s="59">
        <f t="shared" si="1"/>
        <v>0</v>
      </c>
      <c r="C34" s="59">
        <f>SUM(D34)+I34+J34+N34+O34</f>
        <v>0</v>
      </c>
      <c r="D34" s="59">
        <f>SUM(E34:H34)</f>
        <v>0</v>
      </c>
      <c r="E34" s="59">
        <v>0</v>
      </c>
      <c r="F34" s="59">
        <v>0</v>
      </c>
      <c r="G34" s="59">
        <v>0</v>
      </c>
      <c r="H34" s="59">
        <v>0</v>
      </c>
      <c r="I34" s="50">
        <v>0</v>
      </c>
      <c r="J34" s="59">
        <f>K34+L34+M34</f>
        <v>0</v>
      </c>
      <c r="K34" s="59">
        <v>0</v>
      </c>
      <c r="L34" s="59">
        <v>0</v>
      </c>
      <c r="M34" s="50">
        <v>0</v>
      </c>
      <c r="N34" s="59">
        <v>0</v>
      </c>
      <c r="O34" s="59">
        <v>0</v>
      </c>
      <c r="P34" s="59"/>
      <c r="Q34" s="299">
        <v>0</v>
      </c>
      <c r="R34" s="143"/>
    </row>
    <row r="35" spans="1:18">
      <c r="A35" s="62" t="s">
        <v>34</v>
      </c>
      <c r="B35" s="59">
        <f t="shared" si="1"/>
        <v>0</v>
      </c>
      <c r="C35" s="59">
        <f>SUM(D35)+I35+J35+N35+O35</f>
        <v>0</v>
      </c>
      <c r="D35" s="59">
        <f>SUM(E35:H35)</f>
        <v>0</v>
      </c>
      <c r="E35" s="59">
        <v>0</v>
      </c>
      <c r="F35" s="59">
        <v>0</v>
      </c>
      <c r="G35" s="59">
        <v>0</v>
      </c>
      <c r="H35" s="59">
        <v>0</v>
      </c>
      <c r="I35" s="59">
        <v>0</v>
      </c>
      <c r="J35" s="59">
        <f>K35+L35+M35</f>
        <v>0</v>
      </c>
      <c r="K35" s="59">
        <v>0</v>
      </c>
      <c r="L35" s="59">
        <v>0</v>
      </c>
      <c r="M35" s="59">
        <v>0</v>
      </c>
      <c r="N35" s="59">
        <v>0</v>
      </c>
      <c r="O35" s="59">
        <v>0</v>
      </c>
      <c r="P35" s="59"/>
      <c r="Q35" s="59">
        <v>0</v>
      </c>
    </row>
    <row r="36" spans="1:18">
      <c r="A36" s="62" t="s">
        <v>35</v>
      </c>
      <c r="B36" s="59">
        <f t="shared" si="1"/>
        <v>0</v>
      </c>
      <c r="C36" s="59">
        <f>SUM(D36)+I36+J36+N36+O36</f>
        <v>0</v>
      </c>
      <c r="D36" s="59">
        <f>SUM(E36:H36)</f>
        <v>0</v>
      </c>
      <c r="E36" s="59">
        <v>0</v>
      </c>
      <c r="F36" s="59">
        <v>0</v>
      </c>
      <c r="G36" s="59">
        <v>0</v>
      </c>
      <c r="H36" s="59">
        <v>0</v>
      </c>
      <c r="I36" s="59">
        <v>0</v>
      </c>
      <c r="J36" s="59">
        <f>K36+L36+M36</f>
        <v>0</v>
      </c>
      <c r="K36" s="59">
        <v>0</v>
      </c>
      <c r="L36" s="59">
        <v>0</v>
      </c>
      <c r="M36" s="59">
        <v>0</v>
      </c>
      <c r="N36" s="59">
        <v>0</v>
      </c>
      <c r="O36" s="59">
        <v>0</v>
      </c>
      <c r="P36" s="59"/>
      <c r="Q36" s="59">
        <v>0</v>
      </c>
      <c r="R36" s="143"/>
    </row>
    <row r="37" spans="1:18" ht="13.5" thickBot="1">
      <c r="A37" s="172" t="s">
        <v>36</v>
      </c>
      <c r="B37" s="300">
        <f t="shared" si="1"/>
        <v>277945.57</v>
      </c>
      <c r="C37" s="300">
        <f>SUM(D37)+I37+J37+N37+O37</f>
        <v>258685.09</v>
      </c>
      <c r="D37" s="300">
        <f>SUM(E37:H37)</f>
        <v>241964.12</v>
      </c>
      <c r="E37" s="300">
        <v>0</v>
      </c>
      <c r="F37" s="300">
        <v>148631</v>
      </c>
      <c r="G37" s="300">
        <v>93333.119999999995</v>
      </c>
      <c r="H37" s="300">
        <v>0</v>
      </c>
      <c r="I37" s="300">
        <v>2240</v>
      </c>
      <c r="J37" s="300">
        <f>K37+L37+M37</f>
        <v>11198.13</v>
      </c>
      <c r="K37" s="300">
        <v>0</v>
      </c>
      <c r="L37" s="300">
        <v>0</v>
      </c>
      <c r="M37" s="300">
        <v>11198.13</v>
      </c>
      <c r="N37" s="300">
        <v>3282.84</v>
      </c>
      <c r="O37" s="300">
        <v>0</v>
      </c>
      <c r="P37" s="300"/>
      <c r="Q37" s="300">
        <v>19260.48</v>
      </c>
    </row>
    <row r="38" spans="1:18"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8"/>
    </row>
    <row r="39" spans="1:18">
      <c r="A39" s="38" t="s">
        <v>163</v>
      </c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</row>
    <row r="40" spans="1:18">
      <c r="A40" s="38" t="s">
        <v>164</v>
      </c>
      <c r="B40" s="38"/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1:18">
      <c r="A41" s="3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1:18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/>
      <c r="P42"/>
      <c r="Q42"/>
    </row>
    <row r="43" spans="1:18">
      <c r="B43" s="143"/>
      <c r="O43"/>
      <c r="P43"/>
      <c r="Q43"/>
    </row>
    <row r="44" spans="1:18">
      <c r="B44" s="143"/>
      <c r="O44"/>
      <c r="P44"/>
      <c r="Q44"/>
    </row>
    <row r="45" spans="1:18">
      <c r="B45" s="143"/>
      <c r="O45"/>
      <c r="P45"/>
      <c r="Q45"/>
    </row>
    <row r="46" spans="1:18">
      <c r="B46" s="143"/>
      <c r="O46"/>
      <c r="P46"/>
      <c r="Q46"/>
    </row>
    <row r="47" spans="1:18">
      <c r="B47" s="143"/>
      <c r="O47"/>
      <c r="P47"/>
      <c r="Q47"/>
    </row>
    <row r="48" spans="1:18">
      <c r="B48" s="143"/>
      <c r="O48"/>
      <c r="P48"/>
      <c r="Q48"/>
    </row>
    <row r="49" spans="2:17">
      <c r="B49" s="143"/>
      <c r="O49"/>
      <c r="P49"/>
      <c r="Q49"/>
    </row>
    <row r="50" spans="2:17">
      <c r="B50" s="143"/>
      <c r="O50"/>
      <c r="P50"/>
      <c r="Q50"/>
    </row>
    <row r="51" spans="2:17">
      <c r="B51" s="143"/>
      <c r="O51"/>
      <c r="P51"/>
      <c r="Q51"/>
    </row>
    <row r="52" spans="2:17">
      <c r="B52" s="143"/>
      <c r="O52"/>
      <c r="P52"/>
      <c r="Q52"/>
    </row>
    <row r="53" spans="2:17">
      <c r="B53" s="143"/>
      <c r="O53"/>
      <c r="P53"/>
      <c r="Q53"/>
    </row>
    <row r="54" spans="2:17">
      <c r="B54" s="143"/>
      <c r="O54"/>
      <c r="P54"/>
      <c r="Q54"/>
    </row>
    <row r="55" spans="2:17">
      <c r="B55" s="143"/>
      <c r="O55"/>
      <c r="P55"/>
      <c r="Q55"/>
    </row>
    <row r="56" spans="2:17">
      <c r="B56" s="143"/>
      <c r="O56"/>
      <c r="P56"/>
      <c r="Q56"/>
    </row>
    <row r="57" spans="2:17">
      <c r="B57" s="143"/>
      <c r="O57"/>
      <c r="P57"/>
      <c r="Q57"/>
    </row>
    <row r="58" spans="2:17">
      <c r="B58" s="143"/>
      <c r="O58"/>
      <c r="P58"/>
      <c r="Q58"/>
    </row>
    <row r="59" spans="2:17">
      <c r="B59" s="143"/>
      <c r="O59"/>
      <c r="P59"/>
      <c r="Q59"/>
    </row>
  </sheetData>
  <sheetProtection password="CAF5" sheet="1" objects="1" scenarios="1"/>
  <mergeCells count="5">
    <mergeCell ref="O7:P7"/>
    <mergeCell ref="A1:Q1"/>
    <mergeCell ref="A3:Q3"/>
    <mergeCell ref="C5:O5"/>
    <mergeCell ref="J6:M6"/>
  </mergeCells>
  <phoneticPr fontId="0" type="noConversion"/>
  <printOptions horizontalCentered="1"/>
  <pageMargins left="0.5" right="0.41" top="0.87" bottom="0.88" header="0.67" footer="0.5"/>
  <pageSetup scale="65" orientation="landscape" r:id="rId1"/>
  <headerFooter alignWithMargins="0">
    <oddFooter>&amp;L&amp;"Arial,Italic"MSDE - LFRO 12 / 2014&amp;C- &amp;[7 -&amp;R&amp;"Arial,Italic"Selected Financial Data -  Part 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O360"/>
  <sheetViews>
    <sheetView zoomScaleNormal="100" workbookViewId="0">
      <selection sqref="A1:Q1"/>
    </sheetView>
  </sheetViews>
  <sheetFormatPr defaultRowHeight="12.75"/>
  <cols>
    <col min="1" max="1" width="13.85546875" style="81" customWidth="1"/>
    <col min="2" max="2" width="17.7109375" style="91" bestFit="1" customWidth="1"/>
    <col min="3" max="3" width="18.7109375" style="91" customWidth="1"/>
    <col min="4" max="4" width="15.42578125" style="91" customWidth="1"/>
    <col min="5" max="5" width="16.7109375" style="91" customWidth="1"/>
    <col min="6" max="6" width="13.42578125" style="91" bestFit="1" customWidth="1"/>
    <col min="7" max="7" width="13.85546875" style="91" customWidth="1"/>
    <col min="8" max="9" width="14.85546875" style="91" customWidth="1"/>
    <col min="10" max="10" width="14.42578125" style="91" customWidth="1"/>
    <col min="11" max="11" width="10" style="91" customWidth="1"/>
    <col min="12" max="12" width="14" style="91" customWidth="1"/>
    <col min="13" max="13" width="16.85546875" style="91" customWidth="1"/>
    <col min="14" max="14" width="12.5703125" style="91" customWidth="1"/>
    <col min="15" max="15" width="13.85546875" style="224" customWidth="1"/>
    <col min="16" max="16" width="13.28515625" style="91" customWidth="1"/>
    <col min="17" max="17" width="12.85546875" style="224" bestFit="1" customWidth="1"/>
    <col min="18" max="18" width="4.140625" customWidth="1"/>
    <col min="19" max="19" width="22.28515625" bestFit="1" customWidth="1"/>
    <col min="20" max="20" width="3.5703125" customWidth="1"/>
    <col min="22" max="22" width="18.5703125" customWidth="1"/>
    <col min="26" max="26" width="15.5703125" style="141" bestFit="1" customWidth="1"/>
    <col min="27" max="27" width="14.140625" style="141" bestFit="1" customWidth="1"/>
  </cols>
  <sheetData>
    <row r="1" spans="1:41">
      <c r="A1" s="359" t="s">
        <v>135</v>
      </c>
      <c r="B1" s="359"/>
      <c r="C1" s="359"/>
      <c r="D1" s="359"/>
      <c r="E1" s="359"/>
      <c r="F1" s="359"/>
      <c r="G1" s="359"/>
      <c r="H1" s="359"/>
      <c r="I1" s="359"/>
      <c r="J1" s="359"/>
      <c r="K1" s="359"/>
      <c r="L1" s="359"/>
      <c r="M1" s="359"/>
      <c r="N1" s="359"/>
      <c r="O1" s="359"/>
      <c r="P1" s="359"/>
      <c r="Q1" s="359"/>
    </row>
    <row r="2" spans="1:41">
      <c r="A2" s="38"/>
      <c r="B2" s="23"/>
      <c r="C2" s="24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</row>
    <row r="3" spans="1:41">
      <c r="A3" s="359" t="s">
        <v>267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</row>
    <row r="4" spans="1:41" ht="13.5" thickBot="1">
      <c r="A4" s="5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S4" s="257">
        <v>41985</v>
      </c>
      <c r="V4" s="257">
        <v>41985</v>
      </c>
    </row>
    <row r="5" spans="1:41" ht="13.5" thickTop="1">
      <c r="A5" s="51"/>
      <c r="B5" s="22"/>
      <c r="C5" s="365" t="s">
        <v>43</v>
      </c>
      <c r="D5" s="365"/>
      <c r="E5" s="365"/>
      <c r="F5" s="365"/>
      <c r="G5" s="365"/>
      <c r="H5" s="23"/>
      <c r="I5" s="332" t="s">
        <v>59</v>
      </c>
      <c r="J5" s="332"/>
      <c r="K5" s="332"/>
      <c r="L5" s="332"/>
      <c r="M5" s="23"/>
      <c r="N5" s="23"/>
      <c r="O5" s="332" t="s">
        <v>10</v>
      </c>
      <c r="P5" s="332"/>
      <c r="Q5" s="332"/>
    </row>
    <row r="6" spans="1:41">
      <c r="A6" s="45" t="s">
        <v>37</v>
      </c>
      <c r="B6" s="22" t="s">
        <v>11</v>
      </c>
      <c r="C6" s="22" t="s">
        <v>11</v>
      </c>
      <c r="D6" s="22"/>
      <c r="E6" s="22"/>
      <c r="F6" s="22"/>
      <c r="G6" s="342" t="s">
        <v>253</v>
      </c>
      <c r="H6" s="22"/>
      <c r="I6" s="22" t="s">
        <v>11</v>
      </c>
      <c r="J6" s="22"/>
      <c r="K6" s="22"/>
      <c r="L6" s="364" t="s">
        <v>219</v>
      </c>
      <c r="M6" s="22"/>
      <c r="N6" s="22"/>
      <c r="O6" s="212"/>
      <c r="P6" s="22"/>
      <c r="Q6" s="212"/>
      <c r="R6" s="3"/>
      <c r="S6" s="133" t="s">
        <v>232</v>
      </c>
      <c r="T6" s="3"/>
      <c r="U6" s="3"/>
      <c r="V6" s="362" t="s">
        <v>261</v>
      </c>
      <c r="W6" s="3"/>
      <c r="X6" s="3"/>
      <c r="Y6" s="3"/>
      <c r="Z6" s="324"/>
      <c r="AA6" s="324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</row>
    <row r="7" spans="1:41">
      <c r="A7" s="45" t="s">
        <v>38</v>
      </c>
      <c r="B7" s="26" t="s">
        <v>63</v>
      </c>
      <c r="C7" s="22" t="s">
        <v>58</v>
      </c>
      <c r="D7" s="22"/>
      <c r="E7" s="22"/>
      <c r="F7" s="22"/>
      <c r="G7" s="363"/>
      <c r="H7" s="22" t="s">
        <v>3</v>
      </c>
      <c r="I7" s="240" t="s">
        <v>150</v>
      </c>
      <c r="J7" s="26" t="s">
        <v>61</v>
      </c>
      <c r="K7" s="26" t="s">
        <v>49</v>
      </c>
      <c r="L7" s="363"/>
      <c r="M7" s="26" t="s">
        <v>7</v>
      </c>
      <c r="N7" s="26"/>
      <c r="O7" s="214" t="s">
        <v>55</v>
      </c>
      <c r="P7" s="342" t="s">
        <v>215</v>
      </c>
      <c r="Q7" s="214"/>
      <c r="R7" s="3"/>
      <c r="S7" s="133" t="s">
        <v>251</v>
      </c>
      <c r="T7" s="3"/>
      <c r="U7" s="3"/>
      <c r="V7" s="363"/>
      <c r="W7" s="3"/>
      <c r="X7" s="3"/>
      <c r="Y7" s="3"/>
      <c r="Z7" s="324"/>
      <c r="AA7" s="324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</row>
    <row r="8" spans="1:41" ht="13.5" thickBot="1">
      <c r="A8" s="47" t="s">
        <v>39</v>
      </c>
      <c r="B8" s="31" t="s">
        <v>120</v>
      </c>
      <c r="C8" s="31" t="s">
        <v>41</v>
      </c>
      <c r="D8" s="31" t="s">
        <v>42</v>
      </c>
      <c r="E8" s="31" t="s">
        <v>7</v>
      </c>
      <c r="F8" s="31" t="s">
        <v>212</v>
      </c>
      <c r="G8" s="343"/>
      <c r="H8" s="31" t="s">
        <v>4</v>
      </c>
      <c r="I8" s="31" t="s">
        <v>6</v>
      </c>
      <c r="J8" s="31" t="s">
        <v>62</v>
      </c>
      <c r="K8" s="31" t="s">
        <v>50</v>
      </c>
      <c r="L8" s="343"/>
      <c r="M8" s="31" t="s">
        <v>8</v>
      </c>
      <c r="N8" s="31" t="s">
        <v>9</v>
      </c>
      <c r="O8" s="213" t="s">
        <v>56</v>
      </c>
      <c r="P8" s="343"/>
      <c r="Q8" s="213" t="s">
        <v>7</v>
      </c>
      <c r="R8" s="3"/>
      <c r="S8" s="133" t="s">
        <v>224</v>
      </c>
      <c r="T8" s="3"/>
      <c r="U8" s="3"/>
      <c r="V8" s="363"/>
      <c r="W8" s="3"/>
      <c r="X8" s="3"/>
      <c r="Y8" s="3"/>
      <c r="Z8" s="324"/>
      <c r="AA8" s="324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</row>
    <row r="9" spans="1:41" s="10" customFormat="1">
      <c r="A9" s="66" t="s">
        <v>13</v>
      </c>
      <c r="B9" s="37">
        <f t="shared" ref="B9:H9" si="0">SUM(B11:B38)</f>
        <v>1469322511.5999999</v>
      </c>
      <c r="C9" s="37">
        <f t="shared" si="0"/>
        <v>1122422899.2800002</v>
      </c>
      <c r="D9" s="37">
        <f t="shared" si="0"/>
        <v>40149279.010000005</v>
      </c>
      <c r="E9" s="37">
        <f t="shared" si="0"/>
        <v>295432961.95999998</v>
      </c>
      <c r="F9" s="37">
        <f t="shared" si="0"/>
        <v>631634223.4200002</v>
      </c>
      <c r="G9" s="37">
        <f t="shared" si="0"/>
        <v>155206434.88999999</v>
      </c>
      <c r="H9" s="37">
        <f t="shared" si="0"/>
        <v>65549381.290000007</v>
      </c>
      <c r="I9" s="37">
        <f t="shared" ref="I9:P9" si="1">SUM(I11:I38)</f>
        <v>23424557.480000008</v>
      </c>
      <c r="J9" s="37">
        <f>SUM(J11:J38)</f>
        <v>1227121.2100000002</v>
      </c>
      <c r="K9" s="37">
        <f t="shared" si="1"/>
        <v>683084.79</v>
      </c>
      <c r="L9" s="37">
        <f t="shared" si="1"/>
        <v>21514351.480000008</v>
      </c>
      <c r="M9" s="37">
        <f t="shared" si="1"/>
        <v>6464436.2400000012</v>
      </c>
      <c r="N9" s="37">
        <f t="shared" si="1"/>
        <v>3348287.6100000003</v>
      </c>
      <c r="O9" s="37">
        <f t="shared" si="1"/>
        <v>1152581.1000000001</v>
      </c>
      <c r="P9" s="37">
        <f t="shared" si="1"/>
        <v>236059280.35999998</v>
      </c>
      <c r="Q9" s="37">
        <f>SUM(Q11:Q38)</f>
        <v>12053669.34</v>
      </c>
      <c r="R9" s="305"/>
      <c r="S9" s="37">
        <f>SUM(S11:S38)</f>
        <v>1217861274.29</v>
      </c>
      <c r="V9" s="37">
        <f>SUM(V11:V38)</f>
        <v>248112949.70000002</v>
      </c>
      <c r="Z9" s="141"/>
      <c r="AA9" s="141"/>
    </row>
    <row r="10" spans="1:41">
      <c r="A10" s="45"/>
      <c r="B10" s="269"/>
      <c r="C10" s="269"/>
      <c r="D10" s="269"/>
      <c r="E10" s="269"/>
      <c r="F10" s="269"/>
      <c r="G10" s="269"/>
      <c r="H10" s="269"/>
      <c r="I10" s="269"/>
      <c r="J10" s="269"/>
      <c r="K10" s="269"/>
      <c r="L10" s="269"/>
      <c r="M10" s="269"/>
      <c r="N10" s="269"/>
      <c r="O10" s="269"/>
      <c r="P10" s="269"/>
      <c r="Q10" s="269"/>
      <c r="Z10" s="261" t="s">
        <v>260</v>
      </c>
    </row>
    <row r="11" spans="1:41">
      <c r="A11" s="45" t="s">
        <v>14</v>
      </c>
      <c r="B11" s="59">
        <f>+C11+H11+I11+M11+N11+Q11+P11</f>
        <v>17642214.220000003</v>
      </c>
      <c r="C11" s="59">
        <f>D11+E11+F11+G11</f>
        <v>11415913.109999999</v>
      </c>
      <c r="D11" s="59">
        <v>313339.01</v>
      </c>
      <c r="E11" s="59">
        <v>1180009.75</v>
      </c>
      <c r="F11" s="59">
        <v>7487688.6400000006</v>
      </c>
      <c r="G11" s="59">
        <v>2434875.71</v>
      </c>
      <c r="H11" s="50">
        <v>2362951.46</v>
      </c>
      <c r="I11" s="59">
        <f>J11+K11+L11</f>
        <v>227257.38</v>
      </c>
      <c r="J11" s="59">
        <v>0</v>
      </c>
      <c r="K11" s="59">
        <v>0</v>
      </c>
      <c r="L11" s="59">
        <v>227257.38</v>
      </c>
      <c r="M11" s="59">
        <v>115843.40000000002</v>
      </c>
      <c r="N11" s="59">
        <v>182747.25</v>
      </c>
      <c r="O11" s="59">
        <v>0</v>
      </c>
      <c r="P11" s="59">
        <v>25618</v>
      </c>
      <c r="Q11" s="59">
        <v>3311883.62</v>
      </c>
      <c r="S11" s="16">
        <f>B11-N11-P11-Q11</f>
        <v>14121965.350000001</v>
      </c>
      <c r="V11" s="16">
        <f>P11+Q11</f>
        <v>3337501.62</v>
      </c>
      <c r="Z11" s="141">
        <v>11453419.189999999</v>
      </c>
      <c r="AA11" s="141">
        <f>C11-Z11</f>
        <v>-37506.080000000075</v>
      </c>
    </row>
    <row r="12" spans="1:41">
      <c r="A12" s="45" t="s">
        <v>15</v>
      </c>
      <c r="B12" s="59">
        <f t="shared" ref="B12:B15" si="2">+C12+H12+I12+M12+N12+Q12+P12</f>
        <v>116103393.64999999</v>
      </c>
      <c r="C12" s="59">
        <f>D12+E12+F12+G12</f>
        <v>88427716.460000008</v>
      </c>
      <c r="D12" s="59">
        <v>840433.42999999993</v>
      </c>
      <c r="E12" s="59">
        <v>16445318.58</v>
      </c>
      <c r="F12" s="59">
        <v>60097873.900000006</v>
      </c>
      <c r="G12" s="59">
        <v>11044090.550000001</v>
      </c>
      <c r="H12" s="59">
        <v>3870103.88</v>
      </c>
      <c r="I12" s="59">
        <f>J12+K12+L12</f>
        <v>2842325.6000000006</v>
      </c>
      <c r="J12" s="59">
        <v>6126.3</v>
      </c>
      <c r="K12" s="59">
        <v>645814.55000000005</v>
      </c>
      <c r="L12" s="59">
        <v>2190384.7500000005</v>
      </c>
      <c r="M12" s="59">
        <v>695731.15999999992</v>
      </c>
      <c r="N12" s="59">
        <v>104031.75</v>
      </c>
      <c r="O12" s="208">
        <v>0</v>
      </c>
      <c r="P12" s="59">
        <v>19992788.84</v>
      </c>
      <c r="Q12" s="59">
        <v>170695.96</v>
      </c>
      <c r="S12" s="16">
        <f>B12-N12-P12-Q12</f>
        <v>95835877.099999994</v>
      </c>
      <c r="V12" s="16">
        <f t="shared" ref="V12:V15" si="3">P12+Q12</f>
        <v>20163484.800000001</v>
      </c>
      <c r="Z12" s="141">
        <v>90313927.390000015</v>
      </c>
      <c r="AA12" s="141">
        <f t="shared" ref="AA12:AA15" si="4">C12-Z12</f>
        <v>-1886210.9300000072</v>
      </c>
    </row>
    <row r="13" spans="1:41" s="92" customFormat="1">
      <c r="A13" s="63" t="s">
        <v>16</v>
      </c>
      <c r="B13" s="59">
        <f t="shared" si="2"/>
        <v>221455457.44999999</v>
      </c>
      <c r="C13" s="59">
        <f>D13+E13+F13+G13</f>
        <v>133780941.58999999</v>
      </c>
      <c r="D13" s="59">
        <v>1134900.27</v>
      </c>
      <c r="E13" s="50">
        <v>59667669.139999993</v>
      </c>
      <c r="F13" s="59">
        <v>71551507.569999993</v>
      </c>
      <c r="G13" s="59">
        <v>1426864.6099999999</v>
      </c>
      <c r="H13" s="59">
        <v>26610813.800000001</v>
      </c>
      <c r="I13" s="59">
        <f>J13+K13+L13</f>
        <v>7049133.0600000015</v>
      </c>
      <c r="J13" s="59">
        <v>472762.71</v>
      </c>
      <c r="K13" s="59">
        <v>6172.71</v>
      </c>
      <c r="L13" s="59">
        <v>6570197.6400000015</v>
      </c>
      <c r="M13" s="59">
        <v>111973.15</v>
      </c>
      <c r="N13" s="59">
        <v>250885.24</v>
      </c>
      <c r="O13" s="59">
        <v>0</v>
      </c>
      <c r="P13" s="59">
        <v>53524902.609999999</v>
      </c>
      <c r="Q13" s="59">
        <v>126808</v>
      </c>
      <c r="S13" s="16">
        <f>B13-N13-P13-Q13</f>
        <v>167552861.59999996</v>
      </c>
      <c r="V13" s="16">
        <f t="shared" si="3"/>
        <v>53651710.609999999</v>
      </c>
      <c r="Z13" s="141">
        <v>133131623.09999999</v>
      </c>
      <c r="AA13" s="141">
        <f t="shared" si="4"/>
        <v>649318.48999999464</v>
      </c>
    </row>
    <row r="14" spans="1:41">
      <c r="A14" s="51" t="s">
        <v>17</v>
      </c>
      <c r="B14" s="59">
        <f t="shared" si="2"/>
        <v>179978211.09999999</v>
      </c>
      <c r="C14" s="59">
        <f>D14+E14+F14+G14</f>
        <v>138382584.56999999</v>
      </c>
      <c r="D14" s="59">
        <v>0</v>
      </c>
      <c r="E14" s="59">
        <v>29258138.34999999</v>
      </c>
      <c r="F14" s="59">
        <v>73958011.189999998</v>
      </c>
      <c r="G14" s="59">
        <v>35166435.030000001</v>
      </c>
      <c r="H14" s="59">
        <v>3515615.29</v>
      </c>
      <c r="I14" s="59">
        <f>J14+K14+L14</f>
        <v>1967793.8100000003</v>
      </c>
      <c r="J14" s="50">
        <v>57348.09</v>
      </c>
      <c r="K14" s="59">
        <v>4668</v>
      </c>
      <c r="L14" s="59">
        <v>1905777.7200000002</v>
      </c>
      <c r="M14" s="59">
        <v>1228397.43</v>
      </c>
      <c r="N14" s="59">
        <v>139423</v>
      </c>
      <c r="O14" s="59">
        <v>0</v>
      </c>
      <c r="P14" s="59">
        <v>34280824</v>
      </c>
      <c r="Q14" s="59">
        <v>463573</v>
      </c>
      <c r="S14" s="16">
        <f>B14-N14-P14-Q14</f>
        <v>145094391.09999999</v>
      </c>
      <c r="V14" s="16">
        <f t="shared" si="3"/>
        <v>34744397</v>
      </c>
      <c r="Z14" s="323">
        <v>135825652.81999999</v>
      </c>
      <c r="AA14" s="141">
        <f t="shared" si="4"/>
        <v>2556931.75</v>
      </c>
    </row>
    <row r="15" spans="1:41">
      <c r="A15" s="51" t="s">
        <v>18</v>
      </c>
      <c r="B15" s="59">
        <f t="shared" si="2"/>
        <v>25204493.329999998</v>
      </c>
      <c r="C15" s="59">
        <f>D15+E15+F15+G15</f>
        <v>22293519.769999996</v>
      </c>
      <c r="D15" s="59">
        <v>418734.3</v>
      </c>
      <c r="E15" s="59">
        <v>4476874.1399999997</v>
      </c>
      <c r="F15" s="59">
        <v>13182331.679999998</v>
      </c>
      <c r="G15" s="59">
        <v>4215579.6500000004</v>
      </c>
      <c r="H15" s="59">
        <v>449304.78</v>
      </c>
      <c r="I15" s="59">
        <f>J15+K15+L15</f>
        <v>382973.93999999994</v>
      </c>
      <c r="J15" s="87">
        <v>11668.84</v>
      </c>
      <c r="K15" s="59">
        <v>1663.68</v>
      </c>
      <c r="L15" s="59">
        <v>369641.41999999993</v>
      </c>
      <c r="M15" s="59">
        <v>200048.93</v>
      </c>
      <c r="N15" s="59">
        <v>181655.36000000002</v>
      </c>
      <c r="O15" s="59">
        <v>0</v>
      </c>
      <c r="P15" s="59">
        <v>1666446.55</v>
      </c>
      <c r="Q15" s="59">
        <v>30544</v>
      </c>
      <c r="S15" s="16">
        <f>B15-N15-P15-Q15</f>
        <v>23325847.419999998</v>
      </c>
      <c r="V15" s="16">
        <f t="shared" si="3"/>
        <v>1696990.55</v>
      </c>
      <c r="Z15" s="141">
        <v>22682357.689999994</v>
      </c>
      <c r="AA15" s="141">
        <f t="shared" si="4"/>
        <v>-388837.91999999806</v>
      </c>
    </row>
    <row r="16" spans="1:41">
      <c r="A16" s="51"/>
      <c r="B16" s="208"/>
      <c r="C16" s="208"/>
      <c r="D16" s="208"/>
      <c r="E16" s="208" t="s">
        <v>258</v>
      </c>
      <c r="F16" s="208"/>
      <c r="G16" s="208" t="s">
        <v>258</v>
      </c>
      <c r="H16" s="208"/>
      <c r="I16" s="208"/>
      <c r="J16" s="218"/>
      <c r="K16" s="208"/>
      <c r="L16" s="208"/>
      <c r="M16" s="208"/>
      <c r="N16" s="208"/>
      <c r="O16" s="208"/>
      <c r="P16" s="208"/>
      <c r="Q16" s="208"/>
    </row>
    <row r="17" spans="1:27">
      <c r="A17" s="51" t="s">
        <v>19</v>
      </c>
      <c r="B17" s="59">
        <f t="shared" ref="B17:B21" si="5">+C17+H17+I17+M17+N17+Q17+P17</f>
        <v>6272425.1500000004</v>
      </c>
      <c r="C17" s="59">
        <f>D17+E17+F17+G17</f>
        <v>4450974.24</v>
      </c>
      <c r="D17" s="59">
        <v>15462.79</v>
      </c>
      <c r="E17" s="59">
        <v>325395.61</v>
      </c>
      <c r="F17" s="59">
        <v>3248494.35</v>
      </c>
      <c r="G17" s="59">
        <v>861621.49</v>
      </c>
      <c r="H17" s="59">
        <v>239214.16999999998</v>
      </c>
      <c r="I17" s="59">
        <f>J17+K17+L17</f>
        <v>247926.05000000008</v>
      </c>
      <c r="J17" s="59">
        <v>0</v>
      </c>
      <c r="K17" s="59">
        <v>0</v>
      </c>
      <c r="L17" s="50">
        <v>247926.05000000008</v>
      </c>
      <c r="M17" s="59">
        <v>76446.05</v>
      </c>
      <c r="N17" s="59">
        <v>121885.7</v>
      </c>
      <c r="O17" s="59">
        <v>281340</v>
      </c>
      <c r="P17" s="59">
        <v>1135978.94</v>
      </c>
      <c r="Q17" s="59">
        <v>0</v>
      </c>
      <c r="S17" s="16">
        <f>B17-N17-P17-Q17</f>
        <v>5014560.51</v>
      </c>
      <c r="V17" s="16">
        <f t="shared" ref="V17:V21" si="6">P17+Q17</f>
        <v>1135978.94</v>
      </c>
      <c r="Z17" s="141">
        <v>4760365.7700000014</v>
      </c>
      <c r="AA17" s="141">
        <f t="shared" ref="AA17:AA21" si="7">C17-Z17</f>
        <v>-309391.53000000119</v>
      </c>
    </row>
    <row r="18" spans="1:27">
      <c r="A18" s="51" t="s">
        <v>20</v>
      </c>
      <c r="B18" s="59">
        <f t="shared" si="5"/>
        <v>35198975.939999998</v>
      </c>
      <c r="C18" s="59">
        <f>D18+E18+F18+G18</f>
        <v>26863555.109999999</v>
      </c>
      <c r="D18" s="59">
        <v>491374.70999999996</v>
      </c>
      <c r="E18" s="59">
        <v>1553672.96</v>
      </c>
      <c r="F18" s="59">
        <v>18267615.809999995</v>
      </c>
      <c r="G18" s="59">
        <v>6550891.6300000018</v>
      </c>
      <c r="H18" s="59">
        <v>1652852.29</v>
      </c>
      <c r="I18" s="59">
        <f>J18+K18+L18</f>
        <v>1023019.05</v>
      </c>
      <c r="J18" s="59">
        <v>478.64</v>
      </c>
      <c r="K18" s="50">
        <v>1077.75</v>
      </c>
      <c r="L18" s="59">
        <v>1021462.66</v>
      </c>
      <c r="M18" s="87">
        <v>300296.34000000003</v>
      </c>
      <c r="N18" s="59">
        <v>263741.11</v>
      </c>
      <c r="O18" s="59">
        <v>47435.71</v>
      </c>
      <c r="P18" s="59">
        <v>5095512.04</v>
      </c>
      <c r="Q18" s="59">
        <v>0</v>
      </c>
      <c r="S18" s="16">
        <f>B18-N18-P18-Q18</f>
        <v>29839722.789999999</v>
      </c>
      <c r="V18" s="16">
        <f t="shared" si="6"/>
        <v>5095512.04</v>
      </c>
      <c r="Z18" s="141">
        <v>27446257.109999999</v>
      </c>
      <c r="AA18" s="141">
        <f t="shared" si="7"/>
        <v>-582702</v>
      </c>
    </row>
    <row r="19" spans="1:27">
      <c r="A19" s="51" t="s">
        <v>21</v>
      </c>
      <c r="B19" s="59">
        <f t="shared" si="5"/>
        <v>24922960.069999997</v>
      </c>
      <c r="C19" s="59">
        <f>D19+E19+F19+G19</f>
        <v>19591673.109999999</v>
      </c>
      <c r="D19" s="59">
        <v>318215.17999999993</v>
      </c>
      <c r="E19" s="59">
        <v>3173216.5700000017</v>
      </c>
      <c r="F19" s="59">
        <v>12188943.269999998</v>
      </c>
      <c r="G19" s="59">
        <v>3911298.0900000003</v>
      </c>
      <c r="H19" s="59">
        <v>1434942.09</v>
      </c>
      <c r="I19" s="59">
        <f>J19+K19+L19</f>
        <v>262747.14999999997</v>
      </c>
      <c r="J19" s="59">
        <v>0</v>
      </c>
      <c r="K19" s="59">
        <v>0</v>
      </c>
      <c r="L19" s="59">
        <v>262747.14999999997</v>
      </c>
      <c r="M19" s="59">
        <v>82246.55</v>
      </c>
      <c r="N19" s="59">
        <v>44020.15</v>
      </c>
      <c r="O19" s="59">
        <v>0</v>
      </c>
      <c r="P19" s="59">
        <v>3507331.02</v>
      </c>
      <c r="Q19" s="59">
        <v>0</v>
      </c>
      <c r="S19" s="16">
        <f>B19-N19-P19-Q19</f>
        <v>21371608.899999999</v>
      </c>
      <c r="V19" s="16">
        <f t="shared" si="6"/>
        <v>3507331.02</v>
      </c>
      <c r="Z19" s="141">
        <v>19647397.919999998</v>
      </c>
      <c r="AA19" s="141">
        <f t="shared" si="7"/>
        <v>-55724.809999998659</v>
      </c>
    </row>
    <row r="20" spans="1:27">
      <c r="A20" s="51" t="s">
        <v>22</v>
      </c>
      <c r="B20" s="59">
        <f t="shared" si="5"/>
        <v>33164531.259999998</v>
      </c>
      <c r="C20" s="59">
        <f>D20+E20+F20+G20</f>
        <v>27241997.439999998</v>
      </c>
      <c r="D20" s="59">
        <v>517879.93000000005</v>
      </c>
      <c r="E20" s="59">
        <v>6306771.709999999</v>
      </c>
      <c r="F20" s="59">
        <v>15340139.409999998</v>
      </c>
      <c r="G20" s="59">
        <v>5077206.3900000006</v>
      </c>
      <c r="H20" s="59">
        <v>2041301.04</v>
      </c>
      <c r="I20" s="59">
        <f>J20+K20+L20</f>
        <v>455723.85999999993</v>
      </c>
      <c r="J20" s="59">
        <v>0</v>
      </c>
      <c r="K20" s="59">
        <v>0</v>
      </c>
      <c r="L20" s="59">
        <v>455723.85999999993</v>
      </c>
      <c r="M20" s="59">
        <v>97943.26</v>
      </c>
      <c r="N20" s="59">
        <v>0</v>
      </c>
      <c r="O20" s="59">
        <v>0</v>
      </c>
      <c r="P20" s="59">
        <v>3327565.66</v>
      </c>
      <c r="Q20" s="59">
        <v>0</v>
      </c>
      <c r="S20" s="16">
        <f>B20-N20-P20-Q20</f>
        <v>29836965.599999998</v>
      </c>
      <c r="V20" s="16">
        <f t="shared" si="6"/>
        <v>3327565.66</v>
      </c>
      <c r="Z20" s="141">
        <v>27604669.059999999</v>
      </c>
      <c r="AA20" s="141">
        <f t="shared" si="7"/>
        <v>-362671.62000000104</v>
      </c>
    </row>
    <row r="21" spans="1:27">
      <c r="A21" s="51" t="s">
        <v>23</v>
      </c>
      <c r="B21" s="59">
        <f t="shared" si="5"/>
        <v>5167511.97</v>
      </c>
      <c r="C21" s="59">
        <f>D21+E21+F21+G21</f>
        <v>4143698.46</v>
      </c>
      <c r="D21" s="59">
        <v>3613</v>
      </c>
      <c r="E21" s="59">
        <v>992033.25</v>
      </c>
      <c r="F21" s="59">
        <v>2575527.11</v>
      </c>
      <c r="G21" s="59">
        <v>572525.1</v>
      </c>
      <c r="H21" s="59">
        <v>625681.67999999993</v>
      </c>
      <c r="I21" s="59">
        <f>J21+K21+L21</f>
        <v>238155.41</v>
      </c>
      <c r="J21" s="59">
        <v>0</v>
      </c>
      <c r="K21" s="59">
        <v>0</v>
      </c>
      <c r="L21" s="59">
        <v>238155.41</v>
      </c>
      <c r="M21" s="59">
        <v>50326.2</v>
      </c>
      <c r="N21" s="59">
        <v>109650.22</v>
      </c>
      <c r="O21" s="59">
        <v>0</v>
      </c>
      <c r="P21" s="59">
        <v>0</v>
      </c>
      <c r="Q21" s="59">
        <v>0</v>
      </c>
      <c r="S21" s="16">
        <f>B21-N21-P21-Q21</f>
        <v>5057861.75</v>
      </c>
      <c r="V21" s="16">
        <f t="shared" si="6"/>
        <v>0</v>
      </c>
      <c r="Z21" s="141">
        <v>4100255.03</v>
      </c>
      <c r="AA21" s="141">
        <f t="shared" si="7"/>
        <v>43443.430000000168</v>
      </c>
    </row>
    <row r="22" spans="1:27">
      <c r="A22" s="51"/>
      <c r="B22" s="208"/>
      <c r="C22" s="208"/>
      <c r="D22" s="208"/>
      <c r="E22" s="208"/>
      <c r="F22" s="208"/>
      <c r="G22" s="208"/>
      <c r="H22" s="208"/>
      <c r="I22" s="208"/>
      <c r="J22" s="208"/>
      <c r="K22" s="218"/>
      <c r="L22" s="208"/>
      <c r="M22" s="208"/>
      <c r="N22" s="208"/>
      <c r="O22" s="208"/>
      <c r="P22" s="208"/>
      <c r="Q22" s="208"/>
    </row>
    <row r="23" spans="1:27">
      <c r="A23" s="51" t="s">
        <v>24</v>
      </c>
      <c r="B23" s="59">
        <f t="shared" ref="B23:B27" si="8">+C23+H23+I23+M23+N23+Q23+P23</f>
        <v>51089363.210000008</v>
      </c>
      <c r="C23" s="59">
        <f>D23+E23+F23+G23</f>
        <v>40075699.780000001</v>
      </c>
      <c r="D23" s="59">
        <v>350982.05000000005</v>
      </c>
      <c r="E23" s="59">
        <v>2255073.34</v>
      </c>
      <c r="F23" s="59">
        <v>24385104.450000003</v>
      </c>
      <c r="G23" s="59">
        <v>13084539.939999999</v>
      </c>
      <c r="H23" s="59">
        <v>2457879.5300000003</v>
      </c>
      <c r="I23" s="59">
        <f>J23+K23+L23</f>
        <v>732096.6</v>
      </c>
      <c r="J23" s="59">
        <v>26207.800000000003</v>
      </c>
      <c r="K23" s="87">
        <v>0</v>
      </c>
      <c r="L23" s="59">
        <v>705888.79999999993</v>
      </c>
      <c r="M23" s="59">
        <v>290360.46999999997</v>
      </c>
      <c r="N23" s="59">
        <v>134640.84</v>
      </c>
      <c r="O23" s="59">
        <v>0</v>
      </c>
      <c r="P23" s="59">
        <v>7398685.9900000002</v>
      </c>
      <c r="Q23" s="59">
        <v>0</v>
      </c>
      <c r="R23" s="143"/>
      <c r="S23" s="16">
        <f>B23-N23-P23-Q23</f>
        <v>43556036.380000003</v>
      </c>
      <c r="V23" s="16">
        <f t="shared" ref="V23:V27" si="9">P23+Q23</f>
        <v>7398685.9900000002</v>
      </c>
      <c r="Z23" s="141">
        <v>39427865.079999991</v>
      </c>
      <c r="AA23" s="141">
        <f t="shared" ref="AA23:AA27" si="10">C23-Z23</f>
        <v>647834.70000001043</v>
      </c>
    </row>
    <row r="24" spans="1:27">
      <c r="A24" s="51" t="s">
        <v>25</v>
      </c>
      <c r="B24" s="59">
        <f t="shared" si="8"/>
        <v>4648036.1800000006</v>
      </c>
      <c r="C24" s="59">
        <f>D24+E24+F24+G24</f>
        <v>3300138.9000000004</v>
      </c>
      <c r="D24" s="59">
        <v>106688.44</v>
      </c>
      <c r="E24" s="59">
        <v>155375.94</v>
      </c>
      <c r="F24" s="59">
        <v>2232317.41</v>
      </c>
      <c r="G24" s="59">
        <v>805757.1100000001</v>
      </c>
      <c r="H24" s="59">
        <v>284117.5</v>
      </c>
      <c r="I24" s="59">
        <f>J24+K24+L24</f>
        <v>80163.320000000007</v>
      </c>
      <c r="J24" s="87">
        <v>7672.56</v>
      </c>
      <c r="K24" s="59">
        <v>0</v>
      </c>
      <c r="L24" s="59">
        <v>72490.760000000009</v>
      </c>
      <c r="M24" s="59">
        <v>60388.22</v>
      </c>
      <c r="N24" s="59">
        <v>55309.22</v>
      </c>
      <c r="O24" s="59">
        <v>21681.599999999999</v>
      </c>
      <c r="P24" s="59">
        <v>867919.02</v>
      </c>
      <c r="Q24" s="59">
        <v>0</v>
      </c>
      <c r="S24" s="16">
        <f>B24-N24-P24-Q24</f>
        <v>3724807.9400000009</v>
      </c>
      <c r="V24" s="16">
        <f t="shared" si="9"/>
        <v>867919.02</v>
      </c>
      <c r="Z24" s="141">
        <v>3560821.51</v>
      </c>
      <c r="AA24" s="141">
        <f t="shared" si="10"/>
        <v>-260682.6099999994</v>
      </c>
    </row>
    <row r="25" spans="1:27">
      <c r="A25" s="51" t="s">
        <v>26</v>
      </c>
      <c r="B25" s="59">
        <f t="shared" si="8"/>
        <v>56244952.149999991</v>
      </c>
      <c r="C25" s="59">
        <f>D25+E25+F25+G25</f>
        <v>40349629.239999995</v>
      </c>
      <c r="D25" s="59">
        <v>912074.89000000013</v>
      </c>
      <c r="E25" s="50">
        <v>10077410.300000001</v>
      </c>
      <c r="F25" s="50">
        <v>19979916.099999998</v>
      </c>
      <c r="G25" s="220">
        <v>9380227.9499999993</v>
      </c>
      <c r="H25" s="59">
        <v>1606061.3700000006</v>
      </c>
      <c r="I25" s="59">
        <f>J25+K25+L25</f>
        <v>329334.02999999997</v>
      </c>
      <c r="J25" s="87">
        <v>16040.3</v>
      </c>
      <c r="K25" s="87">
        <v>9130.36</v>
      </c>
      <c r="L25" s="59">
        <v>304163.37</v>
      </c>
      <c r="M25" s="59">
        <v>237527.42</v>
      </c>
      <c r="N25" s="59">
        <v>134669.62</v>
      </c>
      <c r="O25" s="59">
        <v>0</v>
      </c>
      <c r="P25" s="59">
        <v>13403341.289999999</v>
      </c>
      <c r="Q25" s="59">
        <v>184389.18</v>
      </c>
      <c r="S25" s="16">
        <f>B25-N25-P25-Q25</f>
        <v>42522552.059999995</v>
      </c>
      <c r="V25" s="16">
        <f t="shared" si="9"/>
        <v>13587730.469999999</v>
      </c>
      <c r="Z25" s="141">
        <v>41351625.43</v>
      </c>
      <c r="AA25" s="141">
        <f t="shared" si="10"/>
        <v>-1001996.1900000051</v>
      </c>
    </row>
    <row r="26" spans="1:27" s="92" customFormat="1">
      <c r="A26" s="63" t="s">
        <v>27</v>
      </c>
      <c r="B26" s="59">
        <f t="shared" si="8"/>
        <v>96158408.169999987</v>
      </c>
      <c r="C26" s="59">
        <f>D26+E26+F26+G26</f>
        <v>81655435.699999988</v>
      </c>
      <c r="D26" s="59">
        <v>3096892.6399999997</v>
      </c>
      <c r="E26" s="50">
        <v>17797118.539999999</v>
      </c>
      <c r="F26" s="327">
        <v>42579225.980000004</v>
      </c>
      <c r="G26" s="327">
        <v>18182198.539999992</v>
      </c>
      <c r="H26" s="59">
        <v>3739752.66</v>
      </c>
      <c r="I26" s="59">
        <f>J26+K26+L26</f>
        <v>503739.67999999993</v>
      </c>
      <c r="J26" s="87">
        <v>13909</v>
      </c>
      <c r="K26" s="87">
        <v>2759</v>
      </c>
      <c r="L26" s="59">
        <v>487071.67999999993</v>
      </c>
      <c r="M26" s="59">
        <v>378122.36</v>
      </c>
      <c r="N26" s="59">
        <v>67292.7</v>
      </c>
      <c r="O26" s="59">
        <v>83537</v>
      </c>
      <c r="P26" s="59">
        <v>3058224.07</v>
      </c>
      <c r="Q26" s="59">
        <v>6755841</v>
      </c>
      <c r="R26" s="185"/>
      <c r="S26" s="245">
        <f>B26-N26-P26-Q26</f>
        <v>86277050.399999991</v>
      </c>
      <c r="V26" s="245">
        <f t="shared" si="9"/>
        <v>9814065.0700000003</v>
      </c>
      <c r="Z26" s="323">
        <v>82158831.680000007</v>
      </c>
      <c r="AA26" s="323">
        <f t="shared" si="10"/>
        <v>-503395.98000001907</v>
      </c>
    </row>
    <row r="27" spans="1:27">
      <c r="A27" s="51" t="s">
        <v>28</v>
      </c>
      <c r="B27" s="59">
        <f t="shared" si="8"/>
        <v>3241617.4</v>
      </c>
      <c r="C27" s="59">
        <f>D27+E27+F27+G27</f>
        <v>2489469.73</v>
      </c>
      <c r="D27" s="326">
        <v>50097.5</v>
      </c>
      <c r="E27" s="326">
        <v>427032.83</v>
      </c>
      <c r="F27" s="59">
        <v>1534030.47</v>
      </c>
      <c r="G27" s="59">
        <v>478308.93</v>
      </c>
      <c r="H27" s="59">
        <v>385605.41000000003</v>
      </c>
      <c r="I27" s="59">
        <f>J27+K27+L27</f>
        <v>62580.239999999991</v>
      </c>
      <c r="J27" s="59">
        <v>0</v>
      </c>
      <c r="K27" s="59">
        <v>0</v>
      </c>
      <c r="L27" s="59">
        <v>62580.239999999991</v>
      </c>
      <c r="M27" s="59">
        <v>19239.62</v>
      </c>
      <c r="N27" s="59">
        <v>2250</v>
      </c>
      <c r="O27" s="59">
        <v>17581</v>
      </c>
      <c r="P27" s="59">
        <v>0</v>
      </c>
      <c r="Q27" s="59">
        <v>282472.40000000002</v>
      </c>
      <c r="S27" s="16">
        <f>B27-N27-P27-Q27</f>
        <v>2956895</v>
      </c>
      <c r="V27" s="16">
        <f t="shared" si="9"/>
        <v>282472.40000000002</v>
      </c>
      <c r="Z27" s="141">
        <v>2500417.98</v>
      </c>
      <c r="AA27" s="141">
        <f t="shared" si="10"/>
        <v>-10948.25</v>
      </c>
    </row>
    <row r="28" spans="1:27">
      <c r="A28" s="51"/>
      <c r="B28" s="208"/>
      <c r="C28" s="208"/>
      <c r="D28" s="208"/>
      <c r="E28" s="221"/>
      <c r="F28" s="208"/>
      <c r="G28" s="208"/>
      <c r="H28" s="208"/>
      <c r="I28" s="208"/>
      <c r="J28" s="218"/>
      <c r="K28" s="208"/>
      <c r="L28" s="208"/>
      <c r="M28" s="208"/>
      <c r="N28" s="208"/>
      <c r="O28" s="208"/>
      <c r="P28" s="208"/>
      <c r="Q28" s="208"/>
    </row>
    <row r="29" spans="1:27">
      <c r="A29" s="57" t="s">
        <v>148</v>
      </c>
      <c r="B29" s="59">
        <f t="shared" ref="B29:B33" si="11">+C29+H29+I29+M29+N29+Q29+P29</f>
        <v>271157766.09999996</v>
      </c>
      <c r="C29" s="59">
        <f>D29+E29+F29+G29</f>
        <v>227683206.88</v>
      </c>
      <c r="D29" s="59">
        <v>11211105.789999997</v>
      </c>
      <c r="E29" s="59">
        <v>99822122.659999996</v>
      </c>
      <c r="F29" s="59">
        <v>116649978.43000001</v>
      </c>
      <c r="G29" s="59">
        <v>0</v>
      </c>
      <c r="H29" s="59">
        <v>3038722.1</v>
      </c>
      <c r="I29" s="59">
        <f>J29+K29+L29</f>
        <v>2787195.84</v>
      </c>
      <c r="J29" s="87">
        <v>143866.19</v>
      </c>
      <c r="K29" s="59">
        <v>10990.2</v>
      </c>
      <c r="L29" s="59">
        <v>2632339.4499999997</v>
      </c>
      <c r="M29" s="59">
        <v>1007221.88</v>
      </c>
      <c r="N29" s="59">
        <v>815341.91999999993</v>
      </c>
      <c r="O29" s="59">
        <v>0</v>
      </c>
      <c r="P29" s="59">
        <v>35710310.270000003</v>
      </c>
      <c r="Q29" s="59">
        <v>115767.21</v>
      </c>
      <c r="R29" s="143"/>
      <c r="S29" s="16">
        <f>B29-N29-P29-Q29</f>
        <v>234516346.69999993</v>
      </c>
      <c r="V29" s="16">
        <f t="shared" ref="V29:V33" si="12">P29+Q29</f>
        <v>35826077.480000004</v>
      </c>
      <c r="Z29" s="141">
        <v>229067882.13</v>
      </c>
      <c r="AA29" s="141">
        <f t="shared" ref="AA29:AA33" si="13">C29-Z29</f>
        <v>-1384675.25</v>
      </c>
    </row>
    <row r="30" spans="1:27">
      <c r="A30" s="51" t="s">
        <v>29</v>
      </c>
      <c r="B30" s="59">
        <f t="shared" si="11"/>
        <v>232845808.73999998</v>
      </c>
      <c r="C30" s="59">
        <f>D30+E30+F30+G30</f>
        <v>174206149.5</v>
      </c>
      <c r="D30" s="59">
        <v>18717979.989999998</v>
      </c>
      <c r="E30" s="59">
        <v>28552044.130000003</v>
      </c>
      <c r="F30" s="59">
        <v>101678977.5</v>
      </c>
      <c r="G30" s="59">
        <v>25257147.879999999</v>
      </c>
      <c r="H30" s="59">
        <v>7067737.8699999992</v>
      </c>
      <c r="I30" s="59">
        <f>J30+K30+L30</f>
        <v>1800516.5399999998</v>
      </c>
      <c r="J30" s="59">
        <v>0</v>
      </c>
      <c r="K30" s="59">
        <v>0</v>
      </c>
      <c r="L30" s="59">
        <v>1800516.5399999998</v>
      </c>
      <c r="M30" s="59">
        <v>584571.23</v>
      </c>
      <c r="N30" s="59">
        <v>481308.5</v>
      </c>
      <c r="O30" s="23">
        <v>384506.15</v>
      </c>
      <c r="P30" s="59">
        <v>48705525.100000001</v>
      </c>
      <c r="Q30" s="59">
        <v>0</v>
      </c>
      <c r="R30" s="143"/>
      <c r="S30" s="16">
        <f>B30-N30-P30-Q30</f>
        <v>183658975.13999999</v>
      </c>
      <c r="V30" s="16">
        <f t="shared" si="12"/>
        <v>48705525.100000001</v>
      </c>
      <c r="Z30" s="141">
        <v>166893014.95000002</v>
      </c>
      <c r="AA30" s="141">
        <f t="shared" si="13"/>
        <v>7313134.5499999821</v>
      </c>
    </row>
    <row r="31" spans="1:27">
      <c r="A31" s="51" t="s">
        <v>30</v>
      </c>
      <c r="B31" s="59">
        <f t="shared" si="11"/>
        <v>8552830.6699999999</v>
      </c>
      <c r="C31" s="59">
        <f>D31+E31+F31+G31</f>
        <v>7226323.9500000002</v>
      </c>
      <c r="D31" s="59">
        <v>63346.89</v>
      </c>
      <c r="E31" s="59">
        <v>1265547.45</v>
      </c>
      <c r="F31" s="59">
        <v>4072896.16</v>
      </c>
      <c r="G31" s="59">
        <v>1824533.45</v>
      </c>
      <c r="H31" s="59">
        <v>538072.31000000006</v>
      </c>
      <c r="I31" s="59">
        <f>J31+K31+L31</f>
        <v>203212.92</v>
      </c>
      <c r="J31" s="59">
        <v>0</v>
      </c>
      <c r="K31" s="59">
        <v>0</v>
      </c>
      <c r="L31" s="59">
        <v>203212.92</v>
      </c>
      <c r="M31" s="59">
        <v>97543.98</v>
      </c>
      <c r="N31" s="59">
        <v>21375.14</v>
      </c>
      <c r="O31" s="23">
        <v>286591.64</v>
      </c>
      <c r="P31" s="59">
        <v>466302.37</v>
      </c>
      <c r="Q31" s="59">
        <v>0</v>
      </c>
      <c r="S31" s="16">
        <f>B31-N31-P31-Q31</f>
        <v>8065153.1599999992</v>
      </c>
      <c r="V31" s="16">
        <f t="shared" si="12"/>
        <v>466302.37</v>
      </c>
      <c r="Z31" s="141">
        <v>7773521.620000001</v>
      </c>
      <c r="AA31" s="141">
        <f t="shared" si="13"/>
        <v>-547197.67000000086</v>
      </c>
    </row>
    <row r="32" spans="1:27">
      <c r="A32" s="51" t="s">
        <v>31</v>
      </c>
      <c r="B32" s="59">
        <f t="shared" si="11"/>
        <v>20212136.580000006</v>
      </c>
      <c r="C32" s="59">
        <f>D32+E32+F32+G32</f>
        <v>16962746.060000002</v>
      </c>
      <c r="D32" s="59">
        <v>321268.75</v>
      </c>
      <c r="E32" s="59">
        <v>3671899.2399999998</v>
      </c>
      <c r="F32" s="59">
        <v>10318988.4</v>
      </c>
      <c r="G32" s="59">
        <v>2650589.67</v>
      </c>
      <c r="H32" s="87">
        <v>1171104.46</v>
      </c>
      <c r="I32" s="59">
        <f>J32+K32+L32</f>
        <v>598609.76</v>
      </c>
      <c r="J32" s="59">
        <v>0</v>
      </c>
      <c r="K32" s="59">
        <v>0</v>
      </c>
      <c r="L32" s="59">
        <v>598609.76</v>
      </c>
      <c r="M32" s="59">
        <v>124380.07</v>
      </c>
      <c r="N32" s="286">
        <v>6730</v>
      </c>
      <c r="O32" s="59">
        <v>0</v>
      </c>
      <c r="P32" s="59">
        <v>1251310.55</v>
      </c>
      <c r="Q32" s="59">
        <v>97255.679999999993</v>
      </c>
      <c r="R32" s="143"/>
      <c r="S32" s="16">
        <f>B32-N32-P32-Q32</f>
        <v>18856840.350000005</v>
      </c>
      <c r="V32" s="16">
        <f t="shared" si="12"/>
        <v>1348566.23</v>
      </c>
      <c r="Z32" s="141">
        <v>17003099.139999997</v>
      </c>
      <c r="AA32" s="141">
        <f t="shared" si="13"/>
        <v>-40353.079999994487</v>
      </c>
    </row>
    <row r="33" spans="1:27">
      <c r="A33" s="51" t="s">
        <v>32</v>
      </c>
      <c r="B33" s="59">
        <f t="shared" si="11"/>
        <v>3395156.5</v>
      </c>
      <c r="C33" s="59">
        <f>D33+E33+F33+G33</f>
        <v>2959415.27</v>
      </c>
      <c r="D33" s="59">
        <v>73868.45</v>
      </c>
      <c r="E33" s="59">
        <v>497545.37</v>
      </c>
      <c r="F33" s="59">
        <v>1815023.08</v>
      </c>
      <c r="G33" s="59">
        <v>572978.37</v>
      </c>
      <c r="H33" s="59">
        <v>344610.33999999997</v>
      </c>
      <c r="I33" s="59">
        <f>J33+K33+L33</f>
        <v>35880.67</v>
      </c>
      <c r="J33" s="59">
        <v>0</v>
      </c>
      <c r="K33" s="59">
        <v>0</v>
      </c>
      <c r="L33" s="59">
        <v>35880.67</v>
      </c>
      <c r="M33" s="59">
        <v>36585.699999999997</v>
      </c>
      <c r="N33" s="59">
        <v>5164.5200000000004</v>
      </c>
      <c r="O33" s="59">
        <v>0</v>
      </c>
      <c r="P33" s="59">
        <v>13500</v>
      </c>
      <c r="Q33" s="59">
        <v>0</v>
      </c>
      <c r="R33" s="143"/>
      <c r="S33" s="16">
        <f>B33-N33-P33-Q33</f>
        <v>3376491.98</v>
      </c>
      <c r="V33" s="16">
        <f t="shared" si="12"/>
        <v>13500</v>
      </c>
      <c r="Z33" s="141">
        <v>3025747.77</v>
      </c>
      <c r="AA33" s="141">
        <f t="shared" si="13"/>
        <v>-66332.5</v>
      </c>
    </row>
    <row r="34" spans="1:27">
      <c r="A34" s="51"/>
      <c r="B34" s="208"/>
      <c r="C34" s="208"/>
      <c r="D34" s="208"/>
      <c r="E34" s="208"/>
      <c r="F34" s="208"/>
      <c r="G34" s="208"/>
      <c r="H34" s="208"/>
      <c r="I34" s="208"/>
      <c r="J34" s="218"/>
      <c r="K34" s="208"/>
      <c r="L34" s="208"/>
      <c r="M34" s="208"/>
      <c r="N34" s="208"/>
      <c r="O34" s="208"/>
      <c r="P34" s="208"/>
      <c r="Q34" s="208"/>
    </row>
    <row r="35" spans="1:27">
      <c r="A35" s="51" t="s">
        <v>33</v>
      </c>
      <c r="B35" s="59">
        <f>+C35+H35+I35+M35+N35+Q35+P35</f>
        <v>4290098.9000000004</v>
      </c>
      <c r="C35" s="59">
        <f>D35+E35+F35+G35</f>
        <v>3470612.1900000004</v>
      </c>
      <c r="D35" s="87">
        <v>23257.39</v>
      </c>
      <c r="E35" s="59">
        <v>728236.52</v>
      </c>
      <c r="F35" s="59">
        <v>2070079.4300000002</v>
      </c>
      <c r="G35" s="59">
        <v>649038.85</v>
      </c>
      <c r="H35" s="59">
        <v>449476.28</v>
      </c>
      <c r="I35" s="59">
        <f>J35+K35+L35</f>
        <v>147171.26999999999</v>
      </c>
      <c r="J35" s="87">
        <v>1717.11</v>
      </c>
      <c r="K35" s="59">
        <v>0</v>
      </c>
      <c r="L35" s="59">
        <v>145454.16</v>
      </c>
      <c r="M35" s="59">
        <v>211364.44</v>
      </c>
      <c r="N35" s="59">
        <v>10849.720000000001</v>
      </c>
      <c r="O35" s="59">
        <v>0</v>
      </c>
      <c r="P35" s="220">
        <v>0</v>
      </c>
      <c r="Q35" s="59">
        <v>625</v>
      </c>
      <c r="R35" s="143"/>
      <c r="S35" s="16">
        <f>B35-N35-P35-Q35</f>
        <v>4278624.1800000006</v>
      </c>
      <c r="V35" s="16">
        <f t="shared" ref="V35:V38" si="14">P35+Q35</f>
        <v>625</v>
      </c>
      <c r="Z35" s="141">
        <v>3384817.9</v>
      </c>
      <c r="AA35" s="141">
        <f t="shared" ref="AA35:AA38" si="15">C35-Z35</f>
        <v>85794.290000000503</v>
      </c>
    </row>
    <row r="36" spans="1:27">
      <c r="A36" s="51" t="s">
        <v>34</v>
      </c>
      <c r="B36" s="59">
        <f>+C36+H36+I36+M36+N36+Q36+P36</f>
        <v>24535943.150000002</v>
      </c>
      <c r="C36" s="59">
        <f>D36+E36+F36+G36</f>
        <v>19817492.669999998</v>
      </c>
      <c r="D36" s="59">
        <v>498673.53</v>
      </c>
      <c r="E36" s="59">
        <v>1857290.8400000003</v>
      </c>
      <c r="F36" s="59">
        <v>12065397.779999997</v>
      </c>
      <c r="G36" s="59">
        <v>5396130.5199999996</v>
      </c>
      <c r="H36" s="59">
        <v>963485.25999999989</v>
      </c>
      <c r="I36" s="59">
        <f>J36+K36+L36</f>
        <v>872672.44</v>
      </c>
      <c r="J36" s="59">
        <v>459521.61</v>
      </c>
      <c r="K36" s="87">
        <v>808.54</v>
      </c>
      <c r="L36" s="59">
        <v>412342.28999999992</v>
      </c>
      <c r="M36" s="59">
        <v>103702.39</v>
      </c>
      <c r="N36" s="59">
        <v>115613.23</v>
      </c>
      <c r="O36" s="59">
        <v>0</v>
      </c>
      <c r="P36" s="59">
        <v>2627194.04</v>
      </c>
      <c r="Q36" s="59">
        <v>35783.120000000003</v>
      </c>
      <c r="S36" s="16">
        <f>B36-N36-P36-Q36</f>
        <v>21757352.760000002</v>
      </c>
      <c r="V36" s="16">
        <f t="shared" si="14"/>
        <v>2662977.16</v>
      </c>
      <c r="Z36" s="141">
        <v>20391461.639999989</v>
      </c>
      <c r="AA36" s="141">
        <f t="shared" si="15"/>
        <v>-573968.96999999136</v>
      </c>
    </row>
    <row r="37" spans="1:27">
      <c r="A37" s="51" t="s">
        <v>35</v>
      </c>
      <c r="B37" s="59">
        <f>+C37+H37+I37+M37+N37+Q37+P37</f>
        <v>17267476.379999995</v>
      </c>
      <c r="C37" s="59">
        <f>D37+E37+F37+G37</f>
        <v>16265294.259999998</v>
      </c>
      <c r="D37" s="59">
        <v>433979</v>
      </c>
      <c r="E37" s="59">
        <v>3172158.3500000006</v>
      </c>
      <c r="F37" s="59">
        <v>8826370.8199999984</v>
      </c>
      <c r="G37" s="59">
        <v>3832786.09</v>
      </c>
      <c r="H37" s="59">
        <v>234010.44</v>
      </c>
      <c r="I37" s="59">
        <f>J37+K37+L37</f>
        <v>202349.47</v>
      </c>
      <c r="J37" s="87">
        <v>9802.06</v>
      </c>
      <c r="K37" s="59">
        <v>0</v>
      </c>
      <c r="L37" s="59">
        <v>192547.41</v>
      </c>
      <c r="M37" s="59">
        <v>127711.5</v>
      </c>
      <c r="N37" s="59">
        <v>77653.899999999994</v>
      </c>
      <c r="O37" s="59">
        <v>18739</v>
      </c>
      <c r="P37" s="59">
        <v>0</v>
      </c>
      <c r="Q37" s="59">
        <v>360456.81</v>
      </c>
      <c r="R37" s="143"/>
      <c r="S37" s="16">
        <f>B37-N37-P37-Q37</f>
        <v>16829365.669999998</v>
      </c>
      <c r="V37" s="16">
        <f t="shared" si="14"/>
        <v>360456.81</v>
      </c>
      <c r="Z37" s="141">
        <v>16641478.459999997</v>
      </c>
      <c r="AA37" s="141">
        <f t="shared" si="15"/>
        <v>-376184.19999999925</v>
      </c>
    </row>
    <row r="38" spans="1:27">
      <c r="A38" s="53" t="s">
        <v>36</v>
      </c>
      <c r="B38" s="54">
        <f>+C38+H38+I38+M38+N38+Q38+P38</f>
        <v>10572743.33</v>
      </c>
      <c r="C38" s="54">
        <f>D38+E38+F38+G38</f>
        <v>9368711.290000001</v>
      </c>
      <c r="D38" s="54">
        <v>235111.08000000002</v>
      </c>
      <c r="E38" s="54">
        <v>1775006.3900000001</v>
      </c>
      <c r="F38" s="54">
        <v>5527784.4800000004</v>
      </c>
      <c r="G38" s="54">
        <v>1830809.3399999999</v>
      </c>
      <c r="H38" s="54">
        <v>465965.28</v>
      </c>
      <c r="I38" s="54">
        <f>J38+K38+L38</f>
        <v>371979.39</v>
      </c>
      <c r="J38" s="54">
        <v>0</v>
      </c>
      <c r="K38" s="54">
        <v>0</v>
      </c>
      <c r="L38" s="54">
        <v>371979.39</v>
      </c>
      <c r="M38" s="54">
        <v>226464.49</v>
      </c>
      <c r="N38" s="54">
        <v>22048.52</v>
      </c>
      <c r="O38" s="54">
        <v>11169</v>
      </c>
      <c r="P38" s="54">
        <v>0</v>
      </c>
      <c r="Q38" s="54">
        <v>117574.36</v>
      </c>
      <c r="R38" s="143"/>
      <c r="S38" s="16">
        <f>B38-N38-P38-Q38</f>
        <v>10433120.450000001</v>
      </c>
      <c r="V38" s="16">
        <f t="shared" si="14"/>
        <v>117574.36</v>
      </c>
      <c r="Z38" s="141">
        <v>9381845.5800000038</v>
      </c>
      <c r="AA38" s="141">
        <f t="shared" si="15"/>
        <v>-13134.290000002831</v>
      </c>
    </row>
    <row r="39" spans="1:27">
      <c r="A39" s="51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S39" s="16"/>
    </row>
    <row r="40" spans="1:27" s="1" customFormat="1" ht="11.25" customHeight="1">
      <c r="A40" s="51" t="s">
        <v>119</v>
      </c>
      <c r="B40" s="24"/>
      <c r="C40" s="24"/>
      <c r="D40" s="24"/>
      <c r="E40" s="24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Z40" s="325"/>
      <c r="AA40" s="325"/>
    </row>
    <row r="41" spans="1:27" s="1" customFormat="1">
      <c r="A41" s="51"/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Z41" s="325"/>
      <c r="AA41" s="325"/>
    </row>
    <row r="42" spans="1:27" s="1" customFormat="1">
      <c r="A42" s="111"/>
      <c r="B42" s="89"/>
      <c r="C42" s="89"/>
      <c r="D42" s="89"/>
      <c r="E42" s="89"/>
      <c r="F42" s="89"/>
      <c r="G42" s="89"/>
      <c r="H42" s="89"/>
      <c r="I42" s="89"/>
      <c r="J42" s="89"/>
      <c r="K42" s="89"/>
      <c r="L42" s="89"/>
      <c r="M42" s="89"/>
      <c r="N42" s="89"/>
      <c r="O42" s="223"/>
      <c r="P42" s="89"/>
      <c r="Q42" s="223"/>
      <c r="Z42" s="325"/>
      <c r="AA42" s="325"/>
    </row>
    <row r="43" spans="1:27" s="1" customFormat="1">
      <c r="A43" s="79"/>
      <c r="B43" s="89"/>
      <c r="C43" s="89"/>
      <c r="D43" s="89"/>
      <c r="E43" s="89"/>
      <c r="F43" s="89"/>
      <c r="G43" s="89"/>
      <c r="H43" s="89"/>
      <c r="I43" s="89"/>
      <c r="J43" s="89"/>
      <c r="K43" s="89"/>
      <c r="L43" s="89"/>
      <c r="M43" s="89"/>
      <c r="N43" s="89"/>
      <c r="O43" s="223"/>
      <c r="P43" s="89"/>
      <c r="Q43" s="223"/>
      <c r="Z43" s="325"/>
      <c r="AA43" s="325"/>
    </row>
    <row r="44" spans="1:27" s="1" customFormat="1" ht="13.5" customHeight="1">
      <c r="A44" s="111"/>
      <c r="B44" s="89"/>
      <c r="C44" s="89"/>
      <c r="D44" s="89"/>
      <c r="E44" s="89"/>
      <c r="F44" s="89"/>
      <c r="G44" s="89"/>
      <c r="H44" s="89"/>
      <c r="I44" s="89"/>
      <c r="J44" s="89"/>
      <c r="K44" s="89"/>
      <c r="L44" s="89"/>
      <c r="M44" s="89"/>
      <c r="N44" s="89"/>
      <c r="O44" s="223"/>
      <c r="P44" s="89"/>
      <c r="Q44" s="223"/>
      <c r="Z44" s="325"/>
      <c r="AA44" s="325"/>
    </row>
    <row r="45" spans="1:27" s="1" customFormat="1" ht="13.5" customHeight="1">
      <c r="A45" s="111"/>
      <c r="B45" s="89"/>
      <c r="C45" s="89"/>
      <c r="D45" s="89"/>
      <c r="E45" s="89"/>
      <c r="F45" s="89"/>
      <c r="G45" s="89"/>
      <c r="H45" s="89"/>
      <c r="I45" s="89"/>
      <c r="J45" s="89"/>
      <c r="K45" s="89"/>
      <c r="L45" s="89"/>
      <c r="M45" s="89"/>
      <c r="N45" s="89"/>
      <c r="O45" s="223"/>
      <c r="P45" s="89"/>
      <c r="Q45" s="223"/>
      <c r="Z45" s="325"/>
      <c r="AA45" s="325"/>
    </row>
    <row r="46" spans="1:27" s="1" customFormat="1" ht="13.5" customHeight="1">
      <c r="A46" s="111"/>
      <c r="B46" s="89"/>
      <c r="C46" s="89"/>
      <c r="D46" s="89"/>
      <c r="E46" s="89"/>
      <c r="F46" s="89"/>
      <c r="G46" s="89"/>
      <c r="H46" s="89"/>
      <c r="I46" s="89"/>
      <c r="J46" s="89"/>
      <c r="K46" s="89"/>
      <c r="L46" s="89"/>
      <c r="M46" s="89"/>
      <c r="N46" s="89"/>
      <c r="O46" s="223"/>
      <c r="P46" s="89"/>
      <c r="Q46" s="223"/>
      <c r="Z46" s="325"/>
      <c r="AA46" s="325"/>
    </row>
    <row r="47" spans="1:27" s="1" customFormat="1">
      <c r="A47" s="111"/>
      <c r="B47" s="89"/>
      <c r="C47" s="89"/>
      <c r="D47" s="89"/>
      <c r="E47" s="89"/>
      <c r="F47" s="89"/>
      <c r="G47" s="89"/>
      <c r="H47" s="89"/>
      <c r="I47" s="89"/>
      <c r="J47" s="89"/>
      <c r="K47" s="89"/>
      <c r="L47" s="89"/>
      <c r="M47" s="89"/>
      <c r="N47" s="89"/>
      <c r="O47" s="223"/>
      <c r="P47" s="89"/>
      <c r="Q47" s="223"/>
      <c r="Z47" s="325"/>
      <c r="AA47" s="325"/>
    </row>
    <row r="48" spans="1:27" s="1" customFormat="1">
      <c r="A48" s="111"/>
      <c r="B48" s="89"/>
      <c r="C48" s="89"/>
      <c r="D48" s="89"/>
      <c r="E48" s="89"/>
      <c r="F48" s="89"/>
      <c r="G48" s="89"/>
      <c r="H48" s="89"/>
      <c r="I48" s="89"/>
      <c r="J48" s="89"/>
      <c r="K48" s="89"/>
      <c r="L48" s="89"/>
      <c r="M48" s="89"/>
      <c r="N48" s="89"/>
      <c r="O48" s="223"/>
      <c r="P48" s="89"/>
      <c r="Q48" s="223"/>
      <c r="Z48" s="325"/>
      <c r="AA48" s="325"/>
    </row>
    <row r="49" spans="1:27" s="1" customFormat="1">
      <c r="A49" s="111"/>
      <c r="B49" s="89"/>
      <c r="C49" s="89"/>
      <c r="D49" s="89"/>
      <c r="E49" s="89"/>
      <c r="F49" s="89"/>
      <c r="G49" s="89"/>
      <c r="H49" s="89"/>
      <c r="I49" s="89"/>
      <c r="J49" s="89"/>
      <c r="K49" s="89"/>
      <c r="L49" s="89"/>
      <c r="M49" s="89"/>
      <c r="N49" s="89"/>
      <c r="O49" s="223"/>
      <c r="P49" s="89"/>
      <c r="Q49" s="223"/>
      <c r="Z49" s="325"/>
      <c r="AA49" s="325"/>
    </row>
    <row r="50" spans="1:27" s="1" customFormat="1">
      <c r="A50" s="111"/>
      <c r="B50" s="89"/>
      <c r="C50" s="89"/>
      <c r="D50" s="89"/>
      <c r="E50" s="89"/>
      <c r="F50" s="89"/>
      <c r="G50" s="89"/>
      <c r="H50" s="89"/>
      <c r="I50" s="89"/>
      <c r="J50" s="89"/>
      <c r="K50" s="89"/>
      <c r="L50" s="89"/>
      <c r="M50" s="89"/>
      <c r="N50" s="89"/>
      <c r="O50" s="223"/>
      <c r="P50" s="89"/>
      <c r="Q50" s="223"/>
      <c r="Z50" s="325"/>
      <c r="AA50" s="325"/>
    </row>
    <row r="51" spans="1:27" s="1" customFormat="1">
      <c r="A51" s="111"/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223"/>
      <c r="P51" s="89"/>
      <c r="Q51" s="223"/>
      <c r="Z51" s="325"/>
      <c r="AA51" s="325"/>
    </row>
    <row r="52" spans="1:27" s="1" customFormat="1">
      <c r="A52" s="111"/>
      <c r="B52" s="89"/>
      <c r="C52" s="89"/>
      <c r="D52" s="89"/>
      <c r="E52" s="89"/>
      <c r="F52" s="89"/>
      <c r="G52" s="89"/>
      <c r="H52" s="89"/>
      <c r="I52" s="89"/>
      <c r="J52" s="89"/>
      <c r="K52" s="89"/>
      <c r="L52" s="89"/>
      <c r="M52" s="89"/>
      <c r="N52" s="89"/>
      <c r="O52" s="223"/>
      <c r="P52" s="89"/>
      <c r="Q52" s="223"/>
      <c r="Z52" s="325"/>
      <c r="AA52" s="325"/>
    </row>
    <row r="53" spans="1:27" s="1" customFormat="1">
      <c r="A53" s="111"/>
      <c r="B53" s="89"/>
      <c r="C53" s="89"/>
      <c r="D53" s="89"/>
      <c r="E53" s="89"/>
      <c r="F53" s="89"/>
      <c r="G53" s="89"/>
      <c r="H53" s="89"/>
      <c r="I53" s="89"/>
      <c r="J53" s="89"/>
      <c r="K53" s="89"/>
      <c r="L53" s="89"/>
      <c r="M53" s="89"/>
      <c r="N53" s="89"/>
      <c r="O53" s="223"/>
      <c r="P53" s="89"/>
      <c r="Q53" s="223"/>
      <c r="Z53" s="325"/>
      <c r="AA53" s="325"/>
    </row>
    <row r="54" spans="1:27" s="1" customFormat="1">
      <c r="A54" s="111"/>
      <c r="B54" s="89"/>
      <c r="C54" s="89"/>
      <c r="D54" s="89"/>
      <c r="E54" s="89"/>
      <c r="F54" s="89"/>
      <c r="G54" s="89"/>
      <c r="H54" s="89"/>
      <c r="I54" s="89"/>
      <c r="J54" s="89"/>
      <c r="K54" s="89"/>
      <c r="L54" s="89"/>
      <c r="M54" s="89"/>
      <c r="N54" s="89"/>
      <c r="O54" s="223"/>
      <c r="P54" s="89"/>
      <c r="Q54" s="223"/>
      <c r="Z54" s="325"/>
      <c r="AA54" s="325"/>
    </row>
    <row r="55" spans="1:27" s="1" customFormat="1">
      <c r="A55" s="111"/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223"/>
      <c r="P55" s="89"/>
      <c r="Q55" s="223"/>
      <c r="Z55" s="325"/>
      <c r="AA55" s="325"/>
    </row>
    <row r="56" spans="1:27" s="1" customFormat="1">
      <c r="A56" s="111"/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223"/>
      <c r="P56" s="89"/>
      <c r="Q56" s="223"/>
      <c r="Z56" s="325"/>
      <c r="AA56" s="325"/>
    </row>
    <row r="57" spans="1:27" s="1" customFormat="1">
      <c r="A57" s="111"/>
      <c r="B57" s="89"/>
      <c r="C57" s="89"/>
      <c r="D57" s="89"/>
      <c r="E57" s="89"/>
      <c r="F57" s="89"/>
      <c r="G57" s="89"/>
      <c r="H57" s="89"/>
      <c r="I57" s="89"/>
      <c r="J57" s="89"/>
      <c r="K57" s="89"/>
      <c r="L57" s="89"/>
      <c r="M57" s="89"/>
      <c r="N57" s="89"/>
      <c r="O57" s="223"/>
      <c r="P57" s="89"/>
      <c r="Q57" s="223"/>
      <c r="Z57" s="325"/>
      <c r="AA57" s="325"/>
    </row>
    <row r="58" spans="1:27" s="1" customFormat="1">
      <c r="A58" s="111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223"/>
      <c r="P58" s="89"/>
      <c r="Q58" s="223"/>
      <c r="Z58" s="325"/>
      <c r="AA58" s="325"/>
    </row>
    <row r="59" spans="1:27" s="1" customFormat="1">
      <c r="A59" s="111"/>
      <c r="B59" s="89"/>
      <c r="C59" s="89"/>
      <c r="D59" s="89"/>
      <c r="E59" s="89"/>
      <c r="F59" s="89"/>
      <c r="G59" s="89"/>
      <c r="H59" s="89"/>
      <c r="I59" s="89"/>
      <c r="J59" s="89"/>
      <c r="K59" s="89"/>
      <c r="L59" s="89"/>
      <c r="M59" s="89"/>
      <c r="N59" s="89"/>
      <c r="O59" s="223"/>
      <c r="P59" s="89"/>
      <c r="Q59" s="223"/>
      <c r="Z59" s="325"/>
      <c r="AA59" s="325"/>
    </row>
    <row r="60" spans="1:27" s="1" customFormat="1">
      <c r="A60" s="111"/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223"/>
      <c r="P60" s="89"/>
      <c r="Q60" s="223"/>
      <c r="Z60" s="325"/>
      <c r="AA60" s="325"/>
    </row>
    <row r="61" spans="1:27" s="1" customFormat="1">
      <c r="A61" s="111"/>
      <c r="B61" s="89"/>
      <c r="C61" s="89"/>
      <c r="D61" s="89"/>
      <c r="E61" s="89"/>
      <c r="F61" s="89"/>
      <c r="G61" s="89"/>
      <c r="H61" s="89"/>
      <c r="I61" s="89"/>
      <c r="J61" s="89"/>
      <c r="K61" s="89"/>
      <c r="L61" s="89"/>
      <c r="M61" s="89"/>
      <c r="N61" s="89"/>
      <c r="O61" s="223"/>
      <c r="P61" s="89"/>
      <c r="Q61" s="223"/>
      <c r="Z61" s="325"/>
      <c r="AA61" s="325"/>
    </row>
    <row r="62" spans="1:27" s="1" customFormat="1">
      <c r="A62" s="111"/>
      <c r="B62" s="89"/>
      <c r="C62" s="89"/>
      <c r="D62" s="89"/>
      <c r="E62" s="89"/>
      <c r="F62" s="89"/>
      <c r="G62" s="89"/>
      <c r="H62" s="89"/>
      <c r="I62" s="89"/>
      <c r="J62" s="89"/>
      <c r="K62" s="89"/>
      <c r="L62" s="89"/>
      <c r="M62" s="89"/>
      <c r="N62" s="89"/>
      <c r="O62" s="223"/>
      <c r="P62" s="89"/>
      <c r="Q62" s="223"/>
      <c r="Z62" s="325"/>
      <c r="AA62" s="325"/>
    </row>
    <row r="63" spans="1:27" s="1" customFormat="1">
      <c r="A63" s="111"/>
      <c r="B63" s="89"/>
      <c r="C63" s="89"/>
      <c r="D63" s="89"/>
      <c r="E63" s="89"/>
      <c r="F63" s="89"/>
      <c r="G63" s="89"/>
      <c r="H63" s="89"/>
      <c r="I63" s="89"/>
      <c r="J63" s="89"/>
      <c r="K63" s="89"/>
      <c r="L63" s="89"/>
      <c r="M63" s="89"/>
      <c r="N63" s="89"/>
      <c r="O63" s="223"/>
      <c r="P63" s="89"/>
      <c r="Q63" s="223"/>
      <c r="Z63" s="325"/>
      <c r="AA63" s="325"/>
    </row>
    <row r="64" spans="1:27" s="1" customFormat="1">
      <c r="A64" s="111"/>
      <c r="B64" s="89"/>
      <c r="C64" s="89"/>
      <c r="D64" s="89"/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223"/>
      <c r="P64" s="89"/>
      <c r="Q64" s="223"/>
      <c r="Z64" s="325"/>
      <c r="AA64" s="325"/>
    </row>
    <row r="65" spans="1:27" s="1" customFormat="1">
      <c r="A65" s="111"/>
      <c r="B65" s="89"/>
      <c r="C65" s="89"/>
      <c r="D65" s="89"/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223"/>
      <c r="P65" s="89"/>
      <c r="Q65" s="223"/>
      <c r="Z65" s="325"/>
      <c r="AA65" s="325"/>
    </row>
    <row r="66" spans="1:27" s="1" customFormat="1">
      <c r="A66" s="111"/>
      <c r="B66" s="89"/>
      <c r="C66" s="89"/>
      <c r="D66" s="89"/>
      <c r="E66" s="89"/>
      <c r="F66" s="89"/>
      <c r="G66" s="89"/>
      <c r="H66" s="89"/>
      <c r="I66" s="89"/>
      <c r="J66" s="89"/>
      <c r="K66" s="89"/>
      <c r="L66" s="89"/>
      <c r="M66" s="89"/>
      <c r="N66" s="89"/>
      <c r="O66" s="223"/>
      <c r="P66" s="89"/>
      <c r="Q66" s="223"/>
      <c r="Z66" s="325"/>
      <c r="AA66" s="325"/>
    </row>
    <row r="67" spans="1:27" s="1" customFormat="1">
      <c r="A67" s="111"/>
      <c r="B67" s="89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223"/>
      <c r="P67" s="89"/>
      <c r="Q67" s="223"/>
      <c r="Z67" s="325"/>
      <c r="AA67" s="325"/>
    </row>
    <row r="68" spans="1:27" s="1" customFormat="1">
      <c r="A68" s="79"/>
      <c r="B68" s="89"/>
      <c r="C68" s="89"/>
      <c r="D68" s="89"/>
      <c r="E68" s="89"/>
      <c r="F68" s="89"/>
      <c r="G68" s="89"/>
      <c r="H68" s="89"/>
      <c r="I68" s="89"/>
      <c r="J68" s="89"/>
      <c r="K68" s="89"/>
      <c r="L68" s="89"/>
      <c r="M68" s="89"/>
      <c r="N68" s="89"/>
      <c r="O68" s="223"/>
      <c r="P68" s="89"/>
      <c r="Q68" s="223"/>
      <c r="Z68" s="325"/>
      <c r="AA68" s="325"/>
    </row>
    <row r="69" spans="1:27" s="1" customFormat="1">
      <c r="A69" s="79"/>
      <c r="B69" s="89"/>
      <c r="C69" s="89"/>
      <c r="D69" s="89"/>
      <c r="E69" s="89"/>
      <c r="F69" s="89"/>
      <c r="G69" s="89"/>
      <c r="H69" s="89"/>
      <c r="I69" s="89"/>
      <c r="J69" s="89"/>
      <c r="K69" s="89"/>
      <c r="L69" s="89"/>
      <c r="M69" s="89"/>
      <c r="N69" s="89"/>
      <c r="O69" s="223"/>
      <c r="P69" s="89"/>
      <c r="Q69" s="223"/>
      <c r="Z69" s="325"/>
      <c r="AA69" s="325"/>
    </row>
    <row r="70" spans="1:27" s="1" customFormat="1">
      <c r="A70" s="79"/>
      <c r="B70" s="89"/>
      <c r="C70" s="89"/>
      <c r="D70" s="89"/>
      <c r="E70" s="89"/>
      <c r="F70" s="89"/>
      <c r="G70" s="89"/>
      <c r="H70" s="89"/>
      <c r="I70" s="89"/>
      <c r="J70" s="89"/>
      <c r="K70" s="89"/>
      <c r="L70" s="89"/>
      <c r="M70" s="89"/>
      <c r="N70" s="89"/>
      <c r="O70" s="223"/>
      <c r="P70" s="89"/>
      <c r="Q70" s="223"/>
      <c r="Z70" s="325"/>
      <c r="AA70" s="325"/>
    </row>
    <row r="71" spans="1:27" s="1" customFormat="1">
      <c r="A71" s="79"/>
      <c r="B71" s="89"/>
      <c r="C71" s="89"/>
      <c r="D71" s="89"/>
      <c r="E71" s="89"/>
      <c r="F71" s="89"/>
      <c r="G71" s="89"/>
      <c r="H71" s="89"/>
      <c r="I71" s="89"/>
      <c r="J71" s="89"/>
      <c r="K71" s="89"/>
      <c r="L71" s="89"/>
      <c r="M71" s="89"/>
      <c r="N71" s="89"/>
      <c r="O71" s="223"/>
      <c r="P71" s="89"/>
      <c r="Q71" s="223"/>
      <c r="Z71" s="325"/>
      <c r="AA71" s="325"/>
    </row>
    <row r="72" spans="1:27" s="1" customFormat="1">
      <c r="A72" s="79"/>
      <c r="B72" s="89"/>
      <c r="C72" s="89"/>
      <c r="D72" s="89"/>
      <c r="E72" s="89"/>
      <c r="F72" s="89"/>
      <c r="G72" s="89"/>
      <c r="H72" s="89"/>
      <c r="I72" s="89"/>
      <c r="J72" s="89"/>
      <c r="K72" s="89"/>
      <c r="L72" s="89"/>
      <c r="M72" s="89"/>
      <c r="N72" s="89"/>
      <c r="O72" s="223"/>
      <c r="P72" s="89"/>
      <c r="Q72" s="223"/>
      <c r="Z72" s="325"/>
      <c r="AA72" s="325"/>
    </row>
    <row r="73" spans="1:27" s="1" customFormat="1">
      <c r="A73" s="79"/>
      <c r="B73" s="89"/>
      <c r="C73" s="89"/>
      <c r="D73" s="89"/>
      <c r="E73" s="89"/>
      <c r="F73" s="89"/>
      <c r="G73" s="89"/>
      <c r="H73" s="89"/>
      <c r="I73" s="89"/>
      <c r="J73" s="89"/>
      <c r="K73" s="89"/>
      <c r="L73" s="89"/>
      <c r="M73" s="89"/>
      <c r="N73" s="89"/>
      <c r="O73" s="223"/>
      <c r="P73" s="89"/>
      <c r="Q73" s="223"/>
      <c r="Z73" s="325"/>
      <c r="AA73" s="325"/>
    </row>
    <row r="74" spans="1:27" s="1" customFormat="1">
      <c r="A74" s="79"/>
      <c r="B74" s="89"/>
      <c r="C74" s="89"/>
      <c r="D74" s="89"/>
      <c r="E74" s="89"/>
      <c r="F74" s="89"/>
      <c r="G74" s="89"/>
      <c r="H74" s="89"/>
      <c r="I74" s="89"/>
      <c r="J74" s="89"/>
      <c r="K74" s="89"/>
      <c r="L74" s="89"/>
      <c r="M74" s="89"/>
      <c r="N74" s="89"/>
      <c r="O74" s="223"/>
      <c r="P74" s="89"/>
      <c r="Q74" s="223"/>
      <c r="Z74" s="325"/>
      <c r="AA74" s="325"/>
    </row>
    <row r="75" spans="1:27" s="1" customFormat="1">
      <c r="A75" s="79"/>
      <c r="B75" s="89"/>
      <c r="C75" s="89"/>
      <c r="D75" s="89"/>
      <c r="E75" s="89"/>
      <c r="F75" s="89"/>
      <c r="G75" s="89"/>
      <c r="H75" s="89"/>
      <c r="I75" s="89"/>
      <c r="J75" s="89"/>
      <c r="K75" s="89"/>
      <c r="L75" s="89"/>
      <c r="M75" s="89"/>
      <c r="N75" s="89"/>
      <c r="O75" s="223"/>
      <c r="P75" s="89"/>
      <c r="Q75" s="223"/>
      <c r="Z75" s="325"/>
      <c r="AA75" s="325"/>
    </row>
    <row r="76" spans="1:27" s="1" customFormat="1">
      <c r="A76" s="79"/>
      <c r="B76" s="89"/>
      <c r="C76" s="89"/>
      <c r="D76" s="89"/>
      <c r="E76" s="89"/>
      <c r="F76" s="89"/>
      <c r="G76" s="89"/>
      <c r="H76" s="89"/>
      <c r="I76" s="89"/>
      <c r="J76" s="89"/>
      <c r="K76" s="89"/>
      <c r="L76" s="89"/>
      <c r="M76" s="89"/>
      <c r="N76" s="89"/>
      <c r="O76" s="223"/>
      <c r="P76" s="89"/>
      <c r="Q76" s="223"/>
      <c r="Z76" s="325"/>
      <c r="AA76" s="325"/>
    </row>
    <row r="77" spans="1:27" s="1" customFormat="1">
      <c r="A77" s="7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223"/>
      <c r="P77" s="89"/>
      <c r="Q77" s="223"/>
      <c r="Z77" s="325"/>
      <c r="AA77" s="325"/>
    </row>
    <row r="78" spans="1:27" s="1" customFormat="1">
      <c r="A78" s="79"/>
      <c r="B78" s="89"/>
      <c r="C78" s="89"/>
      <c r="D78" s="89"/>
      <c r="E78" s="89"/>
      <c r="F78" s="89"/>
      <c r="G78" s="89"/>
      <c r="H78" s="89"/>
      <c r="I78" s="89"/>
      <c r="J78" s="89"/>
      <c r="K78" s="89"/>
      <c r="L78" s="89"/>
      <c r="M78" s="89"/>
      <c r="N78" s="89"/>
      <c r="O78" s="223"/>
      <c r="P78" s="89"/>
      <c r="Q78" s="223"/>
      <c r="Z78" s="325"/>
      <c r="AA78" s="325"/>
    </row>
    <row r="79" spans="1:27" s="1" customFormat="1">
      <c r="A79" s="79"/>
      <c r="B79" s="89"/>
      <c r="C79" s="89"/>
      <c r="D79" s="89"/>
      <c r="E79" s="89"/>
      <c r="F79" s="89"/>
      <c r="G79" s="89"/>
      <c r="H79" s="89"/>
      <c r="I79" s="89"/>
      <c r="J79" s="89"/>
      <c r="K79" s="89"/>
      <c r="L79" s="89"/>
      <c r="M79" s="89"/>
      <c r="N79" s="89"/>
      <c r="O79" s="223"/>
      <c r="P79" s="89"/>
      <c r="Q79" s="223"/>
      <c r="Z79" s="325"/>
      <c r="AA79" s="325"/>
    </row>
    <row r="80" spans="1:27" s="1" customFormat="1">
      <c r="A80" s="79"/>
      <c r="B80" s="89"/>
      <c r="C80" s="89"/>
      <c r="D80" s="89"/>
      <c r="E80" s="89"/>
      <c r="F80" s="89"/>
      <c r="G80" s="89"/>
      <c r="H80" s="89"/>
      <c r="I80" s="89"/>
      <c r="J80" s="89"/>
      <c r="K80" s="89"/>
      <c r="L80" s="89"/>
      <c r="M80" s="89"/>
      <c r="N80" s="89"/>
      <c r="O80" s="223"/>
      <c r="P80" s="89"/>
      <c r="Q80" s="223"/>
      <c r="Z80" s="325"/>
      <c r="AA80" s="325"/>
    </row>
    <row r="81" spans="1:27" s="1" customFormat="1">
      <c r="A81" s="79"/>
      <c r="B81" s="89"/>
      <c r="C81" s="89"/>
      <c r="D81" s="89"/>
      <c r="E81" s="89"/>
      <c r="F81" s="89"/>
      <c r="G81" s="89"/>
      <c r="H81" s="89"/>
      <c r="I81" s="89"/>
      <c r="J81" s="89"/>
      <c r="K81" s="89"/>
      <c r="L81" s="89"/>
      <c r="M81" s="89"/>
      <c r="N81" s="89"/>
      <c r="O81" s="223"/>
      <c r="P81" s="89"/>
      <c r="Q81" s="223"/>
      <c r="Z81" s="325"/>
      <c r="AA81" s="325"/>
    </row>
    <row r="82" spans="1:27" s="1" customFormat="1">
      <c r="A82" s="79"/>
      <c r="B82" s="89"/>
      <c r="C82" s="89"/>
      <c r="D82" s="89"/>
      <c r="E82" s="89"/>
      <c r="F82" s="89"/>
      <c r="G82" s="89"/>
      <c r="H82" s="89"/>
      <c r="I82" s="89"/>
      <c r="J82" s="89"/>
      <c r="K82" s="89"/>
      <c r="L82" s="89"/>
      <c r="M82" s="89"/>
      <c r="N82" s="89"/>
      <c r="O82" s="223"/>
      <c r="P82" s="89"/>
      <c r="Q82" s="223"/>
      <c r="Z82" s="325"/>
      <c r="AA82" s="325"/>
    </row>
    <row r="83" spans="1:27" s="1" customFormat="1">
      <c r="A83" s="79"/>
      <c r="B83" s="89"/>
      <c r="C83" s="89"/>
      <c r="D83" s="89"/>
      <c r="E83" s="89"/>
      <c r="F83" s="89"/>
      <c r="G83" s="89"/>
      <c r="H83" s="89"/>
      <c r="I83" s="89"/>
      <c r="J83" s="89"/>
      <c r="K83" s="89"/>
      <c r="L83" s="89"/>
      <c r="M83" s="89"/>
      <c r="N83" s="89"/>
      <c r="O83" s="223"/>
      <c r="P83" s="89"/>
      <c r="Q83" s="223"/>
      <c r="Z83" s="325"/>
      <c r="AA83" s="325"/>
    </row>
    <row r="84" spans="1:27" s="1" customFormat="1">
      <c r="A84" s="79"/>
      <c r="B84" s="89"/>
      <c r="C84" s="89"/>
      <c r="D84" s="89"/>
      <c r="E84" s="89"/>
      <c r="F84" s="89"/>
      <c r="G84" s="89"/>
      <c r="H84" s="89"/>
      <c r="I84" s="89"/>
      <c r="J84" s="89"/>
      <c r="K84" s="89"/>
      <c r="L84" s="89"/>
      <c r="M84" s="89"/>
      <c r="N84" s="89"/>
      <c r="O84" s="223"/>
      <c r="P84" s="89"/>
      <c r="Q84" s="223"/>
      <c r="Z84" s="325"/>
      <c r="AA84" s="325"/>
    </row>
    <row r="85" spans="1:27" s="1" customFormat="1">
      <c r="A85" s="79"/>
      <c r="B85" s="89"/>
      <c r="C85" s="89"/>
      <c r="D85" s="89"/>
      <c r="E85" s="89"/>
      <c r="F85" s="89"/>
      <c r="G85" s="89"/>
      <c r="H85" s="89"/>
      <c r="I85" s="89"/>
      <c r="J85" s="89"/>
      <c r="K85" s="89"/>
      <c r="L85" s="89"/>
      <c r="M85" s="89"/>
      <c r="N85" s="89"/>
      <c r="O85" s="223"/>
      <c r="P85" s="89"/>
      <c r="Q85" s="223"/>
      <c r="Z85" s="325"/>
      <c r="AA85" s="325"/>
    </row>
    <row r="86" spans="1:27" s="1" customFormat="1">
      <c r="A86" s="79"/>
      <c r="B86" s="89"/>
      <c r="C86" s="89"/>
      <c r="D86" s="89"/>
      <c r="E86" s="89"/>
      <c r="F86" s="89"/>
      <c r="G86" s="89"/>
      <c r="H86" s="89"/>
      <c r="I86" s="89"/>
      <c r="J86" s="89"/>
      <c r="K86" s="89"/>
      <c r="L86" s="89"/>
      <c r="M86" s="89"/>
      <c r="N86" s="89"/>
      <c r="O86" s="223"/>
      <c r="P86" s="89"/>
      <c r="Q86" s="223"/>
      <c r="Z86" s="325"/>
      <c r="AA86" s="325"/>
    </row>
    <row r="87" spans="1:27" s="1" customFormat="1">
      <c r="A87" s="79"/>
      <c r="B87" s="89"/>
      <c r="C87" s="89"/>
      <c r="D87" s="89"/>
      <c r="E87" s="89"/>
      <c r="F87" s="89"/>
      <c r="G87" s="89"/>
      <c r="H87" s="89"/>
      <c r="I87" s="89"/>
      <c r="J87" s="89"/>
      <c r="K87" s="89"/>
      <c r="L87" s="89"/>
      <c r="M87" s="89"/>
      <c r="N87" s="89"/>
      <c r="O87" s="223"/>
      <c r="P87" s="89"/>
      <c r="Q87" s="223"/>
      <c r="Z87" s="325"/>
      <c r="AA87" s="325"/>
    </row>
    <row r="88" spans="1:27" s="1" customFormat="1">
      <c r="A88" s="79"/>
      <c r="B88" s="89"/>
      <c r="C88" s="89"/>
      <c r="D88" s="89"/>
      <c r="E88" s="89"/>
      <c r="F88" s="89"/>
      <c r="G88" s="89"/>
      <c r="H88" s="89"/>
      <c r="I88" s="89"/>
      <c r="J88" s="89"/>
      <c r="K88" s="89"/>
      <c r="L88" s="89"/>
      <c r="M88" s="89"/>
      <c r="N88" s="89"/>
      <c r="O88" s="223"/>
      <c r="P88" s="89"/>
      <c r="Q88" s="223"/>
      <c r="Z88" s="325"/>
      <c r="AA88" s="325"/>
    </row>
    <row r="89" spans="1:27" s="1" customFormat="1">
      <c r="A89" s="79"/>
      <c r="B89" s="89"/>
      <c r="C89" s="89"/>
      <c r="D89" s="89"/>
      <c r="E89" s="89"/>
      <c r="F89" s="89"/>
      <c r="G89" s="89"/>
      <c r="H89" s="89"/>
      <c r="I89" s="89"/>
      <c r="J89" s="89"/>
      <c r="K89" s="89"/>
      <c r="L89" s="89"/>
      <c r="M89" s="89"/>
      <c r="N89" s="89"/>
      <c r="O89" s="223"/>
      <c r="P89" s="89"/>
      <c r="Q89" s="223"/>
      <c r="Z89" s="325"/>
      <c r="AA89" s="325"/>
    </row>
    <row r="90" spans="1:27" s="1" customFormat="1">
      <c r="A90" s="79"/>
      <c r="B90" s="89"/>
      <c r="C90" s="89"/>
      <c r="D90" s="89"/>
      <c r="E90" s="89"/>
      <c r="F90" s="89"/>
      <c r="G90" s="89"/>
      <c r="H90" s="89"/>
      <c r="I90" s="89"/>
      <c r="J90" s="89"/>
      <c r="K90" s="89"/>
      <c r="L90" s="89"/>
      <c r="M90" s="89"/>
      <c r="N90" s="89"/>
      <c r="O90" s="223"/>
      <c r="P90" s="89"/>
      <c r="Q90" s="223"/>
      <c r="Z90" s="325"/>
      <c r="AA90" s="325"/>
    </row>
    <row r="91" spans="1:27" s="1" customFormat="1">
      <c r="A91" s="79"/>
      <c r="B91" s="89"/>
      <c r="C91" s="89"/>
      <c r="D91" s="89"/>
      <c r="E91" s="89"/>
      <c r="F91" s="89"/>
      <c r="G91" s="89"/>
      <c r="H91" s="89"/>
      <c r="I91" s="89"/>
      <c r="J91" s="89"/>
      <c r="K91" s="89"/>
      <c r="L91" s="89"/>
      <c r="M91" s="89"/>
      <c r="N91" s="89"/>
      <c r="O91" s="223"/>
      <c r="P91" s="89"/>
      <c r="Q91" s="223"/>
      <c r="Z91" s="325"/>
      <c r="AA91" s="325"/>
    </row>
    <row r="92" spans="1:27" s="1" customFormat="1">
      <c r="A92" s="79"/>
      <c r="B92" s="89"/>
      <c r="C92" s="89"/>
      <c r="D92" s="89"/>
      <c r="E92" s="89"/>
      <c r="F92" s="89"/>
      <c r="G92" s="89"/>
      <c r="H92" s="89"/>
      <c r="I92" s="89"/>
      <c r="J92" s="89"/>
      <c r="K92" s="89"/>
      <c r="L92" s="89"/>
      <c r="M92" s="89"/>
      <c r="N92" s="89"/>
      <c r="O92" s="223"/>
      <c r="P92" s="89"/>
      <c r="Q92" s="223"/>
      <c r="Z92" s="325"/>
      <c r="AA92" s="325"/>
    </row>
    <row r="93" spans="1:27" s="1" customFormat="1">
      <c r="A93" s="79"/>
      <c r="B93" s="89"/>
      <c r="C93" s="89"/>
      <c r="D93" s="89"/>
      <c r="E93" s="89"/>
      <c r="F93" s="89"/>
      <c r="G93" s="89"/>
      <c r="H93" s="89"/>
      <c r="I93" s="89"/>
      <c r="J93" s="89"/>
      <c r="K93" s="89"/>
      <c r="L93" s="89"/>
      <c r="M93" s="89"/>
      <c r="N93" s="89"/>
      <c r="O93" s="223"/>
      <c r="P93" s="89"/>
      <c r="Q93" s="223"/>
      <c r="Z93" s="325"/>
      <c r="AA93" s="325"/>
    </row>
    <row r="94" spans="1:27" s="1" customFormat="1">
      <c r="A94" s="79"/>
      <c r="B94" s="89"/>
      <c r="C94" s="89"/>
      <c r="D94" s="89"/>
      <c r="E94" s="89"/>
      <c r="F94" s="89"/>
      <c r="G94" s="89"/>
      <c r="H94" s="89"/>
      <c r="I94" s="89"/>
      <c r="J94" s="89"/>
      <c r="K94" s="89"/>
      <c r="L94" s="89"/>
      <c r="M94" s="89"/>
      <c r="N94" s="89"/>
      <c r="O94" s="223"/>
      <c r="P94" s="89"/>
      <c r="Q94" s="223"/>
      <c r="Z94" s="325"/>
      <c r="AA94" s="325"/>
    </row>
    <row r="95" spans="1:27" s="1" customFormat="1">
      <c r="A95" s="79"/>
      <c r="B95" s="89"/>
      <c r="C95" s="89"/>
      <c r="D95" s="89"/>
      <c r="E95" s="89"/>
      <c r="F95" s="89"/>
      <c r="G95" s="89"/>
      <c r="H95" s="89"/>
      <c r="I95" s="89"/>
      <c r="J95" s="89"/>
      <c r="K95" s="89"/>
      <c r="L95" s="89"/>
      <c r="M95" s="89"/>
      <c r="N95" s="89"/>
      <c r="O95" s="223"/>
      <c r="P95" s="89"/>
      <c r="Q95" s="223"/>
      <c r="Z95" s="325"/>
      <c r="AA95" s="325"/>
    </row>
    <row r="96" spans="1:27" s="1" customFormat="1">
      <c r="A96" s="79"/>
      <c r="B96" s="89"/>
      <c r="C96" s="89"/>
      <c r="D96" s="89"/>
      <c r="E96" s="89"/>
      <c r="F96" s="89"/>
      <c r="G96" s="89"/>
      <c r="H96" s="89"/>
      <c r="I96" s="89"/>
      <c r="J96" s="89"/>
      <c r="K96" s="89"/>
      <c r="L96" s="89"/>
      <c r="M96" s="89"/>
      <c r="N96" s="89"/>
      <c r="O96" s="223"/>
      <c r="P96" s="89"/>
      <c r="Q96" s="223"/>
      <c r="Z96" s="325"/>
      <c r="AA96" s="325"/>
    </row>
    <row r="97" spans="1:27" s="1" customFormat="1">
      <c r="A97" s="79"/>
      <c r="B97" s="89"/>
      <c r="C97" s="89"/>
      <c r="D97" s="89"/>
      <c r="E97" s="89"/>
      <c r="F97" s="89"/>
      <c r="G97" s="89"/>
      <c r="H97" s="89"/>
      <c r="I97" s="89"/>
      <c r="J97" s="89"/>
      <c r="K97" s="89"/>
      <c r="L97" s="89"/>
      <c r="M97" s="89"/>
      <c r="N97" s="89"/>
      <c r="O97" s="223"/>
      <c r="P97" s="89"/>
      <c r="Q97" s="223"/>
      <c r="Z97" s="325"/>
      <c r="AA97" s="325"/>
    </row>
    <row r="98" spans="1:27" s="1" customFormat="1">
      <c r="A98" s="79"/>
      <c r="B98" s="89"/>
      <c r="C98" s="89"/>
      <c r="D98" s="89"/>
      <c r="E98" s="89"/>
      <c r="F98" s="89"/>
      <c r="G98" s="89"/>
      <c r="H98" s="89"/>
      <c r="I98" s="89"/>
      <c r="J98" s="89"/>
      <c r="K98" s="89"/>
      <c r="L98" s="89"/>
      <c r="M98" s="89"/>
      <c r="N98" s="89"/>
      <c r="O98" s="223"/>
      <c r="P98" s="89"/>
      <c r="Q98" s="223"/>
      <c r="Z98" s="325"/>
      <c r="AA98" s="325"/>
    </row>
    <row r="99" spans="1:27" s="1" customFormat="1">
      <c r="A99" s="79"/>
      <c r="B99" s="89"/>
      <c r="C99" s="89"/>
      <c r="D99" s="89"/>
      <c r="E99" s="89"/>
      <c r="F99" s="89"/>
      <c r="G99" s="89"/>
      <c r="H99" s="89"/>
      <c r="I99" s="89"/>
      <c r="J99" s="89"/>
      <c r="K99" s="89"/>
      <c r="L99" s="89"/>
      <c r="M99" s="89"/>
      <c r="N99" s="89"/>
      <c r="O99" s="223"/>
      <c r="P99" s="89"/>
      <c r="Q99" s="223"/>
      <c r="Z99" s="325"/>
      <c r="AA99" s="325"/>
    </row>
    <row r="100" spans="1:27" s="1" customFormat="1">
      <c r="A100" s="79"/>
      <c r="B100" s="89"/>
      <c r="C100" s="89"/>
      <c r="D100" s="89"/>
      <c r="E100" s="89"/>
      <c r="F100" s="89"/>
      <c r="G100" s="89"/>
      <c r="H100" s="89"/>
      <c r="I100" s="89"/>
      <c r="J100" s="89"/>
      <c r="K100" s="89"/>
      <c r="L100" s="89"/>
      <c r="M100" s="89"/>
      <c r="N100" s="89"/>
      <c r="O100" s="223"/>
      <c r="P100" s="89"/>
      <c r="Q100" s="223"/>
      <c r="Z100" s="325"/>
      <c r="AA100" s="325"/>
    </row>
    <row r="101" spans="1:27" s="1" customFormat="1">
      <c r="A101" s="79"/>
      <c r="B101" s="89"/>
      <c r="C101" s="89"/>
      <c r="D101" s="89"/>
      <c r="E101" s="89"/>
      <c r="F101" s="89"/>
      <c r="G101" s="89"/>
      <c r="H101" s="89"/>
      <c r="I101" s="89"/>
      <c r="J101" s="89"/>
      <c r="K101" s="89"/>
      <c r="L101" s="89"/>
      <c r="M101" s="89"/>
      <c r="N101" s="89"/>
      <c r="O101" s="223"/>
      <c r="P101" s="89"/>
      <c r="Q101" s="223"/>
      <c r="Z101" s="325"/>
      <c r="AA101" s="325"/>
    </row>
    <row r="102" spans="1:27" s="1" customFormat="1">
      <c r="A102" s="79"/>
      <c r="B102" s="89"/>
      <c r="C102" s="89"/>
      <c r="D102" s="89"/>
      <c r="E102" s="89"/>
      <c r="F102" s="89"/>
      <c r="G102" s="89"/>
      <c r="H102" s="89"/>
      <c r="I102" s="89"/>
      <c r="J102" s="89"/>
      <c r="K102" s="89"/>
      <c r="L102" s="89"/>
      <c r="M102" s="89"/>
      <c r="N102" s="89"/>
      <c r="O102" s="223"/>
      <c r="P102" s="89"/>
      <c r="Q102" s="223"/>
      <c r="Z102" s="325"/>
      <c r="AA102" s="325"/>
    </row>
    <row r="103" spans="1:27" s="1" customFormat="1">
      <c r="A103" s="79"/>
      <c r="B103" s="89"/>
      <c r="C103" s="89"/>
      <c r="D103" s="89"/>
      <c r="E103" s="89"/>
      <c r="F103" s="89"/>
      <c r="G103" s="89"/>
      <c r="H103" s="89"/>
      <c r="I103" s="89"/>
      <c r="J103" s="89"/>
      <c r="K103" s="89"/>
      <c r="L103" s="89"/>
      <c r="M103" s="89"/>
      <c r="N103" s="89"/>
      <c r="O103" s="223"/>
      <c r="P103" s="89"/>
      <c r="Q103" s="223"/>
      <c r="Z103" s="325"/>
      <c r="AA103" s="325"/>
    </row>
    <row r="104" spans="1:27" s="1" customFormat="1">
      <c r="A104" s="79"/>
      <c r="B104" s="89"/>
      <c r="C104" s="89"/>
      <c r="D104" s="89"/>
      <c r="E104" s="89"/>
      <c r="F104" s="89"/>
      <c r="G104" s="89"/>
      <c r="H104" s="89"/>
      <c r="I104" s="89"/>
      <c r="J104" s="89"/>
      <c r="K104" s="89"/>
      <c r="L104" s="89"/>
      <c r="M104" s="89"/>
      <c r="N104" s="89"/>
      <c r="O104" s="223"/>
      <c r="P104" s="89"/>
      <c r="Q104" s="223"/>
      <c r="Z104" s="325"/>
      <c r="AA104" s="325"/>
    </row>
    <row r="105" spans="1:27" s="1" customFormat="1">
      <c r="A105" s="79"/>
      <c r="B105" s="89"/>
      <c r="C105" s="89"/>
      <c r="D105" s="89"/>
      <c r="E105" s="89"/>
      <c r="F105" s="89"/>
      <c r="G105" s="89"/>
      <c r="H105" s="89"/>
      <c r="I105" s="89"/>
      <c r="J105" s="89"/>
      <c r="K105" s="89"/>
      <c r="L105" s="89"/>
      <c r="M105" s="89"/>
      <c r="N105" s="89"/>
      <c r="O105" s="223"/>
      <c r="P105" s="89"/>
      <c r="Q105" s="223"/>
      <c r="Z105" s="325"/>
      <c r="AA105" s="325"/>
    </row>
    <row r="106" spans="1:27" s="1" customFormat="1">
      <c r="A106" s="79"/>
      <c r="B106" s="89"/>
      <c r="C106" s="89"/>
      <c r="D106" s="89"/>
      <c r="E106" s="89"/>
      <c r="F106" s="89"/>
      <c r="G106" s="89"/>
      <c r="H106" s="89"/>
      <c r="I106" s="89"/>
      <c r="J106" s="89"/>
      <c r="K106" s="89"/>
      <c r="L106" s="89"/>
      <c r="M106" s="89"/>
      <c r="N106" s="89"/>
      <c r="O106" s="223"/>
      <c r="P106" s="89"/>
      <c r="Q106" s="223"/>
      <c r="Z106" s="325"/>
      <c r="AA106" s="325"/>
    </row>
    <row r="107" spans="1:27" s="1" customFormat="1">
      <c r="A107" s="79"/>
      <c r="B107" s="89"/>
      <c r="C107" s="89"/>
      <c r="D107" s="89"/>
      <c r="E107" s="89"/>
      <c r="F107" s="89"/>
      <c r="G107" s="89"/>
      <c r="H107" s="89"/>
      <c r="I107" s="89"/>
      <c r="J107" s="89"/>
      <c r="K107" s="89"/>
      <c r="L107" s="89"/>
      <c r="M107" s="89"/>
      <c r="N107" s="89"/>
      <c r="O107" s="223"/>
      <c r="P107" s="89"/>
      <c r="Q107" s="223"/>
      <c r="Z107" s="325"/>
      <c r="AA107" s="325"/>
    </row>
    <row r="108" spans="1:27" s="1" customFormat="1">
      <c r="A108" s="79"/>
      <c r="B108" s="89"/>
      <c r="C108" s="89"/>
      <c r="D108" s="89"/>
      <c r="E108" s="89"/>
      <c r="F108" s="89"/>
      <c r="G108" s="89"/>
      <c r="H108" s="89"/>
      <c r="I108" s="89"/>
      <c r="J108" s="89"/>
      <c r="K108" s="89"/>
      <c r="L108" s="89"/>
      <c r="M108" s="89"/>
      <c r="N108" s="89"/>
      <c r="O108" s="223"/>
      <c r="P108" s="89"/>
      <c r="Q108" s="223"/>
      <c r="Z108" s="325"/>
      <c r="AA108" s="325"/>
    </row>
    <row r="109" spans="1:27" s="1" customFormat="1">
      <c r="A109" s="79"/>
      <c r="B109" s="89"/>
      <c r="C109" s="89"/>
      <c r="D109" s="89"/>
      <c r="E109" s="89"/>
      <c r="F109" s="89"/>
      <c r="G109" s="89"/>
      <c r="H109" s="89"/>
      <c r="I109" s="89"/>
      <c r="J109" s="89"/>
      <c r="K109" s="89"/>
      <c r="L109" s="89"/>
      <c r="M109" s="89"/>
      <c r="N109" s="89"/>
      <c r="O109" s="223"/>
      <c r="P109" s="89"/>
      <c r="Q109" s="223"/>
      <c r="Z109" s="325"/>
      <c r="AA109" s="325"/>
    </row>
    <row r="110" spans="1:27" s="1" customFormat="1">
      <c r="A110" s="79"/>
      <c r="B110" s="89"/>
      <c r="C110" s="89"/>
      <c r="D110" s="89"/>
      <c r="E110" s="89"/>
      <c r="F110" s="89"/>
      <c r="G110" s="89"/>
      <c r="H110" s="89"/>
      <c r="I110" s="89"/>
      <c r="J110" s="89"/>
      <c r="K110" s="89"/>
      <c r="L110" s="89"/>
      <c r="M110" s="89"/>
      <c r="N110" s="89"/>
      <c r="O110" s="223"/>
      <c r="P110" s="89"/>
      <c r="Q110" s="223"/>
      <c r="Z110" s="325"/>
      <c r="AA110" s="325"/>
    </row>
    <row r="111" spans="1:27" s="1" customFormat="1">
      <c r="A111" s="79"/>
      <c r="B111" s="89"/>
      <c r="C111" s="89"/>
      <c r="D111" s="89"/>
      <c r="E111" s="89"/>
      <c r="F111" s="89"/>
      <c r="G111" s="89"/>
      <c r="H111" s="89"/>
      <c r="I111" s="89"/>
      <c r="J111" s="89"/>
      <c r="K111" s="89"/>
      <c r="L111" s="89"/>
      <c r="M111" s="89"/>
      <c r="N111" s="89"/>
      <c r="O111" s="223"/>
      <c r="P111" s="89"/>
      <c r="Q111" s="223"/>
      <c r="Z111" s="325"/>
      <c r="AA111" s="325"/>
    </row>
    <row r="112" spans="1:27" s="1" customFormat="1">
      <c r="A112" s="79"/>
      <c r="B112" s="89"/>
      <c r="C112" s="89"/>
      <c r="D112" s="89"/>
      <c r="E112" s="89"/>
      <c r="F112" s="89"/>
      <c r="G112" s="89"/>
      <c r="H112" s="89"/>
      <c r="I112" s="89"/>
      <c r="J112" s="89"/>
      <c r="K112" s="89"/>
      <c r="L112" s="89"/>
      <c r="M112" s="89"/>
      <c r="N112" s="89"/>
      <c r="O112" s="223"/>
      <c r="P112" s="89"/>
      <c r="Q112" s="223"/>
      <c r="Z112" s="325"/>
      <c r="AA112" s="325"/>
    </row>
    <row r="113" spans="1:27" s="1" customFormat="1">
      <c r="A113" s="79"/>
      <c r="B113" s="89"/>
      <c r="C113" s="89"/>
      <c r="D113" s="89"/>
      <c r="E113" s="89"/>
      <c r="F113" s="89"/>
      <c r="G113" s="89"/>
      <c r="H113" s="89"/>
      <c r="I113" s="89"/>
      <c r="J113" s="89"/>
      <c r="K113" s="89"/>
      <c r="L113" s="89"/>
      <c r="M113" s="89"/>
      <c r="N113" s="89"/>
      <c r="O113" s="223"/>
      <c r="P113" s="89"/>
      <c r="Q113" s="223"/>
      <c r="Z113" s="325"/>
      <c r="AA113" s="325"/>
    </row>
    <row r="114" spans="1:27" s="1" customFormat="1">
      <c r="A114" s="79"/>
      <c r="B114" s="89"/>
      <c r="C114" s="89"/>
      <c r="D114" s="89"/>
      <c r="E114" s="89"/>
      <c r="F114" s="89"/>
      <c r="G114" s="89"/>
      <c r="H114" s="89"/>
      <c r="I114" s="89"/>
      <c r="J114" s="89"/>
      <c r="K114" s="89"/>
      <c r="L114" s="89"/>
      <c r="M114" s="89"/>
      <c r="N114" s="89"/>
      <c r="O114" s="223"/>
      <c r="P114" s="89"/>
      <c r="Q114" s="223"/>
      <c r="Z114" s="325"/>
      <c r="AA114" s="325"/>
    </row>
    <row r="115" spans="1:27" s="1" customFormat="1">
      <c r="A115" s="79"/>
      <c r="B115" s="89"/>
      <c r="C115" s="89"/>
      <c r="D115" s="89"/>
      <c r="E115" s="89"/>
      <c r="F115" s="89"/>
      <c r="G115" s="89"/>
      <c r="H115" s="89"/>
      <c r="I115" s="89"/>
      <c r="J115" s="89"/>
      <c r="K115" s="89"/>
      <c r="L115" s="89"/>
      <c r="M115" s="89"/>
      <c r="N115" s="89"/>
      <c r="O115" s="223"/>
      <c r="P115" s="89"/>
      <c r="Q115" s="223"/>
      <c r="Z115" s="325"/>
      <c r="AA115" s="325"/>
    </row>
    <row r="116" spans="1:27" s="1" customFormat="1">
      <c r="A116" s="79"/>
      <c r="B116" s="89"/>
      <c r="C116" s="89"/>
      <c r="D116" s="89"/>
      <c r="E116" s="89"/>
      <c r="F116" s="89"/>
      <c r="G116" s="89"/>
      <c r="H116" s="89"/>
      <c r="I116" s="89"/>
      <c r="J116" s="89"/>
      <c r="K116" s="89"/>
      <c r="L116" s="89"/>
      <c r="M116" s="89"/>
      <c r="N116" s="89"/>
      <c r="O116" s="223"/>
      <c r="P116" s="89"/>
      <c r="Q116" s="223"/>
      <c r="Z116" s="325"/>
      <c r="AA116" s="325"/>
    </row>
    <row r="117" spans="1:27" s="1" customFormat="1">
      <c r="A117" s="79"/>
      <c r="B117" s="89"/>
      <c r="C117" s="89"/>
      <c r="D117" s="89"/>
      <c r="E117" s="89"/>
      <c r="F117" s="89"/>
      <c r="G117" s="89"/>
      <c r="H117" s="89"/>
      <c r="I117" s="89"/>
      <c r="J117" s="89"/>
      <c r="K117" s="89"/>
      <c r="L117" s="89"/>
      <c r="M117" s="89"/>
      <c r="N117" s="89"/>
      <c r="O117" s="223"/>
      <c r="P117" s="89"/>
      <c r="Q117" s="223"/>
      <c r="Z117" s="325"/>
      <c r="AA117" s="325"/>
    </row>
    <row r="118" spans="1:27" s="1" customFormat="1">
      <c r="A118" s="79"/>
      <c r="B118" s="89"/>
      <c r="C118" s="89"/>
      <c r="D118" s="89"/>
      <c r="E118" s="89"/>
      <c r="F118" s="89"/>
      <c r="G118" s="89"/>
      <c r="H118" s="89"/>
      <c r="I118" s="89"/>
      <c r="J118" s="89"/>
      <c r="K118" s="89"/>
      <c r="L118" s="89"/>
      <c r="M118" s="89"/>
      <c r="N118" s="89"/>
      <c r="O118" s="223"/>
      <c r="P118" s="89"/>
      <c r="Q118" s="223"/>
      <c r="Z118" s="325"/>
      <c r="AA118" s="325"/>
    </row>
    <row r="119" spans="1:27" s="1" customFormat="1">
      <c r="A119" s="79"/>
      <c r="B119" s="89"/>
      <c r="C119" s="89"/>
      <c r="D119" s="89"/>
      <c r="E119" s="89"/>
      <c r="F119" s="89"/>
      <c r="G119" s="89"/>
      <c r="H119" s="89"/>
      <c r="I119" s="89"/>
      <c r="J119" s="89"/>
      <c r="K119" s="89"/>
      <c r="L119" s="89"/>
      <c r="M119" s="89"/>
      <c r="N119" s="89"/>
      <c r="O119" s="223"/>
      <c r="P119" s="89"/>
      <c r="Q119" s="223"/>
      <c r="Z119" s="325"/>
      <c r="AA119" s="325"/>
    </row>
    <row r="120" spans="1:27" s="1" customFormat="1">
      <c r="A120" s="79"/>
      <c r="B120" s="89"/>
      <c r="C120" s="89"/>
      <c r="D120" s="89"/>
      <c r="E120" s="89"/>
      <c r="F120" s="89"/>
      <c r="G120" s="89"/>
      <c r="H120" s="89"/>
      <c r="I120" s="89"/>
      <c r="J120" s="89"/>
      <c r="K120" s="89"/>
      <c r="L120" s="89"/>
      <c r="M120" s="89"/>
      <c r="N120" s="89"/>
      <c r="O120" s="223"/>
      <c r="P120" s="89"/>
      <c r="Q120" s="223"/>
      <c r="Z120" s="325"/>
      <c r="AA120" s="325"/>
    </row>
    <row r="121" spans="1:27" s="1" customFormat="1">
      <c r="A121" s="79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223"/>
      <c r="P121" s="89"/>
      <c r="Q121" s="223"/>
      <c r="Z121" s="325"/>
      <c r="AA121" s="325"/>
    </row>
    <row r="122" spans="1:27" s="1" customFormat="1">
      <c r="A122" s="79"/>
      <c r="B122" s="89"/>
      <c r="C122" s="89"/>
      <c r="D122" s="89"/>
      <c r="E122" s="89"/>
      <c r="F122" s="89"/>
      <c r="G122" s="89"/>
      <c r="H122" s="89"/>
      <c r="I122" s="89"/>
      <c r="J122" s="89"/>
      <c r="K122" s="89"/>
      <c r="L122" s="89"/>
      <c r="M122" s="89"/>
      <c r="N122" s="89"/>
      <c r="O122" s="223"/>
      <c r="P122" s="89"/>
      <c r="Q122" s="223"/>
      <c r="Z122" s="325"/>
      <c r="AA122" s="325"/>
    </row>
    <row r="123" spans="1:27" s="1" customFormat="1">
      <c r="A123" s="79"/>
      <c r="B123" s="89"/>
      <c r="C123" s="89"/>
      <c r="D123" s="89"/>
      <c r="E123" s="89"/>
      <c r="F123" s="89"/>
      <c r="G123" s="89"/>
      <c r="H123" s="89"/>
      <c r="I123" s="89"/>
      <c r="J123" s="89"/>
      <c r="K123" s="89"/>
      <c r="L123" s="89"/>
      <c r="M123" s="89"/>
      <c r="N123" s="89"/>
      <c r="O123" s="223"/>
      <c r="P123" s="89"/>
      <c r="Q123" s="223"/>
      <c r="Z123" s="325"/>
      <c r="AA123" s="325"/>
    </row>
    <row r="124" spans="1:27" s="1" customFormat="1">
      <c r="A124" s="79"/>
      <c r="B124" s="89"/>
      <c r="C124" s="89"/>
      <c r="D124" s="89"/>
      <c r="E124" s="89"/>
      <c r="F124" s="89"/>
      <c r="G124" s="89"/>
      <c r="H124" s="89"/>
      <c r="I124" s="89"/>
      <c r="J124" s="89"/>
      <c r="K124" s="89"/>
      <c r="L124" s="89"/>
      <c r="M124" s="89"/>
      <c r="N124" s="89"/>
      <c r="O124" s="223"/>
      <c r="P124" s="89"/>
      <c r="Q124" s="223"/>
      <c r="Z124" s="325"/>
      <c r="AA124" s="325"/>
    </row>
    <row r="125" spans="1:27" s="1" customFormat="1">
      <c r="A125" s="79"/>
      <c r="B125" s="89"/>
      <c r="C125" s="89"/>
      <c r="D125" s="89"/>
      <c r="E125" s="89"/>
      <c r="F125" s="89"/>
      <c r="G125" s="89"/>
      <c r="H125" s="89"/>
      <c r="I125" s="89"/>
      <c r="J125" s="89"/>
      <c r="K125" s="89"/>
      <c r="L125" s="89"/>
      <c r="M125" s="89"/>
      <c r="N125" s="89"/>
      <c r="O125" s="223"/>
      <c r="P125" s="89"/>
      <c r="Q125" s="223"/>
      <c r="Z125" s="325"/>
      <c r="AA125" s="325"/>
    </row>
    <row r="126" spans="1:27" s="1" customFormat="1">
      <c r="A126" s="79"/>
      <c r="B126" s="89"/>
      <c r="C126" s="89"/>
      <c r="D126" s="89"/>
      <c r="E126" s="89"/>
      <c r="F126" s="89"/>
      <c r="G126" s="89"/>
      <c r="H126" s="89"/>
      <c r="I126" s="89"/>
      <c r="J126" s="89"/>
      <c r="K126" s="89"/>
      <c r="L126" s="89"/>
      <c r="M126" s="89"/>
      <c r="N126" s="89"/>
      <c r="O126" s="223"/>
      <c r="P126" s="89"/>
      <c r="Q126" s="223"/>
      <c r="Z126" s="325"/>
      <c r="AA126" s="325"/>
    </row>
    <row r="127" spans="1:27" s="1" customFormat="1">
      <c r="A127" s="79"/>
      <c r="B127" s="89"/>
      <c r="C127" s="89"/>
      <c r="D127" s="89"/>
      <c r="E127" s="89"/>
      <c r="F127" s="89"/>
      <c r="G127" s="89"/>
      <c r="H127" s="89"/>
      <c r="I127" s="89"/>
      <c r="J127" s="89"/>
      <c r="K127" s="89"/>
      <c r="L127" s="89"/>
      <c r="M127" s="89"/>
      <c r="N127" s="89"/>
      <c r="O127" s="223"/>
      <c r="P127" s="89"/>
      <c r="Q127" s="223"/>
      <c r="Z127" s="325"/>
      <c r="AA127" s="325"/>
    </row>
    <row r="128" spans="1:27" s="1" customFormat="1">
      <c r="A128" s="79"/>
      <c r="B128" s="89"/>
      <c r="C128" s="89"/>
      <c r="D128" s="89"/>
      <c r="E128" s="89"/>
      <c r="F128" s="89"/>
      <c r="G128" s="89"/>
      <c r="H128" s="89"/>
      <c r="I128" s="89"/>
      <c r="J128" s="89"/>
      <c r="K128" s="89"/>
      <c r="L128" s="89"/>
      <c r="M128" s="89"/>
      <c r="N128" s="89"/>
      <c r="O128" s="223"/>
      <c r="P128" s="89"/>
      <c r="Q128" s="223"/>
      <c r="Z128" s="325"/>
      <c r="AA128" s="325"/>
    </row>
    <row r="129" spans="1:27" s="1" customFormat="1">
      <c r="A129" s="79"/>
      <c r="B129" s="89"/>
      <c r="C129" s="89"/>
      <c r="D129" s="89"/>
      <c r="E129" s="89"/>
      <c r="F129" s="89"/>
      <c r="G129" s="89"/>
      <c r="H129" s="89"/>
      <c r="I129" s="89"/>
      <c r="J129" s="89"/>
      <c r="K129" s="89"/>
      <c r="L129" s="89"/>
      <c r="M129" s="89"/>
      <c r="N129" s="89"/>
      <c r="O129" s="223"/>
      <c r="P129" s="89"/>
      <c r="Q129" s="223"/>
      <c r="Z129" s="325"/>
      <c r="AA129" s="325"/>
    </row>
    <row r="130" spans="1:27" s="1" customFormat="1">
      <c r="A130" s="79"/>
      <c r="B130" s="89"/>
      <c r="C130" s="89"/>
      <c r="D130" s="89"/>
      <c r="E130" s="89"/>
      <c r="F130" s="89"/>
      <c r="G130" s="89"/>
      <c r="H130" s="89"/>
      <c r="I130" s="89"/>
      <c r="J130" s="89"/>
      <c r="K130" s="89"/>
      <c r="L130" s="89"/>
      <c r="M130" s="89"/>
      <c r="N130" s="89"/>
      <c r="O130" s="223"/>
      <c r="P130" s="89"/>
      <c r="Q130" s="223"/>
      <c r="Z130" s="325"/>
      <c r="AA130" s="325"/>
    </row>
    <row r="131" spans="1:27" s="1" customFormat="1">
      <c r="A131" s="79"/>
      <c r="B131" s="89"/>
      <c r="C131" s="89"/>
      <c r="D131" s="89"/>
      <c r="E131" s="89"/>
      <c r="F131" s="89"/>
      <c r="G131" s="89"/>
      <c r="H131" s="89"/>
      <c r="I131" s="89"/>
      <c r="J131" s="89"/>
      <c r="K131" s="89"/>
      <c r="L131" s="89"/>
      <c r="M131" s="89"/>
      <c r="N131" s="89"/>
      <c r="O131" s="223"/>
      <c r="P131" s="89"/>
      <c r="Q131" s="223"/>
      <c r="Z131" s="325"/>
      <c r="AA131" s="325"/>
    </row>
    <row r="132" spans="1:27" s="1" customFormat="1">
      <c r="A132" s="79"/>
      <c r="B132" s="89"/>
      <c r="C132" s="89"/>
      <c r="D132" s="89"/>
      <c r="E132" s="89"/>
      <c r="F132" s="89"/>
      <c r="G132" s="89"/>
      <c r="H132" s="89"/>
      <c r="I132" s="89"/>
      <c r="J132" s="89"/>
      <c r="K132" s="89"/>
      <c r="L132" s="89"/>
      <c r="M132" s="89"/>
      <c r="N132" s="89"/>
      <c r="O132" s="223"/>
      <c r="P132" s="89"/>
      <c r="Q132" s="223"/>
      <c r="Z132" s="325"/>
      <c r="AA132" s="325"/>
    </row>
    <row r="133" spans="1:27" s="1" customFormat="1">
      <c r="A133" s="79"/>
      <c r="B133" s="89"/>
      <c r="C133" s="89"/>
      <c r="D133" s="89"/>
      <c r="E133" s="89"/>
      <c r="F133" s="89"/>
      <c r="G133" s="89"/>
      <c r="H133" s="89"/>
      <c r="I133" s="89"/>
      <c r="J133" s="89"/>
      <c r="K133" s="89"/>
      <c r="L133" s="89"/>
      <c r="M133" s="89"/>
      <c r="N133" s="89"/>
      <c r="O133" s="223"/>
      <c r="P133" s="89"/>
      <c r="Q133" s="223"/>
      <c r="Z133" s="325"/>
      <c r="AA133" s="325"/>
    </row>
    <row r="134" spans="1:27" s="1" customFormat="1">
      <c r="A134" s="79"/>
      <c r="B134" s="89"/>
      <c r="C134" s="89"/>
      <c r="D134" s="89"/>
      <c r="E134" s="89"/>
      <c r="F134" s="89"/>
      <c r="G134" s="89"/>
      <c r="H134" s="89"/>
      <c r="I134" s="89"/>
      <c r="J134" s="89"/>
      <c r="K134" s="89"/>
      <c r="L134" s="89"/>
      <c r="M134" s="89"/>
      <c r="N134" s="89"/>
      <c r="O134" s="223"/>
      <c r="P134" s="89"/>
      <c r="Q134" s="223"/>
      <c r="Z134" s="325"/>
      <c r="AA134" s="325"/>
    </row>
    <row r="135" spans="1:27" s="1" customFormat="1">
      <c r="A135" s="79"/>
      <c r="B135" s="89"/>
      <c r="C135" s="89"/>
      <c r="D135" s="89"/>
      <c r="E135" s="89"/>
      <c r="F135" s="89"/>
      <c r="G135" s="89"/>
      <c r="H135" s="89"/>
      <c r="I135" s="89"/>
      <c r="J135" s="89"/>
      <c r="K135" s="89"/>
      <c r="L135" s="89"/>
      <c r="M135" s="89"/>
      <c r="N135" s="89"/>
      <c r="O135" s="223"/>
      <c r="P135" s="89"/>
      <c r="Q135" s="223"/>
      <c r="Z135" s="325"/>
      <c r="AA135" s="325"/>
    </row>
    <row r="136" spans="1:27" s="1" customFormat="1">
      <c r="A136" s="79"/>
      <c r="B136" s="89"/>
      <c r="C136" s="89"/>
      <c r="D136" s="89"/>
      <c r="E136" s="89"/>
      <c r="F136" s="89"/>
      <c r="G136" s="89"/>
      <c r="H136" s="89"/>
      <c r="I136" s="89"/>
      <c r="J136" s="89"/>
      <c r="K136" s="89"/>
      <c r="L136" s="89"/>
      <c r="M136" s="89"/>
      <c r="N136" s="89"/>
      <c r="O136" s="223"/>
      <c r="P136" s="89"/>
      <c r="Q136" s="223"/>
      <c r="Z136" s="325"/>
      <c r="AA136" s="325"/>
    </row>
    <row r="137" spans="1:27" s="1" customFormat="1">
      <c r="A137" s="79"/>
      <c r="B137" s="89"/>
      <c r="C137" s="89"/>
      <c r="D137" s="89"/>
      <c r="E137" s="89"/>
      <c r="F137" s="89"/>
      <c r="G137" s="89"/>
      <c r="H137" s="89"/>
      <c r="I137" s="89"/>
      <c r="J137" s="89"/>
      <c r="K137" s="89"/>
      <c r="L137" s="89"/>
      <c r="M137" s="89"/>
      <c r="N137" s="89"/>
      <c r="O137" s="223"/>
      <c r="P137" s="89"/>
      <c r="Q137" s="223"/>
      <c r="Z137" s="325"/>
      <c r="AA137" s="325"/>
    </row>
    <row r="138" spans="1:27" s="1" customFormat="1">
      <c r="A138" s="79"/>
      <c r="B138" s="89"/>
      <c r="C138" s="89"/>
      <c r="D138" s="89"/>
      <c r="E138" s="89"/>
      <c r="F138" s="89"/>
      <c r="G138" s="89"/>
      <c r="H138" s="89"/>
      <c r="I138" s="89"/>
      <c r="J138" s="89"/>
      <c r="K138" s="89"/>
      <c r="L138" s="89"/>
      <c r="M138" s="89"/>
      <c r="N138" s="89"/>
      <c r="O138" s="223"/>
      <c r="P138" s="89"/>
      <c r="Q138" s="223"/>
      <c r="Z138" s="325"/>
      <c r="AA138" s="325"/>
    </row>
    <row r="139" spans="1:27" s="1" customFormat="1">
      <c r="A139" s="79"/>
      <c r="B139" s="89"/>
      <c r="C139" s="89"/>
      <c r="D139" s="89"/>
      <c r="E139" s="89"/>
      <c r="F139" s="89"/>
      <c r="G139" s="89"/>
      <c r="H139" s="89"/>
      <c r="I139" s="89"/>
      <c r="J139" s="89"/>
      <c r="K139" s="89"/>
      <c r="L139" s="89"/>
      <c r="M139" s="89"/>
      <c r="N139" s="89"/>
      <c r="O139" s="223"/>
      <c r="P139" s="89"/>
      <c r="Q139" s="223"/>
      <c r="Z139" s="325"/>
      <c r="AA139" s="325"/>
    </row>
    <row r="140" spans="1:27" s="1" customFormat="1">
      <c r="A140" s="79"/>
      <c r="B140" s="89"/>
      <c r="C140" s="89"/>
      <c r="D140" s="89"/>
      <c r="E140" s="89"/>
      <c r="F140" s="89"/>
      <c r="G140" s="89"/>
      <c r="H140" s="89"/>
      <c r="I140" s="89"/>
      <c r="J140" s="89"/>
      <c r="K140" s="89"/>
      <c r="L140" s="89"/>
      <c r="M140" s="89"/>
      <c r="N140" s="89"/>
      <c r="O140" s="223"/>
      <c r="P140" s="89"/>
      <c r="Q140" s="223"/>
      <c r="Z140" s="325"/>
      <c r="AA140" s="325"/>
    </row>
    <row r="141" spans="1:27" s="1" customFormat="1">
      <c r="A141" s="79"/>
      <c r="B141" s="89"/>
      <c r="C141" s="89"/>
      <c r="D141" s="89"/>
      <c r="E141" s="89"/>
      <c r="F141" s="89"/>
      <c r="G141" s="89"/>
      <c r="H141" s="89"/>
      <c r="I141" s="89"/>
      <c r="J141" s="89"/>
      <c r="K141" s="89"/>
      <c r="L141" s="89"/>
      <c r="M141" s="89"/>
      <c r="N141" s="89"/>
      <c r="O141" s="223"/>
      <c r="P141" s="89"/>
      <c r="Q141" s="223"/>
      <c r="Z141" s="325"/>
      <c r="AA141" s="325"/>
    </row>
    <row r="142" spans="1:27" s="1" customFormat="1">
      <c r="A142" s="79"/>
      <c r="B142" s="89"/>
      <c r="C142" s="89"/>
      <c r="D142" s="89"/>
      <c r="E142" s="89"/>
      <c r="F142" s="89"/>
      <c r="G142" s="89"/>
      <c r="H142" s="89"/>
      <c r="I142" s="89"/>
      <c r="J142" s="89"/>
      <c r="K142" s="89"/>
      <c r="L142" s="89"/>
      <c r="M142" s="89"/>
      <c r="N142" s="89"/>
      <c r="O142" s="223"/>
      <c r="P142" s="89"/>
      <c r="Q142" s="223"/>
      <c r="Z142" s="325"/>
      <c r="AA142" s="325"/>
    </row>
    <row r="143" spans="1:27" s="1" customFormat="1">
      <c r="A143" s="79"/>
      <c r="B143" s="89"/>
      <c r="C143" s="89"/>
      <c r="D143" s="89"/>
      <c r="E143" s="89"/>
      <c r="F143" s="89"/>
      <c r="G143" s="89"/>
      <c r="H143" s="89"/>
      <c r="I143" s="89"/>
      <c r="J143" s="89"/>
      <c r="K143" s="89"/>
      <c r="L143" s="89"/>
      <c r="M143" s="89"/>
      <c r="N143" s="89"/>
      <c r="O143" s="223"/>
      <c r="P143" s="89"/>
      <c r="Q143" s="223"/>
      <c r="Z143" s="325"/>
      <c r="AA143" s="325"/>
    </row>
    <row r="144" spans="1:27" s="1" customFormat="1">
      <c r="A144" s="79"/>
      <c r="B144" s="89"/>
      <c r="C144" s="89"/>
      <c r="D144" s="89"/>
      <c r="E144" s="89"/>
      <c r="F144" s="89"/>
      <c r="G144" s="89"/>
      <c r="H144" s="89"/>
      <c r="I144" s="89"/>
      <c r="J144" s="89"/>
      <c r="K144" s="89"/>
      <c r="L144" s="89"/>
      <c r="M144" s="89"/>
      <c r="N144" s="89"/>
      <c r="O144" s="223"/>
      <c r="P144" s="89"/>
      <c r="Q144" s="223"/>
      <c r="Z144" s="325"/>
      <c r="AA144" s="325"/>
    </row>
    <row r="145" spans="1:27" s="1" customFormat="1">
      <c r="A145" s="79"/>
      <c r="B145" s="89"/>
      <c r="C145" s="89"/>
      <c r="D145" s="89"/>
      <c r="E145" s="89"/>
      <c r="F145" s="89"/>
      <c r="G145" s="89"/>
      <c r="H145" s="89"/>
      <c r="I145" s="89"/>
      <c r="J145" s="89"/>
      <c r="K145" s="89"/>
      <c r="L145" s="89"/>
      <c r="M145" s="89"/>
      <c r="N145" s="89"/>
      <c r="O145" s="223"/>
      <c r="P145" s="89"/>
      <c r="Q145" s="223"/>
      <c r="Z145" s="325"/>
      <c r="AA145" s="325"/>
    </row>
    <row r="146" spans="1:27" s="1" customFormat="1">
      <c r="A146" s="79"/>
      <c r="B146" s="89"/>
      <c r="C146" s="89"/>
      <c r="D146" s="89"/>
      <c r="E146" s="89"/>
      <c r="F146" s="89"/>
      <c r="G146" s="89"/>
      <c r="H146" s="89"/>
      <c r="I146" s="89"/>
      <c r="J146" s="89"/>
      <c r="K146" s="89"/>
      <c r="L146" s="89"/>
      <c r="M146" s="89"/>
      <c r="N146" s="89"/>
      <c r="O146" s="223"/>
      <c r="P146" s="89"/>
      <c r="Q146" s="223"/>
      <c r="Z146" s="325"/>
      <c r="AA146" s="325"/>
    </row>
    <row r="147" spans="1:27" s="1" customFormat="1">
      <c r="A147" s="79"/>
      <c r="B147" s="89"/>
      <c r="C147" s="89"/>
      <c r="D147" s="89"/>
      <c r="E147" s="89"/>
      <c r="F147" s="89"/>
      <c r="G147" s="89"/>
      <c r="H147" s="89"/>
      <c r="I147" s="89"/>
      <c r="J147" s="89"/>
      <c r="K147" s="89"/>
      <c r="L147" s="89"/>
      <c r="M147" s="89"/>
      <c r="N147" s="89"/>
      <c r="O147" s="223"/>
      <c r="P147" s="89"/>
      <c r="Q147" s="223"/>
      <c r="Z147" s="325"/>
      <c r="AA147" s="325"/>
    </row>
    <row r="148" spans="1:27" s="1" customFormat="1">
      <c r="A148" s="79"/>
      <c r="B148" s="89"/>
      <c r="C148" s="89"/>
      <c r="D148" s="89"/>
      <c r="E148" s="89"/>
      <c r="F148" s="89"/>
      <c r="G148" s="89"/>
      <c r="H148" s="89"/>
      <c r="I148" s="89"/>
      <c r="J148" s="89"/>
      <c r="K148" s="89"/>
      <c r="L148" s="89"/>
      <c r="M148" s="89"/>
      <c r="N148" s="89"/>
      <c r="O148" s="223"/>
      <c r="P148" s="89"/>
      <c r="Q148" s="223"/>
      <c r="Z148" s="325"/>
      <c r="AA148" s="325"/>
    </row>
    <row r="149" spans="1:27" s="1" customFormat="1">
      <c r="A149" s="79"/>
      <c r="B149" s="89"/>
      <c r="C149" s="89"/>
      <c r="D149" s="89"/>
      <c r="E149" s="89"/>
      <c r="F149" s="89"/>
      <c r="G149" s="89"/>
      <c r="H149" s="89"/>
      <c r="I149" s="89"/>
      <c r="J149" s="89"/>
      <c r="K149" s="89"/>
      <c r="L149" s="89"/>
      <c r="M149" s="89"/>
      <c r="N149" s="89"/>
      <c r="O149" s="223"/>
      <c r="P149" s="89"/>
      <c r="Q149" s="223"/>
      <c r="Z149" s="325"/>
      <c r="AA149" s="325"/>
    </row>
    <row r="150" spans="1:27" s="1" customFormat="1">
      <c r="A150" s="79"/>
      <c r="B150" s="89"/>
      <c r="C150" s="89"/>
      <c r="D150" s="89"/>
      <c r="E150" s="89"/>
      <c r="F150" s="89"/>
      <c r="G150" s="89"/>
      <c r="H150" s="89"/>
      <c r="I150" s="89"/>
      <c r="J150" s="89"/>
      <c r="K150" s="89"/>
      <c r="L150" s="89"/>
      <c r="M150" s="89"/>
      <c r="N150" s="89"/>
      <c r="O150" s="223"/>
      <c r="P150" s="89"/>
      <c r="Q150" s="223"/>
      <c r="Z150" s="325"/>
      <c r="AA150" s="325"/>
    </row>
    <row r="151" spans="1:27" s="1" customFormat="1">
      <c r="A151" s="79"/>
      <c r="B151" s="89"/>
      <c r="C151" s="89"/>
      <c r="D151" s="89"/>
      <c r="E151" s="89"/>
      <c r="F151" s="89"/>
      <c r="G151" s="89"/>
      <c r="H151" s="89"/>
      <c r="I151" s="89"/>
      <c r="J151" s="89"/>
      <c r="K151" s="89"/>
      <c r="L151" s="89"/>
      <c r="M151" s="89"/>
      <c r="N151" s="89"/>
      <c r="O151" s="223"/>
      <c r="P151" s="89"/>
      <c r="Q151" s="223"/>
      <c r="Z151" s="325"/>
      <c r="AA151" s="325"/>
    </row>
    <row r="152" spans="1:27" s="1" customFormat="1">
      <c r="A152" s="79"/>
      <c r="B152" s="89"/>
      <c r="C152" s="89"/>
      <c r="D152" s="89"/>
      <c r="E152" s="89"/>
      <c r="F152" s="89"/>
      <c r="G152" s="89"/>
      <c r="H152" s="89"/>
      <c r="I152" s="89"/>
      <c r="J152" s="89"/>
      <c r="K152" s="89"/>
      <c r="L152" s="89"/>
      <c r="M152" s="89"/>
      <c r="N152" s="89"/>
      <c r="O152" s="223"/>
      <c r="P152" s="89"/>
      <c r="Q152" s="223"/>
      <c r="Z152" s="325"/>
      <c r="AA152" s="325"/>
    </row>
    <row r="153" spans="1:27" s="1" customFormat="1">
      <c r="A153" s="79"/>
      <c r="B153" s="89"/>
      <c r="C153" s="89"/>
      <c r="D153" s="89"/>
      <c r="E153" s="89"/>
      <c r="F153" s="89"/>
      <c r="G153" s="89"/>
      <c r="H153" s="89"/>
      <c r="I153" s="89"/>
      <c r="J153" s="89"/>
      <c r="K153" s="89"/>
      <c r="L153" s="89"/>
      <c r="M153" s="89"/>
      <c r="N153" s="89"/>
      <c r="O153" s="223"/>
      <c r="P153" s="89"/>
      <c r="Q153" s="223"/>
      <c r="Z153" s="325"/>
      <c r="AA153" s="325"/>
    </row>
    <row r="154" spans="1:27" s="1" customFormat="1">
      <c r="A154" s="79"/>
      <c r="B154" s="89"/>
      <c r="C154" s="89"/>
      <c r="D154" s="89"/>
      <c r="E154" s="89"/>
      <c r="F154" s="89"/>
      <c r="G154" s="89"/>
      <c r="H154" s="89"/>
      <c r="I154" s="89"/>
      <c r="J154" s="89"/>
      <c r="K154" s="89"/>
      <c r="L154" s="89"/>
      <c r="M154" s="89"/>
      <c r="N154" s="89"/>
      <c r="O154" s="223"/>
      <c r="P154" s="89"/>
      <c r="Q154" s="223"/>
      <c r="Z154" s="325"/>
      <c r="AA154" s="325"/>
    </row>
    <row r="155" spans="1:27" s="1" customFormat="1">
      <c r="A155" s="79"/>
      <c r="B155" s="89"/>
      <c r="C155" s="89"/>
      <c r="D155" s="89"/>
      <c r="E155" s="89"/>
      <c r="F155" s="89"/>
      <c r="G155" s="89"/>
      <c r="H155" s="89"/>
      <c r="I155" s="89"/>
      <c r="J155" s="89"/>
      <c r="K155" s="89"/>
      <c r="L155" s="89"/>
      <c r="M155" s="89"/>
      <c r="N155" s="89"/>
      <c r="O155" s="223"/>
      <c r="P155" s="89"/>
      <c r="Q155" s="223"/>
      <c r="Z155" s="325"/>
      <c r="AA155" s="325"/>
    </row>
    <row r="156" spans="1:27" s="1" customFormat="1">
      <c r="A156" s="79"/>
      <c r="B156" s="89"/>
      <c r="C156" s="89"/>
      <c r="D156" s="89"/>
      <c r="E156" s="89"/>
      <c r="F156" s="89"/>
      <c r="G156" s="89"/>
      <c r="H156" s="89"/>
      <c r="I156" s="89"/>
      <c r="J156" s="89"/>
      <c r="K156" s="89"/>
      <c r="L156" s="89"/>
      <c r="M156" s="89"/>
      <c r="N156" s="89"/>
      <c r="O156" s="223"/>
      <c r="P156" s="89"/>
      <c r="Q156" s="223"/>
      <c r="Z156" s="325"/>
      <c r="AA156" s="325"/>
    </row>
    <row r="157" spans="1:27" s="1" customFormat="1">
      <c r="A157" s="79"/>
      <c r="B157" s="89"/>
      <c r="C157" s="89"/>
      <c r="D157" s="89"/>
      <c r="E157" s="89"/>
      <c r="F157" s="89"/>
      <c r="G157" s="89"/>
      <c r="H157" s="89"/>
      <c r="I157" s="89"/>
      <c r="J157" s="89"/>
      <c r="K157" s="89"/>
      <c r="L157" s="89"/>
      <c r="M157" s="89"/>
      <c r="N157" s="89"/>
      <c r="O157" s="223"/>
      <c r="P157" s="89"/>
      <c r="Q157" s="223"/>
      <c r="Z157" s="325"/>
      <c r="AA157" s="325"/>
    </row>
    <row r="158" spans="1:27" s="1" customFormat="1">
      <c r="A158" s="79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223"/>
      <c r="P158" s="89"/>
      <c r="Q158" s="223"/>
      <c r="Z158" s="325"/>
      <c r="AA158" s="325"/>
    </row>
    <row r="159" spans="1:27" s="1" customFormat="1">
      <c r="A159" s="79"/>
      <c r="B159" s="89"/>
      <c r="C159" s="89"/>
      <c r="D159" s="89"/>
      <c r="E159" s="89"/>
      <c r="F159" s="89"/>
      <c r="G159" s="89"/>
      <c r="H159" s="89"/>
      <c r="I159" s="89"/>
      <c r="J159" s="89"/>
      <c r="K159" s="89"/>
      <c r="L159" s="89"/>
      <c r="M159" s="89"/>
      <c r="N159" s="89"/>
      <c r="O159" s="223"/>
      <c r="P159" s="89"/>
      <c r="Q159" s="223"/>
      <c r="Z159" s="325"/>
      <c r="AA159" s="325"/>
    </row>
    <row r="160" spans="1:27" s="1" customFormat="1">
      <c r="A160" s="79"/>
      <c r="B160" s="89"/>
      <c r="C160" s="89"/>
      <c r="D160" s="89"/>
      <c r="E160" s="89"/>
      <c r="F160" s="89"/>
      <c r="G160" s="89"/>
      <c r="H160" s="89"/>
      <c r="I160" s="89"/>
      <c r="J160" s="89"/>
      <c r="K160" s="89"/>
      <c r="L160" s="89"/>
      <c r="M160" s="89"/>
      <c r="N160" s="89"/>
      <c r="O160" s="223"/>
      <c r="P160" s="89"/>
      <c r="Q160" s="223"/>
      <c r="Z160" s="325"/>
      <c r="AA160" s="325"/>
    </row>
    <row r="161" spans="1:27" s="1" customFormat="1">
      <c r="A161" s="79"/>
      <c r="B161" s="89"/>
      <c r="C161" s="89"/>
      <c r="D161" s="89"/>
      <c r="E161" s="89"/>
      <c r="F161" s="89"/>
      <c r="G161" s="89"/>
      <c r="H161" s="89"/>
      <c r="I161" s="89"/>
      <c r="J161" s="89"/>
      <c r="K161" s="89"/>
      <c r="L161" s="89"/>
      <c r="M161" s="89"/>
      <c r="N161" s="89"/>
      <c r="O161" s="223"/>
      <c r="P161" s="89"/>
      <c r="Q161" s="223"/>
      <c r="Z161" s="325"/>
      <c r="AA161" s="325"/>
    </row>
    <row r="162" spans="1:27" s="1" customFormat="1">
      <c r="A162" s="79"/>
      <c r="B162" s="89"/>
      <c r="C162" s="89"/>
      <c r="D162" s="89"/>
      <c r="E162" s="89"/>
      <c r="F162" s="89"/>
      <c r="G162" s="89"/>
      <c r="H162" s="89"/>
      <c r="I162" s="89"/>
      <c r="J162" s="89"/>
      <c r="K162" s="89"/>
      <c r="L162" s="89"/>
      <c r="M162" s="89"/>
      <c r="N162" s="89"/>
      <c r="O162" s="223"/>
      <c r="P162" s="89"/>
      <c r="Q162" s="223"/>
      <c r="Z162" s="325"/>
      <c r="AA162" s="325"/>
    </row>
    <row r="163" spans="1:27" s="1" customFormat="1">
      <c r="A163" s="79"/>
      <c r="B163" s="89"/>
      <c r="C163" s="89"/>
      <c r="D163" s="89"/>
      <c r="E163" s="89"/>
      <c r="F163" s="89"/>
      <c r="G163" s="89"/>
      <c r="H163" s="89"/>
      <c r="I163" s="89"/>
      <c r="J163" s="89"/>
      <c r="K163" s="89"/>
      <c r="L163" s="89"/>
      <c r="M163" s="89"/>
      <c r="N163" s="89"/>
      <c r="O163" s="223"/>
      <c r="P163" s="89"/>
      <c r="Q163" s="223"/>
      <c r="Z163" s="325"/>
      <c r="AA163" s="325"/>
    </row>
    <row r="164" spans="1:27" s="1" customFormat="1">
      <c r="A164" s="79"/>
      <c r="B164" s="89"/>
      <c r="C164" s="89"/>
      <c r="D164" s="89"/>
      <c r="E164" s="89"/>
      <c r="F164" s="89"/>
      <c r="G164" s="89"/>
      <c r="H164" s="89"/>
      <c r="I164" s="89"/>
      <c r="J164" s="89"/>
      <c r="K164" s="89"/>
      <c r="L164" s="89"/>
      <c r="M164" s="89"/>
      <c r="N164" s="89"/>
      <c r="O164" s="223"/>
      <c r="P164" s="89"/>
      <c r="Q164" s="223"/>
      <c r="Z164" s="325"/>
      <c r="AA164" s="325"/>
    </row>
    <row r="165" spans="1:27" s="1" customFormat="1">
      <c r="A165" s="79"/>
      <c r="B165" s="89"/>
      <c r="C165" s="89"/>
      <c r="D165" s="89"/>
      <c r="E165" s="89"/>
      <c r="F165" s="89"/>
      <c r="G165" s="89"/>
      <c r="H165" s="89"/>
      <c r="I165" s="89"/>
      <c r="J165" s="89"/>
      <c r="K165" s="89"/>
      <c r="L165" s="89"/>
      <c r="M165" s="89"/>
      <c r="N165" s="89"/>
      <c r="O165" s="223"/>
      <c r="P165" s="89"/>
      <c r="Q165" s="223"/>
      <c r="Z165" s="325"/>
      <c r="AA165" s="325"/>
    </row>
    <row r="166" spans="1:27" s="1" customFormat="1">
      <c r="A166" s="79"/>
      <c r="B166" s="89"/>
      <c r="C166" s="89"/>
      <c r="D166" s="89"/>
      <c r="E166" s="89"/>
      <c r="F166" s="89"/>
      <c r="G166" s="89"/>
      <c r="H166" s="89"/>
      <c r="I166" s="89"/>
      <c r="J166" s="89"/>
      <c r="K166" s="89"/>
      <c r="L166" s="89"/>
      <c r="M166" s="89"/>
      <c r="N166" s="89"/>
      <c r="O166" s="223"/>
      <c r="P166" s="89"/>
      <c r="Q166" s="223"/>
      <c r="Z166" s="325"/>
      <c r="AA166" s="325"/>
    </row>
    <row r="167" spans="1:27" s="1" customFormat="1">
      <c r="A167" s="79"/>
      <c r="B167" s="89"/>
      <c r="C167" s="89"/>
      <c r="D167" s="89"/>
      <c r="E167" s="89"/>
      <c r="F167" s="89"/>
      <c r="G167" s="89"/>
      <c r="H167" s="89"/>
      <c r="I167" s="89"/>
      <c r="J167" s="89"/>
      <c r="K167" s="89"/>
      <c r="L167" s="89"/>
      <c r="M167" s="89"/>
      <c r="N167" s="89"/>
      <c r="O167" s="223"/>
      <c r="P167" s="89"/>
      <c r="Q167" s="223"/>
      <c r="Z167" s="325"/>
      <c r="AA167" s="325"/>
    </row>
    <row r="168" spans="1:27" s="1" customFormat="1">
      <c r="A168" s="79"/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89"/>
      <c r="M168" s="89"/>
      <c r="N168" s="89"/>
      <c r="O168" s="223"/>
      <c r="P168" s="89"/>
      <c r="Q168" s="223"/>
      <c r="Z168" s="325"/>
      <c r="AA168" s="325"/>
    </row>
    <row r="169" spans="1:27" s="1" customFormat="1">
      <c r="A169" s="79"/>
      <c r="B169" s="89"/>
      <c r="C169" s="89"/>
      <c r="D169" s="89"/>
      <c r="E169" s="89"/>
      <c r="F169" s="89"/>
      <c r="G169" s="89"/>
      <c r="H169" s="89"/>
      <c r="I169" s="89"/>
      <c r="J169" s="89"/>
      <c r="K169" s="89"/>
      <c r="L169" s="89"/>
      <c r="M169" s="89"/>
      <c r="N169" s="89"/>
      <c r="O169" s="223"/>
      <c r="P169" s="89"/>
      <c r="Q169" s="223"/>
      <c r="Z169" s="325"/>
      <c r="AA169" s="325"/>
    </row>
    <row r="170" spans="1:27" s="1" customFormat="1">
      <c r="A170" s="79"/>
      <c r="B170" s="89"/>
      <c r="C170" s="89"/>
      <c r="D170" s="89"/>
      <c r="E170" s="89"/>
      <c r="F170" s="89"/>
      <c r="G170" s="89"/>
      <c r="H170" s="89"/>
      <c r="I170" s="89"/>
      <c r="J170" s="89"/>
      <c r="K170" s="89"/>
      <c r="L170" s="89"/>
      <c r="M170" s="89"/>
      <c r="N170" s="89"/>
      <c r="O170" s="223"/>
      <c r="P170" s="89"/>
      <c r="Q170" s="223"/>
      <c r="Z170" s="325"/>
      <c r="AA170" s="325"/>
    </row>
    <row r="171" spans="1:27" s="1" customFormat="1">
      <c r="A171" s="79"/>
      <c r="B171" s="89"/>
      <c r="C171" s="89"/>
      <c r="D171" s="89"/>
      <c r="E171" s="89"/>
      <c r="F171" s="89"/>
      <c r="G171" s="89"/>
      <c r="H171" s="89"/>
      <c r="I171" s="89"/>
      <c r="J171" s="89"/>
      <c r="K171" s="89"/>
      <c r="L171" s="89"/>
      <c r="M171" s="89"/>
      <c r="N171" s="89"/>
      <c r="O171" s="223"/>
      <c r="P171" s="89"/>
      <c r="Q171" s="223"/>
      <c r="Z171" s="325"/>
      <c r="AA171" s="325"/>
    </row>
    <row r="172" spans="1:27" s="1" customFormat="1">
      <c r="A172" s="79"/>
      <c r="B172" s="89"/>
      <c r="C172" s="89"/>
      <c r="D172" s="89"/>
      <c r="E172" s="89"/>
      <c r="F172" s="89"/>
      <c r="G172" s="89"/>
      <c r="H172" s="89"/>
      <c r="I172" s="89"/>
      <c r="J172" s="89"/>
      <c r="K172" s="89"/>
      <c r="L172" s="89"/>
      <c r="M172" s="89"/>
      <c r="N172" s="89"/>
      <c r="O172" s="223"/>
      <c r="P172" s="89"/>
      <c r="Q172" s="223"/>
      <c r="Z172" s="325"/>
      <c r="AA172" s="325"/>
    </row>
    <row r="173" spans="1:27" s="1" customFormat="1">
      <c r="A173" s="79"/>
      <c r="B173" s="89"/>
      <c r="C173" s="89"/>
      <c r="D173" s="89"/>
      <c r="E173" s="89"/>
      <c r="F173" s="89"/>
      <c r="G173" s="89"/>
      <c r="H173" s="89"/>
      <c r="I173" s="89"/>
      <c r="J173" s="89"/>
      <c r="K173" s="89"/>
      <c r="L173" s="89"/>
      <c r="M173" s="89"/>
      <c r="N173" s="89"/>
      <c r="O173" s="223"/>
      <c r="P173" s="89"/>
      <c r="Q173" s="223"/>
      <c r="Z173" s="325"/>
      <c r="AA173" s="325"/>
    </row>
    <row r="174" spans="1:27" s="1" customFormat="1">
      <c r="A174" s="79"/>
      <c r="B174" s="89"/>
      <c r="C174" s="89"/>
      <c r="D174" s="89"/>
      <c r="E174" s="89"/>
      <c r="F174" s="89"/>
      <c r="G174" s="89"/>
      <c r="H174" s="89"/>
      <c r="I174" s="89"/>
      <c r="J174" s="89"/>
      <c r="K174" s="89"/>
      <c r="L174" s="89"/>
      <c r="M174" s="89"/>
      <c r="N174" s="89"/>
      <c r="O174" s="223"/>
      <c r="P174" s="89"/>
      <c r="Q174" s="223"/>
      <c r="Z174" s="325"/>
      <c r="AA174" s="325"/>
    </row>
    <row r="175" spans="1:27" s="1" customFormat="1">
      <c r="A175" s="79"/>
      <c r="B175" s="89"/>
      <c r="C175" s="89"/>
      <c r="D175" s="89"/>
      <c r="E175" s="89"/>
      <c r="F175" s="89"/>
      <c r="G175" s="89"/>
      <c r="H175" s="89"/>
      <c r="I175" s="89"/>
      <c r="J175" s="89"/>
      <c r="K175" s="89"/>
      <c r="L175" s="89"/>
      <c r="M175" s="89"/>
      <c r="N175" s="89"/>
      <c r="O175" s="223"/>
      <c r="P175" s="89"/>
      <c r="Q175" s="223"/>
      <c r="Z175" s="325"/>
      <c r="AA175" s="325"/>
    </row>
    <row r="176" spans="1:27" s="1" customFormat="1">
      <c r="A176" s="79"/>
      <c r="B176" s="89"/>
      <c r="C176" s="89"/>
      <c r="D176" s="89"/>
      <c r="E176" s="89"/>
      <c r="F176" s="89"/>
      <c r="G176" s="89"/>
      <c r="H176" s="89"/>
      <c r="I176" s="89"/>
      <c r="J176" s="89"/>
      <c r="K176" s="89"/>
      <c r="L176" s="89"/>
      <c r="M176" s="89"/>
      <c r="N176" s="89"/>
      <c r="O176" s="223"/>
      <c r="P176" s="89"/>
      <c r="Q176" s="223"/>
      <c r="Z176" s="325"/>
      <c r="AA176" s="325"/>
    </row>
    <row r="177" spans="1:27" s="1" customFormat="1">
      <c r="A177" s="79"/>
      <c r="B177" s="89"/>
      <c r="C177" s="89"/>
      <c r="D177" s="89"/>
      <c r="E177" s="89"/>
      <c r="F177" s="89"/>
      <c r="G177" s="89"/>
      <c r="H177" s="89"/>
      <c r="I177" s="89"/>
      <c r="J177" s="89"/>
      <c r="K177" s="89"/>
      <c r="L177" s="89"/>
      <c r="M177" s="89"/>
      <c r="N177" s="89"/>
      <c r="O177" s="223"/>
      <c r="P177" s="89"/>
      <c r="Q177" s="223"/>
      <c r="Z177" s="325"/>
      <c r="AA177" s="325"/>
    </row>
    <row r="178" spans="1:27" s="1" customFormat="1">
      <c r="A178" s="79"/>
      <c r="B178" s="89"/>
      <c r="C178" s="89"/>
      <c r="D178" s="89"/>
      <c r="E178" s="89"/>
      <c r="F178" s="89"/>
      <c r="G178" s="89"/>
      <c r="H178" s="89"/>
      <c r="I178" s="89"/>
      <c r="J178" s="89"/>
      <c r="K178" s="89"/>
      <c r="L178" s="89"/>
      <c r="M178" s="89"/>
      <c r="N178" s="89"/>
      <c r="O178" s="223"/>
      <c r="P178" s="89"/>
      <c r="Q178" s="223"/>
      <c r="Z178" s="325"/>
      <c r="AA178" s="325"/>
    </row>
    <row r="179" spans="1:27" s="1" customFormat="1">
      <c r="A179" s="79"/>
      <c r="B179" s="89"/>
      <c r="C179" s="89"/>
      <c r="D179" s="89"/>
      <c r="E179" s="89"/>
      <c r="F179" s="89"/>
      <c r="G179" s="89"/>
      <c r="H179" s="89"/>
      <c r="I179" s="89"/>
      <c r="J179" s="89"/>
      <c r="K179" s="89"/>
      <c r="L179" s="89"/>
      <c r="M179" s="89"/>
      <c r="N179" s="89"/>
      <c r="O179" s="223"/>
      <c r="P179" s="89"/>
      <c r="Q179" s="223"/>
      <c r="Z179" s="325"/>
      <c r="AA179" s="325"/>
    </row>
    <row r="180" spans="1:27" s="1" customFormat="1">
      <c r="A180" s="79"/>
      <c r="B180" s="89"/>
      <c r="C180" s="89"/>
      <c r="D180" s="89"/>
      <c r="E180" s="89"/>
      <c r="F180" s="89"/>
      <c r="G180" s="89"/>
      <c r="H180" s="89"/>
      <c r="I180" s="89"/>
      <c r="J180" s="89"/>
      <c r="K180" s="89"/>
      <c r="L180" s="89"/>
      <c r="M180" s="89"/>
      <c r="N180" s="89"/>
      <c r="O180" s="223"/>
      <c r="P180" s="89"/>
      <c r="Q180" s="223"/>
      <c r="Z180" s="325"/>
      <c r="AA180" s="325"/>
    </row>
    <row r="181" spans="1:27" s="1" customFormat="1">
      <c r="A181" s="79"/>
      <c r="B181" s="89"/>
      <c r="C181" s="89"/>
      <c r="D181" s="89"/>
      <c r="E181" s="89"/>
      <c r="F181" s="89"/>
      <c r="G181" s="89"/>
      <c r="H181" s="89"/>
      <c r="I181" s="89"/>
      <c r="J181" s="89"/>
      <c r="K181" s="89"/>
      <c r="L181" s="89"/>
      <c r="M181" s="89"/>
      <c r="N181" s="89"/>
      <c r="O181" s="223"/>
      <c r="P181" s="89"/>
      <c r="Q181" s="223"/>
      <c r="Z181" s="325"/>
      <c r="AA181" s="325"/>
    </row>
    <row r="182" spans="1:27" s="1" customFormat="1">
      <c r="A182" s="79"/>
      <c r="B182" s="89"/>
      <c r="C182" s="89"/>
      <c r="D182" s="89"/>
      <c r="E182" s="89"/>
      <c r="F182" s="89"/>
      <c r="G182" s="89"/>
      <c r="H182" s="89"/>
      <c r="I182" s="89"/>
      <c r="J182" s="89"/>
      <c r="K182" s="89"/>
      <c r="L182" s="89"/>
      <c r="M182" s="89"/>
      <c r="N182" s="89"/>
      <c r="O182" s="223"/>
      <c r="P182" s="89"/>
      <c r="Q182" s="223"/>
      <c r="Z182" s="325"/>
      <c r="AA182" s="325"/>
    </row>
    <row r="183" spans="1:27" s="1" customFormat="1">
      <c r="A183" s="79"/>
      <c r="B183" s="89"/>
      <c r="C183" s="89"/>
      <c r="D183" s="89"/>
      <c r="E183" s="89"/>
      <c r="F183" s="89"/>
      <c r="G183" s="89"/>
      <c r="H183" s="89"/>
      <c r="I183" s="89"/>
      <c r="J183" s="89"/>
      <c r="K183" s="89"/>
      <c r="L183" s="89"/>
      <c r="M183" s="89"/>
      <c r="N183" s="89"/>
      <c r="O183" s="223"/>
      <c r="P183" s="89"/>
      <c r="Q183" s="223"/>
      <c r="Z183" s="325"/>
      <c r="AA183" s="325"/>
    </row>
    <row r="184" spans="1:27" s="1" customFormat="1">
      <c r="A184" s="79"/>
      <c r="B184" s="89"/>
      <c r="C184" s="89"/>
      <c r="D184" s="89"/>
      <c r="E184" s="89"/>
      <c r="F184" s="89"/>
      <c r="G184" s="89"/>
      <c r="H184" s="89"/>
      <c r="I184" s="89"/>
      <c r="J184" s="89"/>
      <c r="K184" s="89"/>
      <c r="L184" s="89"/>
      <c r="M184" s="89"/>
      <c r="N184" s="89"/>
      <c r="O184" s="223"/>
      <c r="P184" s="89"/>
      <c r="Q184" s="223"/>
      <c r="Z184" s="325"/>
      <c r="AA184" s="325"/>
    </row>
    <row r="185" spans="1:27" s="1" customFormat="1">
      <c r="A185" s="79"/>
      <c r="B185" s="89"/>
      <c r="C185" s="89"/>
      <c r="D185" s="89"/>
      <c r="E185" s="89"/>
      <c r="F185" s="89"/>
      <c r="G185" s="89"/>
      <c r="H185" s="89"/>
      <c r="I185" s="89"/>
      <c r="J185" s="89"/>
      <c r="K185" s="89"/>
      <c r="L185" s="89"/>
      <c r="M185" s="89"/>
      <c r="N185" s="89"/>
      <c r="O185" s="223"/>
      <c r="P185" s="89"/>
      <c r="Q185" s="223"/>
      <c r="Z185" s="325"/>
      <c r="AA185" s="325"/>
    </row>
    <row r="186" spans="1:27" s="1" customFormat="1">
      <c r="A186" s="79"/>
      <c r="B186" s="89"/>
      <c r="C186" s="89"/>
      <c r="D186" s="89"/>
      <c r="E186" s="89"/>
      <c r="F186" s="89"/>
      <c r="G186" s="89"/>
      <c r="H186" s="89"/>
      <c r="I186" s="89"/>
      <c r="J186" s="89"/>
      <c r="K186" s="89"/>
      <c r="L186" s="89"/>
      <c r="M186" s="89"/>
      <c r="N186" s="89"/>
      <c r="O186" s="223"/>
      <c r="P186" s="89"/>
      <c r="Q186" s="223"/>
      <c r="Z186" s="325"/>
      <c r="AA186" s="325"/>
    </row>
    <row r="187" spans="1:27" s="1" customFormat="1">
      <c r="A187" s="79"/>
      <c r="B187" s="89"/>
      <c r="C187" s="89"/>
      <c r="D187" s="89"/>
      <c r="E187" s="89"/>
      <c r="F187" s="89"/>
      <c r="G187" s="89"/>
      <c r="H187" s="89"/>
      <c r="I187" s="89"/>
      <c r="J187" s="89"/>
      <c r="K187" s="89"/>
      <c r="L187" s="89"/>
      <c r="M187" s="89"/>
      <c r="N187" s="89"/>
      <c r="O187" s="223"/>
      <c r="P187" s="89"/>
      <c r="Q187" s="223"/>
      <c r="Z187" s="325"/>
      <c r="AA187" s="325"/>
    </row>
    <row r="188" spans="1:27" s="1" customFormat="1">
      <c r="A188" s="79"/>
      <c r="B188" s="89"/>
      <c r="C188" s="89"/>
      <c r="D188" s="89"/>
      <c r="E188" s="89"/>
      <c r="F188" s="89"/>
      <c r="G188" s="89"/>
      <c r="H188" s="89"/>
      <c r="I188" s="89"/>
      <c r="J188" s="89"/>
      <c r="K188" s="89"/>
      <c r="L188" s="89"/>
      <c r="M188" s="89"/>
      <c r="N188" s="89"/>
      <c r="O188" s="223"/>
      <c r="P188" s="89"/>
      <c r="Q188" s="223"/>
      <c r="Z188" s="325"/>
      <c r="AA188" s="325"/>
    </row>
    <row r="189" spans="1:27" s="1" customFormat="1">
      <c r="A189" s="79"/>
      <c r="B189" s="89"/>
      <c r="C189" s="89"/>
      <c r="D189" s="89"/>
      <c r="E189" s="89"/>
      <c r="F189" s="89"/>
      <c r="G189" s="89"/>
      <c r="H189" s="89"/>
      <c r="I189" s="89"/>
      <c r="J189" s="89"/>
      <c r="K189" s="89"/>
      <c r="L189" s="89"/>
      <c r="M189" s="89"/>
      <c r="N189" s="89"/>
      <c r="O189" s="223"/>
      <c r="P189" s="89"/>
      <c r="Q189" s="223"/>
      <c r="Z189" s="325"/>
      <c r="AA189" s="325"/>
    </row>
    <row r="190" spans="1:27" s="1" customFormat="1">
      <c r="A190" s="79"/>
      <c r="B190" s="89"/>
      <c r="C190" s="89"/>
      <c r="D190" s="89"/>
      <c r="E190" s="89"/>
      <c r="F190" s="89"/>
      <c r="G190" s="89"/>
      <c r="H190" s="89"/>
      <c r="I190" s="89"/>
      <c r="J190" s="89"/>
      <c r="K190" s="89"/>
      <c r="L190" s="89"/>
      <c r="M190" s="89"/>
      <c r="N190" s="89"/>
      <c r="O190" s="223"/>
      <c r="P190" s="89"/>
      <c r="Q190" s="223"/>
      <c r="Z190" s="325"/>
      <c r="AA190" s="325"/>
    </row>
    <row r="191" spans="1:27" s="1" customFormat="1">
      <c r="A191" s="79"/>
      <c r="B191" s="89"/>
      <c r="C191" s="89"/>
      <c r="D191" s="89"/>
      <c r="E191" s="89"/>
      <c r="F191" s="89"/>
      <c r="G191" s="89"/>
      <c r="H191" s="89"/>
      <c r="I191" s="89"/>
      <c r="J191" s="89"/>
      <c r="K191" s="89"/>
      <c r="L191" s="89"/>
      <c r="M191" s="89"/>
      <c r="N191" s="89"/>
      <c r="O191" s="223"/>
      <c r="P191" s="89"/>
      <c r="Q191" s="223"/>
      <c r="Z191" s="325"/>
      <c r="AA191" s="325"/>
    </row>
    <row r="192" spans="1:27" s="1" customFormat="1">
      <c r="A192" s="79"/>
      <c r="B192" s="89"/>
      <c r="C192" s="89"/>
      <c r="D192" s="89"/>
      <c r="E192" s="89"/>
      <c r="F192" s="89"/>
      <c r="G192" s="89"/>
      <c r="H192" s="89"/>
      <c r="I192" s="89"/>
      <c r="J192" s="89"/>
      <c r="K192" s="89"/>
      <c r="L192" s="89"/>
      <c r="M192" s="89"/>
      <c r="N192" s="89"/>
      <c r="O192" s="223"/>
      <c r="P192" s="89"/>
      <c r="Q192" s="223"/>
      <c r="Z192" s="325"/>
      <c r="AA192" s="325"/>
    </row>
    <row r="193" spans="1:27" s="1" customFormat="1">
      <c r="A193" s="79"/>
      <c r="B193" s="89"/>
      <c r="C193" s="89"/>
      <c r="D193" s="89"/>
      <c r="E193" s="89"/>
      <c r="F193" s="89"/>
      <c r="G193" s="89"/>
      <c r="H193" s="89"/>
      <c r="I193" s="89"/>
      <c r="J193" s="89"/>
      <c r="K193" s="89"/>
      <c r="L193" s="89"/>
      <c r="M193" s="89"/>
      <c r="N193" s="89"/>
      <c r="O193" s="223"/>
      <c r="P193" s="89"/>
      <c r="Q193" s="223"/>
      <c r="Z193" s="325"/>
      <c r="AA193" s="325"/>
    </row>
    <row r="194" spans="1:27" s="1" customFormat="1">
      <c r="A194" s="79"/>
      <c r="B194" s="89"/>
      <c r="C194" s="89"/>
      <c r="D194" s="89"/>
      <c r="E194" s="89"/>
      <c r="F194" s="89"/>
      <c r="G194" s="89"/>
      <c r="H194" s="89"/>
      <c r="I194" s="89"/>
      <c r="J194" s="89"/>
      <c r="K194" s="89"/>
      <c r="L194" s="89"/>
      <c r="M194" s="89"/>
      <c r="N194" s="89"/>
      <c r="O194" s="223"/>
      <c r="P194" s="89"/>
      <c r="Q194" s="223"/>
      <c r="Z194" s="325"/>
      <c r="AA194" s="325"/>
    </row>
    <row r="195" spans="1:27" s="1" customFormat="1">
      <c r="A195" s="79"/>
      <c r="B195" s="89"/>
      <c r="C195" s="89"/>
      <c r="D195" s="89"/>
      <c r="E195" s="89"/>
      <c r="F195" s="89"/>
      <c r="G195" s="89"/>
      <c r="H195" s="89"/>
      <c r="I195" s="89"/>
      <c r="J195" s="89"/>
      <c r="K195" s="89"/>
      <c r="L195" s="89"/>
      <c r="M195" s="89"/>
      <c r="N195" s="89"/>
      <c r="O195" s="223"/>
      <c r="P195" s="89"/>
      <c r="Q195" s="223"/>
      <c r="Z195" s="325"/>
      <c r="AA195" s="325"/>
    </row>
    <row r="196" spans="1:27" s="1" customFormat="1">
      <c r="A196" s="79"/>
      <c r="B196" s="89"/>
      <c r="C196" s="89"/>
      <c r="D196" s="89"/>
      <c r="E196" s="89"/>
      <c r="F196" s="89"/>
      <c r="G196" s="89"/>
      <c r="H196" s="89"/>
      <c r="I196" s="89"/>
      <c r="J196" s="89"/>
      <c r="K196" s="89"/>
      <c r="L196" s="89"/>
      <c r="M196" s="89"/>
      <c r="N196" s="89"/>
      <c r="O196" s="223"/>
      <c r="P196" s="89"/>
      <c r="Q196" s="223"/>
      <c r="Z196" s="325"/>
      <c r="AA196" s="325"/>
    </row>
    <row r="197" spans="1:27" s="1" customFormat="1">
      <c r="A197" s="79"/>
      <c r="B197" s="89"/>
      <c r="C197" s="89"/>
      <c r="D197" s="89"/>
      <c r="E197" s="89"/>
      <c r="F197" s="89"/>
      <c r="G197" s="89"/>
      <c r="H197" s="89"/>
      <c r="I197" s="89"/>
      <c r="J197" s="89"/>
      <c r="K197" s="89"/>
      <c r="L197" s="89"/>
      <c r="M197" s="89"/>
      <c r="N197" s="89"/>
      <c r="O197" s="223"/>
      <c r="P197" s="89"/>
      <c r="Q197" s="223"/>
      <c r="Z197" s="325"/>
      <c r="AA197" s="325"/>
    </row>
    <row r="198" spans="1:27" s="1" customFormat="1">
      <c r="A198" s="79"/>
      <c r="B198" s="89"/>
      <c r="C198" s="89"/>
      <c r="D198" s="89"/>
      <c r="E198" s="89"/>
      <c r="F198" s="89"/>
      <c r="G198" s="89"/>
      <c r="H198" s="89"/>
      <c r="I198" s="89"/>
      <c r="J198" s="89"/>
      <c r="K198" s="89"/>
      <c r="L198" s="89"/>
      <c r="M198" s="89"/>
      <c r="N198" s="89"/>
      <c r="O198" s="223"/>
      <c r="P198" s="89"/>
      <c r="Q198" s="223"/>
      <c r="Z198" s="325"/>
      <c r="AA198" s="325"/>
    </row>
    <row r="199" spans="1:27" s="1" customFormat="1">
      <c r="A199" s="79"/>
      <c r="B199" s="89"/>
      <c r="C199" s="89"/>
      <c r="D199" s="89"/>
      <c r="E199" s="89"/>
      <c r="F199" s="89"/>
      <c r="G199" s="89"/>
      <c r="H199" s="89"/>
      <c r="I199" s="89"/>
      <c r="J199" s="89"/>
      <c r="K199" s="89"/>
      <c r="L199" s="89"/>
      <c r="M199" s="89"/>
      <c r="N199" s="89"/>
      <c r="O199" s="223"/>
      <c r="P199" s="89"/>
      <c r="Q199" s="223"/>
      <c r="Z199" s="325"/>
      <c r="AA199" s="325"/>
    </row>
    <row r="200" spans="1:27" s="1" customFormat="1">
      <c r="A200" s="79"/>
      <c r="B200" s="89"/>
      <c r="C200" s="89"/>
      <c r="D200" s="89"/>
      <c r="E200" s="89"/>
      <c r="F200" s="89"/>
      <c r="G200" s="89"/>
      <c r="H200" s="89"/>
      <c r="I200" s="89"/>
      <c r="J200" s="89"/>
      <c r="K200" s="89"/>
      <c r="L200" s="89"/>
      <c r="M200" s="89"/>
      <c r="N200" s="89"/>
      <c r="O200" s="223"/>
      <c r="P200" s="89"/>
      <c r="Q200" s="223"/>
      <c r="Z200" s="325"/>
      <c r="AA200" s="325"/>
    </row>
    <row r="201" spans="1:27" s="1" customFormat="1">
      <c r="A201" s="79"/>
      <c r="B201" s="89"/>
      <c r="C201" s="89"/>
      <c r="D201" s="89"/>
      <c r="E201" s="89"/>
      <c r="F201" s="89"/>
      <c r="G201" s="89"/>
      <c r="H201" s="89"/>
      <c r="I201" s="89"/>
      <c r="J201" s="89"/>
      <c r="K201" s="89"/>
      <c r="L201" s="89"/>
      <c r="M201" s="89"/>
      <c r="N201" s="89"/>
      <c r="O201" s="223"/>
      <c r="P201" s="89"/>
      <c r="Q201" s="223"/>
      <c r="Z201" s="325"/>
      <c r="AA201" s="325"/>
    </row>
    <row r="202" spans="1:27" s="1" customFormat="1">
      <c r="A202" s="79"/>
      <c r="B202" s="89"/>
      <c r="C202" s="89"/>
      <c r="D202" s="89"/>
      <c r="E202" s="89"/>
      <c r="F202" s="89"/>
      <c r="G202" s="89"/>
      <c r="H202" s="89"/>
      <c r="I202" s="89"/>
      <c r="J202" s="89"/>
      <c r="K202" s="89"/>
      <c r="L202" s="89"/>
      <c r="M202" s="89"/>
      <c r="N202" s="89"/>
      <c r="O202" s="223"/>
      <c r="P202" s="89"/>
      <c r="Q202" s="223"/>
      <c r="Z202" s="325"/>
      <c r="AA202" s="325"/>
    </row>
    <row r="203" spans="1:27" s="1" customFormat="1">
      <c r="A203" s="79"/>
      <c r="B203" s="89"/>
      <c r="C203" s="89"/>
      <c r="D203" s="89"/>
      <c r="E203" s="89"/>
      <c r="F203" s="89"/>
      <c r="G203" s="89"/>
      <c r="H203" s="89"/>
      <c r="I203" s="89"/>
      <c r="J203" s="89"/>
      <c r="K203" s="89"/>
      <c r="L203" s="89"/>
      <c r="M203" s="89"/>
      <c r="N203" s="89"/>
      <c r="O203" s="223"/>
      <c r="P203" s="89"/>
      <c r="Q203" s="223"/>
      <c r="Z203" s="325"/>
      <c r="AA203" s="325"/>
    </row>
    <row r="204" spans="1:27" s="1" customFormat="1">
      <c r="A204" s="79"/>
      <c r="B204" s="89"/>
      <c r="C204" s="89"/>
      <c r="D204" s="89"/>
      <c r="E204" s="89"/>
      <c r="F204" s="89"/>
      <c r="G204" s="89"/>
      <c r="H204" s="89"/>
      <c r="I204" s="89"/>
      <c r="J204" s="89"/>
      <c r="K204" s="89"/>
      <c r="L204" s="89"/>
      <c r="M204" s="89"/>
      <c r="N204" s="89"/>
      <c r="O204" s="223"/>
      <c r="P204" s="89"/>
      <c r="Q204" s="223"/>
      <c r="Z204" s="325"/>
      <c r="AA204" s="325"/>
    </row>
    <row r="205" spans="1:27" s="1" customFormat="1">
      <c r="A205" s="79"/>
      <c r="B205" s="89"/>
      <c r="C205" s="89"/>
      <c r="D205" s="89"/>
      <c r="E205" s="89"/>
      <c r="F205" s="89"/>
      <c r="G205" s="89"/>
      <c r="H205" s="89"/>
      <c r="I205" s="89"/>
      <c r="J205" s="89"/>
      <c r="K205" s="89"/>
      <c r="L205" s="89"/>
      <c r="M205" s="89"/>
      <c r="N205" s="89"/>
      <c r="O205" s="223"/>
      <c r="P205" s="89"/>
      <c r="Q205" s="223"/>
      <c r="Z205" s="325"/>
      <c r="AA205" s="325"/>
    </row>
    <row r="206" spans="1:27" s="1" customFormat="1">
      <c r="A206" s="79"/>
      <c r="B206" s="89"/>
      <c r="C206" s="89"/>
      <c r="D206" s="89"/>
      <c r="E206" s="89"/>
      <c r="F206" s="89"/>
      <c r="G206" s="89"/>
      <c r="H206" s="89"/>
      <c r="I206" s="89"/>
      <c r="J206" s="89"/>
      <c r="K206" s="89"/>
      <c r="L206" s="89"/>
      <c r="M206" s="89"/>
      <c r="N206" s="89"/>
      <c r="O206" s="223"/>
      <c r="P206" s="89"/>
      <c r="Q206" s="223"/>
      <c r="Z206" s="325"/>
      <c r="AA206" s="325"/>
    </row>
    <row r="207" spans="1:27" s="1" customFormat="1">
      <c r="A207" s="79"/>
      <c r="B207" s="89"/>
      <c r="C207" s="89"/>
      <c r="D207" s="89"/>
      <c r="E207" s="89"/>
      <c r="F207" s="89"/>
      <c r="G207" s="89"/>
      <c r="H207" s="89"/>
      <c r="I207" s="89"/>
      <c r="J207" s="89"/>
      <c r="K207" s="89"/>
      <c r="L207" s="89"/>
      <c r="M207" s="89"/>
      <c r="N207" s="89"/>
      <c r="O207" s="223"/>
      <c r="P207" s="89"/>
      <c r="Q207" s="223"/>
      <c r="Z207" s="325"/>
      <c r="AA207" s="325"/>
    </row>
    <row r="208" spans="1:27" s="1" customFormat="1">
      <c r="A208" s="79"/>
      <c r="B208" s="89"/>
      <c r="C208" s="89"/>
      <c r="D208" s="89"/>
      <c r="E208" s="89"/>
      <c r="F208" s="89"/>
      <c r="G208" s="89"/>
      <c r="H208" s="89"/>
      <c r="I208" s="89"/>
      <c r="J208" s="89"/>
      <c r="K208" s="89"/>
      <c r="L208" s="89"/>
      <c r="M208" s="89"/>
      <c r="N208" s="89"/>
      <c r="O208" s="223"/>
      <c r="P208" s="89"/>
      <c r="Q208" s="223"/>
      <c r="Z208" s="325"/>
      <c r="AA208" s="325"/>
    </row>
    <row r="209" spans="1:27" s="1" customFormat="1">
      <c r="A209" s="79"/>
      <c r="B209" s="89"/>
      <c r="C209" s="89"/>
      <c r="D209" s="89"/>
      <c r="E209" s="89"/>
      <c r="F209" s="89"/>
      <c r="G209" s="89"/>
      <c r="H209" s="89"/>
      <c r="I209" s="89"/>
      <c r="J209" s="89"/>
      <c r="K209" s="89"/>
      <c r="L209" s="89"/>
      <c r="M209" s="89"/>
      <c r="N209" s="89"/>
      <c r="O209" s="223"/>
      <c r="P209" s="89"/>
      <c r="Q209" s="223"/>
      <c r="Z209" s="325"/>
      <c r="AA209" s="325"/>
    </row>
    <row r="210" spans="1:27" s="1" customFormat="1">
      <c r="A210" s="79"/>
      <c r="B210" s="89"/>
      <c r="C210" s="89"/>
      <c r="D210" s="89"/>
      <c r="E210" s="89"/>
      <c r="F210" s="89"/>
      <c r="G210" s="89"/>
      <c r="H210" s="89"/>
      <c r="I210" s="89"/>
      <c r="J210" s="89"/>
      <c r="K210" s="89"/>
      <c r="L210" s="89"/>
      <c r="M210" s="89"/>
      <c r="N210" s="89"/>
      <c r="O210" s="223"/>
      <c r="P210" s="89"/>
      <c r="Q210" s="223"/>
      <c r="Z210" s="325"/>
      <c r="AA210" s="325"/>
    </row>
    <row r="211" spans="1:27" s="1" customFormat="1">
      <c r="A211" s="79"/>
      <c r="B211" s="89"/>
      <c r="C211" s="89"/>
      <c r="D211" s="89"/>
      <c r="E211" s="89"/>
      <c r="F211" s="89"/>
      <c r="G211" s="89"/>
      <c r="H211" s="89"/>
      <c r="I211" s="89"/>
      <c r="J211" s="89"/>
      <c r="K211" s="89"/>
      <c r="L211" s="89"/>
      <c r="M211" s="89"/>
      <c r="N211" s="89"/>
      <c r="O211" s="223"/>
      <c r="P211" s="89"/>
      <c r="Q211" s="223"/>
      <c r="Z211" s="325"/>
      <c r="AA211" s="325"/>
    </row>
    <row r="212" spans="1:27" s="1" customFormat="1">
      <c r="A212" s="79"/>
      <c r="B212" s="89"/>
      <c r="C212" s="89"/>
      <c r="D212" s="89"/>
      <c r="E212" s="89"/>
      <c r="F212" s="89"/>
      <c r="G212" s="89"/>
      <c r="H212" s="89"/>
      <c r="I212" s="89"/>
      <c r="J212" s="89"/>
      <c r="K212" s="89"/>
      <c r="L212" s="89"/>
      <c r="M212" s="89"/>
      <c r="N212" s="89"/>
      <c r="O212" s="223"/>
      <c r="P212" s="89"/>
      <c r="Q212" s="223"/>
      <c r="Z212" s="325"/>
      <c r="AA212" s="325"/>
    </row>
    <row r="213" spans="1:27" s="1" customFormat="1">
      <c r="A213" s="79"/>
      <c r="B213" s="89"/>
      <c r="C213" s="89"/>
      <c r="D213" s="89"/>
      <c r="E213" s="89"/>
      <c r="F213" s="89"/>
      <c r="G213" s="89"/>
      <c r="H213" s="89"/>
      <c r="I213" s="89"/>
      <c r="J213" s="89"/>
      <c r="K213" s="89"/>
      <c r="L213" s="89"/>
      <c r="M213" s="89"/>
      <c r="N213" s="89"/>
      <c r="O213" s="223"/>
      <c r="P213" s="89"/>
      <c r="Q213" s="223"/>
      <c r="Z213" s="325"/>
      <c r="AA213" s="325"/>
    </row>
    <row r="214" spans="1:27" s="1" customFormat="1">
      <c r="A214" s="79"/>
      <c r="B214" s="89"/>
      <c r="C214" s="89"/>
      <c r="D214" s="89"/>
      <c r="E214" s="89"/>
      <c r="F214" s="89"/>
      <c r="G214" s="89"/>
      <c r="H214" s="89"/>
      <c r="I214" s="89"/>
      <c r="J214" s="89"/>
      <c r="K214" s="89"/>
      <c r="L214" s="89"/>
      <c r="M214" s="89"/>
      <c r="N214" s="89"/>
      <c r="O214" s="223"/>
      <c r="P214" s="89"/>
      <c r="Q214" s="223"/>
      <c r="Z214" s="325"/>
      <c r="AA214" s="325"/>
    </row>
    <row r="215" spans="1:27" s="1" customFormat="1">
      <c r="A215" s="79"/>
      <c r="B215" s="89"/>
      <c r="C215" s="89"/>
      <c r="D215" s="89"/>
      <c r="E215" s="89"/>
      <c r="F215" s="89"/>
      <c r="G215" s="89"/>
      <c r="H215" s="89"/>
      <c r="I215" s="89"/>
      <c r="J215" s="89"/>
      <c r="K215" s="89"/>
      <c r="L215" s="89"/>
      <c r="M215" s="89"/>
      <c r="N215" s="89"/>
      <c r="O215" s="223"/>
      <c r="P215" s="89"/>
      <c r="Q215" s="223"/>
      <c r="Z215" s="325"/>
      <c r="AA215" s="325"/>
    </row>
    <row r="216" spans="1:27" s="1" customFormat="1">
      <c r="A216" s="79"/>
      <c r="B216" s="89"/>
      <c r="C216" s="89"/>
      <c r="D216" s="89"/>
      <c r="E216" s="89"/>
      <c r="F216" s="89"/>
      <c r="G216" s="89"/>
      <c r="H216" s="89"/>
      <c r="I216" s="89"/>
      <c r="J216" s="89"/>
      <c r="K216" s="89"/>
      <c r="L216" s="89"/>
      <c r="M216" s="89"/>
      <c r="N216" s="89"/>
      <c r="O216" s="223"/>
      <c r="P216" s="89"/>
      <c r="Q216" s="223"/>
      <c r="Z216" s="325"/>
      <c r="AA216" s="325"/>
    </row>
    <row r="217" spans="1:27" s="1" customFormat="1">
      <c r="A217" s="79"/>
      <c r="B217" s="89"/>
      <c r="C217" s="89"/>
      <c r="D217" s="89"/>
      <c r="E217" s="89"/>
      <c r="F217" s="89"/>
      <c r="G217" s="89"/>
      <c r="H217" s="89"/>
      <c r="I217" s="89"/>
      <c r="J217" s="89"/>
      <c r="K217" s="89"/>
      <c r="L217" s="89"/>
      <c r="M217" s="89"/>
      <c r="N217" s="89"/>
      <c r="O217" s="223"/>
      <c r="P217" s="89"/>
      <c r="Q217" s="223"/>
      <c r="Z217" s="325"/>
      <c r="AA217" s="325"/>
    </row>
    <row r="218" spans="1:27" s="1" customFormat="1">
      <c r="A218" s="79"/>
      <c r="B218" s="89"/>
      <c r="C218" s="89"/>
      <c r="D218" s="89"/>
      <c r="E218" s="89"/>
      <c r="F218" s="89"/>
      <c r="G218" s="89"/>
      <c r="H218" s="89"/>
      <c r="I218" s="89"/>
      <c r="J218" s="89"/>
      <c r="K218" s="89"/>
      <c r="L218" s="89"/>
      <c r="M218" s="89"/>
      <c r="N218" s="89"/>
      <c r="O218" s="223"/>
      <c r="P218" s="89"/>
      <c r="Q218" s="223"/>
      <c r="Z218" s="325"/>
      <c r="AA218" s="325"/>
    </row>
    <row r="219" spans="1:27" s="1" customFormat="1">
      <c r="A219" s="79"/>
      <c r="B219" s="89"/>
      <c r="C219" s="89"/>
      <c r="D219" s="89"/>
      <c r="E219" s="89"/>
      <c r="F219" s="89"/>
      <c r="G219" s="89"/>
      <c r="H219" s="89"/>
      <c r="I219" s="89"/>
      <c r="J219" s="89"/>
      <c r="K219" s="89"/>
      <c r="L219" s="89"/>
      <c r="M219" s="89"/>
      <c r="N219" s="89"/>
      <c r="O219" s="223"/>
      <c r="P219" s="89"/>
      <c r="Q219" s="223"/>
      <c r="Z219" s="325"/>
      <c r="AA219" s="325"/>
    </row>
    <row r="220" spans="1:27" s="1" customFormat="1">
      <c r="A220" s="79"/>
      <c r="B220" s="89"/>
      <c r="C220" s="89"/>
      <c r="D220" s="89"/>
      <c r="E220" s="89"/>
      <c r="F220" s="89"/>
      <c r="G220" s="89"/>
      <c r="H220" s="89"/>
      <c r="I220" s="89"/>
      <c r="J220" s="89"/>
      <c r="K220" s="89"/>
      <c r="L220" s="89"/>
      <c r="M220" s="89"/>
      <c r="N220" s="89"/>
      <c r="O220" s="223"/>
      <c r="P220" s="89"/>
      <c r="Q220" s="223"/>
      <c r="Z220" s="325"/>
      <c r="AA220" s="325"/>
    </row>
    <row r="221" spans="1:27" s="1" customFormat="1">
      <c r="A221" s="79"/>
      <c r="B221" s="89"/>
      <c r="C221" s="89"/>
      <c r="D221" s="89"/>
      <c r="E221" s="89"/>
      <c r="F221" s="89"/>
      <c r="G221" s="89"/>
      <c r="H221" s="89"/>
      <c r="I221" s="89"/>
      <c r="J221" s="89"/>
      <c r="K221" s="89"/>
      <c r="L221" s="89"/>
      <c r="M221" s="89"/>
      <c r="N221" s="89"/>
      <c r="O221" s="223"/>
      <c r="P221" s="89"/>
      <c r="Q221" s="223"/>
      <c r="Z221" s="325"/>
      <c r="AA221" s="325"/>
    </row>
    <row r="222" spans="1:27" s="1" customFormat="1">
      <c r="A222" s="79"/>
      <c r="B222" s="89"/>
      <c r="C222" s="89"/>
      <c r="D222" s="89"/>
      <c r="E222" s="89"/>
      <c r="F222" s="89"/>
      <c r="G222" s="89"/>
      <c r="H222" s="89"/>
      <c r="I222" s="89"/>
      <c r="J222" s="89"/>
      <c r="K222" s="89"/>
      <c r="L222" s="89"/>
      <c r="M222" s="89"/>
      <c r="N222" s="89"/>
      <c r="O222" s="223"/>
      <c r="P222" s="89"/>
      <c r="Q222" s="223"/>
      <c r="Z222" s="325"/>
      <c r="AA222" s="325"/>
    </row>
    <row r="223" spans="1:27" s="1" customFormat="1">
      <c r="A223" s="79"/>
      <c r="B223" s="89"/>
      <c r="C223" s="89"/>
      <c r="D223" s="89"/>
      <c r="E223" s="89"/>
      <c r="F223" s="89"/>
      <c r="G223" s="89"/>
      <c r="H223" s="89"/>
      <c r="I223" s="89"/>
      <c r="J223" s="89"/>
      <c r="K223" s="89"/>
      <c r="L223" s="89"/>
      <c r="M223" s="89"/>
      <c r="N223" s="89"/>
      <c r="O223" s="223"/>
      <c r="P223" s="89"/>
      <c r="Q223" s="223"/>
      <c r="Z223" s="325"/>
      <c r="AA223" s="325"/>
    </row>
    <row r="224" spans="1:27" s="1" customFormat="1">
      <c r="A224" s="79"/>
      <c r="B224" s="89"/>
      <c r="C224" s="89"/>
      <c r="D224" s="89"/>
      <c r="E224" s="89"/>
      <c r="F224" s="89"/>
      <c r="G224" s="89"/>
      <c r="H224" s="89"/>
      <c r="I224" s="89"/>
      <c r="J224" s="89"/>
      <c r="K224" s="89"/>
      <c r="L224" s="89"/>
      <c r="M224" s="89"/>
      <c r="N224" s="89"/>
      <c r="O224" s="223"/>
      <c r="P224" s="89"/>
      <c r="Q224" s="223"/>
      <c r="Z224" s="325"/>
      <c r="AA224" s="325"/>
    </row>
    <row r="225" spans="1:27" s="1" customFormat="1">
      <c r="A225" s="79"/>
      <c r="B225" s="89"/>
      <c r="C225" s="89"/>
      <c r="D225" s="89"/>
      <c r="E225" s="89"/>
      <c r="F225" s="89"/>
      <c r="G225" s="89"/>
      <c r="H225" s="89"/>
      <c r="I225" s="89"/>
      <c r="J225" s="89"/>
      <c r="K225" s="89"/>
      <c r="L225" s="89"/>
      <c r="M225" s="89"/>
      <c r="N225" s="89"/>
      <c r="O225" s="223"/>
      <c r="P225" s="89"/>
      <c r="Q225" s="223"/>
      <c r="Z225" s="325"/>
      <c r="AA225" s="325"/>
    </row>
    <row r="226" spans="1:27" s="1" customFormat="1">
      <c r="A226" s="79"/>
      <c r="B226" s="89"/>
      <c r="C226" s="89"/>
      <c r="D226" s="89"/>
      <c r="E226" s="89"/>
      <c r="F226" s="89"/>
      <c r="G226" s="89"/>
      <c r="H226" s="89"/>
      <c r="I226" s="89"/>
      <c r="J226" s="89"/>
      <c r="K226" s="89"/>
      <c r="L226" s="89"/>
      <c r="M226" s="89"/>
      <c r="N226" s="89"/>
      <c r="O226" s="223"/>
      <c r="P226" s="89"/>
      <c r="Q226" s="223"/>
      <c r="Z226" s="325"/>
      <c r="AA226" s="325"/>
    </row>
    <row r="227" spans="1:27" s="1" customFormat="1">
      <c r="A227" s="79"/>
      <c r="B227" s="89"/>
      <c r="C227" s="89"/>
      <c r="D227" s="89"/>
      <c r="E227" s="89"/>
      <c r="F227" s="89"/>
      <c r="G227" s="89"/>
      <c r="H227" s="89"/>
      <c r="I227" s="89"/>
      <c r="J227" s="89"/>
      <c r="K227" s="89"/>
      <c r="L227" s="89"/>
      <c r="M227" s="89"/>
      <c r="N227" s="89"/>
      <c r="O227" s="223"/>
      <c r="P227" s="89"/>
      <c r="Q227" s="223"/>
      <c r="Z227" s="325"/>
      <c r="AA227" s="325"/>
    </row>
    <row r="228" spans="1:27" s="1" customFormat="1">
      <c r="A228" s="79"/>
      <c r="B228" s="89"/>
      <c r="C228" s="89"/>
      <c r="D228" s="89"/>
      <c r="E228" s="89"/>
      <c r="F228" s="89"/>
      <c r="G228" s="89"/>
      <c r="H228" s="89"/>
      <c r="I228" s="89"/>
      <c r="J228" s="89"/>
      <c r="K228" s="89"/>
      <c r="L228" s="89"/>
      <c r="M228" s="89"/>
      <c r="N228" s="89"/>
      <c r="O228" s="223"/>
      <c r="P228" s="89"/>
      <c r="Q228" s="223"/>
      <c r="Z228" s="325"/>
      <c r="AA228" s="325"/>
    </row>
    <row r="229" spans="1:27" s="1" customFormat="1">
      <c r="A229" s="79"/>
      <c r="B229" s="89"/>
      <c r="C229" s="89"/>
      <c r="D229" s="89"/>
      <c r="E229" s="89"/>
      <c r="F229" s="89"/>
      <c r="G229" s="89"/>
      <c r="H229" s="89"/>
      <c r="I229" s="89"/>
      <c r="J229" s="89"/>
      <c r="K229" s="89"/>
      <c r="L229" s="89"/>
      <c r="M229" s="89"/>
      <c r="N229" s="89"/>
      <c r="O229" s="223"/>
      <c r="P229" s="89"/>
      <c r="Q229" s="223"/>
      <c r="Z229" s="325"/>
      <c r="AA229" s="325"/>
    </row>
    <row r="230" spans="1:27" s="1" customFormat="1">
      <c r="A230" s="79"/>
      <c r="B230" s="89"/>
      <c r="C230" s="89"/>
      <c r="D230" s="89"/>
      <c r="E230" s="89"/>
      <c r="F230" s="89"/>
      <c r="G230" s="89"/>
      <c r="H230" s="89"/>
      <c r="I230" s="89"/>
      <c r="J230" s="89"/>
      <c r="K230" s="89"/>
      <c r="L230" s="89"/>
      <c r="M230" s="89"/>
      <c r="N230" s="89"/>
      <c r="O230" s="223"/>
      <c r="P230" s="89"/>
      <c r="Q230" s="223"/>
      <c r="Z230" s="325"/>
      <c r="AA230" s="325"/>
    </row>
    <row r="231" spans="1:27" s="1" customFormat="1">
      <c r="A231" s="79"/>
      <c r="B231" s="89"/>
      <c r="C231" s="89"/>
      <c r="D231" s="89"/>
      <c r="E231" s="89"/>
      <c r="F231" s="89"/>
      <c r="G231" s="89"/>
      <c r="H231" s="89"/>
      <c r="I231" s="89"/>
      <c r="J231" s="89"/>
      <c r="K231" s="89"/>
      <c r="L231" s="89"/>
      <c r="M231" s="89"/>
      <c r="N231" s="89"/>
      <c r="O231" s="223"/>
      <c r="P231" s="89"/>
      <c r="Q231" s="223"/>
      <c r="Z231" s="325"/>
      <c r="AA231" s="325"/>
    </row>
    <row r="232" spans="1:27" s="1" customFormat="1">
      <c r="A232" s="79"/>
      <c r="B232" s="89"/>
      <c r="C232" s="89"/>
      <c r="D232" s="89"/>
      <c r="E232" s="89"/>
      <c r="F232" s="89"/>
      <c r="G232" s="89"/>
      <c r="H232" s="89"/>
      <c r="I232" s="89"/>
      <c r="J232" s="89"/>
      <c r="K232" s="89"/>
      <c r="L232" s="89"/>
      <c r="M232" s="89"/>
      <c r="N232" s="89"/>
      <c r="O232" s="223"/>
      <c r="P232" s="89"/>
      <c r="Q232" s="223"/>
      <c r="Z232" s="325"/>
      <c r="AA232" s="325"/>
    </row>
    <row r="233" spans="1:27" s="1" customFormat="1">
      <c r="A233" s="79"/>
      <c r="B233" s="89"/>
      <c r="C233" s="89"/>
      <c r="D233" s="89"/>
      <c r="E233" s="89"/>
      <c r="F233" s="89"/>
      <c r="G233" s="89"/>
      <c r="H233" s="89"/>
      <c r="I233" s="89"/>
      <c r="J233" s="89"/>
      <c r="K233" s="89"/>
      <c r="L233" s="89"/>
      <c r="M233" s="89"/>
      <c r="N233" s="89"/>
      <c r="O233" s="223"/>
      <c r="P233" s="89"/>
      <c r="Q233" s="223"/>
      <c r="Z233" s="325"/>
      <c r="AA233" s="325"/>
    </row>
    <row r="234" spans="1:27" s="1" customFormat="1">
      <c r="A234" s="79"/>
      <c r="B234" s="89"/>
      <c r="C234" s="89"/>
      <c r="D234" s="89"/>
      <c r="E234" s="89"/>
      <c r="F234" s="89"/>
      <c r="G234" s="89"/>
      <c r="H234" s="89"/>
      <c r="I234" s="89"/>
      <c r="J234" s="89"/>
      <c r="K234" s="89"/>
      <c r="L234" s="89"/>
      <c r="M234" s="89"/>
      <c r="N234" s="89"/>
      <c r="O234" s="223"/>
      <c r="P234" s="89"/>
      <c r="Q234" s="223"/>
      <c r="Z234" s="325"/>
      <c r="AA234" s="325"/>
    </row>
    <row r="235" spans="1:27" s="1" customFormat="1">
      <c r="A235" s="79"/>
      <c r="B235" s="89"/>
      <c r="C235" s="89"/>
      <c r="D235" s="89"/>
      <c r="E235" s="89"/>
      <c r="F235" s="89"/>
      <c r="G235" s="89"/>
      <c r="H235" s="89"/>
      <c r="I235" s="89"/>
      <c r="J235" s="89"/>
      <c r="K235" s="89"/>
      <c r="L235" s="89"/>
      <c r="M235" s="89"/>
      <c r="N235" s="89"/>
      <c r="O235" s="223"/>
      <c r="P235" s="89"/>
      <c r="Q235" s="223"/>
      <c r="Z235" s="325"/>
      <c r="AA235" s="325"/>
    </row>
    <row r="236" spans="1:27" s="1" customFormat="1">
      <c r="A236" s="79"/>
      <c r="B236" s="89"/>
      <c r="C236" s="89"/>
      <c r="D236" s="89"/>
      <c r="E236" s="89"/>
      <c r="F236" s="89"/>
      <c r="G236" s="89"/>
      <c r="H236" s="89"/>
      <c r="I236" s="89"/>
      <c r="J236" s="89"/>
      <c r="K236" s="89"/>
      <c r="L236" s="89"/>
      <c r="M236" s="89"/>
      <c r="N236" s="89"/>
      <c r="O236" s="223"/>
      <c r="P236" s="89"/>
      <c r="Q236" s="223"/>
      <c r="Z236" s="325"/>
      <c r="AA236" s="325"/>
    </row>
    <row r="237" spans="1:27" s="1" customFormat="1">
      <c r="A237" s="79"/>
      <c r="B237" s="89"/>
      <c r="C237" s="89"/>
      <c r="D237" s="89"/>
      <c r="E237" s="89"/>
      <c r="F237" s="89"/>
      <c r="G237" s="89"/>
      <c r="H237" s="89"/>
      <c r="I237" s="89"/>
      <c r="J237" s="89"/>
      <c r="K237" s="89"/>
      <c r="L237" s="89"/>
      <c r="M237" s="89"/>
      <c r="N237" s="89"/>
      <c r="O237" s="223"/>
      <c r="P237" s="89"/>
      <c r="Q237" s="223"/>
      <c r="Z237" s="325"/>
      <c r="AA237" s="325"/>
    </row>
    <row r="238" spans="1:27" s="1" customFormat="1">
      <c r="A238" s="79"/>
      <c r="B238" s="89"/>
      <c r="C238" s="89"/>
      <c r="D238" s="89"/>
      <c r="E238" s="89"/>
      <c r="F238" s="89"/>
      <c r="G238" s="89"/>
      <c r="H238" s="89"/>
      <c r="I238" s="89"/>
      <c r="J238" s="89"/>
      <c r="K238" s="89"/>
      <c r="L238" s="89"/>
      <c r="M238" s="89"/>
      <c r="N238" s="89"/>
      <c r="O238" s="223"/>
      <c r="P238" s="89"/>
      <c r="Q238" s="223"/>
      <c r="Z238" s="325"/>
      <c r="AA238" s="325"/>
    </row>
    <row r="239" spans="1:27" s="1" customFormat="1">
      <c r="A239" s="79"/>
      <c r="B239" s="89"/>
      <c r="C239" s="89"/>
      <c r="D239" s="89"/>
      <c r="E239" s="89"/>
      <c r="F239" s="89"/>
      <c r="G239" s="89"/>
      <c r="H239" s="89"/>
      <c r="I239" s="89"/>
      <c r="J239" s="89"/>
      <c r="K239" s="89"/>
      <c r="L239" s="89"/>
      <c r="M239" s="89"/>
      <c r="N239" s="89"/>
      <c r="O239" s="223"/>
      <c r="P239" s="89"/>
      <c r="Q239" s="223"/>
      <c r="Z239" s="325"/>
      <c r="AA239" s="325"/>
    </row>
    <row r="240" spans="1:27" s="1" customFormat="1">
      <c r="A240" s="79"/>
      <c r="B240" s="89"/>
      <c r="C240" s="89"/>
      <c r="D240" s="89"/>
      <c r="E240" s="89"/>
      <c r="F240" s="89"/>
      <c r="G240" s="89"/>
      <c r="H240" s="89"/>
      <c r="I240" s="89"/>
      <c r="J240" s="89"/>
      <c r="K240" s="89"/>
      <c r="L240" s="89"/>
      <c r="M240" s="89"/>
      <c r="N240" s="89"/>
      <c r="O240" s="223"/>
      <c r="P240" s="89"/>
      <c r="Q240" s="223"/>
      <c r="Z240" s="325"/>
      <c r="AA240" s="325"/>
    </row>
    <row r="241" spans="1:27" s="1" customFormat="1">
      <c r="A241" s="79"/>
      <c r="B241" s="89"/>
      <c r="C241" s="89"/>
      <c r="D241" s="89"/>
      <c r="E241" s="89"/>
      <c r="F241" s="89"/>
      <c r="G241" s="89"/>
      <c r="H241" s="89"/>
      <c r="I241" s="89"/>
      <c r="J241" s="89"/>
      <c r="K241" s="89"/>
      <c r="L241" s="89"/>
      <c r="M241" s="89"/>
      <c r="N241" s="89"/>
      <c r="O241" s="223"/>
      <c r="P241" s="89"/>
      <c r="Q241" s="223"/>
      <c r="Z241" s="325"/>
      <c r="AA241" s="325"/>
    </row>
    <row r="242" spans="1:27" s="1" customFormat="1">
      <c r="A242" s="79"/>
      <c r="B242" s="89"/>
      <c r="C242" s="89"/>
      <c r="D242" s="89"/>
      <c r="E242" s="89"/>
      <c r="F242" s="89"/>
      <c r="G242" s="89"/>
      <c r="H242" s="89"/>
      <c r="I242" s="89"/>
      <c r="J242" s="89"/>
      <c r="K242" s="89"/>
      <c r="L242" s="89"/>
      <c r="M242" s="89"/>
      <c r="N242" s="89"/>
      <c r="O242" s="223"/>
      <c r="P242" s="89"/>
      <c r="Q242" s="223"/>
      <c r="Z242" s="325"/>
      <c r="AA242" s="325"/>
    </row>
    <row r="243" spans="1:27" s="1" customFormat="1">
      <c r="A243" s="79"/>
      <c r="B243" s="89"/>
      <c r="C243" s="89"/>
      <c r="D243" s="89"/>
      <c r="E243" s="89"/>
      <c r="F243" s="89"/>
      <c r="G243" s="89"/>
      <c r="H243" s="89"/>
      <c r="I243" s="89"/>
      <c r="J243" s="89"/>
      <c r="K243" s="89"/>
      <c r="L243" s="89"/>
      <c r="M243" s="89"/>
      <c r="N243" s="89"/>
      <c r="O243" s="223"/>
      <c r="P243" s="89"/>
      <c r="Q243" s="223"/>
      <c r="Z243" s="325"/>
      <c r="AA243" s="325"/>
    </row>
    <row r="244" spans="1:27" s="1" customFormat="1">
      <c r="A244" s="79"/>
      <c r="B244" s="89"/>
      <c r="C244" s="89"/>
      <c r="D244" s="89"/>
      <c r="E244" s="89"/>
      <c r="F244" s="89"/>
      <c r="G244" s="89"/>
      <c r="H244" s="89"/>
      <c r="I244" s="89"/>
      <c r="J244" s="89"/>
      <c r="K244" s="89"/>
      <c r="L244" s="89"/>
      <c r="M244" s="89"/>
      <c r="N244" s="89"/>
      <c r="O244" s="223"/>
      <c r="P244" s="89"/>
      <c r="Q244" s="223"/>
      <c r="Z244" s="325"/>
      <c r="AA244" s="325"/>
    </row>
    <row r="245" spans="1:27" s="1" customFormat="1">
      <c r="A245" s="79"/>
      <c r="B245" s="89"/>
      <c r="C245" s="89"/>
      <c r="D245" s="89"/>
      <c r="E245" s="89"/>
      <c r="F245" s="89"/>
      <c r="G245" s="89"/>
      <c r="H245" s="89"/>
      <c r="I245" s="89"/>
      <c r="J245" s="89"/>
      <c r="K245" s="89"/>
      <c r="L245" s="89"/>
      <c r="M245" s="89"/>
      <c r="N245" s="89"/>
      <c r="O245" s="223"/>
      <c r="P245" s="89"/>
      <c r="Q245" s="223"/>
      <c r="Z245" s="325"/>
      <c r="AA245" s="325"/>
    </row>
    <row r="246" spans="1:27" s="1" customFormat="1">
      <c r="A246" s="79"/>
      <c r="B246" s="89"/>
      <c r="C246" s="89"/>
      <c r="D246" s="89"/>
      <c r="E246" s="89"/>
      <c r="F246" s="89"/>
      <c r="G246" s="89"/>
      <c r="H246" s="89"/>
      <c r="I246" s="89"/>
      <c r="J246" s="89"/>
      <c r="K246" s="89"/>
      <c r="L246" s="89"/>
      <c r="M246" s="89"/>
      <c r="N246" s="89"/>
      <c r="O246" s="223"/>
      <c r="P246" s="89"/>
      <c r="Q246" s="223"/>
      <c r="Z246" s="325"/>
      <c r="AA246" s="325"/>
    </row>
    <row r="247" spans="1:27" s="1" customFormat="1">
      <c r="A247" s="79"/>
      <c r="B247" s="89"/>
      <c r="C247" s="89"/>
      <c r="D247" s="89"/>
      <c r="E247" s="89"/>
      <c r="F247" s="89"/>
      <c r="G247" s="89"/>
      <c r="H247" s="89"/>
      <c r="I247" s="89"/>
      <c r="J247" s="89"/>
      <c r="K247" s="89"/>
      <c r="L247" s="89"/>
      <c r="M247" s="89"/>
      <c r="N247" s="89"/>
      <c r="O247" s="223"/>
      <c r="P247" s="89"/>
      <c r="Q247" s="223"/>
      <c r="Z247" s="325"/>
      <c r="AA247" s="325"/>
    </row>
    <row r="248" spans="1:27" s="1" customFormat="1">
      <c r="A248" s="79"/>
      <c r="B248" s="89"/>
      <c r="C248" s="89"/>
      <c r="D248" s="89"/>
      <c r="E248" s="89"/>
      <c r="F248" s="89"/>
      <c r="G248" s="89"/>
      <c r="H248" s="89"/>
      <c r="I248" s="89"/>
      <c r="J248" s="89"/>
      <c r="K248" s="89"/>
      <c r="L248" s="89"/>
      <c r="M248" s="89"/>
      <c r="N248" s="89"/>
      <c r="O248" s="223"/>
      <c r="P248" s="89"/>
      <c r="Q248" s="223"/>
      <c r="Z248" s="325"/>
      <c r="AA248" s="325"/>
    </row>
    <row r="249" spans="1:27" s="1" customFormat="1">
      <c r="A249" s="79"/>
      <c r="B249" s="89"/>
      <c r="C249" s="89"/>
      <c r="D249" s="89"/>
      <c r="E249" s="89"/>
      <c r="F249" s="89"/>
      <c r="G249" s="89"/>
      <c r="H249" s="89"/>
      <c r="I249" s="89"/>
      <c r="J249" s="89"/>
      <c r="K249" s="89"/>
      <c r="L249" s="89"/>
      <c r="M249" s="89"/>
      <c r="N249" s="89"/>
      <c r="O249" s="223"/>
      <c r="P249" s="89"/>
      <c r="Q249" s="223"/>
      <c r="Z249" s="325"/>
      <c r="AA249" s="325"/>
    </row>
    <row r="250" spans="1:27" s="1" customFormat="1">
      <c r="A250" s="79"/>
      <c r="B250" s="89"/>
      <c r="C250" s="89"/>
      <c r="D250" s="89"/>
      <c r="E250" s="89"/>
      <c r="F250" s="89"/>
      <c r="G250" s="89"/>
      <c r="H250" s="89"/>
      <c r="I250" s="89"/>
      <c r="J250" s="89"/>
      <c r="K250" s="89"/>
      <c r="L250" s="89"/>
      <c r="M250" s="89"/>
      <c r="N250" s="89"/>
      <c r="O250" s="223"/>
      <c r="P250" s="89"/>
      <c r="Q250" s="223"/>
      <c r="Z250" s="325"/>
      <c r="AA250" s="325"/>
    </row>
    <row r="251" spans="1:27" s="1" customFormat="1">
      <c r="A251" s="79"/>
      <c r="B251" s="89"/>
      <c r="C251" s="89"/>
      <c r="D251" s="89"/>
      <c r="E251" s="89"/>
      <c r="F251" s="89"/>
      <c r="G251" s="89"/>
      <c r="H251" s="89"/>
      <c r="I251" s="89"/>
      <c r="J251" s="89"/>
      <c r="K251" s="89"/>
      <c r="L251" s="89"/>
      <c r="M251" s="89"/>
      <c r="N251" s="89"/>
      <c r="O251" s="223"/>
      <c r="P251" s="89"/>
      <c r="Q251" s="223"/>
      <c r="Z251" s="325"/>
      <c r="AA251" s="325"/>
    </row>
    <row r="252" spans="1:27" s="1" customFormat="1">
      <c r="A252" s="79"/>
      <c r="B252" s="89"/>
      <c r="C252" s="89"/>
      <c r="D252" s="89"/>
      <c r="E252" s="89"/>
      <c r="F252" s="89"/>
      <c r="G252" s="89"/>
      <c r="H252" s="89"/>
      <c r="I252" s="89"/>
      <c r="J252" s="89"/>
      <c r="K252" s="89"/>
      <c r="L252" s="89"/>
      <c r="M252" s="89"/>
      <c r="N252" s="89"/>
      <c r="O252" s="223"/>
      <c r="P252" s="89"/>
      <c r="Q252" s="223"/>
      <c r="Z252" s="325"/>
      <c r="AA252" s="325"/>
    </row>
    <row r="253" spans="1:27" s="1" customFormat="1">
      <c r="A253" s="79"/>
      <c r="B253" s="89"/>
      <c r="C253" s="89"/>
      <c r="D253" s="89"/>
      <c r="E253" s="89"/>
      <c r="F253" s="89"/>
      <c r="G253" s="89"/>
      <c r="H253" s="89"/>
      <c r="I253" s="89"/>
      <c r="J253" s="89"/>
      <c r="K253" s="89"/>
      <c r="L253" s="89"/>
      <c r="M253" s="89"/>
      <c r="N253" s="89"/>
      <c r="O253" s="223"/>
      <c r="P253" s="89"/>
      <c r="Q253" s="223"/>
      <c r="Z253" s="325"/>
      <c r="AA253" s="325"/>
    </row>
    <row r="254" spans="1:27" s="1" customFormat="1">
      <c r="A254" s="79"/>
      <c r="B254" s="89"/>
      <c r="C254" s="89"/>
      <c r="D254" s="89"/>
      <c r="E254" s="89"/>
      <c r="F254" s="89"/>
      <c r="G254" s="89"/>
      <c r="H254" s="89"/>
      <c r="I254" s="89"/>
      <c r="J254" s="89"/>
      <c r="K254" s="89"/>
      <c r="L254" s="89"/>
      <c r="M254" s="89"/>
      <c r="N254" s="89"/>
      <c r="O254" s="223"/>
      <c r="P254" s="89"/>
      <c r="Q254" s="223"/>
      <c r="Z254" s="325"/>
      <c r="AA254" s="325"/>
    </row>
    <row r="255" spans="1:27" s="1" customFormat="1">
      <c r="A255" s="79"/>
      <c r="B255" s="89"/>
      <c r="C255" s="89"/>
      <c r="D255" s="89"/>
      <c r="E255" s="89"/>
      <c r="F255" s="89"/>
      <c r="G255" s="89"/>
      <c r="H255" s="89"/>
      <c r="I255" s="89"/>
      <c r="J255" s="89"/>
      <c r="K255" s="89"/>
      <c r="L255" s="89"/>
      <c r="M255" s="89"/>
      <c r="N255" s="89"/>
      <c r="O255" s="223"/>
      <c r="P255" s="89"/>
      <c r="Q255" s="223"/>
      <c r="Z255" s="325"/>
      <c r="AA255" s="325"/>
    </row>
    <row r="256" spans="1:27" s="1" customFormat="1">
      <c r="A256" s="79"/>
      <c r="B256" s="89"/>
      <c r="C256" s="89"/>
      <c r="D256" s="89"/>
      <c r="E256" s="89"/>
      <c r="F256" s="89"/>
      <c r="G256" s="89"/>
      <c r="H256" s="89"/>
      <c r="I256" s="89"/>
      <c r="J256" s="89"/>
      <c r="K256" s="89"/>
      <c r="L256" s="89"/>
      <c r="M256" s="89"/>
      <c r="N256" s="89"/>
      <c r="O256" s="223"/>
      <c r="P256" s="89"/>
      <c r="Q256" s="223"/>
      <c r="Z256" s="325"/>
      <c r="AA256" s="325"/>
    </row>
    <row r="257" spans="1:27" s="1" customFormat="1">
      <c r="A257" s="79"/>
      <c r="B257" s="89"/>
      <c r="C257" s="89"/>
      <c r="D257" s="89"/>
      <c r="E257" s="89"/>
      <c r="F257" s="89"/>
      <c r="G257" s="89"/>
      <c r="H257" s="89"/>
      <c r="I257" s="89"/>
      <c r="J257" s="89"/>
      <c r="K257" s="89"/>
      <c r="L257" s="89"/>
      <c r="M257" s="89"/>
      <c r="N257" s="89"/>
      <c r="O257" s="223"/>
      <c r="P257" s="89"/>
      <c r="Q257" s="223"/>
      <c r="Z257" s="325"/>
      <c r="AA257" s="325"/>
    </row>
    <row r="258" spans="1:27" s="1" customFormat="1">
      <c r="A258" s="79"/>
      <c r="B258" s="89"/>
      <c r="C258" s="89"/>
      <c r="D258" s="89"/>
      <c r="E258" s="89"/>
      <c r="F258" s="89"/>
      <c r="G258" s="89"/>
      <c r="H258" s="89"/>
      <c r="I258" s="89"/>
      <c r="J258" s="89"/>
      <c r="K258" s="89"/>
      <c r="L258" s="89"/>
      <c r="M258" s="89"/>
      <c r="N258" s="89"/>
      <c r="O258" s="223"/>
      <c r="P258" s="89"/>
      <c r="Q258" s="223"/>
      <c r="Z258" s="325"/>
      <c r="AA258" s="325"/>
    </row>
    <row r="259" spans="1:27" s="1" customFormat="1">
      <c r="A259" s="79"/>
      <c r="B259" s="89"/>
      <c r="C259" s="89"/>
      <c r="D259" s="89"/>
      <c r="E259" s="89"/>
      <c r="F259" s="89"/>
      <c r="G259" s="89"/>
      <c r="H259" s="89"/>
      <c r="I259" s="89"/>
      <c r="J259" s="89"/>
      <c r="K259" s="89"/>
      <c r="L259" s="89"/>
      <c r="M259" s="89"/>
      <c r="N259" s="89"/>
      <c r="O259" s="223"/>
      <c r="P259" s="89"/>
      <c r="Q259" s="223"/>
      <c r="Z259" s="325"/>
      <c r="AA259" s="325"/>
    </row>
    <row r="260" spans="1:27" s="1" customFormat="1">
      <c r="A260" s="79"/>
      <c r="B260" s="89"/>
      <c r="C260" s="89"/>
      <c r="D260" s="89"/>
      <c r="E260" s="89"/>
      <c r="F260" s="89"/>
      <c r="G260" s="89"/>
      <c r="H260" s="89"/>
      <c r="I260" s="89"/>
      <c r="J260" s="89"/>
      <c r="K260" s="89"/>
      <c r="L260" s="89"/>
      <c r="M260" s="89"/>
      <c r="N260" s="89"/>
      <c r="O260" s="223"/>
      <c r="P260" s="89"/>
      <c r="Q260" s="223"/>
      <c r="Z260" s="325"/>
      <c r="AA260" s="325"/>
    </row>
    <row r="261" spans="1:27" s="1" customFormat="1">
      <c r="A261" s="79"/>
      <c r="B261" s="89"/>
      <c r="C261" s="89"/>
      <c r="D261" s="89"/>
      <c r="E261" s="89"/>
      <c r="F261" s="89"/>
      <c r="G261" s="89"/>
      <c r="H261" s="89"/>
      <c r="I261" s="89"/>
      <c r="J261" s="89"/>
      <c r="K261" s="89"/>
      <c r="L261" s="89"/>
      <c r="M261" s="89"/>
      <c r="N261" s="89"/>
      <c r="O261" s="223"/>
      <c r="P261" s="89"/>
      <c r="Q261" s="223"/>
      <c r="Z261" s="325"/>
      <c r="AA261" s="325"/>
    </row>
    <row r="262" spans="1:27" s="1" customFormat="1">
      <c r="A262" s="79"/>
      <c r="B262" s="89"/>
      <c r="C262" s="89"/>
      <c r="D262" s="89"/>
      <c r="E262" s="89"/>
      <c r="F262" s="89"/>
      <c r="G262" s="89"/>
      <c r="H262" s="89"/>
      <c r="I262" s="89"/>
      <c r="J262" s="89"/>
      <c r="K262" s="89"/>
      <c r="L262" s="89"/>
      <c r="M262" s="89"/>
      <c r="N262" s="89"/>
      <c r="O262" s="223"/>
      <c r="P262" s="89"/>
      <c r="Q262" s="223"/>
      <c r="Z262" s="325"/>
      <c r="AA262" s="325"/>
    </row>
    <row r="263" spans="1:27" s="1" customFormat="1">
      <c r="A263" s="79"/>
      <c r="B263" s="89"/>
      <c r="C263" s="89"/>
      <c r="D263" s="89"/>
      <c r="E263" s="89"/>
      <c r="F263" s="89"/>
      <c r="G263" s="89"/>
      <c r="H263" s="89"/>
      <c r="I263" s="89"/>
      <c r="J263" s="89"/>
      <c r="K263" s="89"/>
      <c r="L263" s="89"/>
      <c r="M263" s="89"/>
      <c r="N263" s="89"/>
      <c r="O263" s="223"/>
      <c r="P263" s="89"/>
      <c r="Q263" s="223"/>
      <c r="Z263" s="325"/>
      <c r="AA263" s="325"/>
    </row>
    <row r="264" spans="1:27" s="1" customFormat="1">
      <c r="A264" s="79"/>
      <c r="B264" s="89"/>
      <c r="C264" s="89"/>
      <c r="D264" s="89"/>
      <c r="E264" s="89"/>
      <c r="F264" s="89"/>
      <c r="G264" s="89"/>
      <c r="H264" s="89"/>
      <c r="I264" s="89"/>
      <c r="J264" s="89"/>
      <c r="K264" s="89"/>
      <c r="L264" s="89"/>
      <c r="M264" s="89"/>
      <c r="N264" s="89"/>
      <c r="O264" s="223"/>
      <c r="P264" s="89"/>
      <c r="Q264" s="223"/>
      <c r="Z264" s="325"/>
      <c r="AA264" s="325"/>
    </row>
    <row r="265" spans="1:27" s="1" customFormat="1">
      <c r="A265" s="79"/>
      <c r="B265" s="89"/>
      <c r="C265" s="89"/>
      <c r="D265" s="89"/>
      <c r="E265" s="89"/>
      <c r="F265" s="89"/>
      <c r="G265" s="89"/>
      <c r="H265" s="89"/>
      <c r="I265" s="89"/>
      <c r="J265" s="89"/>
      <c r="K265" s="89"/>
      <c r="L265" s="89"/>
      <c r="M265" s="89"/>
      <c r="N265" s="89"/>
      <c r="O265" s="223"/>
      <c r="P265" s="89"/>
      <c r="Q265" s="223"/>
      <c r="Z265" s="325"/>
      <c r="AA265" s="325"/>
    </row>
    <row r="266" spans="1:27" s="1" customFormat="1">
      <c r="A266" s="79"/>
      <c r="B266" s="89"/>
      <c r="C266" s="89"/>
      <c r="D266" s="89"/>
      <c r="E266" s="89"/>
      <c r="F266" s="89"/>
      <c r="G266" s="89"/>
      <c r="H266" s="89"/>
      <c r="I266" s="89"/>
      <c r="J266" s="89"/>
      <c r="K266" s="89"/>
      <c r="L266" s="89"/>
      <c r="M266" s="89"/>
      <c r="N266" s="89"/>
      <c r="O266" s="223"/>
      <c r="P266" s="89"/>
      <c r="Q266" s="223"/>
      <c r="Z266" s="325"/>
      <c r="AA266" s="325"/>
    </row>
    <row r="267" spans="1:27" s="1" customFormat="1">
      <c r="A267" s="79"/>
      <c r="B267" s="89"/>
      <c r="C267" s="89"/>
      <c r="D267" s="89"/>
      <c r="E267" s="89"/>
      <c r="F267" s="89"/>
      <c r="G267" s="89"/>
      <c r="H267" s="89"/>
      <c r="I267" s="89"/>
      <c r="J267" s="89"/>
      <c r="K267" s="89"/>
      <c r="L267" s="89"/>
      <c r="M267" s="89"/>
      <c r="N267" s="89"/>
      <c r="O267" s="223"/>
      <c r="P267" s="89"/>
      <c r="Q267" s="223"/>
      <c r="Z267" s="325"/>
      <c r="AA267" s="325"/>
    </row>
    <row r="268" spans="1:27" s="1" customFormat="1">
      <c r="A268" s="79"/>
      <c r="B268" s="89"/>
      <c r="C268" s="89"/>
      <c r="D268" s="89"/>
      <c r="E268" s="89"/>
      <c r="F268" s="89"/>
      <c r="G268" s="89"/>
      <c r="H268" s="89"/>
      <c r="I268" s="89"/>
      <c r="J268" s="89"/>
      <c r="K268" s="89"/>
      <c r="L268" s="89"/>
      <c r="M268" s="89"/>
      <c r="N268" s="89"/>
      <c r="O268" s="223"/>
      <c r="P268" s="89"/>
      <c r="Q268" s="223"/>
      <c r="Z268" s="325"/>
      <c r="AA268" s="325"/>
    </row>
    <row r="269" spans="1:27" s="1" customFormat="1">
      <c r="A269" s="79"/>
      <c r="B269" s="89"/>
      <c r="C269" s="89"/>
      <c r="D269" s="89"/>
      <c r="E269" s="89"/>
      <c r="F269" s="89"/>
      <c r="G269" s="89"/>
      <c r="H269" s="89"/>
      <c r="I269" s="89"/>
      <c r="J269" s="89"/>
      <c r="K269" s="89"/>
      <c r="L269" s="89"/>
      <c r="M269" s="89"/>
      <c r="N269" s="89"/>
      <c r="O269" s="223"/>
      <c r="P269" s="89"/>
      <c r="Q269" s="223"/>
      <c r="Z269" s="325"/>
      <c r="AA269" s="325"/>
    </row>
    <row r="270" spans="1:27" s="1" customFormat="1">
      <c r="A270" s="79"/>
      <c r="B270" s="89"/>
      <c r="C270" s="89"/>
      <c r="D270" s="89"/>
      <c r="E270" s="89"/>
      <c r="F270" s="89"/>
      <c r="G270" s="89"/>
      <c r="H270" s="89"/>
      <c r="I270" s="89"/>
      <c r="J270" s="89"/>
      <c r="K270" s="89"/>
      <c r="L270" s="89"/>
      <c r="M270" s="89"/>
      <c r="N270" s="89"/>
      <c r="O270" s="223"/>
      <c r="P270" s="89"/>
      <c r="Q270" s="223"/>
      <c r="Z270" s="325"/>
      <c r="AA270" s="325"/>
    </row>
    <row r="271" spans="1:27" s="1" customFormat="1">
      <c r="A271" s="79"/>
      <c r="B271" s="89"/>
      <c r="C271" s="89"/>
      <c r="D271" s="89"/>
      <c r="E271" s="89"/>
      <c r="F271" s="89"/>
      <c r="G271" s="89"/>
      <c r="H271" s="89"/>
      <c r="I271" s="89"/>
      <c r="J271" s="89"/>
      <c r="K271" s="89"/>
      <c r="L271" s="89"/>
      <c r="M271" s="89"/>
      <c r="N271" s="89"/>
      <c r="O271" s="223"/>
      <c r="P271" s="89"/>
      <c r="Q271" s="223"/>
      <c r="Z271" s="325"/>
      <c r="AA271" s="325"/>
    </row>
    <row r="272" spans="1:27" s="1" customFormat="1">
      <c r="A272" s="79"/>
      <c r="B272" s="89"/>
      <c r="C272" s="89"/>
      <c r="D272" s="89"/>
      <c r="E272" s="89"/>
      <c r="F272" s="89"/>
      <c r="G272" s="89"/>
      <c r="H272" s="89"/>
      <c r="I272" s="89"/>
      <c r="J272" s="89"/>
      <c r="K272" s="89"/>
      <c r="L272" s="89"/>
      <c r="M272" s="89"/>
      <c r="N272" s="89"/>
      <c r="O272" s="223"/>
      <c r="P272" s="89"/>
      <c r="Q272" s="223"/>
      <c r="Z272" s="325"/>
      <c r="AA272" s="325"/>
    </row>
    <row r="273" spans="1:27" s="1" customFormat="1">
      <c r="A273" s="79"/>
      <c r="B273" s="89"/>
      <c r="C273" s="89"/>
      <c r="D273" s="89"/>
      <c r="E273" s="89"/>
      <c r="F273" s="89"/>
      <c r="G273" s="89"/>
      <c r="H273" s="89"/>
      <c r="I273" s="89"/>
      <c r="J273" s="89"/>
      <c r="K273" s="89"/>
      <c r="L273" s="89"/>
      <c r="M273" s="89"/>
      <c r="N273" s="89"/>
      <c r="O273" s="223"/>
      <c r="P273" s="89"/>
      <c r="Q273" s="223"/>
      <c r="Z273" s="325"/>
      <c r="AA273" s="325"/>
    </row>
    <row r="274" spans="1:27" s="1" customFormat="1">
      <c r="A274" s="79"/>
      <c r="B274" s="89"/>
      <c r="C274" s="89"/>
      <c r="D274" s="89"/>
      <c r="E274" s="89"/>
      <c r="F274" s="89"/>
      <c r="G274" s="89"/>
      <c r="H274" s="89"/>
      <c r="I274" s="89"/>
      <c r="J274" s="89"/>
      <c r="K274" s="89"/>
      <c r="L274" s="89"/>
      <c r="M274" s="89"/>
      <c r="N274" s="89"/>
      <c r="O274" s="223"/>
      <c r="P274" s="89"/>
      <c r="Q274" s="223"/>
      <c r="Z274" s="325"/>
      <c r="AA274" s="325"/>
    </row>
    <row r="275" spans="1:27" s="1" customFormat="1">
      <c r="A275" s="79"/>
      <c r="B275" s="89"/>
      <c r="C275" s="89"/>
      <c r="D275" s="89"/>
      <c r="E275" s="89"/>
      <c r="F275" s="89"/>
      <c r="G275" s="89"/>
      <c r="H275" s="89"/>
      <c r="I275" s="89"/>
      <c r="J275" s="89"/>
      <c r="K275" s="89"/>
      <c r="L275" s="89"/>
      <c r="M275" s="89"/>
      <c r="N275" s="89"/>
      <c r="O275" s="223"/>
      <c r="P275" s="89"/>
      <c r="Q275" s="223"/>
      <c r="Z275" s="325"/>
      <c r="AA275" s="325"/>
    </row>
    <row r="276" spans="1:27" s="1" customFormat="1">
      <c r="A276" s="79"/>
      <c r="B276" s="89"/>
      <c r="C276" s="89"/>
      <c r="D276" s="89"/>
      <c r="E276" s="89"/>
      <c r="F276" s="89"/>
      <c r="G276" s="89"/>
      <c r="H276" s="89"/>
      <c r="I276" s="89"/>
      <c r="J276" s="89"/>
      <c r="K276" s="89"/>
      <c r="L276" s="89"/>
      <c r="M276" s="89"/>
      <c r="N276" s="89"/>
      <c r="O276" s="223"/>
      <c r="P276" s="89"/>
      <c r="Q276" s="223"/>
      <c r="Z276" s="325"/>
      <c r="AA276" s="325"/>
    </row>
    <row r="277" spans="1:27" s="1" customFormat="1">
      <c r="A277" s="79"/>
      <c r="B277" s="89"/>
      <c r="C277" s="89"/>
      <c r="D277" s="89"/>
      <c r="E277" s="89"/>
      <c r="F277" s="89"/>
      <c r="G277" s="89"/>
      <c r="H277" s="89"/>
      <c r="I277" s="89"/>
      <c r="J277" s="89"/>
      <c r="K277" s="89"/>
      <c r="L277" s="89"/>
      <c r="M277" s="89"/>
      <c r="N277" s="89"/>
      <c r="O277" s="223"/>
      <c r="P277" s="89"/>
      <c r="Q277" s="223"/>
      <c r="Z277" s="325"/>
      <c r="AA277" s="325"/>
    </row>
    <row r="278" spans="1:27" s="1" customFormat="1">
      <c r="A278" s="79"/>
      <c r="B278" s="89"/>
      <c r="C278" s="89"/>
      <c r="D278" s="89"/>
      <c r="E278" s="89"/>
      <c r="F278" s="89"/>
      <c r="G278" s="89"/>
      <c r="H278" s="89"/>
      <c r="I278" s="89"/>
      <c r="J278" s="89"/>
      <c r="K278" s="89"/>
      <c r="L278" s="89"/>
      <c r="M278" s="89"/>
      <c r="N278" s="89"/>
      <c r="O278" s="223"/>
      <c r="P278" s="89"/>
      <c r="Q278" s="223"/>
      <c r="Z278" s="325"/>
      <c r="AA278" s="325"/>
    </row>
    <row r="279" spans="1:27" s="1" customFormat="1">
      <c r="A279" s="79"/>
      <c r="B279" s="89"/>
      <c r="C279" s="89"/>
      <c r="D279" s="89"/>
      <c r="E279" s="89"/>
      <c r="F279" s="89"/>
      <c r="G279" s="89"/>
      <c r="H279" s="89"/>
      <c r="I279" s="89"/>
      <c r="J279" s="89"/>
      <c r="K279" s="89"/>
      <c r="L279" s="89"/>
      <c r="M279" s="89"/>
      <c r="N279" s="89"/>
      <c r="O279" s="223"/>
      <c r="P279" s="89"/>
      <c r="Q279" s="223"/>
      <c r="Z279" s="325"/>
      <c r="AA279" s="325"/>
    </row>
    <row r="280" spans="1:27" s="1" customFormat="1">
      <c r="A280" s="79"/>
      <c r="B280" s="89"/>
      <c r="C280" s="89"/>
      <c r="D280" s="89"/>
      <c r="E280" s="89"/>
      <c r="F280" s="89"/>
      <c r="G280" s="89"/>
      <c r="H280" s="89"/>
      <c r="I280" s="89"/>
      <c r="J280" s="89"/>
      <c r="K280" s="89"/>
      <c r="L280" s="89"/>
      <c r="M280" s="89"/>
      <c r="N280" s="89"/>
      <c r="O280" s="223"/>
      <c r="P280" s="89"/>
      <c r="Q280" s="223"/>
      <c r="Z280" s="325"/>
      <c r="AA280" s="325"/>
    </row>
    <row r="281" spans="1:27" s="1" customFormat="1">
      <c r="A281" s="79"/>
      <c r="B281" s="89"/>
      <c r="C281" s="89"/>
      <c r="D281" s="89"/>
      <c r="E281" s="89"/>
      <c r="F281" s="89"/>
      <c r="G281" s="89"/>
      <c r="H281" s="89"/>
      <c r="I281" s="89"/>
      <c r="J281" s="89"/>
      <c r="K281" s="89"/>
      <c r="L281" s="89"/>
      <c r="M281" s="89"/>
      <c r="N281" s="89"/>
      <c r="O281" s="223"/>
      <c r="P281" s="89"/>
      <c r="Q281" s="223"/>
      <c r="Z281" s="325"/>
      <c r="AA281" s="325"/>
    </row>
    <row r="282" spans="1:27" s="1" customFormat="1">
      <c r="A282" s="79"/>
      <c r="B282" s="89"/>
      <c r="C282" s="89"/>
      <c r="D282" s="89"/>
      <c r="E282" s="89"/>
      <c r="F282" s="89"/>
      <c r="G282" s="89"/>
      <c r="H282" s="89"/>
      <c r="I282" s="89"/>
      <c r="J282" s="89"/>
      <c r="K282" s="89"/>
      <c r="L282" s="89"/>
      <c r="M282" s="89"/>
      <c r="N282" s="89"/>
      <c r="O282" s="223"/>
      <c r="P282" s="89"/>
      <c r="Q282" s="223"/>
      <c r="Z282" s="325"/>
      <c r="AA282" s="325"/>
    </row>
    <row r="283" spans="1:27" s="1" customFormat="1">
      <c r="A283" s="79"/>
      <c r="B283" s="89"/>
      <c r="C283" s="89"/>
      <c r="D283" s="89"/>
      <c r="E283" s="89"/>
      <c r="F283" s="89"/>
      <c r="G283" s="89"/>
      <c r="H283" s="89"/>
      <c r="I283" s="89"/>
      <c r="J283" s="89"/>
      <c r="K283" s="89"/>
      <c r="L283" s="89"/>
      <c r="M283" s="89"/>
      <c r="N283" s="89"/>
      <c r="O283" s="223"/>
      <c r="P283" s="89"/>
      <c r="Q283" s="223"/>
      <c r="Z283" s="325"/>
      <c r="AA283" s="325"/>
    </row>
    <row r="284" spans="1:27" s="1" customFormat="1">
      <c r="A284" s="79"/>
      <c r="B284" s="89"/>
      <c r="C284" s="89"/>
      <c r="D284" s="89"/>
      <c r="E284" s="89"/>
      <c r="F284" s="89"/>
      <c r="G284" s="89"/>
      <c r="H284" s="89"/>
      <c r="I284" s="89"/>
      <c r="J284" s="89"/>
      <c r="K284" s="89"/>
      <c r="L284" s="89"/>
      <c r="M284" s="89"/>
      <c r="N284" s="89"/>
      <c r="O284" s="223"/>
      <c r="P284" s="89"/>
      <c r="Q284" s="223"/>
      <c r="Z284" s="325"/>
      <c r="AA284" s="325"/>
    </row>
    <row r="285" spans="1:27" s="1" customFormat="1">
      <c r="A285" s="79"/>
      <c r="B285" s="89"/>
      <c r="C285" s="89"/>
      <c r="D285" s="89"/>
      <c r="E285" s="89"/>
      <c r="F285" s="89"/>
      <c r="G285" s="89"/>
      <c r="H285" s="89"/>
      <c r="I285" s="89"/>
      <c r="J285" s="89"/>
      <c r="K285" s="89"/>
      <c r="L285" s="89"/>
      <c r="M285" s="89"/>
      <c r="N285" s="89"/>
      <c r="O285" s="223"/>
      <c r="P285" s="89"/>
      <c r="Q285" s="223"/>
      <c r="Z285" s="325"/>
      <c r="AA285" s="325"/>
    </row>
    <row r="286" spans="1:27" s="1" customFormat="1">
      <c r="A286" s="79"/>
      <c r="B286" s="89"/>
      <c r="C286" s="89"/>
      <c r="D286" s="89"/>
      <c r="E286" s="89"/>
      <c r="F286" s="89"/>
      <c r="G286" s="89"/>
      <c r="H286" s="89"/>
      <c r="I286" s="89"/>
      <c r="J286" s="89"/>
      <c r="K286" s="89"/>
      <c r="L286" s="89"/>
      <c r="M286" s="89"/>
      <c r="N286" s="89"/>
      <c r="O286" s="223"/>
      <c r="P286" s="89"/>
      <c r="Q286" s="223"/>
      <c r="Z286" s="325"/>
      <c r="AA286" s="325"/>
    </row>
    <row r="287" spans="1:27" s="1" customFormat="1">
      <c r="A287" s="79"/>
      <c r="B287" s="89"/>
      <c r="C287" s="89"/>
      <c r="D287" s="89"/>
      <c r="E287" s="89"/>
      <c r="F287" s="89"/>
      <c r="G287" s="89"/>
      <c r="H287" s="89"/>
      <c r="I287" s="89"/>
      <c r="J287" s="89"/>
      <c r="K287" s="89"/>
      <c r="L287" s="89"/>
      <c r="M287" s="89"/>
      <c r="N287" s="89"/>
      <c r="O287" s="223"/>
      <c r="P287" s="89"/>
      <c r="Q287" s="223"/>
      <c r="Z287" s="325"/>
      <c r="AA287" s="325"/>
    </row>
    <row r="288" spans="1:27" s="1" customFormat="1">
      <c r="A288" s="79"/>
      <c r="B288" s="89"/>
      <c r="C288" s="89"/>
      <c r="D288" s="89"/>
      <c r="E288" s="89"/>
      <c r="F288" s="89"/>
      <c r="G288" s="89"/>
      <c r="H288" s="89"/>
      <c r="I288" s="89"/>
      <c r="J288" s="89"/>
      <c r="K288" s="89"/>
      <c r="L288" s="89"/>
      <c r="M288" s="89"/>
      <c r="N288" s="89"/>
      <c r="O288" s="223"/>
      <c r="P288" s="89"/>
      <c r="Q288" s="223"/>
      <c r="Z288" s="325"/>
      <c r="AA288" s="325"/>
    </row>
    <row r="289" spans="1:27" s="1" customFormat="1">
      <c r="A289" s="79"/>
      <c r="B289" s="89"/>
      <c r="C289" s="89"/>
      <c r="D289" s="89"/>
      <c r="E289" s="89"/>
      <c r="F289" s="89"/>
      <c r="G289" s="89"/>
      <c r="H289" s="89"/>
      <c r="I289" s="89"/>
      <c r="J289" s="89"/>
      <c r="K289" s="89"/>
      <c r="L289" s="89"/>
      <c r="M289" s="89"/>
      <c r="N289" s="89"/>
      <c r="O289" s="223"/>
      <c r="P289" s="89"/>
      <c r="Q289" s="223"/>
      <c r="Z289" s="325"/>
      <c r="AA289" s="325"/>
    </row>
    <row r="290" spans="1:27" s="1" customFormat="1">
      <c r="A290" s="79"/>
      <c r="B290" s="89"/>
      <c r="C290" s="89"/>
      <c r="D290" s="89"/>
      <c r="E290" s="89"/>
      <c r="F290" s="89"/>
      <c r="G290" s="89"/>
      <c r="H290" s="89"/>
      <c r="I290" s="89"/>
      <c r="J290" s="89"/>
      <c r="K290" s="89"/>
      <c r="L290" s="89"/>
      <c r="M290" s="89"/>
      <c r="N290" s="89"/>
      <c r="O290" s="223"/>
      <c r="P290" s="89"/>
      <c r="Q290" s="223"/>
      <c r="Z290" s="325"/>
      <c r="AA290" s="325"/>
    </row>
    <row r="291" spans="1:27" s="1" customFormat="1">
      <c r="A291" s="79"/>
      <c r="B291" s="89"/>
      <c r="C291" s="89"/>
      <c r="D291" s="89"/>
      <c r="E291" s="89"/>
      <c r="F291" s="89"/>
      <c r="G291" s="89"/>
      <c r="H291" s="89"/>
      <c r="I291" s="89"/>
      <c r="J291" s="89"/>
      <c r="K291" s="89"/>
      <c r="L291" s="89"/>
      <c r="M291" s="89"/>
      <c r="N291" s="89"/>
      <c r="O291" s="223"/>
      <c r="P291" s="89"/>
      <c r="Q291" s="223"/>
      <c r="Z291" s="325"/>
      <c r="AA291" s="325"/>
    </row>
    <row r="292" spans="1:27" s="1" customFormat="1">
      <c r="A292" s="79"/>
      <c r="B292" s="89"/>
      <c r="C292" s="89"/>
      <c r="D292" s="89"/>
      <c r="E292" s="89"/>
      <c r="F292" s="89"/>
      <c r="G292" s="89"/>
      <c r="H292" s="89"/>
      <c r="I292" s="89"/>
      <c r="J292" s="89"/>
      <c r="K292" s="89"/>
      <c r="L292" s="89"/>
      <c r="M292" s="89"/>
      <c r="N292" s="89"/>
      <c r="O292" s="223"/>
      <c r="P292" s="89"/>
      <c r="Q292" s="223"/>
      <c r="Z292" s="325"/>
      <c r="AA292" s="325"/>
    </row>
    <row r="293" spans="1:27" s="1" customFormat="1">
      <c r="A293" s="79"/>
      <c r="B293" s="89"/>
      <c r="C293" s="89"/>
      <c r="D293" s="89"/>
      <c r="E293" s="89"/>
      <c r="F293" s="89"/>
      <c r="G293" s="89"/>
      <c r="H293" s="89"/>
      <c r="I293" s="89"/>
      <c r="J293" s="89"/>
      <c r="K293" s="89"/>
      <c r="L293" s="89"/>
      <c r="M293" s="89"/>
      <c r="N293" s="89"/>
      <c r="O293" s="223"/>
      <c r="P293" s="89"/>
      <c r="Q293" s="223"/>
      <c r="Z293" s="325"/>
      <c r="AA293" s="325"/>
    </row>
    <row r="294" spans="1:27" s="1" customFormat="1">
      <c r="A294" s="79"/>
      <c r="B294" s="89"/>
      <c r="C294" s="89"/>
      <c r="D294" s="89"/>
      <c r="E294" s="89"/>
      <c r="F294" s="89"/>
      <c r="G294" s="89"/>
      <c r="H294" s="89"/>
      <c r="I294" s="89"/>
      <c r="J294" s="89"/>
      <c r="K294" s="89"/>
      <c r="L294" s="89"/>
      <c r="M294" s="89"/>
      <c r="N294" s="89"/>
      <c r="O294" s="223"/>
      <c r="P294" s="89"/>
      <c r="Q294" s="223"/>
      <c r="Z294" s="325"/>
      <c r="AA294" s="325"/>
    </row>
    <row r="295" spans="1:27" s="1" customFormat="1">
      <c r="A295" s="79"/>
      <c r="B295" s="89"/>
      <c r="C295" s="89"/>
      <c r="D295" s="89"/>
      <c r="E295" s="89"/>
      <c r="F295" s="89"/>
      <c r="G295" s="89"/>
      <c r="H295" s="89"/>
      <c r="I295" s="89"/>
      <c r="J295" s="89"/>
      <c r="K295" s="89"/>
      <c r="L295" s="89"/>
      <c r="M295" s="89"/>
      <c r="N295" s="89"/>
      <c r="O295" s="223"/>
      <c r="P295" s="89"/>
      <c r="Q295" s="223"/>
      <c r="Z295" s="325"/>
      <c r="AA295" s="325"/>
    </row>
    <row r="296" spans="1:27" s="1" customFormat="1">
      <c r="A296" s="79"/>
      <c r="B296" s="89"/>
      <c r="C296" s="89"/>
      <c r="D296" s="89"/>
      <c r="E296" s="89"/>
      <c r="F296" s="89"/>
      <c r="G296" s="89"/>
      <c r="H296" s="89"/>
      <c r="I296" s="89"/>
      <c r="J296" s="89"/>
      <c r="K296" s="89"/>
      <c r="L296" s="89"/>
      <c r="M296" s="89"/>
      <c r="N296" s="89"/>
      <c r="O296" s="223"/>
      <c r="P296" s="89"/>
      <c r="Q296" s="223"/>
      <c r="Z296" s="325"/>
      <c r="AA296" s="325"/>
    </row>
    <row r="297" spans="1:27" s="1" customFormat="1">
      <c r="A297" s="79"/>
      <c r="B297" s="89"/>
      <c r="C297" s="89"/>
      <c r="D297" s="89"/>
      <c r="E297" s="89"/>
      <c r="F297" s="89"/>
      <c r="G297" s="89"/>
      <c r="H297" s="89"/>
      <c r="I297" s="89"/>
      <c r="J297" s="89"/>
      <c r="K297" s="89"/>
      <c r="L297" s="89"/>
      <c r="M297" s="89"/>
      <c r="N297" s="89"/>
      <c r="O297" s="223"/>
      <c r="P297" s="89"/>
      <c r="Q297" s="223"/>
      <c r="Z297" s="325"/>
      <c r="AA297" s="325"/>
    </row>
    <row r="298" spans="1:27" s="1" customFormat="1">
      <c r="A298" s="79"/>
      <c r="B298" s="89"/>
      <c r="C298" s="89"/>
      <c r="D298" s="89"/>
      <c r="E298" s="89"/>
      <c r="F298" s="89"/>
      <c r="G298" s="89"/>
      <c r="H298" s="89"/>
      <c r="I298" s="89"/>
      <c r="J298" s="89"/>
      <c r="K298" s="89"/>
      <c r="L298" s="89"/>
      <c r="M298" s="89"/>
      <c r="N298" s="89"/>
      <c r="O298" s="223"/>
      <c r="P298" s="89"/>
      <c r="Q298" s="223"/>
      <c r="Z298" s="325"/>
      <c r="AA298" s="325"/>
    </row>
    <row r="299" spans="1:27" s="1" customFormat="1">
      <c r="A299" s="79"/>
      <c r="B299" s="89"/>
      <c r="C299" s="89"/>
      <c r="D299" s="89"/>
      <c r="E299" s="89"/>
      <c r="F299" s="89"/>
      <c r="G299" s="89"/>
      <c r="H299" s="89"/>
      <c r="I299" s="89"/>
      <c r="J299" s="89"/>
      <c r="K299" s="89"/>
      <c r="L299" s="89"/>
      <c r="M299" s="89"/>
      <c r="N299" s="89"/>
      <c r="O299" s="223"/>
      <c r="P299" s="89"/>
      <c r="Q299" s="223"/>
      <c r="Z299" s="325"/>
      <c r="AA299" s="325"/>
    </row>
    <row r="300" spans="1:27" s="1" customFormat="1">
      <c r="A300" s="79"/>
      <c r="B300" s="89"/>
      <c r="C300" s="89"/>
      <c r="D300" s="89"/>
      <c r="E300" s="89"/>
      <c r="F300" s="89"/>
      <c r="G300" s="89"/>
      <c r="H300" s="89"/>
      <c r="I300" s="89"/>
      <c r="J300" s="89"/>
      <c r="K300" s="89"/>
      <c r="L300" s="89"/>
      <c r="M300" s="89"/>
      <c r="N300" s="89"/>
      <c r="O300" s="223"/>
      <c r="P300" s="89"/>
      <c r="Q300" s="223"/>
      <c r="Z300" s="325"/>
      <c r="AA300" s="325"/>
    </row>
    <row r="301" spans="1:27" s="1" customFormat="1">
      <c r="A301" s="79"/>
      <c r="B301" s="89"/>
      <c r="C301" s="89"/>
      <c r="D301" s="89"/>
      <c r="E301" s="89"/>
      <c r="F301" s="89"/>
      <c r="G301" s="89"/>
      <c r="H301" s="89"/>
      <c r="I301" s="89"/>
      <c r="J301" s="89"/>
      <c r="K301" s="89"/>
      <c r="L301" s="89"/>
      <c r="M301" s="89"/>
      <c r="N301" s="89"/>
      <c r="O301" s="223"/>
      <c r="P301" s="89"/>
      <c r="Q301" s="223"/>
      <c r="Z301" s="325"/>
      <c r="AA301" s="325"/>
    </row>
    <row r="302" spans="1:27" s="1" customFormat="1">
      <c r="A302" s="79"/>
      <c r="B302" s="89"/>
      <c r="C302" s="89"/>
      <c r="D302" s="89"/>
      <c r="E302" s="89"/>
      <c r="F302" s="89"/>
      <c r="G302" s="89"/>
      <c r="H302" s="89"/>
      <c r="I302" s="89"/>
      <c r="J302" s="89"/>
      <c r="K302" s="89"/>
      <c r="L302" s="89"/>
      <c r="M302" s="89"/>
      <c r="N302" s="89"/>
      <c r="O302" s="223"/>
      <c r="P302" s="89"/>
      <c r="Q302" s="223"/>
      <c r="Z302" s="325"/>
      <c r="AA302" s="325"/>
    </row>
    <row r="303" spans="1:27" s="1" customFormat="1">
      <c r="A303" s="79"/>
      <c r="B303" s="89"/>
      <c r="C303" s="89"/>
      <c r="D303" s="89"/>
      <c r="E303" s="89"/>
      <c r="F303" s="89"/>
      <c r="G303" s="89"/>
      <c r="H303" s="89"/>
      <c r="I303" s="89"/>
      <c r="J303" s="89"/>
      <c r="K303" s="89"/>
      <c r="L303" s="89"/>
      <c r="M303" s="89"/>
      <c r="N303" s="89"/>
      <c r="O303" s="223"/>
      <c r="P303" s="89"/>
      <c r="Q303" s="223"/>
      <c r="Z303" s="325"/>
      <c r="AA303" s="325"/>
    </row>
    <row r="304" spans="1:27" s="1" customFormat="1">
      <c r="A304" s="79"/>
      <c r="B304" s="89"/>
      <c r="C304" s="89"/>
      <c r="D304" s="89"/>
      <c r="E304" s="89"/>
      <c r="F304" s="89"/>
      <c r="G304" s="89"/>
      <c r="H304" s="89"/>
      <c r="I304" s="89"/>
      <c r="J304" s="89"/>
      <c r="K304" s="89"/>
      <c r="L304" s="89"/>
      <c r="M304" s="89"/>
      <c r="N304" s="89"/>
      <c r="O304" s="223"/>
      <c r="P304" s="89"/>
      <c r="Q304" s="223"/>
      <c r="Z304" s="325"/>
      <c r="AA304" s="325"/>
    </row>
    <row r="305" spans="1:27" s="1" customFormat="1">
      <c r="A305" s="79"/>
      <c r="B305" s="89"/>
      <c r="C305" s="89"/>
      <c r="D305" s="89"/>
      <c r="E305" s="89"/>
      <c r="F305" s="89"/>
      <c r="G305" s="89"/>
      <c r="H305" s="89"/>
      <c r="I305" s="89"/>
      <c r="J305" s="89"/>
      <c r="K305" s="89"/>
      <c r="L305" s="89"/>
      <c r="M305" s="89"/>
      <c r="N305" s="89"/>
      <c r="O305" s="223"/>
      <c r="P305" s="89"/>
      <c r="Q305" s="223"/>
      <c r="Z305" s="325"/>
      <c r="AA305" s="325"/>
    </row>
    <row r="306" spans="1:27" s="1" customFormat="1">
      <c r="A306" s="79"/>
      <c r="B306" s="89"/>
      <c r="C306" s="89"/>
      <c r="D306" s="89"/>
      <c r="E306" s="89"/>
      <c r="F306" s="89"/>
      <c r="G306" s="89"/>
      <c r="H306" s="89"/>
      <c r="I306" s="89"/>
      <c r="J306" s="89"/>
      <c r="K306" s="89"/>
      <c r="L306" s="89"/>
      <c r="M306" s="89"/>
      <c r="N306" s="89"/>
      <c r="O306" s="223"/>
      <c r="P306" s="89"/>
      <c r="Q306" s="223"/>
      <c r="Z306" s="325"/>
      <c r="AA306" s="325"/>
    </row>
    <row r="307" spans="1:27" s="1" customFormat="1">
      <c r="A307" s="79"/>
      <c r="B307" s="89"/>
      <c r="C307" s="89"/>
      <c r="D307" s="89"/>
      <c r="E307" s="89"/>
      <c r="F307" s="89"/>
      <c r="G307" s="89"/>
      <c r="H307" s="89"/>
      <c r="I307" s="89"/>
      <c r="J307" s="89"/>
      <c r="K307" s="89"/>
      <c r="L307" s="89"/>
      <c r="M307" s="89"/>
      <c r="N307" s="89"/>
      <c r="O307" s="223"/>
      <c r="P307" s="89"/>
      <c r="Q307" s="223"/>
      <c r="Z307" s="325"/>
      <c r="AA307" s="325"/>
    </row>
    <row r="308" spans="1:27" s="1" customFormat="1">
      <c r="A308" s="79"/>
      <c r="B308" s="89"/>
      <c r="C308" s="89"/>
      <c r="D308" s="89"/>
      <c r="E308" s="89"/>
      <c r="F308" s="89"/>
      <c r="G308" s="89"/>
      <c r="H308" s="89"/>
      <c r="I308" s="89"/>
      <c r="J308" s="89"/>
      <c r="K308" s="89"/>
      <c r="L308" s="89"/>
      <c r="M308" s="89"/>
      <c r="N308" s="89"/>
      <c r="O308" s="223"/>
      <c r="P308" s="89"/>
      <c r="Q308" s="223"/>
      <c r="Z308" s="325"/>
      <c r="AA308" s="325"/>
    </row>
    <row r="309" spans="1:27" s="1" customFormat="1">
      <c r="A309" s="79"/>
      <c r="B309" s="89"/>
      <c r="C309" s="89"/>
      <c r="D309" s="89"/>
      <c r="E309" s="89"/>
      <c r="F309" s="89"/>
      <c r="G309" s="89"/>
      <c r="H309" s="89"/>
      <c r="I309" s="89"/>
      <c r="J309" s="89"/>
      <c r="K309" s="89"/>
      <c r="L309" s="89"/>
      <c r="M309" s="89"/>
      <c r="N309" s="89"/>
      <c r="O309" s="223"/>
      <c r="P309" s="89"/>
      <c r="Q309" s="223"/>
      <c r="Z309" s="325"/>
      <c r="AA309" s="325"/>
    </row>
    <row r="310" spans="1:27" s="1" customFormat="1">
      <c r="A310" s="79"/>
      <c r="B310" s="89"/>
      <c r="C310" s="89"/>
      <c r="D310" s="89"/>
      <c r="E310" s="89"/>
      <c r="F310" s="89"/>
      <c r="G310" s="89"/>
      <c r="H310" s="89"/>
      <c r="I310" s="89"/>
      <c r="J310" s="89"/>
      <c r="K310" s="89"/>
      <c r="L310" s="89"/>
      <c r="M310" s="89"/>
      <c r="N310" s="89"/>
      <c r="O310" s="223"/>
      <c r="P310" s="89"/>
      <c r="Q310" s="223"/>
      <c r="Z310" s="325"/>
      <c r="AA310" s="325"/>
    </row>
    <row r="311" spans="1:27" s="1" customFormat="1">
      <c r="A311" s="79"/>
      <c r="B311" s="89"/>
      <c r="C311" s="89"/>
      <c r="D311" s="89"/>
      <c r="E311" s="89"/>
      <c r="F311" s="89"/>
      <c r="G311" s="89"/>
      <c r="H311" s="89"/>
      <c r="I311" s="89"/>
      <c r="J311" s="89"/>
      <c r="K311" s="89"/>
      <c r="L311" s="89"/>
      <c r="M311" s="89"/>
      <c r="N311" s="89"/>
      <c r="O311" s="223"/>
      <c r="P311" s="89"/>
      <c r="Q311" s="223"/>
      <c r="Z311" s="325"/>
      <c r="AA311" s="325"/>
    </row>
    <row r="312" spans="1:27" s="1" customFormat="1">
      <c r="A312" s="79"/>
      <c r="B312" s="89"/>
      <c r="C312" s="89"/>
      <c r="D312" s="89"/>
      <c r="E312" s="89"/>
      <c r="F312" s="89"/>
      <c r="G312" s="89"/>
      <c r="H312" s="89"/>
      <c r="I312" s="89"/>
      <c r="J312" s="89"/>
      <c r="K312" s="89"/>
      <c r="L312" s="89"/>
      <c r="M312" s="89"/>
      <c r="N312" s="89"/>
      <c r="O312" s="223"/>
      <c r="P312" s="89"/>
      <c r="Q312" s="223"/>
      <c r="Z312" s="325"/>
      <c r="AA312" s="325"/>
    </row>
    <row r="313" spans="1:27" s="1" customFormat="1">
      <c r="A313" s="79"/>
      <c r="B313" s="89"/>
      <c r="C313" s="89"/>
      <c r="D313" s="89"/>
      <c r="E313" s="89"/>
      <c r="F313" s="89"/>
      <c r="G313" s="89"/>
      <c r="H313" s="89"/>
      <c r="I313" s="89"/>
      <c r="J313" s="89"/>
      <c r="K313" s="89"/>
      <c r="L313" s="89"/>
      <c r="M313" s="89"/>
      <c r="N313" s="89"/>
      <c r="O313" s="223"/>
      <c r="P313" s="89"/>
      <c r="Q313" s="223"/>
      <c r="Z313" s="325"/>
      <c r="AA313" s="325"/>
    </row>
    <row r="314" spans="1:27" s="1" customFormat="1">
      <c r="A314" s="79"/>
      <c r="B314" s="89"/>
      <c r="C314" s="89"/>
      <c r="D314" s="89"/>
      <c r="E314" s="89"/>
      <c r="F314" s="89"/>
      <c r="G314" s="89"/>
      <c r="H314" s="89"/>
      <c r="I314" s="89"/>
      <c r="J314" s="89"/>
      <c r="K314" s="89"/>
      <c r="L314" s="89"/>
      <c r="M314" s="89"/>
      <c r="N314" s="89"/>
      <c r="O314" s="223"/>
      <c r="P314" s="89"/>
      <c r="Q314" s="223"/>
      <c r="Z314" s="325"/>
      <c r="AA314" s="325"/>
    </row>
    <row r="315" spans="1:27" s="1" customFormat="1">
      <c r="A315" s="79"/>
      <c r="B315" s="89"/>
      <c r="C315" s="89"/>
      <c r="D315" s="89"/>
      <c r="E315" s="89"/>
      <c r="F315" s="89"/>
      <c r="G315" s="89"/>
      <c r="H315" s="89"/>
      <c r="I315" s="89"/>
      <c r="J315" s="89"/>
      <c r="K315" s="89"/>
      <c r="L315" s="89"/>
      <c r="M315" s="89"/>
      <c r="N315" s="89"/>
      <c r="O315" s="223"/>
      <c r="P315" s="89"/>
      <c r="Q315" s="223"/>
      <c r="Z315" s="325"/>
      <c r="AA315" s="325"/>
    </row>
    <row r="316" spans="1:27" s="1" customFormat="1">
      <c r="A316" s="79"/>
      <c r="B316" s="89"/>
      <c r="C316" s="89"/>
      <c r="D316" s="89"/>
      <c r="E316" s="89"/>
      <c r="F316" s="89"/>
      <c r="G316" s="89"/>
      <c r="H316" s="89"/>
      <c r="I316" s="89"/>
      <c r="J316" s="89"/>
      <c r="K316" s="89"/>
      <c r="L316" s="89"/>
      <c r="M316" s="89"/>
      <c r="N316" s="89"/>
      <c r="O316" s="223"/>
      <c r="P316" s="89"/>
      <c r="Q316" s="223"/>
      <c r="Z316" s="325"/>
      <c r="AA316" s="325"/>
    </row>
    <row r="317" spans="1:27" s="1" customFormat="1">
      <c r="A317" s="79"/>
      <c r="B317" s="89"/>
      <c r="C317" s="89"/>
      <c r="D317" s="89"/>
      <c r="E317" s="89"/>
      <c r="F317" s="89"/>
      <c r="G317" s="89"/>
      <c r="H317" s="89"/>
      <c r="I317" s="89"/>
      <c r="J317" s="89"/>
      <c r="K317" s="89"/>
      <c r="L317" s="89"/>
      <c r="M317" s="89"/>
      <c r="N317" s="89"/>
      <c r="O317" s="223"/>
      <c r="P317" s="89"/>
      <c r="Q317" s="223"/>
      <c r="Z317" s="325"/>
      <c r="AA317" s="325"/>
    </row>
    <row r="318" spans="1:27" s="1" customFormat="1">
      <c r="A318" s="79"/>
      <c r="B318" s="89"/>
      <c r="C318" s="89"/>
      <c r="D318" s="89"/>
      <c r="E318" s="89"/>
      <c r="F318" s="89"/>
      <c r="G318" s="89"/>
      <c r="H318" s="89"/>
      <c r="I318" s="89"/>
      <c r="J318" s="89"/>
      <c r="K318" s="89"/>
      <c r="L318" s="89"/>
      <c r="M318" s="89"/>
      <c r="N318" s="89"/>
      <c r="O318" s="223"/>
      <c r="P318" s="89"/>
      <c r="Q318" s="223"/>
      <c r="Z318" s="325"/>
      <c r="AA318" s="325"/>
    </row>
    <row r="319" spans="1:27" s="1" customFormat="1">
      <c r="A319" s="79"/>
      <c r="B319" s="89"/>
      <c r="C319" s="89"/>
      <c r="D319" s="89"/>
      <c r="E319" s="89"/>
      <c r="F319" s="89"/>
      <c r="G319" s="89"/>
      <c r="H319" s="89"/>
      <c r="I319" s="89"/>
      <c r="J319" s="89"/>
      <c r="K319" s="89"/>
      <c r="L319" s="89"/>
      <c r="M319" s="89"/>
      <c r="N319" s="89"/>
      <c r="O319" s="223"/>
      <c r="P319" s="89"/>
      <c r="Q319" s="223"/>
      <c r="Z319" s="325"/>
      <c r="AA319" s="325"/>
    </row>
    <row r="320" spans="1:27" s="1" customFormat="1">
      <c r="A320" s="79"/>
      <c r="B320" s="89"/>
      <c r="C320" s="89"/>
      <c r="D320" s="89"/>
      <c r="E320" s="89"/>
      <c r="F320" s="89"/>
      <c r="G320" s="89"/>
      <c r="H320" s="89"/>
      <c r="I320" s="89"/>
      <c r="J320" s="89"/>
      <c r="K320" s="89"/>
      <c r="L320" s="89"/>
      <c r="M320" s="89"/>
      <c r="N320" s="89"/>
      <c r="O320" s="223"/>
      <c r="P320" s="89"/>
      <c r="Q320" s="223"/>
      <c r="Z320" s="325"/>
      <c r="AA320" s="325"/>
    </row>
    <row r="321" spans="1:27" s="1" customFormat="1">
      <c r="A321" s="79"/>
      <c r="B321" s="89"/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89"/>
      <c r="N321" s="89"/>
      <c r="O321" s="223"/>
      <c r="P321" s="89"/>
      <c r="Q321" s="223"/>
      <c r="Z321" s="325"/>
      <c r="AA321" s="325"/>
    </row>
    <row r="322" spans="1:27" s="1" customFormat="1">
      <c r="A322" s="79"/>
      <c r="B322" s="89"/>
      <c r="C322" s="89"/>
      <c r="D322" s="89"/>
      <c r="E322" s="89"/>
      <c r="F322" s="89"/>
      <c r="G322" s="89"/>
      <c r="H322" s="89"/>
      <c r="I322" s="89"/>
      <c r="J322" s="89"/>
      <c r="K322" s="89"/>
      <c r="L322" s="89"/>
      <c r="M322" s="89"/>
      <c r="N322" s="89"/>
      <c r="O322" s="223"/>
      <c r="P322" s="89"/>
      <c r="Q322" s="223"/>
      <c r="Z322" s="325"/>
      <c r="AA322" s="325"/>
    </row>
    <row r="323" spans="1:27" s="1" customFormat="1">
      <c r="A323" s="79"/>
      <c r="B323" s="89"/>
      <c r="C323" s="89"/>
      <c r="D323" s="89"/>
      <c r="E323" s="89"/>
      <c r="F323" s="89"/>
      <c r="G323" s="89"/>
      <c r="H323" s="89"/>
      <c r="I323" s="89"/>
      <c r="J323" s="89"/>
      <c r="K323" s="89"/>
      <c r="L323" s="89"/>
      <c r="M323" s="89"/>
      <c r="N323" s="89"/>
      <c r="O323" s="223"/>
      <c r="P323" s="89"/>
      <c r="Q323" s="223"/>
      <c r="Z323" s="325"/>
      <c r="AA323" s="325"/>
    </row>
    <row r="324" spans="1:27" s="1" customFormat="1">
      <c r="A324" s="79"/>
      <c r="B324" s="89"/>
      <c r="C324" s="89"/>
      <c r="D324" s="89"/>
      <c r="E324" s="89"/>
      <c r="F324" s="89"/>
      <c r="G324" s="89"/>
      <c r="H324" s="89"/>
      <c r="I324" s="89"/>
      <c r="J324" s="89"/>
      <c r="K324" s="89"/>
      <c r="L324" s="89"/>
      <c r="M324" s="89"/>
      <c r="N324" s="89"/>
      <c r="O324" s="223"/>
      <c r="P324" s="89"/>
      <c r="Q324" s="223"/>
      <c r="Z324" s="325"/>
      <c r="AA324" s="325"/>
    </row>
    <row r="325" spans="1:27" s="1" customFormat="1">
      <c r="A325" s="79"/>
      <c r="B325" s="89"/>
      <c r="C325" s="89"/>
      <c r="D325" s="89"/>
      <c r="E325" s="89"/>
      <c r="F325" s="89"/>
      <c r="G325" s="89"/>
      <c r="H325" s="89"/>
      <c r="I325" s="89"/>
      <c r="J325" s="89"/>
      <c r="K325" s="89"/>
      <c r="L325" s="89"/>
      <c r="M325" s="89"/>
      <c r="N325" s="89"/>
      <c r="O325" s="223"/>
      <c r="P325" s="89"/>
      <c r="Q325" s="223"/>
      <c r="Z325" s="325"/>
      <c r="AA325" s="325"/>
    </row>
    <row r="326" spans="1:27" s="1" customFormat="1">
      <c r="A326" s="79"/>
      <c r="B326" s="89"/>
      <c r="C326" s="89"/>
      <c r="D326" s="89"/>
      <c r="E326" s="89"/>
      <c r="F326" s="89"/>
      <c r="G326" s="89"/>
      <c r="H326" s="89"/>
      <c r="I326" s="89"/>
      <c r="J326" s="89"/>
      <c r="K326" s="89"/>
      <c r="L326" s="89"/>
      <c r="M326" s="89"/>
      <c r="N326" s="89"/>
      <c r="O326" s="223"/>
      <c r="P326" s="89"/>
      <c r="Q326" s="223"/>
      <c r="Z326" s="325"/>
      <c r="AA326" s="325"/>
    </row>
    <row r="327" spans="1:27" s="1" customFormat="1">
      <c r="A327" s="79"/>
      <c r="B327" s="89"/>
      <c r="C327" s="89"/>
      <c r="D327" s="89"/>
      <c r="E327" s="89"/>
      <c r="F327" s="89"/>
      <c r="G327" s="89"/>
      <c r="H327" s="89"/>
      <c r="I327" s="89"/>
      <c r="J327" s="89"/>
      <c r="K327" s="89"/>
      <c r="L327" s="89"/>
      <c r="M327" s="89"/>
      <c r="N327" s="89"/>
      <c r="O327" s="223"/>
      <c r="P327" s="89"/>
      <c r="Q327" s="223"/>
      <c r="Z327" s="325"/>
      <c r="AA327" s="325"/>
    </row>
    <row r="328" spans="1:27" s="1" customFormat="1">
      <c r="A328" s="79"/>
      <c r="B328" s="89"/>
      <c r="C328" s="89"/>
      <c r="D328" s="89"/>
      <c r="E328" s="89"/>
      <c r="F328" s="89"/>
      <c r="G328" s="89"/>
      <c r="H328" s="89"/>
      <c r="I328" s="89"/>
      <c r="J328" s="89"/>
      <c r="K328" s="89"/>
      <c r="L328" s="89"/>
      <c r="M328" s="89"/>
      <c r="N328" s="89"/>
      <c r="O328" s="223"/>
      <c r="P328" s="89"/>
      <c r="Q328" s="223"/>
      <c r="Z328" s="325"/>
      <c r="AA328" s="325"/>
    </row>
    <row r="329" spans="1:27" s="1" customFormat="1">
      <c r="A329" s="79"/>
      <c r="B329" s="89"/>
      <c r="C329" s="89"/>
      <c r="D329" s="89"/>
      <c r="E329" s="89"/>
      <c r="F329" s="89"/>
      <c r="G329" s="89"/>
      <c r="H329" s="89"/>
      <c r="I329" s="89"/>
      <c r="J329" s="89"/>
      <c r="K329" s="89"/>
      <c r="L329" s="89"/>
      <c r="M329" s="89"/>
      <c r="N329" s="89"/>
      <c r="O329" s="223"/>
      <c r="P329" s="89"/>
      <c r="Q329" s="223"/>
      <c r="Z329" s="325"/>
      <c r="AA329" s="325"/>
    </row>
    <row r="330" spans="1:27" s="1" customFormat="1">
      <c r="A330" s="79"/>
      <c r="B330" s="89"/>
      <c r="C330" s="89"/>
      <c r="D330" s="89"/>
      <c r="E330" s="89"/>
      <c r="F330" s="89"/>
      <c r="G330" s="89"/>
      <c r="H330" s="89"/>
      <c r="I330" s="89"/>
      <c r="J330" s="89"/>
      <c r="K330" s="89"/>
      <c r="L330" s="89"/>
      <c r="M330" s="89"/>
      <c r="N330" s="89"/>
      <c r="O330" s="223"/>
      <c r="P330" s="89"/>
      <c r="Q330" s="223"/>
      <c r="Z330" s="325"/>
      <c r="AA330" s="325"/>
    </row>
    <row r="331" spans="1:27" s="1" customFormat="1">
      <c r="A331" s="79"/>
      <c r="B331" s="89"/>
      <c r="C331" s="89"/>
      <c r="D331" s="89"/>
      <c r="E331" s="89"/>
      <c r="F331" s="89"/>
      <c r="G331" s="89"/>
      <c r="H331" s="89"/>
      <c r="I331" s="89"/>
      <c r="J331" s="89"/>
      <c r="K331" s="89"/>
      <c r="L331" s="89"/>
      <c r="M331" s="89"/>
      <c r="N331" s="89"/>
      <c r="O331" s="223"/>
      <c r="P331" s="89"/>
      <c r="Q331" s="223"/>
      <c r="Z331" s="325"/>
      <c r="AA331" s="325"/>
    </row>
    <row r="332" spans="1:27" s="1" customFormat="1">
      <c r="A332" s="79"/>
      <c r="B332" s="89"/>
      <c r="C332" s="89"/>
      <c r="D332" s="89"/>
      <c r="E332" s="89"/>
      <c r="F332" s="89"/>
      <c r="G332" s="89"/>
      <c r="H332" s="89"/>
      <c r="I332" s="89"/>
      <c r="J332" s="89"/>
      <c r="K332" s="89"/>
      <c r="L332" s="89"/>
      <c r="M332" s="89"/>
      <c r="N332" s="89"/>
      <c r="O332" s="223"/>
      <c r="P332" s="89"/>
      <c r="Q332" s="223"/>
      <c r="Z332" s="325"/>
      <c r="AA332" s="325"/>
    </row>
    <row r="333" spans="1:27" s="1" customFormat="1">
      <c r="A333" s="79"/>
      <c r="B333" s="89"/>
      <c r="C333" s="89"/>
      <c r="D333" s="89"/>
      <c r="E333" s="89"/>
      <c r="F333" s="89"/>
      <c r="G333" s="89"/>
      <c r="H333" s="89"/>
      <c r="I333" s="89"/>
      <c r="J333" s="89"/>
      <c r="K333" s="89"/>
      <c r="L333" s="89"/>
      <c r="M333" s="89"/>
      <c r="N333" s="89"/>
      <c r="O333" s="223"/>
      <c r="P333" s="89"/>
      <c r="Q333" s="223"/>
      <c r="Z333" s="325"/>
      <c r="AA333" s="325"/>
    </row>
    <row r="334" spans="1:27" s="1" customFormat="1">
      <c r="A334" s="79"/>
      <c r="B334" s="89"/>
      <c r="C334" s="89"/>
      <c r="D334" s="89"/>
      <c r="E334" s="89"/>
      <c r="F334" s="89"/>
      <c r="G334" s="89"/>
      <c r="H334" s="89"/>
      <c r="I334" s="89"/>
      <c r="J334" s="89"/>
      <c r="K334" s="89"/>
      <c r="L334" s="89"/>
      <c r="M334" s="89"/>
      <c r="N334" s="89"/>
      <c r="O334" s="223"/>
      <c r="P334" s="89"/>
      <c r="Q334" s="223"/>
      <c r="Z334" s="325"/>
      <c r="AA334" s="325"/>
    </row>
    <row r="335" spans="1:27" s="1" customFormat="1">
      <c r="A335" s="79"/>
      <c r="B335" s="89"/>
      <c r="C335" s="89"/>
      <c r="D335" s="89"/>
      <c r="E335" s="89"/>
      <c r="F335" s="89"/>
      <c r="G335" s="89"/>
      <c r="H335" s="89"/>
      <c r="I335" s="89"/>
      <c r="J335" s="89"/>
      <c r="K335" s="89"/>
      <c r="L335" s="89"/>
      <c r="M335" s="89"/>
      <c r="N335" s="89"/>
      <c r="O335" s="223"/>
      <c r="P335" s="89"/>
      <c r="Q335" s="223"/>
      <c r="Z335" s="325"/>
      <c r="AA335" s="325"/>
    </row>
    <row r="336" spans="1:27" s="1" customFormat="1">
      <c r="A336" s="79"/>
      <c r="B336" s="89"/>
      <c r="C336" s="89"/>
      <c r="D336" s="89"/>
      <c r="E336" s="89"/>
      <c r="F336" s="89"/>
      <c r="G336" s="89"/>
      <c r="H336" s="89"/>
      <c r="I336" s="89"/>
      <c r="J336" s="89"/>
      <c r="K336" s="89"/>
      <c r="L336" s="89"/>
      <c r="M336" s="89"/>
      <c r="N336" s="89"/>
      <c r="O336" s="223"/>
      <c r="P336" s="89"/>
      <c r="Q336" s="223"/>
      <c r="Z336" s="325"/>
      <c r="AA336" s="325"/>
    </row>
    <row r="337" spans="1:27" s="1" customFormat="1">
      <c r="A337" s="79"/>
      <c r="B337" s="89"/>
      <c r="C337" s="89"/>
      <c r="D337" s="89"/>
      <c r="E337" s="89"/>
      <c r="F337" s="89"/>
      <c r="G337" s="89"/>
      <c r="H337" s="89"/>
      <c r="I337" s="89"/>
      <c r="J337" s="89"/>
      <c r="K337" s="89"/>
      <c r="L337" s="89"/>
      <c r="M337" s="89"/>
      <c r="N337" s="89"/>
      <c r="O337" s="223"/>
      <c r="P337" s="89"/>
      <c r="Q337" s="223"/>
      <c r="Z337" s="325"/>
      <c r="AA337" s="325"/>
    </row>
    <row r="338" spans="1:27" s="1" customFormat="1">
      <c r="A338" s="79"/>
      <c r="B338" s="89"/>
      <c r="C338" s="89"/>
      <c r="D338" s="89"/>
      <c r="E338" s="89"/>
      <c r="F338" s="89"/>
      <c r="G338" s="89"/>
      <c r="H338" s="89"/>
      <c r="I338" s="89"/>
      <c r="J338" s="89"/>
      <c r="K338" s="89"/>
      <c r="L338" s="89"/>
      <c r="M338" s="89"/>
      <c r="N338" s="89"/>
      <c r="O338" s="223"/>
      <c r="P338" s="89"/>
      <c r="Q338" s="223"/>
      <c r="Z338" s="325"/>
      <c r="AA338" s="325"/>
    </row>
    <row r="339" spans="1:27" s="1" customFormat="1">
      <c r="A339" s="79"/>
      <c r="B339" s="89"/>
      <c r="C339" s="89"/>
      <c r="D339" s="89"/>
      <c r="E339" s="89"/>
      <c r="F339" s="89"/>
      <c r="G339" s="89"/>
      <c r="H339" s="89"/>
      <c r="I339" s="89"/>
      <c r="J339" s="89"/>
      <c r="K339" s="89"/>
      <c r="L339" s="89"/>
      <c r="M339" s="89"/>
      <c r="N339" s="89"/>
      <c r="O339" s="223"/>
      <c r="P339" s="89"/>
      <c r="Q339" s="223"/>
      <c r="Z339" s="325"/>
      <c r="AA339" s="325"/>
    </row>
    <row r="340" spans="1:27" s="1" customFormat="1">
      <c r="A340" s="79"/>
      <c r="B340" s="89"/>
      <c r="C340" s="89"/>
      <c r="D340" s="89"/>
      <c r="E340" s="89"/>
      <c r="F340" s="89"/>
      <c r="G340" s="89"/>
      <c r="H340" s="89"/>
      <c r="I340" s="89"/>
      <c r="J340" s="89"/>
      <c r="K340" s="89"/>
      <c r="L340" s="89"/>
      <c r="M340" s="89"/>
      <c r="N340" s="89"/>
      <c r="O340" s="223"/>
      <c r="P340" s="89"/>
      <c r="Q340" s="223"/>
      <c r="Z340" s="325"/>
      <c r="AA340" s="325"/>
    </row>
    <row r="341" spans="1:27" s="1" customFormat="1">
      <c r="A341" s="79"/>
      <c r="B341" s="89"/>
      <c r="C341" s="89"/>
      <c r="D341" s="89"/>
      <c r="E341" s="89"/>
      <c r="F341" s="89"/>
      <c r="G341" s="89"/>
      <c r="H341" s="89"/>
      <c r="I341" s="89"/>
      <c r="J341" s="89"/>
      <c r="K341" s="89"/>
      <c r="L341" s="89"/>
      <c r="M341" s="89"/>
      <c r="N341" s="89"/>
      <c r="O341" s="223"/>
      <c r="P341" s="89"/>
      <c r="Q341" s="223"/>
      <c r="Z341" s="325"/>
      <c r="AA341" s="325"/>
    </row>
    <row r="342" spans="1:27" s="1" customFormat="1">
      <c r="A342" s="79"/>
      <c r="B342" s="89"/>
      <c r="C342" s="89"/>
      <c r="D342" s="89"/>
      <c r="E342" s="89"/>
      <c r="F342" s="89"/>
      <c r="G342" s="89"/>
      <c r="H342" s="89"/>
      <c r="I342" s="89"/>
      <c r="J342" s="89"/>
      <c r="K342" s="89"/>
      <c r="L342" s="89"/>
      <c r="M342" s="89"/>
      <c r="N342" s="89"/>
      <c r="O342" s="223"/>
      <c r="P342" s="89"/>
      <c r="Q342" s="223"/>
      <c r="Z342" s="325"/>
      <c r="AA342" s="325"/>
    </row>
    <row r="343" spans="1:27" s="1" customFormat="1">
      <c r="A343" s="79"/>
      <c r="B343" s="89"/>
      <c r="C343" s="89"/>
      <c r="D343" s="89"/>
      <c r="E343" s="89"/>
      <c r="F343" s="89"/>
      <c r="G343" s="89"/>
      <c r="H343" s="89"/>
      <c r="I343" s="89"/>
      <c r="J343" s="89"/>
      <c r="K343" s="89"/>
      <c r="L343" s="89"/>
      <c r="M343" s="89"/>
      <c r="N343" s="89"/>
      <c r="O343" s="223"/>
      <c r="P343" s="89"/>
      <c r="Q343" s="223"/>
      <c r="Z343" s="325"/>
      <c r="AA343" s="325"/>
    </row>
    <row r="344" spans="1:27" s="1" customFormat="1">
      <c r="A344" s="79"/>
      <c r="B344" s="89"/>
      <c r="C344" s="89"/>
      <c r="D344" s="89"/>
      <c r="E344" s="89"/>
      <c r="F344" s="89"/>
      <c r="G344" s="89"/>
      <c r="H344" s="89"/>
      <c r="I344" s="89"/>
      <c r="J344" s="89"/>
      <c r="K344" s="89"/>
      <c r="L344" s="89"/>
      <c r="M344" s="89"/>
      <c r="N344" s="89"/>
      <c r="O344" s="223"/>
      <c r="P344" s="89"/>
      <c r="Q344" s="223"/>
      <c r="Z344" s="325"/>
      <c r="AA344" s="325"/>
    </row>
    <row r="345" spans="1:27" s="1" customFormat="1">
      <c r="A345" s="79"/>
      <c r="B345" s="89"/>
      <c r="C345" s="89"/>
      <c r="D345" s="89"/>
      <c r="E345" s="89"/>
      <c r="F345" s="89"/>
      <c r="G345" s="89"/>
      <c r="H345" s="89"/>
      <c r="I345" s="89"/>
      <c r="J345" s="89"/>
      <c r="K345" s="89"/>
      <c r="L345" s="89"/>
      <c r="M345" s="89"/>
      <c r="N345" s="89"/>
      <c r="O345" s="223"/>
      <c r="P345" s="89"/>
      <c r="Q345" s="223"/>
      <c r="Z345" s="325"/>
      <c r="AA345" s="325"/>
    </row>
    <row r="346" spans="1:27" s="1" customFormat="1">
      <c r="A346" s="79"/>
      <c r="B346" s="89"/>
      <c r="C346" s="89"/>
      <c r="D346" s="89"/>
      <c r="E346" s="89"/>
      <c r="F346" s="89"/>
      <c r="G346" s="89"/>
      <c r="H346" s="89"/>
      <c r="I346" s="89"/>
      <c r="J346" s="89"/>
      <c r="K346" s="89"/>
      <c r="L346" s="89"/>
      <c r="M346" s="89"/>
      <c r="N346" s="89"/>
      <c r="O346" s="223"/>
      <c r="P346" s="89"/>
      <c r="Q346" s="223"/>
      <c r="Z346" s="325"/>
      <c r="AA346" s="325"/>
    </row>
    <row r="347" spans="1:27" s="1" customFormat="1">
      <c r="A347" s="79"/>
      <c r="B347" s="89"/>
      <c r="C347" s="89"/>
      <c r="D347" s="89"/>
      <c r="E347" s="89"/>
      <c r="F347" s="89"/>
      <c r="G347" s="89"/>
      <c r="H347" s="89"/>
      <c r="I347" s="89"/>
      <c r="J347" s="89"/>
      <c r="K347" s="89"/>
      <c r="L347" s="89"/>
      <c r="M347" s="89"/>
      <c r="N347" s="89"/>
      <c r="O347" s="223"/>
      <c r="P347" s="89"/>
      <c r="Q347" s="223"/>
      <c r="Z347" s="325"/>
      <c r="AA347" s="325"/>
    </row>
    <row r="348" spans="1:27" s="1" customFormat="1">
      <c r="A348" s="79"/>
      <c r="B348" s="89"/>
      <c r="C348" s="89"/>
      <c r="D348" s="89"/>
      <c r="E348" s="89"/>
      <c r="F348" s="89"/>
      <c r="G348" s="89"/>
      <c r="H348" s="89"/>
      <c r="I348" s="89"/>
      <c r="J348" s="89"/>
      <c r="K348" s="89"/>
      <c r="L348" s="89"/>
      <c r="M348" s="89"/>
      <c r="N348" s="89"/>
      <c r="O348" s="223"/>
      <c r="P348" s="89"/>
      <c r="Q348" s="223"/>
      <c r="Z348" s="325"/>
      <c r="AA348" s="325"/>
    </row>
    <row r="349" spans="1:27" s="1" customFormat="1">
      <c r="A349" s="79"/>
      <c r="B349" s="89"/>
      <c r="C349" s="89"/>
      <c r="D349" s="89"/>
      <c r="E349" s="89"/>
      <c r="F349" s="89"/>
      <c r="G349" s="89"/>
      <c r="H349" s="89"/>
      <c r="I349" s="89"/>
      <c r="J349" s="89"/>
      <c r="K349" s="89"/>
      <c r="L349" s="89"/>
      <c r="M349" s="89"/>
      <c r="N349" s="89"/>
      <c r="O349" s="223"/>
      <c r="P349" s="89"/>
      <c r="Q349" s="223"/>
      <c r="Z349" s="325"/>
      <c r="AA349" s="325"/>
    </row>
    <row r="350" spans="1:27" s="1" customFormat="1">
      <c r="A350" s="79"/>
      <c r="B350" s="89"/>
      <c r="C350" s="89"/>
      <c r="D350" s="89"/>
      <c r="E350" s="89"/>
      <c r="F350" s="89"/>
      <c r="G350" s="89"/>
      <c r="H350" s="89"/>
      <c r="I350" s="89"/>
      <c r="J350" s="89"/>
      <c r="K350" s="89"/>
      <c r="L350" s="89"/>
      <c r="M350" s="89"/>
      <c r="N350" s="89"/>
      <c r="O350" s="223"/>
      <c r="P350" s="89"/>
      <c r="Q350" s="223"/>
      <c r="Z350" s="325"/>
      <c r="AA350" s="325"/>
    </row>
    <row r="351" spans="1:27" s="1" customFormat="1">
      <c r="A351" s="79"/>
      <c r="B351" s="89"/>
      <c r="C351" s="89"/>
      <c r="D351" s="89"/>
      <c r="E351" s="89"/>
      <c r="F351" s="89"/>
      <c r="G351" s="89"/>
      <c r="H351" s="89"/>
      <c r="I351" s="89"/>
      <c r="J351" s="89"/>
      <c r="K351" s="89"/>
      <c r="L351" s="89"/>
      <c r="M351" s="89"/>
      <c r="N351" s="89"/>
      <c r="O351" s="223"/>
      <c r="P351" s="89"/>
      <c r="Q351" s="223"/>
      <c r="Z351" s="325"/>
      <c r="AA351" s="325"/>
    </row>
    <row r="352" spans="1:27" s="1" customFormat="1">
      <c r="A352" s="79"/>
      <c r="B352" s="89"/>
      <c r="C352" s="89"/>
      <c r="D352" s="89"/>
      <c r="E352" s="89"/>
      <c r="F352" s="89"/>
      <c r="G352" s="89"/>
      <c r="H352" s="89"/>
      <c r="I352" s="89"/>
      <c r="J352" s="89"/>
      <c r="K352" s="89"/>
      <c r="L352" s="89"/>
      <c r="M352" s="89"/>
      <c r="N352" s="89"/>
      <c r="O352" s="223"/>
      <c r="P352" s="89"/>
      <c r="Q352" s="223"/>
      <c r="Z352" s="325"/>
      <c r="AA352" s="325"/>
    </row>
    <row r="353" spans="1:27" s="1" customFormat="1">
      <c r="A353" s="79"/>
      <c r="B353" s="89"/>
      <c r="C353" s="89"/>
      <c r="D353" s="89"/>
      <c r="E353" s="89"/>
      <c r="F353" s="89"/>
      <c r="G353" s="89"/>
      <c r="H353" s="89"/>
      <c r="I353" s="89"/>
      <c r="J353" s="89"/>
      <c r="K353" s="89"/>
      <c r="L353" s="89"/>
      <c r="M353" s="89"/>
      <c r="N353" s="89"/>
      <c r="O353" s="223"/>
      <c r="P353" s="89"/>
      <c r="Q353" s="223"/>
      <c r="Z353" s="325"/>
      <c r="AA353" s="325"/>
    </row>
    <row r="354" spans="1:27" s="1" customFormat="1">
      <c r="A354" s="79"/>
      <c r="B354" s="89"/>
      <c r="C354" s="89"/>
      <c r="D354" s="89"/>
      <c r="E354" s="89"/>
      <c r="F354" s="89"/>
      <c r="G354" s="89"/>
      <c r="H354" s="89"/>
      <c r="I354" s="89"/>
      <c r="J354" s="89"/>
      <c r="K354" s="89"/>
      <c r="L354" s="89"/>
      <c r="M354" s="89"/>
      <c r="N354" s="89"/>
      <c r="O354" s="223"/>
      <c r="P354" s="89"/>
      <c r="Q354" s="223"/>
      <c r="Z354" s="325"/>
      <c r="AA354" s="325"/>
    </row>
    <row r="355" spans="1:27" s="1" customFormat="1">
      <c r="A355" s="79"/>
      <c r="B355" s="89"/>
      <c r="C355" s="89"/>
      <c r="D355" s="89"/>
      <c r="E355" s="89"/>
      <c r="F355" s="89"/>
      <c r="G355" s="89"/>
      <c r="H355" s="89"/>
      <c r="I355" s="89"/>
      <c r="J355" s="89"/>
      <c r="K355" s="89"/>
      <c r="L355" s="89"/>
      <c r="M355" s="89"/>
      <c r="N355" s="89"/>
      <c r="O355" s="223"/>
      <c r="P355" s="89"/>
      <c r="Q355" s="223"/>
      <c r="Z355" s="325"/>
      <c r="AA355" s="325"/>
    </row>
    <row r="356" spans="1:27" s="1" customFormat="1">
      <c r="A356" s="79"/>
      <c r="B356" s="89"/>
      <c r="C356" s="89"/>
      <c r="D356" s="89"/>
      <c r="E356" s="89"/>
      <c r="F356" s="89"/>
      <c r="G356" s="89"/>
      <c r="H356" s="89"/>
      <c r="I356" s="89"/>
      <c r="J356" s="89"/>
      <c r="K356" s="89"/>
      <c r="L356" s="89"/>
      <c r="M356" s="89"/>
      <c r="N356" s="89"/>
      <c r="O356" s="223"/>
      <c r="P356" s="89"/>
      <c r="Q356" s="223"/>
      <c r="Z356" s="325"/>
      <c r="AA356" s="325"/>
    </row>
    <row r="357" spans="1:27" s="1" customFormat="1">
      <c r="A357" s="79"/>
      <c r="B357" s="89"/>
      <c r="C357" s="89"/>
      <c r="D357" s="89"/>
      <c r="E357" s="89"/>
      <c r="F357" s="89"/>
      <c r="G357" s="89"/>
      <c r="H357" s="89"/>
      <c r="I357" s="89"/>
      <c r="J357" s="89"/>
      <c r="K357" s="89"/>
      <c r="L357" s="89"/>
      <c r="M357" s="89"/>
      <c r="N357" s="89"/>
      <c r="O357" s="223"/>
      <c r="P357" s="89"/>
      <c r="Q357" s="223"/>
      <c r="Z357" s="325"/>
      <c r="AA357" s="325"/>
    </row>
    <row r="358" spans="1:27" s="1" customFormat="1">
      <c r="A358" s="79"/>
      <c r="B358" s="89"/>
      <c r="C358" s="89"/>
      <c r="D358" s="89"/>
      <c r="E358" s="89"/>
      <c r="F358" s="89"/>
      <c r="G358" s="89"/>
      <c r="H358" s="89"/>
      <c r="I358" s="89"/>
      <c r="J358" s="89"/>
      <c r="K358" s="89"/>
      <c r="L358" s="89"/>
      <c r="M358" s="89"/>
      <c r="N358" s="89"/>
      <c r="O358" s="223"/>
      <c r="P358" s="89"/>
      <c r="Q358" s="223"/>
      <c r="Z358" s="325"/>
      <c r="AA358" s="325"/>
    </row>
    <row r="359" spans="1:27" s="1" customFormat="1">
      <c r="A359" s="79"/>
      <c r="B359" s="89"/>
      <c r="C359" s="89"/>
      <c r="D359" s="89"/>
      <c r="E359" s="89"/>
      <c r="F359" s="89"/>
      <c r="G359" s="89"/>
      <c r="H359" s="89"/>
      <c r="I359" s="89"/>
      <c r="J359" s="89"/>
      <c r="K359" s="89"/>
      <c r="L359" s="89"/>
      <c r="M359" s="89"/>
      <c r="N359" s="89"/>
      <c r="O359" s="223"/>
      <c r="P359" s="89"/>
      <c r="Q359" s="223"/>
      <c r="Z359" s="325"/>
      <c r="AA359" s="325"/>
    </row>
    <row r="360" spans="1:27" s="1" customFormat="1">
      <c r="A360" s="79"/>
      <c r="B360" s="89"/>
      <c r="C360" s="89"/>
      <c r="D360" s="89"/>
      <c r="E360" s="89"/>
      <c r="F360" s="89"/>
      <c r="G360" s="89"/>
      <c r="H360" s="89"/>
      <c r="I360" s="89"/>
      <c r="J360" s="89"/>
      <c r="K360" s="89"/>
      <c r="L360" s="89"/>
      <c r="M360" s="89"/>
      <c r="N360" s="89"/>
      <c r="O360" s="223"/>
      <c r="P360" s="89"/>
      <c r="Q360" s="223"/>
      <c r="Z360" s="325"/>
      <c r="AA360" s="325"/>
    </row>
  </sheetData>
  <sheetProtection password="CAF5" sheet="1" objects="1" scenarios="1"/>
  <mergeCells count="9">
    <mergeCell ref="V6:V8"/>
    <mergeCell ref="P7:P8"/>
    <mergeCell ref="A1:Q1"/>
    <mergeCell ref="I5:L5"/>
    <mergeCell ref="O5:Q5"/>
    <mergeCell ref="A3:Q3"/>
    <mergeCell ref="L6:L8"/>
    <mergeCell ref="C5:G5"/>
    <mergeCell ref="G6:G8"/>
  </mergeCells>
  <phoneticPr fontId="0" type="noConversion"/>
  <printOptions horizontalCentered="1"/>
  <pageMargins left="0.2" right="0.23" top="0.87" bottom="0.82" header="0.67" footer="0.5"/>
  <pageSetup scale="55" orientation="landscape" r:id="rId1"/>
  <headerFooter alignWithMargins="0">
    <oddFooter>&amp;L&amp;"Arial,Italic"MSDE - LFRO  12 / 2014&amp;C&amp;"Arial,Regular"- &amp;[8 -&amp;R&amp;"Arial,Italic"Selected Financial Data - Part 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V1194"/>
  <sheetViews>
    <sheetView zoomScaleNormal="100" workbookViewId="0">
      <selection sqref="A1:R1"/>
    </sheetView>
  </sheetViews>
  <sheetFormatPr defaultRowHeight="12.75"/>
  <cols>
    <col min="1" max="1" width="14.5703125" style="177" customWidth="1"/>
    <col min="2" max="2" width="12.28515625" style="177" customWidth="1"/>
    <col min="3" max="3" width="12" style="177" customWidth="1"/>
    <col min="4" max="4" width="11.140625" style="177" customWidth="1"/>
    <col min="5" max="5" width="10.5703125" style="177" customWidth="1"/>
    <col min="6" max="6" width="14.28515625" style="177" customWidth="1"/>
    <col min="7" max="7" width="13.42578125" style="177" customWidth="1"/>
    <col min="8" max="8" width="11.5703125" style="177" customWidth="1"/>
    <col min="9" max="9" width="10.7109375" style="177" customWidth="1"/>
    <col min="10" max="10" width="2" style="177" customWidth="1"/>
    <col min="11" max="11" width="14.85546875" style="177" customWidth="1"/>
    <col min="12" max="12" width="12.28515625" style="177" customWidth="1"/>
    <col min="13" max="13" width="12.28515625" style="177" bestFit="1" customWidth="1"/>
    <col min="14" max="14" width="12.42578125" style="177" customWidth="1"/>
    <col min="15" max="15" width="11" style="177" customWidth="1"/>
    <col min="16" max="17" width="10.42578125" style="177" customWidth="1"/>
    <col min="18" max="18" width="11.140625" style="151" customWidth="1"/>
    <col min="19" max="19" width="9.85546875" style="177" customWidth="1"/>
    <col min="20" max="20" width="5" style="1" customWidth="1"/>
    <col min="21" max="21" width="19" style="1" customWidth="1"/>
    <col min="22" max="22" width="20.28515625" style="1" customWidth="1"/>
    <col min="23" max="16384" width="9.140625" style="1"/>
  </cols>
  <sheetData>
    <row r="1" spans="1:22">
      <c r="A1" s="351" t="s">
        <v>136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</row>
    <row r="2" spans="1:22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</row>
    <row r="3" spans="1:22">
      <c r="A3" s="351" t="s">
        <v>268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351"/>
    </row>
    <row r="4" spans="1:22" ht="13.5" thickBot="1">
      <c r="A4" s="99"/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99"/>
    </row>
    <row r="5" spans="1:22" ht="13.5" thickTop="1">
      <c r="A5" s="59"/>
      <c r="B5" s="365" t="s">
        <v>67</v>
      </c>
      <c r="C5" s="365"/>
      <c r="D5" s="365"/>
      <c r="E5" s="365"/>
      <c r="F5" s="365"/>
      <c r="G5" s="365"/>
      <c r="H5" s="150"/>
      <c r="I5" s="178"/>
      <c r="J5" s="59"/>
      <c r="K5" s="365" t="s">
        <v>68</v>
      </c>
      <c r="L5" s="365"/>
      <c r="M5" s="365"/>
      <c r="N5" s="365"/>
      <c r="O5" s="365"/>
      <c r="P5" s="365"/>
      <c r="Q5" s="365"/>
      <c r="R5" s="365"/>
      <c r="S5" s="353" t="s">
        <v>218</v>
      </c>
      <c r="T5" s="127"/>
    </row>
    <row r="6" spans="1:22" s="2" customFormat="1">
      <c r="A6" s="159"/>
      <c r="B6" s="159" t="s">
        <v>11</v>
      </c>
      <c r="C6" s="159"/>
      <c r="D6" s="159"/>
      <c r="E6" s="159"/>
      <c r="F6" s="159"/>
      <c r="G6" s="159"/>
      <c r="H6" s="367" t="s">
        <v>10</v>
      </c>
      <c r="I6" s="367"/>
      <c r="J6" s="159"/>
      <c r="K6" s="159" t="s">
        <v>11</v>
      </c>
      <c r="L6" s="159"/>
      <c r="M6" s="159"/>
      <c r="N6" s="159"/>
      <c r="O6" s="159"/>
      <c r="P6" s="159"/>
      <c r="Q6" s="367" t="s">
        <v>10</v>
      </c>
      <c r="R6" s="367"/>
      <c r="S6" s="366"/>
      <c r="T6" s="130"/>
      <c r="U6" s="134">
        <v>41985</v>
      </c>
      <c r="V6" s="134">
        <v>41985</v>
      </c>
    </row>
    <row r="7" spans="1:22" s="2" customFormat="1">
      <c r="A7" s="58" t="s">
        <v>37</v>
      </c>
      <c r="B7" s="159" t="s">
        <v>64</v>
      </c>
      <c r="C7" s="159" t="s">
        <v>0</v>
      </c>
      <c r="D7" s="159"/>
      <c r="E7" s="256" t="s">
        <v>5</v>
      </c>
      <c r="F7" s="159"/>
      <c r="G7" s="159"/>
      <c r="H7" s="368"/>
      <c r="I7" s="368"/>
      <c r="J7" s="159"/>
      <c r="K7" s="159" t="s">
        <v>64</v>
      </c>
      <c r="L7" s="159" t="s">
        <v>0</v>
      </c>
      <c r="M7" s="159"/>
      <c r="N7" s="159" t="s">
        <v>5</v>
      </c>
      <c r="O7" s="159"/>
      <c r="P7" s="159"/>
      <c r="Q7" s="368"/>
      <c r="R7" s="368"/>
      <c r="S7" s="366"/>
      <c r="T7" s="130"/>
      <c r="U7" s="133" t="s">
        <v>233</v>
      </c>
      <c r="V7" s="133" t="s">
        <v>234</v>
      </c>
    </row>
    <row r="8" spans="1:22" s="2" customFormat="1">
      <c r="A8" s="58" t="s">
        <v>38</v>
      </c>
      <c r="B8" s="159" t="s">
        <v>65</v>
      </c>
      <c r="C8" s="159" t="s">
        <v>1</v>
      </c>
      <c r="D8" s="159" t="s">
        <v>3</v>
      </c>
      <c r="E8" s="256" t="s">
        <v>1</v>
      </c>
      <c r="F8" s="159" t="s">
        <v>7</v>
      </c>
      <c r="G8" s="159"/>
      <c r="H8" s="356" t="s">
        <v>216</v>
      </c>
      <c r="I8" s="357" t="s">
        <v>7</v>
      </c>
      <c r="J8" s="159"/>
      <c r="K8" s="159" t="s">
        <v>66</v>
      </c>
      <c r="L8" s="159" t="s">
        <v>1</v>
      </c>
      <c r="M8" s="159" t="s">
        <v>3</v>
      </c>
      <c r="N8" s="159" t="s">
        <v>1</v>
      </c>
      <c r="O8" s="159" t="s">
        <v>7</v>
      </c>
      <c r="P8" s="159"/>
      <c r="Q8" s="356" t="s">
        <v>216</v>
      </c>
      <c r="R8" s="356" t="s">
        <v>7</v>
      </c>
      <c r="S8" s="366"/>
      <c r="T8" s="130"/>
      <c r="U8" s="133" t="s">
        <v>235</v>
      </c>
      <c r="V8" s="133" t="s">
        <v>235</v>
      </c>
    </row>
    <row r="9" spans="1:22" s="2" customFormat="1" ht="13.5" thickBot="1">
      <c r="A9" s="100" t="s">
        <v>39</v>
      </c>
      <c r="B9" s="101" t="s">
        <v>4</v>
      </c>
      <c r="C9" s="101" t="s">
        <v>2</v>
      </c>
      <c r="D9" s="101" t="s">
        <v>4</v>
      </c>
      <c r="E9" s="101" t="s">
        <v>6</v>
      </c>
      <c r="F9" s="101" t="s">
        <v>8</v>
      </c>
      <c r="G9" s="101" t="s">
        <v>9</v>
      </c>
      <c r="H9" s="355"/>
      <c r="I9" s="355"/>
      <c r="J9" s="159"/>
      <c r="K9" s="101" t="s">
        <v>4</v>
      </c>
      <c r="L9" s="101" t="s">
        <v>2</v>
      </c>
      <c r="M9" s="101" t="s">
        <v>4</v>
      </c>
      <c r="N9" s="101" t="s">
        <v>6</v>
      </c>
      <c r="O9" s="101" t="s">
        <v>8</v>
      </c>
      <c r="P9" s="101" t="s">
        <v>9</v>
      </c>
      <c r="Q9" s="355"/>
      <c r="R9" s="355"/>
      <c r="S9" s="355"/>
      <c r="T9" s="130"/>
      <c r="U9" s="65" t="s">
        <v>236</v>
      </c>
      <c r="V9" s="65" t="s">
        <v>236</v>
      </c>
    </row>
    <row r="10" spans="1:22" s="4" customFormat="1">
      <c r="A10" s="58" t="s">
        <v>13</v>
      </c>
      <c r="B10" s="74">
        <f t="shared" ref="B10:G10" si="0">SUM(B12:B39)</f>
        <v>75794104.990000024</v>
      </c>
      <c r="C10" s="74">
        <f t="shared" si="0"/>
        <v>71668285.510000005</v>
      </c>
      <c r="D10" s="74">
        <f t="shared" si="0"/>
        <v>2275054.9000000004</v>
      </c>
      <c r="E10" s="74">
        <f t="shared" si="0"/>
        <v>610572.81000000017</v>
      </c>
      <c r="F10" s="74">
        <f t="shared" si="0"/>
        <v>727777.23</v>
      </c>
      <c r="G10" s="74">
        <f t="shared" si="0"/>
        <v>21578.93</v>
      </c>
      <c r="H10" s="74">
        <f>SUM(H12:H39)</f>
        <v>0</v>
      </c>
      <c r="I10" s="74">
        <f>SUM(I12:I39)</f>
        <v>490835.61</v>
      </c>
      <c r="J10" s="74"/>
      <c r="K10" s="74">
        <f t="shared" ref="K10:Q10" si="1">SUM(K12:K39)</f>
        <v>70264773.309999987</v>
      </c>
      <c r="L10" s="74">
        <f t="shared" si="1"/>
        <v>46651047.420000002</v>
      </c>
      <c r="M10" s="74">
        <f t="shared" si="1"/>
        <v>12675564.679999998</v>
      </c>
      <c r="N10" s="74">
        <f t="shared" si="1"/>
        <v>1043065.51</v>
      </c>
      <c r="O10" s="74">
        <f t="shared" si="1"/>
        <v>113149.85999999999</v>
      </c>
      <c r="P10" s="74">
        <f t="shared" si="1"/>
        <v>34604.839999999997</v>
      </c>
      <c r="Q10" s="74">
        <f t="shared" si="1"/>
        <v>0</v>
      </c>
      <c r="R10" s="74">
        <f>SUM(R12:R39)</f>
        <v>9747341</v>
      </c>
      <c r="S10" s="74">
        <f>SUM(S12:S39)</f>
        <v>0</v>
      </c>
      <c r="T10" s="41"/>
      <c r="U10" s="41">
        <f>SUM(U12:U39)</f>
        <v>75281690.450000018</v>
      </c>
      <c r="V10" s="41">
        <f>SUM(V12:V39)</f>
        <v>60482827.469999984</v>
      </c>
    </row>
    <row r="11" spans="1:22">
      <c r="A11" s="58"/>
      <c r="B11" s="208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  <c r="N11" s="208"/>
      <c r="O11" s="208"/>
      <c r="P11" s="208"/>
      <c r="Q11" s="208"/>
      <c r="R11" s="208"/>
      <c r="S11" s="228"/>
      <c r="T11" s="21"/>
    </row>
    <row r="12" spans="1:22">
      <c r="A12" s="58" t="s">
        <v>14</v>
      </c>
      <c r="B12" s="59">
        <f>SUM(C12:I12)</f>
        <v>730797.28999999992</v>
      </c>
      <c r="C12" s="59">
        <v>562039.1</v>
      </c>
      <c r="D12" s="59">
        <v>136094.72</v>
      </c>
      <c r="E12" s="59">
        <v>3885.33</v>
      </c>
      <c r="F12" s="59">
        <v>25910.14</v>
      </c>
      <c r="G12" s="59">
        <v>2868</v>
      </c>
      <c r="H12" s="59">
        <v>0</v>
      </c>
      <c r="I12" s="59">
        <v>0</v>
      </c>
      <c r="J12" s="59"/>
      <c r="K12" s="59">
        <f>SUM(L12+M12+N12+O12+P12+R12)</f>
        <v>674722.4</v>
      </c>
      <c r="L12" s="59">
        <v>0</v>
      </c>
      <c r="M12" s="59">
        <v>647320.16</v>
      </c>
      <c r="N12" s="87">
        <v>24542.6</v>
      </c>
      <c r="O12" s="59">
        <v>0</v>
      </c>
      <c r="P12" s="59">
        <v>2859.64</v>
      </c>
      <c r="Q12" s="59">
        <v>0</v>
      </c>
      <c r="R12" s="59">
        <v>0</v>
      </c>
      <c r="S12" s="59">
        <v>0</v>
      </c>
      <c r="T12" s="113"/>
      <c r="U12" s="135">
        <f>B12-G12-I12</f>
        <v>727929.28999999992</v>
      </c>
      <c r="V12" s="135">
        <f>K12-P12-R12</f>
        <v>671862.76</v>
      </c>
    </row>
    <row r="13" spans="1:22">
      <c r="A13" s="58" t="s">
        <v>15</v>
      </c>
      <c r="B13" s="59">
        <f>SUM(C13:I13)</f>
        <v>6126620.1299999999</v>
      </c>
      <c r="C13" s="59">
        <v>5942497.4000000004</v>
      </c>
      <c r="D13" s="59">
        <v>36402.379999999997</v>
      </c>
      <c r="E13" s="59">
        <v>47432.35</v>
      </c>
      <c r="F13" s="59">
        <v>100288</v>
      </c>
      <c r="G13" s="59">
        <v>0</v>
      </c>
      <c r="H13" s="59">
        <v>0</v>
      </c>
      <c r="I13" s="59">
        <v>0</v>
      </c>
      <c r="J13" s="208"/>
      <c r="K13" s="59">
        <f>SUM(L13+M13+N13+O13+P13+R13)</f>
        <v>0</v>
      </c>
      <c r="L13" s="59">
        <v>0</v>
      </c>
      <c r="M13" s="59">
        <v>0</v>
      </c>
      <c r="N13" s="59">
        <v>0</v>
      </c>
      <c r="O13" s="59">
        <v>0</v>
      </c>
      <c r="P13" s="59">
        <v>0</v>
      </c>
      <c r="Q13" s="59">
        <v>0</v>
      </c>
      <c r="R13" s="59">
        <v>0</v>
      </c>
      <c r="S13" s="59">
        <v>0</v>
      </c>
      <c r="T13" s="113"/>
      <c r="U13" s="135">
        <f>B13-G13-I13</f>
        <v>6126620.1299999999</v>
      </c>
      <c r="V13" s="135">
        <f>K13-P13-R13</f>
        <v>0</v>
      </c>
    </row>
    <row r="14" spans="1:22" s="121" customFormat="1">
      <c r="A14" s="59" t="s">
        <v>16</v>
      </c>
      <c r="B14" s="59">
        <f>SUM(C14:I14)</f>
        <v>15648964.280000001</v>
      </c>
      <c r="C14" s="59">
        <v>15573032.960000001</v>
      </c>
      <c r="D14" s="59">
        <v>75000</v>
      </c>
      <c r="E14" s="59">
        <v>931.32</v>
      </c>
      <c r="F14" s="59">
        <v>0</v>
      </c>
      <c r="G14" s="59">
        <v>0</v>
      </c>
      <c r="H14" s="59">
        <v>0</v>
      </c>
      <c r="I14" s="59">
        <v>0</v>
      </c>
      <c r="J14" s="59"/>
      <c r="K14" s="59">
        <f>SUM(L14+M14+N14+O14+P14+R14)</f>
        <v>9843710.9299999997</v>
      </c>
      <c r="L14" s="59">
        <v>0</v>
      </c>
      <c r="M14" s="59">
        <v>96369.93</v>
      </c>
      <c r="N14" s="59">
        <v>0</v>
      </c>
      <c r="O14" s="59">
        <v>0</v>
      </c>
      <c r="P14" s="59">
        <v>0</v>
      </c>
      <c r="Q14" s="59">
        <v>0</v>
      </c>
      <c r="R14" s="59">
        <v>9747341</v>
      </c>
      <c r="S14" s="59">
        <v>0</v>
      </c>
      <c r="T14" s="113"/>
      <c r="U14" s="135">
        <f>B14-G14-I14</f>
        <v>15648964.280000001</v>
      </c>
      <c r="V14" s="135">
        <f>K14-P14-R14</f>
        <v>96369.929999999702</v>
      </c>
    </row>
    <row r="15" spans="1:22">
      <c r="A15" s="59" t="s">
        <v>17</v>
      </c>
      <c r="B15" s="59">
        <f>SUM(C15:I15)</f>
        <v>9349412.8600000013</v>
      </c>
      <c r="C15" s="59">
        <v>9045408.5500000007</v>
      </c>
      <c r="D15" s="59">
        <v>78704.899999999994</v>
      </c>
      <c r="E15" s="59">
        <v>122984.03</v>
      </c>
      <c r="F15" s="59">
        <v>102315.38</v>
      </c>
      <c r="G15" s="59">
        <v>0</v>
      </c>
      <c r="H15" s="59">
        <v>0</v>
      </c>
      <c r="I15" s="59">
        <v>0</v>
      </c>
      <c r="J15" s="59"/>
      <c r="K15" s="59">
        <f>SUM(L15+M15+N15+O15+P15+R15)</f>
        <v>14533916.060000001</v>
      </c>
      <c r="L15" s="59">
        <v>13828070.76</v>
      </c>
      <c r="M15" s="59">
        <v>421826.82</v>
      </c>
      <c r="N15" s="59">
        <v>265258.82</v>
      </c>
      <c r="O15" s="59">
        <v>18759.66</v>
      </c>
      <c r="P15" s="59">
        <v>0</v>
      </c>
      <c r="Q15" s="59">
        <v>0</v>
      </c>
      <c r="R15" s="59">
        <v>0</v>
      </c>
      <c r="S15" s="59">
        <v>0</v>
      </c>
      <c r="T15" s="113"/>
      <c r="U15" s="135">
        <f>B15-G15-I15</f>
        <v>9349412.8600000013</v>
      </c>
      <c r="V15" s="135">
        <f>K15-P15-R15</f>
        <v>14533916.060000001</v>
      </c>
    </row>
    <row r="16" spans="1:22">
      <c r="A16" s="59" t="s">
        <v>18</v>
      </c>
      <c r="B16" s="59">
        <f>SUM(C16:I16)</f>
        <v>1236619.74</v>
      </c>
      <c r="C16" s="59">
        <v>898290.96</v>
      </c>
      <c r="D16" s="59">
        <v>287882.49</v>
      </c>
      <c r="E16" s="59">
        <v>8944.9599999999991</v>
      </c>
      <c r="F16" s="59">
        <v>40516.959999999999</v>
      </c>
      <c r="G16" s="59">
        <v>984.37</v>
      </c>
      <c r="H16" s="59">
        <v>0</v>
      </c>
      <c r="I16" s="59">
        <v>0</v>
      </c>
      <c r="J16" s="59"/>
      <c r="K16" s="59">
        <f>SUM(L16+M16+N16+O16+P16+R16)</f>
        <v>1380046.6800000002</v>
      </c>
      <c r="L16" s="59">
        <v>1346993.26</v>
      </c>
      <c r="M16" s="59">
        <v>1071</v>
      </c>
      <c r="N16" s="59">
        <v>23693.83</v>
      </c>
      <c r="O16" s="59">
        <v>4828.53</v>
      </c>
      <c r="P16" s="59">
        <v>3460.06</v>
      </c>
      <c r="Q16" s="59">
        <v>0</v>
      </c>
      <c r="R16" s="59">
        <v>0</v>
      </c>
      <c r="S16" s="59">
        <v>0</v>
      </c>
      <c r="T16" s="113"/>
      <c r="U16" s="135">
        <f>B16-G16-I16</f>
        <v>1235635.3699999999</v>
      </c>
      <c r="V16" s="135">
        <f>K16-P16-R16</f>
        <v>1376586.62</v>
      </c>
    </row>
    <row r="17" spans="1:22">
      <c r="A17" s="59"/>
      <c r="B17" s="208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8"/>
      <c r="N17" s="208"/>
      <c r="O17" s="208"/>
      <c r="P17" s="208"/>
      <c r="Q17" s="208"/>
      <c r="R17" s="219"/>
      <c r="S17" s="228"/>
      <c r="T17" s="21"/>
    </row>
    <row r="18" spans="1:22">
      <c r="A18" s="59" t="s">
        <v>19</v>
      </c>
      <c r="B18" s="59">
        <f>SUM(C18:I18)</f>
        <v>647021.1100000001</v>
      </c>
      <c r="C18" s="59">
        <v>628453.55000000005</v>
      </c>
      <c r="D18" s="59">
        <v>6723</v>
      </c>
      <c r="E18" s="59">
        <v>5184.75</v>
      </c>
      <c r="F18" s="59">
        <v>6659.81</v>
      </c>
      <c r="G18" s="59">
        <v>0</v>
      </c>
      <c r="H18" s="59">
        <v>0</v>
      </c>
      <c r="I18" s="59">
        <v>0</v>
      </c>
      <c r="J18" s="59"/>
      <c r="K18" s="59">
        <f>SUM(L18+M18+N18+O18+P18+R18)</f>
        <v>540018.30999999994</v>
      </c>
      <c r="L18" s="59">
        <v>518106.04</v>
      </c>
      <c r="M18" s="59">
        <v>4744</v>
      </c>
      <c r="N18" s="59">
        <v>13121.8</v>
      </c>
      <c r="O18" s="59">
        <v>899.12</v>
      </c>
      <c r="P18" s="59">
        <v>3147.35</v>
      </c>
      <c r="Q18" s="59">
        <v>0</v>
      </c>
      <c r="R18" s="59">
        <v>0</v>
      </c>
      <c r="S18" s="59">
        <v>0</v>
      </c>
      <c r="T18" s="113"/>
      <c r="U18" s="135">
        <f>B18-G18-I18</f>
        <v>647021.1100000001</v>
      </c>
      <c r="V18" s="135">
        <f>K18-P18-R18</f>
        <v>536870.96</v>
      </c>
    </row>
    <row r="19" spans="1:22">
      <c r="A19" s="59" t="s">
        <v>20</v>
      </c>
      <c r="B19" s="59">
        <f>SUM(C19:I19)</f>
        <v>1271820.71</v>
      </c>
      <c r="C19" s="59">
        <v>1153331.8999999999</v>
      </c>
      <c r="D19" s="59">
        <v>60767.79</v>
      </c>
      <c r="E19" s="59">
        <v>50834.11</v>
      </c>
      <c r="F19" s="59">
        <v>6886.91</v>
      </c>
      <c r="G19" s="59">
        <v>0</v>
      </c>
      <c r="H19" s="59">
        <v>0</v>
      </c>
      <c r="I19" s="59">
        <v>0</v>
      </c>
      <c r="J19" s="59"/>
      <c r="K19" s="59">
        <f>SUM(L19+M19+N19+O19+P19+R19)</f>
        <v>3223812.6600000006</v>
      </c>
      <c r="L19" s="246">
        <v>2999948.14</v>
      </c>
      <c r="M19" s="59">
        <v>136812.1</v>
      </c>
      <c r="N19" s="59">
        <v>76110.679999999993</v>
      </c>
      <c r="O19" s="59">
        <v>10941.74</v>
      </c>
      <c r="P19" s="59">
        <v>0</v>
      </c>
      <c r="Q19" s="59">
        <v>0</v>
      </c>
      <c r="R19" s="59">
        <v>0</v>
      </c>
      <c r="S19" s="59">
        <v>0</v>
      </c>
      <c r="T19" s="21"/>
      <c r="U19" s="135">
        <f>B19-G19-I19</f>
        <v>1271820.71</v>
      </c>
      <c r="V19" s="135">
        <f>K19-P19-R19</f>
        <v>3223812.6600000006</v>
      </c>
    </row>
    <row r="20" spans="1:22">
      <c r="A20" s="59" t="s">
        <v>21</v>
      </c>
      <c r="B20" s="59">
        <f>SUM(C20:I20)</f>
        <v>998593.53</v>
      </c>
      <c r="C20" s="59">
        <v>839653.75</v>
      </c>
      <c r="D20" s="59">
        <v>134945.38</v>
      </c>
      <c r="E20" s="59">
        <v>10060.42</v>
      </c>
      <c r="F20" s="59">
        <v>12202.14</v>
      </c>
      <c r="G20" s="59">
        <v>1731.84</v>
      </c>
      <c r="H20" s="59">
        <v>0</v>
      </c>
      <c r="I20" s="59">
        <v>0</v>
      </c>
      <c r="J20" s="59"/>
      <c r="K20" s="59">
        <f>SUM(L20+M20+N20+O20+P20+R20)</f>
        <v>1565595.67</v>
      </c>
      <c r="L20" s="59">
        <v>1522382.73</v>
      </c>
      <c r="M20" s="59">
        <v>11998.15</v>
      </c>
      <c r="N20" s="59">
        <v>26770.77</v>
      </c>
      <c r="O20" s="59">
        <v>2849.5</v>
      </c>
      <c r="P20" s="59">
        <v>1594.52</v>
      </c>
      <c r="Q20" s="59">
        <v>0</v>
      </c>
      <c r="R20" s="59">
        <v>0</v>
      </c>
      <c r="S20" s="59">
        <v>0</v>
      </c>
      <c r="T20" s="113"/>
      <c r="U20" s="135">
        <f>B20-G20-I20</f>
        <v>996861.69000000006</v>
      </c>
      <c r="V20" s="135">
        <f>K20-P20-R20</f>
        <v>1564001.15</v>
      </c>
    </row>
    <row r="21" spans="1:22">
      <c r="A21" s="59" t="s">
        <v>22</v>
      </c>
      <c r="B21" s="59">
        <f>SUM(C21:I21)</f>
        <v>3198014.1399999997</v>
      </c>
      <c r="C21" s="59">
        <v>3170256.73</v>
      </c>
      <c r="D21" s="59">
        <v>8714.17</v>
      </c>
      <c r="E21" s="59">
        <v>12789.61</v>
      </c>
      <c r="F21" s="59">
        <v>6253.63</v>
      </c>
      <c r="G21" s="59">
        <v>0</v>
      </c>
      <c r="H21" s="59">
        <v>0</v>
      </c>
      <c r="I21" s="59">
        <v>0</v>
      </c>
      <c r="J21" s="59"/>
      <c r="K21" s="59">
        <f>SUM(L21+M21+N21+O21+P21+R21)</f>
        <v>2695494.13</v>
      </c>
      <c r="L21" s="59">
        <v>0</v>
      </c>
      <c r="M21" s="59">
        <v>2681471.59</v>
      </c>
      <c r="N21" s="59">
        <v>14022.54</v>
      </c>
      <c r="O21" s="59">
        <v>0</v>
      </c>
      <c r="P21" s="59">
        <v>0</v>
      </c>
      <c r="Q21" s="59">
        <v>0</v>
      </c>
      <c r="R21" s="59">
        <v>0</v>
      </c>
      <c r="S21" s="59">
        <v>0</v>
      </c>
      <c r="T21" s="113"/>
      <c r="U21" s="135">
        <f>B21-G21-I21</f>
        <v>3198014.1399999997</v>
      </c>
      <c r="V21" s="135">
        <f>K21-P21-R21</f>
        <v>2695494.13</v>
      </c>
    </row>
    <row r="22" spans="1:22">
      <c r="A22" s="59" t="s">
        <v>23</v>
      </c>
      <c r="B22" s="59">
        <f>SUM(C22:I22)</f>
        <v>441500.34</v>
      </c>
      <c r="C22" s="59">
        <v>423346.09</v>
      </c>
      <c r="D22" s="59">
        <v>0</v>
      </c>
      <c r="E22" s="59">
        <v>8674.7999999999993</v>
      </c>
      <c r="F22" s="59">
        <v>9479.4500000000007</v>
      </c>
      <c r="G22" s="59">
        <v>0</v>
      </c>
      <c r="H22" s="59">
        <v>0</v>
      </c>
      <c r="I22" s="59">
        <v>0</v>
      </c>
      <c r="J22" s="59"/>
      <c r="K22" s="59">
        <f>SUM(L22+M22+N22+O22+P22+R22)</f>
        <v>488572</v>
      </c>
      <c r="L22" s="59">
        <v>29076</v>
      </c>
      <c r="M22" s="59">
        <v>459496</v>
      </c>
      <c r="N22" s="59">
        <v>0</v>
      </c>
      <c r="O22" s="59">
        <v>0</v>
      </c>
      <c r="P22" s="59">
        <v>0</v>
      </c>
      <c r="Q22" s="59">
        <v>0</v>
      </c>
      <c r="R22" s="50">
        <v>0</v>
      </c>
      <c r="S22" s="59">
        <v>0</v>
      </c>
      <c r="T22" s="113"/>
      <c r="U22" s="135">
        <f>B22-G22-I22</f>
        <v>441500.34</v>
      </c>
      <c r="V22" s="135">
        <f>K22-P22-R22</f>
        <v>488572</v>
      </c>
    </row>
    <row r="23" spans="1:22">
      <c r="A23" s="59"/>
      <c r="B23" s="208"/>
      <c r="C23" s="208"/>
      <c r="D23" s="208"/>
      <c r="E23" s="208"/>
      <c r="F23" s="208"/>
      <c r="G23" s="208"/>
      <c r="H23" s="208"/>
      <c r="I23" s="208"/>
      <c r="J23" s="208"/>
      <c r="K23" s="208"/>
      <c r="L23" s="208"/>
      <c r="M23" s="208"/>
      <c r="N23" s="208"/>
      <c r="O23" s="208"/>
      <c r="P23" s="208"/>
      <c r="Q23" s="208"/>
      <c r="R23" s="219"/>
      <c r="S23" s="208"/>
      <c r="T23" s="113"/>
    </row>
    <row r="24" spans="1:22">
      <c r="A24" s="59" t="s">
        <v>24</v>
      </c>
      <c r="B24" s="59">
        <f>SUM(C24:I24)</f>
        <v>2649930.96</v>
      </c>
      <c r="C24" s="59">
        <v>2559235.66</v>
      </c>
      <c r="D24" s="59">
        <v>4615.01</v>
      </c>
      <c r="E24" s="59">
        <v>17288.68</v>
      </c>
      <c r="F24" s="59">
        <v>68791.61</v>
      </c>
      <c r="G24" s="59">
        <v>0</v>
      </c>
      <c r="H24" s="59">
        <v>0</v>
      </c>
      <c r="I24" s="59">
        <v>0</v>
      </c>
      <c r="J24" s="59"/>
      <c r="K24" s="59">
        <f>SUM(L24+M24+N24+O24+P24+R24)</f>
        <v>5523823.959999999</v>
      </c>
      <c r="L24" s="59">
        <v>113291.81</v>
      </c>
      <c r="M24" s="59">
        <v>5355341.26</v>
      </c>
      <c r="N24" s="59">
        <v>54040.13</v>
      </c>
      <c r="O24" s="59">
        <v>1150.76</v>
      </c>
      <c r="P24" s="59">
        <v>0</v>
      </c>
      <c r="Q24" s="59">
        <v>0</v>
      </c>
      <c r="R24" s="50">
        <v>0</v>
      </c>
      <c r="S24" s="59">
        <v>0</v>
      </c>
      <c r="T24" s="113"/>
      <c r="U24" s="135">
        <f>B24-G24-I24</f>
        <v>2649930.96</v>
      </c>
      <c r="V24" s="135">
        <f>K24-P24-R24</f>
        <v>5523823.959999999</v>
      </c>
    </row>
    <row r="25" spans="1:22">
      <c r="A25" s="59" t="s">
        <v>25</v>
      </c>
      <c r="B25" s="59">
        <f>SUM(C25:I25)</f>
        <v>654299.12</v>
      </c>
      <c r="C25" s="59">
        <v>569636</v>
      </c>
      <c r="D25" s="59">
        <v>44467.57</v>
      </c>
      <c r="E25" s="59">
        <v>16695.54</v>
      </c>
      <c r="F25" s="59">
        <v>21811.81</v>
      </c>
      <c r="G25" s="59">
        <v>1688.2</v>
      </c>
      <c r="H25" s="59">
        <v>0</v>
      </c>
      <c r="I25" s="59">
        <v>0</v>
      </c>
      <c r="J25" s="59"/>
      <c r="K25" s="59">
        <f>SUM(L25+M25+N25+O25+P25+R25)</f>
        <v>541535.12999999989</v>
      </c>
      <c r="L25" s="59">
        <v>525537.85</v>
      </c>
      <c r="M25" s="59">
        <v>15</v>
      </c>
      <c r="N25" s="59">
        <v>5775.14</v>
      </c>
      <c r="O25" s="59">
        <v>6657.44</v>
      </c>
      <c r="P25" s="59">
        <v>3549.7</v>
      </c>
      <c r="Q25" s="59">
        <v>0</v>
      </c>
      <c r="R25" s="59">
        <v>0</v>
      </c>
      <c r="S25" s="59">
        <v>0</v>
      </c>
      <c r="T25" s="113"/>
      <c r="U25" s="135">
        <f>B25-G25-I25</f>
        <v>652610.92000000004</v>
      </c>
      <c r="V25" s="135">
        <f>K25-P25-R25</f>
        <v>537985.42999999993</v>
      </c>
    </row>
    <row r="26" spans="1:22">
      <c r="A26" s="59" t="s">
        <v>26</v>
      </c>
      <c r="B26" s="59">
        <f>SUM(C26:I26)</f>
        <v>1613771.9600000002</v>
      </c>
      <c r="C26" s="59">
        <v>1574305.47</v>
      </c>
      <c r="D26" s="59">
        <v>16308.54</v>
      </c>
      <c r="E26" s="59">
        <v>14529.32</v>
      </c>
      <c r="F26" s="59">
        <v>4975.51</v>
      </c>
      <c r="G26" s="59">
        <v>3653.12</v>
      </c>
      <c r="H26" s="59">
        <v>0</v>
      </c>
      <c r="I26" s="59">
        <v>0</v>
      </c>
      <c r="J26" s="208"/>
      <c r="K26" s="59">
        <f>SUM(L26+M26+N26+O26+P26+R26)</f>
        <v>3295627.2600000002</v>
      </c>
      <c r="L26" s="59">
        <v>3110683.56</v>
      </c>
      <c r="M26" s="59">
        <v>6862.5</v>
      </c>
      <c r="N26" s="59">
        <v>163840.01</v>
      </c>
      <c r="O26" s="59">
        <v>4144.18</v>
      </c>
      <c r="P26" s="59">
        <v>10097.01</v>
      </c>
      <c r="Q26" s="59">
        <v>0</v>
      </c>
      <c r="R26" s="59">
        <v>0</v>
      </c>
      <c r="S26" s="59">
        <v>0</v>
      </c>
      <c r="T26" s="113"/>
      <c r="U26" s="135">
        <f>B26-G26-I26</f>
        <v>1610118.84</v>
      </c>
      <c r="V26" s="135">
        <f>K26-P26-R26</f>
        <v>3285530.2500000005</v>
      </c>
    </row>
    <row r="27" spans="1:22">
      <c r="A27" s="59" t="s">
        <v>27</v>
      </c>
      <c r="B27" s="59">
        <f>SUM(C27:I27)</f>
        <v>2737431</v>
      </c>
      <c r="C27" s="59">
        <v>2407296</v>
      </c>
      <c r="D27" s="59">
        <v>237911</v>
      </c>
      <c r="E27" s="246">
        <v>64193</v>
      </c>
      <c r="F27" s="59">
        <v>28031</v>
      </c>
      <c r="G27" s="59">
        <v>0</v>
      </c>
      <c r="H27" s="59">
        <v>0</v>
      </c>
      <c r="I27" s="59">
        <v>0</v>
      </c>
      <c r="J27" s="208"/>
      <c r="K27" s="59">
        <f>SUM(L27+M27+N27+O27+P27+R27)</f>
        <v>5916781</v>
      </c>
      <c r="L27" s="59">
        <v>5305277</v>
      </c>
      <c r="M27" s="59">
        <v>459353</v>
      </c>
      <c r="N27" s="59">
        <v>137408</v>
      </c>
      <c r="O27" s="59">
        <v>14743</v>
      </c>
      <c r="P27" s="59">
        <v>0</v>
      </c>
      <c r="Q27" s="59">
        <v>0</v>
      </c>
      <c r="R27" s="59">
        <v>0</v>
      </c>
      <c r="S27" s="59">
        <v>0</v>
      </c>
      <c r="T27" s="113"/>
      <c r="U27" s="135">
        <f>B27-G27-I27</f>
        <v>2737431</v>
      </c>
      <c r="V27" s="135">
        <f>K27-P27-R27</f>
        <v>5916781</v>
      </c>
    </row>
    <row r="28" spans="1:22">
      <c r="A28" s="59" t="s">
        <v>28</v>
      </c>
      <c r="B28" s="59">
        <f>SUM(C28:I28)</f>
        <v>230039.24000000002</v>
      </c>
      <c r="C28" s="59">
        <v>221348.92</v>
      </c>
      <c r="D28" s="59">
        <v>0</v>
      </c>
      <c r="E28" s="59">
        <v>831.34</v>
      </c>
      <c r="F28" s="59">
        <v>7858.98</v>
      </c>
      <c r="G28" s="59">
        <v>0</v>
      </c>
      <c r="H28" s="59">
        <v>0</v>
      </c>
      <c r="I28" s="59">
        <v>0</v>
      </c>
      <c r="J28" s="208"/>
      <c r="K28" s="59">
        <f>SUM(L28+M28+N28+O28+P28+R28)</f>
        <v>3462.15</v>
      </c>
      <c r="L28" s="59">
        <v>0</v>
      </c>
      <c r="M28" s="59">
        <v>240</v>
      </c>
      <c r="N28" s="59">
        <v>3222.15</v>
      </c>
      <c r="O28" s="59">
        <v>0</v>
      </c>
      <c r="P28" s="59">
        <v>0</v>
      </c>
      <c r="Q28" s="59">
        <v>0</v>
      </c>
      <c r="R28" s="59">
        <v>0</v>
      </c>
      <c r="S28" s="59">
        <v>0</v>
      </c>
      <c r="T28" s="113"/>
      <c r="U28" s="135">
        <f>B28-G28-I28</f>
        <v>230039.24000000002</v>
      </c>
      <c r="V28" s="135">
        <f>K28-P28-R28</f>
        <v>3462.15</v>
      </c>
    </row>
    <row r="29" spans="1:22">
      <c r="A29" s="59"/>
      <c r="B29" s="208"/>
      <c r="C29" s="208"/>
      <c r="D29" s="208"/>
      <c r="E29" s="208"/>
      <c r="F29" s="208"/>
      <c r="G29" s="208"/>
      <c r="H29" s="210"/>
      <c r="I29" s="210"/>
      <c r="J29" s="208"/>
      <c r="K29" s="208"/>
      <c r="L29" s="208"/>
      <c r="M29" s="208"/>
      <c r="N29" s="208"/>
      <c r="O29" s="208"/>
      <c r="P29" s="208"/>
      <c r="Q29" s="208"/>
      <c r="R29" s="219"/>
      <c r="S29" s="208"/>
      <c r="T29" s="113"/>
    </row>
    <row r="30" spans="1:22">
      <c r="A30" s="58" t="s">
        <v>148</v>
      </c>
      <c r="B30" s="59">
        <f>SUM(C30:I30)</f>
        <v>10649301.220000001</v>
      </c>
      <c r="C30" s="59">
        <v>10466105.51</v>
      </c>
      <c r="D30" s="59">
        <v>47456.9</v>
      </c>
      <c r="E30" s="59">
        <v>11306.09</v>
      </c>
      <c r="F30" s="246">
        <v>124432.72</v>
      </c>
      <c r="G30" s="59">
        <v>0</v>
      </c>
      <c r="H30" s="59">
        <v>0</v>
      </c>
      <c r="I30" s="59">
        <v>0</v>
      </c>
      <c r="J30" s="208"/>
      <c r="K30" s="59">
        <f>SUM(L30+M30+N30+O30+P30+R30)</f>
        <v>16908.3</v>
      </c>
      <c r="L30" s="50">
        <v>1872</v>
      </c>
      <c r="M30" s="59">
        <v>13849.7</v>
      </c>
      <c r="N30" s="59">
        <v>1186.5999999999999</v>
      </c>
      <c r="O30" s="59">
        <v>0</v>
      </c>
      <c r="P30" s="59">
        <v>0</v>
      </c>
      <c r="Q30" s="59">
        <v>0</v>
      </c>
      <c r="R30" s="59">
        <v>0</v>
      </c>
      <c r="S30" s="59">
        <v>0</v>
      </c>
      <c r="T30" s="113"/>
      <c r="U30" s="135">
        <f>B30-G30-I30</f>
        <v>10649301.220000001</v>
      </c>
      <c r="V30" s="135">
        <f>K30-P30-R30</f>
        <v>16908.3</v>
      </c>
    </row>
    <row r="31" spans="1:22">
      <c r="A31" s="59" t="s">
        <v>29</v>
      </c>
      <c r="B31" s="59">
        <f>SUM(C31:I31)</f>
        <v>11307228.339999998</v>
      </c>
      <c r="C31" s="59">
        <v>10376119.629999999</v>
      </c>
      <c r="D31" s="59">
        <v>291589.15000000002</v>
      </c>
      <c r="E31" s="59">
        <v>87526.86</v>
      </c>
      <c r="F31" s="59">
        <v>53503.69</v>
      </c>
      <c r="G31" s="59">
        <v>7653.4</v>
      </c>
      <c r="H31" s="59">
        <v>0</v>
      </c>
      <c r="I31" s="59">
        <v>490835.61</v>
      </c>
      <c r="J31" s="208"/>
      <c r="K31" s="59">
        <f>SUM(L31+M31+N31+O31+P31+R31)</f>
        <v>14248592.670000002</v>
      </c>
      <c r="L31" s="59">
        <v>12229222.060000001</v>
      </c>
      <c r="M31" s="59">
        <v>1904461.77</v>
      </c>
      <c r="N31" s="59">
        <v>72093.56</v>
      </c>
      <c r="O31" s="59">
        <v>33156.720000000001</v>
      </c>
      <c r="P31" s="59">
        <v>9658.56</v>
      </c>
      <c r="Q31" s="59">
        <v>0</v>
      </c>
      <c r="R31" s="59">
        <v>0</v>
      </c>
      <c r="S31" s="59">
        <v>0</v>
      </c>
      <c r="T31" s="113"/>
      <c r="U31" s="135">
        <f>B31-G31-I31</f>
        <v>10808739.329999998</v>
      </c>
      <c r="V31" s="135">
        <f>K31-P31-R31</f>
        <v>14238934.110000001</v>
      </c>
    </row>
    <row r="32" spans="1:22">
      <c r="A32" s="59" t="s">
        <v>30</v>
      </c>
      <c r="B32" s="59">
        <f>SUM(C32:I32)</f>
        <v>467261.67</v>
      </c>
      <c r="C32" s="59">
        <v>457486.04</v>
      </c>
      <c r="D32" s="59">
        <v>0</v>
      </c>
      <c r="E32" s="59">
        <v>3329.96</v>
      </c>
      <c r="F32" s="59">
        <v>6445.67</v>
      </c>
      <c r="G32" s="59">
        <v>0</v>
      </c>
      <c r="H32" s="59">
        <v>0</v>
      </c>
      <c r="I32" s="59">
        <v>0</v>
      </c>
      <c r="J32" s="208"/>
      <c r="K32" s="59">
        <f>SUM(L32+M32+N32+O32+P32+R32)</f>
        <v>623362.05000000005</v>
      </c>
      <c r="L32" s="59">
        <v>602867.9</v>
      </c>
      <c r="M32" s="59">
        <v>0</v>
      </c>
      <c r="N32" s="59">
        <v>20389.240000000002</v>
      </c>
      <c r="O32" s="59">
        <v>104.91</v>
      </c>
      <c r="P32" s="59">
        <v>0</v>
      </c>
      <c r="Q32" s="59">
        <v>0</v>
      </c>
      <c r="R32" s="59">
        <v>0</v>
      </c>
      <c r="S32" s="59">
        <v>0</v>
      </c>
      <c r="T32" s="113"/>
      <c r="U32" s="135">
        <f>B32-G32-I32</f>
        <v>467261.67</v>
      </c>
      <c r="V32" s="135">
        <f>K32-P32-R32</f>
        <v>623362.05000000005</v>
      </c>
    </row>
    <row r="33" spans="1:22">
      <c r="A33" s="59" t="s">
        <v>31</v>
      </c>
      <c r="B33" s="59">
        <f>SUM(C33:I33)</f>
        <v>1160422.26</v>
      </c>
      <c r="C33" s="59">
        <v>1069563.6599999999</v>
      </c>
      <c r="D33" s="59">
        <v>6000</v>
      </c>
      <c r="E33" s="59">
        <v>55367.85</v>
      </c>
      <c r="F33" s="59">
        <v>29490.75</v>
      </c>
      <c r="G33" s="59">
        <v>0</v>
      </c>
      <c r="H33" s="59">
        <v>0</v>
      </c>
      <c r="I33" s="59">
        <v>0</v>
      </c>
      <c r="J33" s="208"/>
      <c r="K33" s="59">
        <f>SUM(L33+M33+N33+O33+P33+R33)</f>
        <v>1870503.47</v>
      </c>
      <c r="L33" s="59">
        <v>1719709.93</v>
      </c>
      <c r="M33" s="59">
        <v>83626.69</v>
      </c>
      <c r="N33" s="59">
        <v>61422.09</v>
      </c>
      <c r="O33" s="59">
        <v>5744.76</v>
      </c>
      <c r="P33" s="59">
        <v>0</v>
      </c>
      <c r="Q33" s="59">
        <v>0</v>
      </c>
      <c r="R33" s="59">
        <v>0</v>
      </c>
      <c r="S33" s="59">
        <v>0</v>
      </c>
      <c r="T33" s="113"/>
      <c r="U33" s="135">
        <f>B33-G33-I33</f>
        <v>1160422.26</v>
      </c>
      <c r="V33" s="135">
        <f>K33-P33-R33</f>
        <v>1870503.47</v>
      </c>
    </row>
    <row r="34" spans="1:22">
      <c r="A34" s="59" t="s">
        <v>32</v>
      </c>
      <c r="B34" s="59">
        <f>SUM(C34:I34)</f>
        <v>524312.26</v>
      </c>
      <c r="C34" s="59">
        <v>504967.83</v>
      </c>
      <c r="D34" s="59">
        <v>3000</v>
      </c>
      <c r="E34" s="59">
        <v>8634.91</v>
      </c>
      <c r="F34" s="59">
        <v>7709.52</v>
      </c>
      <c r="G34" s="59">
        <v>0</v>
      </c>
      <c r="H34" s="59">
        <v>0</v>
      </c>
      <c r="I34" s="59">
        <v>0</v>
      </c>
      <c r="J34" s="208"/>
      <c r="K34" s="59">
        <f>SUM(L34+M34+N34+O34+P34+R34)</f>
        <v>313283.94</v>
      </c>
      <c r="L34" s="59">
        <v>304036.53000000003</v>
      </c>
      <c r="M34" s="59">
        <v>0</v>
      </c>
      <c r="N34" s="59">
        <v>6887.74</v>
      </c>
      <c r="O34" s="59">
        <v>2121.67</v>
      </c>
      <c r="P34" s="59">
        <v>238</v>
      </c>
      <c r="Q34" s="59">
        <v>0</v>
      </c>
      <c r="R34" s="59">
        <v>0</v>
      </c>
      <c r="S34" s="59">
        <v>0</v>
      </c>
      <c r="T34" s="113"/>
      <c r="U34" s="135">
        <f>B34-G34-I34</f>
        <v>524312.26</v>
      </c>
      <c r="V34" s="135">
        <f>K34-P34-R34</f>
        <v>313045.94</v>
      </c>
    </row>
    <row r="35" spans="1:22">
      <c r="A35" s="59"/>
      <c r="B35" s="208"/>
      <c r="C35" s="208"/>
      <c r="D35" s="208"/>
      <c r="E35" s="210"/>
      <c r="F35" s="208"/>
      <c r="G35" s="208"/>
      <c r="H35" s="208"/>
      <c r="I35" s="208"/>
      <c r="J35" s="208"/>
      <c r="K35" s="208"/>
      <c r="L35" s="208"/>
      <c r="M35" s="208"/>
      <c r="N35" s="208"/>
      <c r="O35" s="208"/>
      <c r="P35" s="208"/>
      <c r="Q35" s="208"/>
      <c r="R35" s="219"/>
      <c r="S35" s="208"/>
      <c r="T35" s="113"/>
    </row>
    <row r="36" spans="1:22">
      <c r="A36" s="59" t="s">
        <v>33</v>
      </c>
      <c r="B36" s="59">
        <f>SUM(C36:I36)</f>
        <v>198439.75</v>
      </c>
      <c r="C36" s="59">
        <v>133542</v>
      </c>
      <c r="D36" s="59">
        <v>3072.04</v>
      </c>
      <c r="E36" s="59">
        <v>17805.740000000002</v>
      </c>
      <c r="F36" s="59">
        <v>44019.97</v>
      </c>
      <c r="G36" s="59">
        <v>0</v>
      </c>
      <c r="H36" s="59">
        <v>0</v>
      </c>
      <c r="I36" s="59">
        <v>0</v>
      </c>
      <c r="J36" s="208"/>
      <c r="K36" s="59">
        <f>SUM(L36+M36+N36+O36+P36+R36)</f>
        <v>0</v>
      </c>
      <c r="L36" s="59">
        <v>0</v>
      </c>
      <c r="M36" s="59">
        <v>0</v>
      </c>
      <c r="N36" s="59">
        <v>0</v>
      </c>
      <c r="O36" s="59">
        <v>0</v>
      </c>
      <c r="P36" s="59">
        <v>0</v>
      </c>
      <c r="Q36" s="59">
        <v>0</v>
      </c>
      <c r="R36" s="59">
        <v>0</v>
      </c>
      <c r="S36" s="59">
        <v>0</v>
      </c>
      <c r="T36" s="113"/>
      <c r="U36" s="135">
        <f>B36-G36-I36</f>
        <v>198439.75</v>
      </c>
      <c r="V36" s="135">
        <f>K36-P36-R36</f>
        <v>0</v>
      </c>
    </row>
    <row r="37" spans="1:22">
      <c r="A37" s="59" t="s">
        <v>34</v>
      </c>
      <c r="B37" s="59">
        <f>SUM(C37:I37)</f>
        <v>1589966.73</v>
      </c>
      <c r="C37" s="59">
        <v>1422328.42</v>
      </c>
      <c r="D37" s="59">
        <v>148860.82</v>
      </c>
      <c r="E37" s="59">
        <v>15106.3</v>
      </c>
      <c r="F37" s="59">
        <v>3671.19</v>
      </c>
      <c r="G37" s="246">
        <v>0</v>
      </c>
      <c r="H37" s="59">
        <v>0</v>
      </c>
      <c r="I37" s="59">
        <v>0</v>
      </c>
      <c r="J37" s="208"/>
      <c r="K37" s="59">
        <f>SUM(L37+M37+N37+O37+P37+R37)</f>
        <v>765512.96000000008</v>
      </c>
      <c r="L37" s="59">
        <v>490353.26</v>
      </c>
      <c r="M37" s="59">
        <v>266960.34000000003</v>
      </c>
      <c r="N37" s="59">
        <v>4692.32</v>
      </c>
      <c r="O37" s="59">
        <v>3507.04</v>
      </c>
      <c r="P37" s="59">
        <v>0</v>
      </c>
      <c r="Q37" s="59">
        <v>0</v>
      </c>
      <c r="R37" s="59">
        <v>0</v>
      </c>
      <c r="S37" s="59">
        <v>0</v>
      </c>
      <c r="T37" s="113"/>
      <c r="U37" s="135">
        <f>B37-G37-I37</f>
        <v>1589966.73</v>
      </c>
      <c r="V37" s="135">
        <f>K37-P37-R37</f>
        <v>765512.96000000008</v>
      </c>
    </row>
    <row r="38" spans="1:22">
      <c r="A38" s="59" t="s">
        <v>35</v>
      </c>
      <c r="B38" s="59">
        <f>SUM(C38:I38)</f>
        <v>2057028.5799999998</v>
      </c>
      <c r="C38" s="59">
        <v>1367240.38</v>
      </c>
      <c r="D38" s="59">
        <v>645789.04</v>
      </c>
      <c r="E38" s="59">
        <v>24601.93</v>
      </c>
      <c r="F38" s="59">
        <v>16397.23</v>
      </c>
      <c r="G38" s="59">
        <v>3000</v>
      </c>
      <c r="H38" s="59">
        <v>0</v>
      </c>
      <c r="I38" s="59">
        <v>0</v>
      </c>
      <c r="J38" s="208"/>
      <c r="K38" s="59">
        <f>SUM(L38+M38+N38+O38+P38+R38)</f>
        <v>1361720.67</v>
      </c>
      <c r="L38" s="59">
        <v>1186369.7</v>
      </c>
      <c r="M38" s="59">
        <v>123414.67</v>
      </c>
      <c r="N38" s="59">
        <v>49014.69</v>
      </c>
      <c r="O38" s="59">
        <v>2921.61</v>
      </c>
      <c r="P38" s="59">
        <v>0</v>
      </c>
      <c r="Q38" s="59">
        <v>0</v>
      </c>
      <c r="R38" s="50">
        <v>0</v>
      </c>
      <c r="S38" s="59">
        <v>0</v>
      </c>
      <c r="T38" s="113"/>
      <c r="U38" s="135">
        <f>B38-G38-I38</f>
        <v>2054028.5799999998</v>
      </c>
      <c r="V38" s="135">
        <f>K38-P38-R38</f>
        <v>1361720.67</v>
      </c>
    </row>
    <row r="39" spans="1:22">
      <c r="A39" s="54" t="s">
        <v>36</v>
      </c>
      <c r="B39" s="54">
        <f>SUM(C39:I39)</f>
        <v>305307.76999999996</v>
      </c>
      <c r="C39" s="54">
        <v>302799</v>
      </c>
      <c r="D39" s="54">
        <v>750</v>
      </c>
      <c r="E39" s="54">
        <v>1633.61</v>
      </c>
      <c r="F39" s="54">
        <v>125.16</v>
      </c>
      <c r="G39" s="54">
        <v>0</v>
      </c>
      <c r="H39" s="54">
        <v>0</v>
      </c>
      <c r="I39" s="54">
        <v>0</v>
      </c>
      <c r="J39" s="211"/>
      <c r="K39" s="54">
        <f>SUM(L39+M39+N39+O39+P39+R39)</f>
        <v>837770.91</v>
      </c>
      <c r="L39" s="54">
        <v>817248.89</v>
      </c>
      <c r="M39" s="54">
        <v>330</v>
      </c>
      <c r="N39" s="54">
        <v>19572.8</v>
      </c>
      <c r="O39" s="54">
        <v>619.22</v>
      </c>
      <c r="P39" s="287">
        <v>0</v>
      </c>
      <c r="Q39" s="54">
        <v>0</v>
      </c>
      <c r="R39" s="54">
        <v>0</v>
      </c>
      <c r="S39" s="54">
        <v>0</v>
      </c>
      <c r="T39" s="113"/>
      <c r="U39" s="135">
        <f>B39-G39-I39</f>
        <v>305307.76999999996</v>
      </c>
      <c r="V39" s="135">
        <f>K39-P39-R39</f>
        <v>837770.91</v>
      </c>
    </row>
    <row r="40" spans="1:22">
      <c r="A40" s="122" t="s">
        <v>220</v>
      </c>
      <c r="B40" s="59" t="s">
        <v>222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21"/>
      <c r="T40" s="21"/>
    </row>
    <row r="41" spans="1:22">
      <c r="C41" s="21"/>
      <c r="D41" s="21"/>
      <c r="E41" s="21"/>
      <c r="F41" s="21"/>
      <c r="G41" s="21"/>
      <c r="H41" s="21"/>
      <c r="I41" s="21"/>
      <c r="J41" s="21"/>
      <c r="K41" s="21"/>
      <c r="L41" s="17"/>
      <c r="M41" s="17"/>
      <c r="N41" s="17"/>
      <c r="O41" s="17"/>
      <c r="P41" s="17"/>
      <c r="Q41" s="17"/>
      <c r="R41" s="20"/>
      <c r="S41" s="21"/>
      <c r="T41" s="21"/>
    </row>
    <row r="42" spans="1:22">
      <c r="C42" s="21"/>
      <c r="D42" s="21"/>
      <c r="E42" s="21"/>
      <c r="F42" s="21"/>
      <c r="G42" s="21"/>
      <c r="H42" s="21"/>
      <c r="I42" s="21"/>
      <c r="J42" s="21"/>
      <c r="K42" s="21"/>
      <c r="L42" s="17"/>
      <c r="M42" s="17"/>
      <c r="N42" s="17"/>
      <c r="O42" s="17"/>
      <c r="P42" s="17"/>
      <c r="Q42" s="17"/>
      <c r="R42" s="20"/>
      <c r="S42" s="21"/>
      <c r="T42" s="21"/>
    </row>
    <row r="43" spans="1:22">
      <c r="C43" s="21"/>
      <c r="D43" s="21"/>
      <c r="E43" s="21"/>
      <c r="F43" s="21"/>
      <c r="G43" s="21"/>
      <c r="H43" s="21"/>
      <c r="I43" s="21"/>
      <c r="J43" s="21"/>
      <c r="K43" s="21"/>
      <c r="L43" s="17"/>
      <c r="M43" s="17"/>
      <c r="N43" s="17"/>
      <c r="O43" s="17"/>
      <c r="P43" s="17"/>
      <c r="Q43" s="17"/>
      <c r="R43" s="20"/>
      <c r="S43" s="21"/>
      <c r="T43" s="21"/>
    </row>
    <row r="44" spans="1:22">
      <c r="C44" s="21"/>
      <c r="D44" s="21"/>
      <c r="E44" s="21"/>
      <c r="F44" s="21"/>
      <c r="G44" s="21"/>
      <c r="H44" s="21"/>
      <c r="I44" s="21"/>
      <c r="J44" s="21"/>
      <c r="K44" s="21"/>
      <c r="L44" s="17"/>
      <c r="M44" s="17"/>
      <c r="N44" s="17"/>
      <c r="O44" s="17"/>
      <c r="P44" s="17"/>
      <c r="Q44" s="17"/>
      <c r="R44" s="20"/>
      <c r="S44" s="21"/>
      <c r="T44" s="21"/>
    </row>
    <row r="45" spans="1:22">
      <c r="C45" s="21"/>
      <c r="D45" s="21"/>
      <c r="E45" s="21"/>
      <c r="F45" s="21"/>
      <c r="G45" s="21"/>
      <c r="H45" s="21"/>
      <c r="I45" s="21"/>
      <c r="J45" s="21"/>
      <c r="K45" s="21"/>
      <c r="L45" s="17"/>
      <c r="M45" s="17"/>
      <c r="N45" s="17"/>
      <c r="O45" s="17"/>
      <c r="P45" s="21"/>
      <c r="Q45" s="21"/>
      <c r="R45" s="20"/>
      <c r="S45" s="21"/>
      <c r="T45" s="21"/>
    </row>
    <row r="46" spans="1:22">
      <c r="C46" s="21"/>
      <c r="D46" s="21"/>
      <c r="E46" s="21"/>
      <c r="F46" s="21"/>
      <c r="G46" s="21"/>
      <c r="H46" s="21"/>
      <c r="I46" s="21"/>
      <c r="J46" s="21"/>
      <c r="K46" s="21"/>
      <c r="L46" s="17"/>
      <c r="M46" s="17"/>
      <c r="N46" s="17"/>
      <c r="O46" s="17"/>
      <c r="P46" s="17"/>
      <c r="Q46" s="17"/>
      <c r="R46" s="20"/>
      <c r="S46" s="21"/>
      <c r="T46" s="21"/>
    </row>
    <row r="47" spans="1:22">
      <c r="C47" s="21"/>
      <c r="D47" s="21"/>
      <c r="E47" s="21"/>
      <c r="F47" s="21"/>
      <c r="G47" s="21"/>
      <c r="H47" s="21"/>
      <c r="I47" s="21"/>
      <c r="J47" s="21"/>
      <c r="K47" s="21"/>
      <c r="L47" s="17"/>
      <c r="M47" s="17"/>
      <c r="N47" s="17"/>
      <c r="O47" s="17"/>
      <c r="P47" s="17"/>
      <c r="Q47" s="17"/>
      <c r="R47" s="20"/>
      <c r="S47" s="21"/>
      <c r="T47" s="21"/>
    </row>
    <row r="48" spans="1:22">
      <c r="C48" s="21"/>
      <c r="D48" s="21"/>
      <c r="E48" s="21"/>
      <c r="F48" s="21"/>
      <c r="G48" s="21"/>
      <c r="H48" s="21"/>
      <c r="I48" s="21"/>
      <c r="J48" s="21"/>
      <c r="K48" s="21"/>
      <c r="L48" s="17"/>
      <c r="M48" s="17"/>
      <c r="N48" s="17"/>
      <c r="O48" s="17"/>
      <c r="P48" s="17"/>
      <c r="Q48" s="17"/>
      <c r="R48" s="20"/>
      <c r="S48" s="21"/>
      <c r="T48" s="21"/>
    </row>
    <row r="49" spans="3:20">
      <c r="C49" s="21"/>
      <c r="D49" s="21"/>
      <c r="E49" s="21"/>
      <c r="F49" s="21"/>
      <c r="G49" s="21"/>
      <c r="H49" s="21"/>
      <c r="I49" s="21"/>
      <c r="J49" s="21"/>
      <c r="K49" s="21"/>
      <c r="L49" s="17"/>
      <c r="M49" s="17"/>
      <c r="N49" s="17"/>
      <c r="O49" s="17"/>
      <c r="P49" s="17"/>
      <c r="Q49" s="17"/>
      <c r="R49" s="20"/>
      <c r="S49" s="21"/>
      <c r="T49" s="21"/>
    </row>
    <row r="50" spans="3:20">
      <c r="C50" s="21"/>
      <c r="D50" s="21"/>
      <c r="E50" s="21"/>
      <c r="F50" s="21"/>
      <c r="G50" s="21"/>
      <c r="H50" s="21"/>
      <c r="I50" s="21"/>
      <c r="J50" s="21"/>
      <c r="K50" s="21"/>
      <c r="L50" s="17"/>
      <c r="M50" s="17"/>
      <c r="N50" s="17"/>
      <c r="O50" s="17"/>
      <c r="P50" s="17"/>
      <c r="Q50" s="17"/>
      <c r="R50" s="20"/>
      <c r="S50" s="21"/>
      <c r="T50" s="21"/>
    </row>
    <row r="51" spans="3:20">
      <c r="C51" s="21"/>
      <c r="D51" s="21"/>
      <c r="E51" s="21"/>
      <c r="F51" s="21"/>
      <c r="G51" s="21"/>
      <c r="H51" s="21"/>
      <c r="I51" s="21"/>
      <c r="J51" s="21"/>
      <c r="K51" s="21"/>
      <c r="L51" s="17"/>
      <c r="M51" s="17"/>
      <c r="N51" s="17"/>
      <c r="O51" s="17"/>
      <c r="P51" s="21"/>
      <c r="Q51" s="21"/>
      <c r="R51" s="20"/>
      <c r="S51" s="21"/>
      <c r="T51" s="21"/>
    </row>
    <row r="52" spans="3:20"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0"/>
      <c r="S52" s="21"/>
      <c r="T52" s="21"/>
    </row>
    <row r="53" spans="3:20">
      <c r="C53" s="21"/>
      <c r="D53" s="21"/>
      <c r="E53" s="21"/>
      <c r="F53" s="21"/>
      <c r="G53" s="21"/>
      <c r="H53" s="21"/>
      <c r="I53" s="21"/>
      <c r="J53" s="21"/>
      <c r="K53" s="21"/>
      <c r="L53" s="17"/>
      <c r="M53" s="17"/>
      <c r="N53" s="17"/>
      <c r="O53" s="17"/>
      <c r="P53" s="17"/>
      <c r="Q53" s="17"/>
      <c r="R53" s="20"/>
      <c r="S53" s="21"/>
      <c r="T53" s="21"/>
    </row>
    <row r="54" spans="3:20">
      <c r="C54" s="21"/>
      <c r="D54" s="21"/>
      <c r="E54" s="21"/>
      <c r="F54" s="21"/>
      <c r="G54" s="21"/>
      <c r="H54" s="21"/>
      <c r="I54" s="21"/>
      <c r="J54" s="21"/>
      <c r="K54" s="21"/>
      <c r="L54" s="17"/>
      <c r="M54" s="17"/>
      <c r="N54" s="17"/>
      <c r="O54" s="17"/>
      <c r="P54" s="17"/>
      <c r="Q54" s="17"/>
      <c r="R54" s="20"/>
      <c r="S54" s="21"/>
      <c r="T54" s="21"/>
    </row>
    <row r="55" spans="3:20">
      <c r="C55" s="21"/>
      <c r="D55" s="21"/>
      <c r="E55" s="21"/>
      <c r="F55" s="21"/>
      <c r="G55" s="21"/>
      <c r="H55" s="21"/>
      <c r="I55" s="21"/>
      <c r="J55" s="21"/>
      <c r="K55" s="21"/>
      <c r="L55" s="17"/>
      <c r="M55" s="17"/>
      <c r="N55" s="17"/>
      <c r="O55" s="17"/>
      <c r="P55" s="17"/>
      <c r="Q55" s="17"/>
      <c r="R55" s="20"/>
      <c r="S55" s="21"/>
      <c r="T55" s="21"/>
    </row>
    <row r="56" spans="3:20"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17"/>
      <c r="Q56" s="17"/>
      <c r="R56" s="20"/>
      <c r="S56" s="21"/>
      <c r="T56" s="21"/>
    </row>
    <row r="57" spans="3:20"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0"/>
      <c r="S57" s="21"/>
      <c r="T57" s="21"/>
    </row>
    <row r="58" spans="3:20"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0"/>
      <c r="S58" s="21"/>
      <c r="T58" s="21"/>
    </row>
    <row r="59" spans="3:20"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0"/>
      <c r="S59" s="21"/>
      <c r="T59" s="21"/>
    </row>
    <row r="60" spans="3:20"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0"/>
      <c r="S60" s="21"/>
      <c r="T60" s="21"/>
    </row>
    <row r="61" spans="3:20"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0"/>
      <c r="S61" s="21"/>
      <c r="T61" s="21"/>
    </row>
    <row r="62" spans="3:20"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0"/>
      <c r="S62" s="21"/>
      <c r="T62" s="21"/>
    </row>
    <row r="63" spans="3:20"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0"/>
      <c r="S63" s="21"/>
      <c r="T63" s="21"/>
    </row>
    <row r="64" spans="3:20">
      <c r="C64" s="21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0"/>
      <c r="S64" s="21"/>
      <c r="T64" s="21"/>
    </row>
    <row r="65" spans="3:20"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0"/>
      <c r="S65" s="21"/>
      <c r="T65" s="21"/>
    </row>
    <row r="66" spans="3:20"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0"/>
      <c r="S66" s="21"/>
      <c r="T66" s="21"/>
    </row>
    <row r="67" spans="3:20"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0"/>
      <c r="S67" s="21"/>
      <c r="T67" s="21"/>
    </row>
    <row r="68" spans="3:20"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0"/>
      <c r="S68" s="21"/>
      <c r="T68" s="21"/>
    </row>
    <row r="69" spans="3:20"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0"/>
      <c r="S69" s="21"/>
      <c r="T69" s="21"/>
    </row>
    <row r="70" spans="3:20"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0"/>
      <c r="S70" s="21"/>
      <c r="T70" s="21"/>
    </row>
    <row r="71" spans="3:20"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0"/>
      <c r="S71" s="21"/>
      <c r="T71" s="21"/>
    </row>
    <row r="72" spans="3:20"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0"/>
      <c r="S72" s="21"/>
      <c r="T72" s="21"/>
    </row>
    <row r="73" spans="3:20"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0"/>
      <c r="S73" s="21"/>
      <c r="T73" s="21"/>
    </row>
    <row r="74" spans="3:20"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0"/>
      <c r="S74" s="21"/>
      <c r="T74" s="21"/>
    </row>
    <row r="75" spans="3:20"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0"/>
      <c r="S75" s="21"/>
      <c r="T75" s="21"/>
    </row>
    <row r="76" spans="3:20">
      <c r="C76" s="21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0"/>
      <c r="S76" s="21"/>
      <c r="T76" s="21"/>
    </row>
    <row r="77" spans="3:20">
      <c r="C77" s="21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0"/>
      <c r="S77" s="21"/>
      <c r="T77" s="21"/>
    </row>
    <row r="78" spans="3:20">
      <c r="C78" s="21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0"/>
      <c r="S78" s="21"/>
      <c r="T78" s="21"/>
    </row>
    <row r="79" spans="3:20">
      <c r="C79" s="21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0"/>
      <c r="S79" s="21"/>
      <c r="T79" s="21"/>
    </row>
    <row r="80" spans="3:20"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0"/>
      <c r="S80" s="21"/>
      <c r="T80" s="21"/>
    </row>
    <row r="81" spans="3:20">
      <c r="C81" s="21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0"/>
      <c r="S81" s="21"/>
      <c r="T81" s="21"/>
    </row>
    <row r="82" spans="3:20">
      <c r="C82" s="21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0"/>
      <c r="S82" s="21"/>
      <c r="T82" s="21"/>
    </row>
    <row r="83" spans="3:20">
      <c r="C83" s="21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0"/>
      <c r="S83" s="21"/>
      <c r="T83" s="21"/>
    </row>
    <row r="84" spans="3:20">
      <c r="C84" s="21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0"/>
      <c r="S84" s="21"/>
      <c r="T84" s="21"/>
    </row>
    <row r="85" spans="3:20">
      <c r="C85" s="21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0"/>
      <c r="S85" s="21"/>
      <c r="T85" s="21"/>
    </row>
    <row r="86" spans="3:20">
      <c r="C86" s="21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0"/>
      <c r="S86" s="21"/>
      <c r="T86" s="21"/>
    </row>
    <row r="87" spans="3:20">
      <c r="C87" s="21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0"/>
      <c r="S87" s="21"/>
      <c r="T87" s="21"/>
    </row>
    <row r="88" spans="3:20">
      <c r="C88" s="21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0"/>
      <c r="S88" s="21"/>
      <c r="T88" s="21"/>
    </row>
    <row r="89" spans="3:20">
      <c r="C89" s="21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0"/>
      <c r="S89" s="21"/>
      <c r="T89" s="21"/>
    </row>
    <row r="90" spans="3:20">
      <c r="C90" s="21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0"/>
      <c r="S90" s="21"/>
      <c r="T90" s="21"/>
    </row>
    <row r="91" spans="3:20">
      <c r="C91" s="21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0"/>
      <c r="S91" s="21"/>
      <c r="T91" s="21"/>
    </row>
    <row r="92" spans="3:20">
      <c r="C92" s="21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0"/>
      <c r="S92" s="21"/>
      <c r="T92" s="21"/>
    </row>
    <row r="93" spans="3:20">
      <c r="C93" s="21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0"/>
      <c r="S93" s="21"/>
      <c r="T93" s="21"/>
    </row>
    <row r="94" spans="3:20">
      <c r="C94" s="21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0"/>
      <c r="S94" s="21"/>
      <c r="T94" s="21"/>
    </row>
    <row r="95" spans="3:20">
      <c r="C95" s="21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0"/>
      <c r="S95" s="21"/>
      <c r="T95" s="21"/>
    </row>
    <row r="96" spans="3:20"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0"/>
      <c r="S96" s="21"/>
      <c r="T96" s="21"/>
    </row>
    <row r="97" spans="3:20">
      <c r="C97" s="21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0"/>
      <c r="S97" s="21"/>
      <c r="T97" s="21"/>
    </row>
    <row r="98" spans="3:20">
      <c r="C98" s="21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0"/>
      <c r="S98" s="21"/>
      <c r="T98" s="21"/>
    </row>
    <row r="99" spans="3:20">
      <c r="C99" s="21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0"/>
      <c r="S99" s="21"/>
      <c r="T99" s="21"/>
    </row>
    <row r="100" spans="3:20">
      <c r="C100" s="21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0"/>
      <c r="S100" s="21"/>
      <c r="T100" s="21"/>
    </row>
    <row r="101" spans="3:20">
      <c r="C101" s="21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0"/>
      <c r="S101" s="21"/>
      <c r="T101" s="21"/>
    </row>
    <row r="102" spans="3:20">
      <c r="C102" s="21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0"/>
      <c r="S102" s="21"/>
      <c r="T102" s="21"/>
    </row>
    <row r="103" spans="3:20">
      <c r="C103" s="21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0"/>
      <c r="S103" s="21"/>
      <c r="T103" s="21"/>
    </row>
    <row r="104" spans="3:20">
      <c r="C104" s="21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0"/>
      <c r="S104" s="21"/>
      <c r="T104" s="21"/>
    </row>
    <row r="105" spans="3:20">
      <c r="C105" s="21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0"/>
      <c r="S105" s="21"/>
      <c r="T105" s="21"/>
    </row>
    <row r="106" spans="3:20">
      <c r="C106" s="21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0"/>
      <c r="S106" s="21"/>
      <c r="T106" s="21"/>
    </row>
    <row r="107" spans="3:20">
      <c r="C107" s="21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0"/>
      <c r="S107" s="21"/>
      <c r="T107" s="21"/>
    </row>
    <row r="108" spans="3:20">
      <c r="C108" s="21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0"/>
      <c r="S108" s="21"/>
      <c r="T108" s="21"/>
    </row>
    <row r="109" spans="3:20">
      <c r="C109" s="21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0"/>
      <c r="S109" s="21"/>
      <c r="T109" s="21"/>
    </row>
    <row r="110" spans="3:20">
      <c r="C110" s="21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0"/>
      <c r="S110" s="21"/>
      <c r="T110" s="21"/>
    </row>
    <row r="111" spans="3:20">
      <c r="C111" s="21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0"/>
      <c r="S111" s="21"/>
      <c r="T111" s="21"/>
    </row>
    <row r="112" spans="3:20">
      <c r="C112" s="21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0"/>
      <c r="S112" s="21"/>
      <c r="T112" s="21"/>
    </row>
    <row r="113" spans="3:20">
      <c r="C113" s="21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0"/>
      <c r="S113" s="21"/>
      <c r="T113" s="21"/>
    </row>
    <row r="114" spans="3:20">
      <c r="C114" s="21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0"/>
      <c r="S114" s="21"/>
      <c r="T114" s="21"/>
    </row>
    <row r="115" spans="3:20">
      <c r="C115" s="21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0"/>
      <c r="S115" s="21"/>
      <c r="T115" s="21"/>
    </row>
    <row r="116" spans="3:20">
      <c r="C116" s="21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0"/>
      <c r="S116" s="21"/>
      <c r="T116" s="21"/>
    </row>
    <row r="117" spans="3:20">
      <c r="C117" s="21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0"/>
      <c r="S117" s="21"/>
      <c r="T117" s="21"/>
    </row>
    <row r="118" spans="3:20">
      <c r="C118" s="21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0"/>
      <c r="S118" s="21"/>
      <c r="T118" s="21"/>
    </row>
    <row r="119" spans="3:20">
      <c r="C119" s="21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0"/>
      <c r="S119" s="21"/>
      <c r="T119" s="21"/>
    </row>
    <row r="120" spans="3:20">
      <c r="C120" s="21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0"/>
      <c r="S120" s="21"/>
      <c r="T120" s="21"/>
    </row>
    <row r="121" spans="3:20">
      <c r="C121" s="21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0"/>
      <c r="S121" s="21"/>
      <c r="T121" s="21"/>
    </row>
    <row r="122" spans="3:20">
      <c r="C122" s="21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0"/>
      <c r="S122" s="21"/>
      <c r="T122" s="21"/>
    </row>
    <row r="123" spans="3:20">
      <c r="C123" s="21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0"/>
      <c r="S123" s="21"/>
      <c r="T123" s="21"/>
    </row>
    <row r="124" spans="3:20">
      <c r="C124" s="21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0"/>
      <c r="S124" s="21"/>
      <c r="T124" s="21"/>
    </row>
    <row r="125" spans="3:20"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0"/>
      <c r="S125" s="21"/>
      <c r="T125" s="21"/>
    </row>
    <row r="126" spans="3:20"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0"/>
      <c r="S126" s="21"/>
      <c r="T126" s="21"/>
    </row>
    <row r="127" spans="3:20"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0"/>
      <c r="S127" s="21"/>
      <c r="T127" s="21"/>
    </row>
    <row r="128" spans="3:20"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0"/>
      <c r="S128" s="21"/>
      <c r="T128" s="21"/>
    </row>
    <row r="129" spans="3:20"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0"/>
      <c r="S129" s="21"/>
      <c r="T129" s="21"/>
    </row>
    <row r="130" spans="3:20"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0"/>
      <c r="S130" s="21"/>
      <c r="T130" s="21"/>
    </row>
    <row r="131" spans="3:20"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0"/>
      <c r="S131" s="21"/>
      <c r="T131" s="21"/>
    </row>
    <row r="132" spans="3:20"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0"/>
      <c r="S132" s="21"/>
      <c r="T132" s="21"/>
    </row>
    <row r="133" spans="3:20"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0"/>
      <c r="S133" s="21"/>
      <c r="T133" s="21"/>
    </row>
    <row r="134" spans="3:20"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0"/>
      <c r="S134" s="21"/>
      <c r="T134" s="21"/>
    </row>
    <row r="135" spans="3:20"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0"/>
      <c r="S135" s="21"/>
      <c r="T135" s="21"/>
    </row>
    <row r="136" spans="3:20"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0"/>
      <c r="S136" s="21"/>
      <c r="T136" s="21"/>
    </row>
    <row r="137" spans="3:20"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0"/>
      <c r="S137" s="21"/>
      <c r="T137" s="21"/>
    </row>
    <row r="138" spans="3:20"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0"/>
      <c r="S138" s="21"/>
      <c r="T138" s="21"/>
    </row>
    <row r="139" spans="3:20"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0"/>
      <c r="S139" s="21"/>
      <c r="T139" s="21"/>
    </row>
    <row r="140" spans="3:20"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0"/>
      <c r="S140" s="21"/>
      <c r="T140" s="21"/>
    </row>
    <row r="141" spans="3:20"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0"/>
      <c r="S141" s="21"/>
      <c r="T141" s="21"/>
    </row>
    <row r="142" spans="3:20"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0"/>
      <c r="S142" s="21"/>
      <c r="T142" s="21"/>
    </row>
    <row r="143" spans="3:20"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0"/>
      <c r="S143" s="21"/>
      <c r="T143" s="21"/>
    </row>
    <row r="144" spans="3:20"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0"/>
      <c r="S144" s="21"/>
      <c r="T144" s="21"/>
    </row>
    <row r="145" spans="3:20"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0"/>
      <c r="S145" s="21"/>
      <c r="T145" s="21"/>
    </row>
    <row r="146" spans="3:20"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0"/>
      <c r="S146" s="21"/>
      <c r="T146" s="21"/>
    </row>
    <row r="147" spans="3:20"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0"/>
      <c r="S147" s="21"/>
      <c r="T147" s="21"/>
    </row>
    <row r="148" spans="3:20"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0"/>
      <c r="S148" s="21"/>
      <c r="T148" s="21"/>
    </row>
    <row r="149" spans="3:20"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0"/>
      <c r="S149" s="21"/>
      <c r="T149" s="21"/>
    </row>
    <row r="150" spans="3:20"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0"/>
      <c r="S150" s="21"/>
      <c r="T150" s="21"/>
    </row>
    <row r="151" spans="3:20"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0"/>
      <c r="S151" s="21"/>
      <c r="T151" s="21"/>
    </row>
    <row r="152" spans="3:20"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0"/>
      <c r="S152" s="21"/>
      <c r="T152" s="21"/>
    </row>
    <row r="153" spans="3:20"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0"/>
      <c r="S153" s="21"/>
      <c r="T153" s="21"/>
    </row>
    <row r="154" spans="3:20"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0"/>
      <c r="S154" s="21"/>
      <c r="T154" s="21"/>
    </row>
    <row r="155" spans="3:20"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0"/>
      <c r="S155" s="21"/>
      <c r="T155" s="21"/>
    </row>
    <row r="156" spans="3:20"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0"/>
      <c r="S156" s="21"/>
      <c r="T156" s="21"/>
    </row>
    <row r="157" spans="3:20"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0"/>
      <c r="S157" s="21"/>
      <c r="T157" s="21"/>
    </row>
    <row r="158" spans="3:20"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0"/>
      <c r="S158" s="21"/>
      <c r="T158" s="21"/>
    </row>
    <row r="159" spans="3:20"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0"/>
      <c r="S159" s="21"/>
      <c r="T159" s="21"/>
    </row>
    <row r="160" spans="3:20"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0"/>
      <c r="S160" s="21"/>
      <c r="T160" s="21"/>
    </row>
    <row r="161" spans="3:20"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0"/>
      <c r="S161" s="21"/>
      <c r="T161" s="21"/>
    </row>
    <row r="162" spans="3:20"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0"/>
      <c r="S162" s="21"/>
      <c r="T162" s="21"/>
    </row>
    <row r="163" spans="3:20"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0"/>
      <c r="S163" s="21"/>
      <c r="T163" s="21"/>
    </row>
    <row r="164" spans="3:20"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0"/>
      <c r="S164" s="21"/>
      <c r="T164" s="21"/>
    </row>
    <row r="165" spans="3:20"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0"/>
      <c r="S165" s="21"/>
      <c r="T165" s="21"/>
    </row>
    <row r="166" spans="3:20"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0"/>
      <c r="S166" s="21"/>
      <c r="T166" s="21"/>
    </row>
    <row r="167" spans="3:20"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0"/>
      <c r="S167" s="21"/>
      <c r="T167" s="21"/>
    </row>
    <row r="168" spans="3:20"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0"/>
      <c r="S168" s="21"/>
      <c r="T168" s="21"/>
    </row>
    <row r="169" spans="3:20"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0"/>
      <c r="S169" s="21"/>
      <c r="T169" s="21"/>
    </row>
    <row r="170" spans="3:20"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0"/>
      <c r="S170" s="21"/>
      <c r="T170" s="21"/>
    </row>
    <row r="171" spans="3:20"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0"/>
      <c r="S171" s="21"/>
      <c r="T171" s="21"/>
    </row>
    <row r="172" spans="3:20"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0"/>
      <c r="S172" s="21"/>
      <c r="T172" s="21"/>
    </row>
    <row r="173" spans="3:20"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0"/>
      <c r="S173" s="21"/>
      <c r="T173" s="21"/>
    </row>
    <row r="174" spans="3:20">
      <c r="C174" s="21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0"/>
      <c r="S174" s="21"/>
      <c r="T174" s="21"/>
    </row>
    <row r="175" spans="3:20">
      <c r="C175" s="21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0"/>
      <c r="S175" s="21"/>
      <c r="T175" s="21"/>
    </row>
    <row r="176" spans="3:20">
      <c r="C176" s="21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0"/>
      <c r="S176" s="21"/>
      <c r="T176" s="21"/>
    </row>
    <row r="177" spans="3:20">
      <c r="C177" s="21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0"/>
      <c r="S177" s="21"/>
      <c r="T177" s="21"/>
    </row>
    <row r="178" spans="3:20">
      <c r="C178" s="21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0"/>
      <c r="S178" s="21"/>
      <c r="T178" s="21"/>
    </row>
    <row r="179" spans="3:20">
      <c r="C179" s="21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0"/>
      <c r="S179" s="21"/>
      <c r="T179" s="21"/>
    </row>
    <row r="180" spans="3:20">
      <c r="C180" s="21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0"/>
      <c r="S180" s="21"/>
      <c r="T180" s="21"/>
    </row>
    <row r="181" spans="3:20">
      <c r="C181" s="21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0"/>
      <c r="S181" s="21"/>
      <c r="T181" s="21"/>
    </row>
    <row r="182" spans="3:20">
      <c r="C182" s="21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0"/>
      <c r="S182" s="21"/>
      <c r="T182" s="21"/>
    </row>
    <row r="183" spans="3:20">
      <c r="C183" s="21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0"/>
      <c r="S183" s="21"/>
      <c r="T183" s="21"/>
    </row>
    <row r="184" spans="3:20">
      <c r="C184" s="21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0"/>
      <c r="S184" s="21"/>
      <c r="T184" s="21"/>
    </row>
    <row r="185" spans="3:20">
      <c r="C185" s="21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0"/>
      <c r="S185" s="21"/>
      <c r="T185" s="21"/>
    </row>
    <row r="186" spans="3:20">
      <c r="C186" s="21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0"/>
      <c r="S186" s="21"/>
      <c r="T186" s="21"/>
    </row>
    <row r="187" spans="3:20">
      <c r="C187" s="21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0"/>
      <c r="S187" s="21"/>
      <c r="T187" s="21"/>
    </row>
    <row r="188" spans="3:20">
      <c r="C188" s="21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0"/>
      <c r="S188" s="21"/>
      <c r="T188" s="21"/>
    </row>
    <row r="189" spans="3:20">
      <c r="C189" s="21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0"/>
      <c r="S189" s="21"/>
      <c r="T189" s="21"/>
    </row>
    <row r="190" spans="3:20">
      <c r="C190" s="21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0"/>
      <c r="S190" s="21"/>
      <c r="T190" s="21"/>
    </row>
    <row r="191" spans="3:20">
      <c r="C191" s="21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0"/>
      <c r="S191" s="21"/>
      <c r="T191" s="21"/>
    </row>
    <row r="192" spans="3:20">
      <c r="C192" s="21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0"/>
      <c r="S192" s="21"/>
      <c r="T192" s="21"/>
    </row>
    <row r="193" spans="3:20">
      <c r="C193" s="21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0"/>
      <c r="S193" s="21"/>
      <c r="T193" s="21"/>
    </row>
    <row r="194" spans="3:20">
      <c r="C194" s="21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0"/>
      <c r="S194" s="21"/>
      <c r="T194" s="21"/>
    </row>
    <row r="195" spans="3:20">
      <c r="C195" s="21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0"/>
      <c r="S195" s="21"/>
      <c r="T195" s="21"/>
    </row>
    <row r="196" spans="3:20">
      <c r="C196" s="21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0"/>
      <c r="S196" s="21"/>
      <c r="T196" s="21"/>
    </row>
    <row r="197" spans="3:20">
      <c r="C197" s="21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0"/>
      <c r="S197" s="21"/>
      <c r="T197" s="21"/>
    </row>
    <row r="198" spans="3:20">
      <c r="C198" s="21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0"/>
      <c r="S198" s="21"/>
      <c r="T198" s="21"/>
    </row>
    <row r="199" spans="3:20">
      <c r="C199" s="21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0"/>
      <c r="S199" s="21"/>
      <c r="T199" s="21"/>
    </row>
    <row r="200" spans="3:20">
      <c r="C200" s="21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0"/>
      <c r="S200" s="21"/>
      <c r="T200" s="21"/>
    </row>
    <row r="201" spans="3:20">
      <c r="C201" s="21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0"/>
      <c r="S201" s="21"/>
      <c r="T201" s="21"/>
    </row>
    <row r="202" spans="3:20">
      <c r="C202" s="21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0"/>
      <c r="S202" s="21"/>
      <c r="T202" s="21"/>
    </row>
    <row r="203" spans="3:20">
      <c r="C203" s="21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0"/>
      <c r="S203" s="21"/>
      <c r="T203" s="21"/>
    </row>
    <row r="204" spans="3:20">
      <c r="C204" s="21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0"/>
      <c r="S204" s="21"/>
      <c r="T204" s="21"/>
    </row>
    <row r="205" spans="3:20">
      <c r="C205" s="21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0"/>
      <c r="S205" s="21"/>
      <c r="T205" s="21"/>
    </row>
    <row r="206" spans="3:20">
      <c r="C206" s="21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0"/>
      <c r="S206" s="21"/>
      <c r="T206" s="21"/>
    </row>
    <row r="207" spans="3:20">
      <c r="C207" s="21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0"/>
      <c r="S207" s="21"/>
      <c r="T207" s="21"/>
    </row>
    <row r="208" spans="3:20">
      <c r="C208" s="21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0"/>
      <c r="S208" s="21"/>
      <c r="T208" s="21"/>
    </row>
    <row r="209" spans="3:20">
      <c r="C209" s="21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0"/>
      <c r="S209" s="21"/>
      <c r="T209" s="21"/>
    </row>
    <row r="210" spans="3:20">
      <c r="C210" s="21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0"/>
      <c r="S210" s="21"/>
      <c r="T210" s="21"/>
    </row>
    <row r="211" spans="3:20">
      <c r="C211" s="21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0"/>
      <c r="S211" s="21"/>
      <c r="T211" s="21"/>
    </row>
    <row r="212" spans="3:20">
      <c r="C212" s="21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0"/>
      <c r="S212" s="21"/>
      <c r="T212" s="21"/>
    </row>
    <row r="213" spans="3:20">
      <c r="C213" s="21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0"/>
      <c r="S213" s="21"/>
      <c r="T213" s="21"/>
    </row>
    <row r="214" spans="3:20">
      <c r="C214" s="21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0"/>
      <c r="S214" s="21"/>
      <c r="T214" s="21"/>
    </row>
    <row r="215" spans="3:20">
      <c r="C215" s="21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0"/>
      <c r="S215" s="21"/>
      <c r="T215" s="21"/>
    </row>
    <row r="216" spans="3:20">
      <c r="C216" s="21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0"/>
      <c r="S216" s="21"/>
      <c r="T216" s="21"/>
    </row>
    <row r="217" spans="3:20">
      <c r="C217" s="21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0"/>
      <c r="S217" s="21"/>
      <c r="T217" s="21"/>
    </row>
    <row r="218" spans="3:20">
      <c r="C218" s="21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0"/>
      <c r="S218" s="21"/>
      <c r="T218" s="21"/>
    </row>
    <row r="219" spans="3:20">
      <c r="C219" s="21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0"/>
      <c r="S219" s="21"/>
      <c r="T219" s="21"/>
    </row>
    <row r="220" spans="3:20">
      <c r="C220" s="21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0"/>
      <c r="S220" s="21"/>
      <c r="T220" s="21"/>
    </row>
    <row r="221" spans="3:20">
      <c r="C221" s="21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0"/>
      <c r="S221" s="21"/>
      <c r="T221" s="21"/>
    </row>
    <row r="222" spans="3:20">
      <c r="C222" s="21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0"/>
      <c r="S222" s="21"/>
      <c r="T222" s="21"/>
    </row>
    <row r="223" spans="3:20">
      <c r="C223" s="21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0"/>
      <c r="S223" s="21"/>
      <c r="T223" s="21"/>
    </row>
    <row r="224" spans="3:20">
      <c r="C224" s="21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0"/>
      <c r="S224" s="21"/>
      <c r="T224" s="21"/>
    </row>
    <row r="225" spans="3:20">
      <c r="C225" s="21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0"/>
      <c r="S225" s="21"/>
      <c r="T225" s="21"/>
    </row>
    <row r="226" spans="3:20">
      <c r="C226" s="21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0"/>
      <c r="S226" s="21"/>
      <c r="T226" s="21"/>
    </row>
    <row r="227" spans="3:20">
      <c r="C227" s="21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0"/>
      <c r="S227" s="21"/>
      <c r="T227" s="21"/>
    </row>
    <row r="228" spans="3:20">
      <c r="C228" s="21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0"/>
      <c r="S228" s="21"/>
      <c r="T228" s="21"/>
    </row>
    <row r="229" spans="3:20">
      <c r="C229" s="21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0"/>
      <c r="S229" s="21"/>
      <c r="T229" s="21"/>
    </row>
    <row r="230" spans="3:20">
      <c r="C230" s="21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0"/>
      <c r="S230" s="21"/>
      <c r="T230" s="21"/>
    </row>
    <row r="231" spans="3:20">
      <c r="C231" s="21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0"/>
      <c r="S231" s="21"/>
      <c r="T231" s="21"/>
    </row>
    <row r="232" spans="3:20">
      <c r="C232" s="21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0"/>
      <c r="S232" s="21"/>
      <c r="T232" s="21"/>
    </row>
    <row r="233" spans="3:20">
      <c r="C233" s="21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0"/>
      <c r="S233" s="21"/>
      <c r="T233" s="21"/>
    </row>
    <row r="234" spans="3:20">
      <c r="C234" s="21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0"/>
      <c r="S234" s="21"/>
      <c r="T234" s="21"/>
    </row>
    <row r="235" spans="3:20">
      <c r="C235" s="21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0"/>
      <c r="S235" s="21"/>
      <c r="T235" s="21"/>
    </row>
    <row r="236" spans="3:20">
      <c r="C236" s="21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0"/>
      <c r="S236" s="21"/>
      <c r="T236" s="21"/>
    </row>
    <row r="237" spans="3:20">
      <c r="C237" s="21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0"/>
      <c r="S237" s="21"/>
      <c r="T237" s="21"/>
    </row>
    <row r="238" spans="3:20">
      <c r="C238" s="21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0"/>
      <c r="S238" s="21"/>
      <c r="T238" s="21"/>
    </row>
    <row r="239" spans="3:20">
      <c r="C239" s="21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0"/>
      <c r="S239" s="21"/>
      <c r="T239" s="21"/>
    </row>
    <row r="240" spans="3:20">
      <c r="C240" s="21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0"/>
      <c r="S240" s="21"/>
      <c r="T240" s="21"/>
    </row>
    <row r="241" spans="3:20">
      <c r="C241" s="21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0"/>
      <c r="S241" s="21"/>
      <c r="T241" s="21"/>
    </row>
    <row r="242" spans="3:20">
      <c r="C242" s="21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0"/>
      <c r="S242" s="21"/>
      <c r="T242" s="21"/>
    </row>
    <row r="243" spans="3:20">
      <c r="C243" s="21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0"/>
      <c r="S243" s="21"/>
      <c r="T243" s="21"/>
    </row>
    <row r="244" spans="3:20">
      <c r="C244" s="21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0"/>
      <c r="S244" s="21"/>
      <c r="T244" s="21"/>
    </row>
    <row r="245" spans="3:20">
      <c r="C245" s="21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0"/>
      <c r="S245" s="21"/>
      <c r="T245" s="21"/>
    </row>
    <row r="246" spans="3:20">
      <c r="C246" s="21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0"/>
      <c r="S246" s="21"/>
      <c r="T246" s="21"/>
    </row>
    <row r="247" spans="3:20">
      <c r="C247" s="21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0"/>
      <c r="S247" s="21"/>
      <c r="T247" s="21"/>
    </row>
    <row r="248" spans="3:20">
      <c r="C248" s="21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0"/>
      <c r="S248" s="21"/>
      <c r="T248" s="21"/>
    </row>
    <row r="249" spans="3:20">
      <c r="C249" s="21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0"/>
      <c r="S249" s="21"/>
      <c r="T249" s="21"/>
    </row>
    <row r="250" spans="3:20">
      <c r="C250" s="21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0"/>
      <c r="S250" s="21"/>
      <c r="T250" s="21"/>
    </row>
    <row r="251" spans="3:20">
      <c r="C251" s="21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0"/>
      <c r="S251" s="21"/>
      <c r="T251" s="21"/>
    </row>
    <row r="252" spans="3:20">
      <c r="C252" s="21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0"/>
      <c r="S252" s="21"/>
      <c r="T252" s="21"/>
    </row>
    <row r="253" spans="3:20">
      <c r="C253" s="21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0"/>
      <c r="S253" s="21"/>
      <c r="T253" s="21"/>
    </row>
    <row r="254" spans="3:20">
      <c r="C254" s="21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0"/>
      <c r="S254" s="21"/>
      <c r="T254" s="21"/>
    </row>
    <row r="255" spans="3:20">
      <c r="C255" s="21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0"/>
      <c r="S255" s="21"/>
      <c r="T255" s="21"/>
    </row>
    <row r="256" spans="3:20">
      <c r="C256" s="21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0"/>
      <c r="S256" s="21"/>
      <c r="T256" s="21"/>
    </row>
    <row r="257" spans="3:20">
      <c r="C257" s="21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0"/>
      <c r="S257" s="21"/>
      <c r="T257" s="21"/>
    </row>
    <row r="258" spans="3:20">
      <c r="C258" s="21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0"/>
      <c r="S258" s="21"/>
      <c r="T258" s="21"/>
    </row>
    <row r="259" spans="3:20">
      <c r="C259" s="21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0"/>
      <c r="S259" s="21"/>
      <c r="T259" s="21"/>
    </row>
    <row r="260" spans="3:20">
      <c r="C260" s="21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0"/>
      <c r="S260" s="21"/>
      <c r="T260" s="21"/>
    </row>
    <row r="261" spans="3:20">
      <c r="C261" s="21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0"/>
      <c r="S261" s="21"/>
      <c r="T261" s="21"/>
    </row>
    <row r="262" spans="3:20">
      <c r="C262" s="21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0"/>
      <c r="S262" s="21"/>
      <c r="T262" s="21"/>
    </row>
    <row r="263" spans="3:20">
      <c r="C263" s="21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0"/>
      <c r="S263" s="21"/>
      <c r="T263" s="21"/>
    </row>
    <row r="264" spans="3:20">
      <c r="C264" s="21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0"/>
      <c r="S264" s="21"/>
      <c r="T264" s="21"/>
    </row>
    <row r="265" spans="3:20">
      <c r="C265" s="21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0"/>
      <c r="S265" s="21"/>
      <c r="T265" s="21"/>
    </row>
    <row r="266" spans="3:20">
      <c r="C266" s="21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0"/>
      <c r="S266" s="21"/>
      <c r="T266" s="21"/>
    </row>
    <row r="267" spans="3:20">
      <c r="C267" s="21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0"/>
      <c r="S267" s="21"/>
      <c r="T267" s="21"/>
    </row>
    <row r="268" spans="3:20">
      <c r="C268" s="21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0"/>
      <c r="S268" s="21"/>
      <c r="T268" s="21"/>
    </row>
    <row r="269" spans="3:20">
      <c r="C269" s="21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0"/>
      <c r="S269" s="21"/>
      <c r="T269" s="21"/>
    </row>
    <row r="270" spans="3:20">
      <c r="C270" s="21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0"/>
      <c r="S270" s="21"/>
      <c r="T270" s="21"/>
    </row>
    <row r="271" spans="3:20">
      <c r="C271" s="21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0"/>
      <c r="S271" s="21"/>
      <c r="T271" s="21"/>
    </row>
    <row r="272" spans="3:20">
      <c r="C272" s="21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0"/>
      <c r="S272" s="21"/>
      <c r="T272" s="21"/>
    </row>
    <row r="273" spans="3:20">
      <c r="C273" s="21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0"/>
      <c r="S273" s="21"/>
      <c r="T273" s="21"/>
    </row>
    <row r="274" spans="3:20">
      <c r="C274" s="21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0"/>
      <c r="S274" s="21"/>
      <c r="T274" s="21"/>
    </row>
    <row r="275" spans="3:20">
      <c r="C275" s="21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0"/>
      <c r="S275" s="21"/>
      <c r="T275" s="21"/>
    </row>
    <row r="276" spans="3:20">
      <c r="C276" s="21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0"/>
      <c r="S276" s="21"/>
      <c r="T276" s="21"/>
    </row>
    <row r="277" spans="3:20">
      <c r="C277" s="21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0"/>
      <c r="S277" s="21"/>
      <c r="T277" s="21"/>
    </row>
    <row r="278" spans="3:20">
      <c r="C278" s="21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0"/>
      <c r="S278" s="21"/>
      <c r="T278" s="21"/>
    </row>
    <row r="279" spans="3:20">
      <c r="C279" s="21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0"/>
      <c r="S279" s="21"/>
      <c r="T279" s="21"/>
    </row>
    <row r="280" spans="3:20">
      <c r="C280" s="21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0"/>
      <c r="S280" s="21"/>
      <c r="T280" s="21"/>
    </row>
    <row r="281" spans="3:20">
      <c r="C281" s="21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0"/>
      <c r="S281" s="21"/>
      <c r="T281" s="21"/>
    </row>
    <row r="282" spans="3:20">
      <c r="C282" s="21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0"/>
      <c r="S282" s="21"/>
      <c r="T282" s="21"/>
    </row>
    <row r="283" spans="3:20">
      <c r="C283" s="21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0"/>
      <c r="S283" s="21"/>
      <c r="T283" s="21"/>
    </row>
    <row r="284" spans="3:20">
      <c r="C284" s="21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0"/>
      <c r="S284" s="21"/>
      <c r="T284" s="21"/>
    </row>
    <row r="285" spans="3:20">
      <c r="C285" s="21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0"/>
      <c r="S285" s="21"/>
      <c r="T285" s="21"/>
    </row>
    <row r="286" spans="3:20">
      <c r="C286" s="21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0"/>
      <c r="S286" s="21"/>
      <c r="T286" s="21"/>
    </row>
    <row r="287" spans="3:20">
      <c r="C287" s="21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0"/>
      <c r="S287" s="21"/>
      <c r="T287" s="21"/>
    </row>
    <row r="288" spans="3:20">
      <c r="C288" s="21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0"/>
      <c r="S288" s="21"/>
      <c r="T288" s="21"/>
    </row>
    <row r="289" spans="3:20">
      <c r="C289" s="21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0"/>
      <c r="S289" s="21"/>
      <c r="T289" s="21"/>
    </row>
    <row r="290" spans="3:20">
      <c r="C290" s="21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0"/>
      <c r="S290" s="21"/>
      <c r="T290" s="21"/>
    </row>
    <row r="291" spans="3:20">
      <c r="C291" s="21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0"/>
      <c r="S291" s="21"/>
      <c r="T291" s="21"/>
    </row>
    <row r="292" spans="3:20">
      <c r="C292" s="21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0"/>
      <c r="S292" s="21"/>
      <c r="T292" s="21"/>
    </row>
    <row r="293" spans="3:20">
      <c r="C293" s="21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0"/>
      <c r="S293" s="21"/>
      <c r="T293" s="21"/>
    </row>
    <row r="294" spans="3:20">
      <c r="C294" s="21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0"/>
      <c r="S294" s="21"/>
      <c r="T294" s="21"/>
    </row>
    <row r="295" spans="3:20">
      <c r="C295" s="21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0"/>
      <c r="S295" s="21"/>
      <c r="T295" s="21"/>
    </row>
    <row r="296" spans="3:20">
      <c r="C296" s="21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0"/>
      <c r="S296" s="21"/>
      <c r="T296" s="21"/>
    </row>
    <row r="297" spans="3:20">
      <c r="C297" s="21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0"/>
      <c r="S297" s="21"/>
      <c r="T297" s="21"/>
    </row>
    <row r="298" spans="3:20">
      <c r="C298" s="21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0"/>
      <c r="S298" s="21"/>
      <c r="T298" s="21"/>
    </row>
    <row r="299" spans="3:20">
      <c r="C299" s="21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0"/>
      <c r="S299" s="21"/>
      <c r="T299" s="21"/>
    </row>
    <row r="300" spans="3:20">
      <c r="C300" s="21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0"/>
      <c r="S300" s="21"/>
      <c r="T300" s="21"/>
    </row>
    <row r="301" spans="3:20">
      <c r="C301" s="21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0"/>
      <c r="S301" s="21"/>
      <c r="T301" s="21"/>
    </row>
    <row r="302" spans="3:20">
      <c r="C302" s="21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0"/>
      <c r="S302" s="21"/>
      <c r="T302" s="21"/>
    </row>
    <row r="303" spans="3:20">
      <c r="C303" s="21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0"/>
      <c r="S303" s="21"/>
      <c r="T303" s="21"/>
    </row>
    <row r="304" spans="3:20">
      <c r="C304" s="21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0"/>
      <c r="S304" s="21"/>
      <c r="T304" s="21"/>
    </row>
    <row r="305" spans="3:20">
      <c r="C305" s="21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0"/>
      <c r="S305" s="21"/>
      <c r="T305" s="21"/>
    </row>
    <row r="306" spans="3:20">
      <c r="C306" s="21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0"/>
      <c r="S306" s="21"/>
      <c r="T306" s="21"/>
    </row>
    <row r="307" spans="3:20">
      <c r="C307" s="21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0"/>
      <c r="S307" s="21"/>
      <c r="T307" s="21"/>
    </row>
    <row r="308" spans="3:20">
      <c r="C308" s="21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0"/>
      <c r="S308" s="21"/>
      <c r="T308" s="21"/>
    </row>
    <row r="309" spans="3:20">
      <c r="C309" s="21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0"/>
      <c r="S309" s="21"/>
      <c r="T309" s="21"/>
    </row>
    <row r="310" spans="3:20">
      <c r="C310" s="21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0"/>
      <c r="S310" s="21"/>
      <c r="T310" s="21"/>
    </row>
    <row r="311" spans="3:20">
      <c r="C311" s="21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0"/>
      <c r="S311" s="21"/>
      <c r="T311" s="21"/>
    </row>
    <row r="312" spans="3:20">
      <c r="C312" s="21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0"/>
      <c r="S312" s="21"/>
      <c r="T312" s="21"/>
    </row>
    <row r="313" spans="3:20">
      <c r="C313" s="21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0"/>
      <c r="S313" s="21"/>
      <c r="T313" s="21"/>
    </row>
    <row r="314" spans="3:20">
      <c r="C314" s="21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0"/>
      <c r="S314" s="21"/>
      <c r="T314" s="21"/>
    </row>
    <row r="315" spans="3:20">
      <c r="C315" s="21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0"/>
      <c r="S315" s="21"/>
      <c r="T315" s="21"/>
    </row>
    <row r="316" spans="3:20">
      <c r="C316" s="21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0"/>
      <c r="S316" s="21"/>
      <c r="T316" s="21"/>
    </row>
    <row r="317" spans="3:20">
      <c r="C317" s="21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0"/>
      <c r="S317" s="21"/>
      <c r="T317" s="21"/>
    </row>
    <row r="318" spans="3:20">
      <c r="C318" s="21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0"/>
      <c r="S318" s="21"/>
      <c r="T318" s="21"/>
    </row>
    <row r="319" spans="3:20">
      <c r="C319" s="21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0"/>
      <c r="S319" s="21"/>
      <c r="T319" s="21"/>
    </row>
    <row r="320" spans="3:20">
      <c r="C320" s="21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0"/>
      <c r="S320" s="21"/>
      <c r="T320" s="21"/>
    </row>
    <row r="321" spans="3:20">
      <c r="C321" s="21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0"/>
      <c r="S321" s="21"/>
      <c r="T321" s="21"/>
    </row>
    <row r="322" spans="3:20">
      <c r="C322" s="21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0"/>
      <c r="S322" s="21"/>
      <c r="T322" s="21"/>
    </row>
    <row r="323" spans="3:20">
      <c r="C323" s="21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0"/>
      <c r="S323" s="21"/>
      <c r="T323" s="21"/>
    </row>
    <row r="324" spans="3:20">
      <c r="C324" s="21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0"/>
      <c r="S324" s="21"/>
      <c r="T324" s="21"/>
    </row>
    <row r="325" spans="3:20">
      <c r="C325" s="21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0"/>
      <c r="S325" s="21"/>
      <c r="T325" s="21"/>
    </row>
    <row r="326" spans="3:20">
      <c r="C326" s="21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0"/>
      <c r="S326" s="21"/>
      <c r="T326" s="21"/>
    </row>
    <row r="327" spans="3:20">
      <c r="C327" s="21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0"/>
      <c r="S327" s="21"/>
      <c r="T327" s="21"/>
    </row>
    <row r="328" spans="3:20">
      <c r="C328" s="21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0"/>
      <c r="S328" s="21"/>
      <c r="T328" s="21"/>
    </row>
    <row r="329" spans="3:20">
      <c r="C329" s="21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0"/>
      <c r="S329" s="21"/>
      <c r="T329" s="21"/>
    </row>
    <row r="330" spans="3:20">
      <c r="C330" s="21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0"/>
      <c r="S330" s="21"/>
      <c r="T330" s="21"/>
    </row>
    <row r="331" spans="3:20">
      <c r="C331" s="21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0"/>
      <c r="S331" s="21"/>
      <c r="T331" s="21"/>
    </row>
    <row r="332" spans="3:20">
      <c r="C332" s="21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0"/>
      <c r="S332" s="21"/>
      <c r="T332" s="21"/>
    </row>
    <row r="333" spans="3:20">
      <c r="C333" s="21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0"/>
      <c r="S333" s="21"/>
      <c r="T333" s="21"/>
    </row>
    <row r="334" spans="3:20">
      <c r="C334" s="21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0"/>
      <c r="S334" s="21"/>
      <c r="T334" s="21"/>
    </row>
    <row r="335" spans="3:20">
      <c r="C335" s="21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0"/>
      <c r="S335" s="21"/>
      <c r="T335" s="21"/>
    </row>
    <row r="336" spans="3:20">
      <c r="C336" s="21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0"/>
      <c r="S336" s="21"/>
      <c r="T336" s="21"/>
    </row>
    <row r="337" spans="3:20">
      <c r="C337" s="21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0"/>
      <c r="S337" s="21"/>
      <c r="T337" s="21"/>
    </row>
    <row r="338" spans="3:20">
      <c r="C338" s="21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0"/>
      <c r="S338" s="21"/>
      <c r="T338" s="21"/>
    </row>
    <row r="339" spans="3:20">
      <c r="C339" s="21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0"/>
      <c r="S339" s="21"/>
      <c r="T339" s="21"/>
    </row>
    <row r="340" spans="3:20">
      <c r="C340" s="21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0"/>
      <c r="S340" s="21"/>
      <c r="T340" s="21"/>
    </row>
    <row r="341" spans="3:20">
      <c r="C341" s="21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0"/>
      <c r="S341" s="21"/>
      <c r="T341" s="21"/>
    </row>
    <row r="342" spans="3:20">
      <c r="C342" s="21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0"/>
      <c r="S342" s="21"/>
      <c r="T342" s="21"/>
    </row>
    <row r="343" spans="3:20">
      <c r="C343" s="21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0"/>
      <c r="S343" s="21"/>
      <c r="T343" s="21"/>
    </row>
    <row r="344" spans="3:20">
      <c r="C344" s="21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0"/>
      <c r="S344" s="21"/>
      <c r="T344" s="21"/>
    </row>
    <row r="345" spans="3:20">
      <c r="C345" s="21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0"/>
      <c r="S345" s="21"/>
      <c r="T345" s="21"/>
    </row>
    <row r="346" spans="3:20">
      <c r="C346" s="21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0"/>
      <c r="S346" s="21"/>
      <c r="T346" s="21"/>
    </row>
    <row r="347" spans="3:20">
      <c r="C347" s="21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0"/>
      <c r="S347" s="21"/>
      <c r="T347" s="21"/>
    </row>
    <row r="348" spans="3:20">
      <c r="C348" s="21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0"/>
      <c r="S348" s="21"/>
      <c r="T348" s="21"/>
    </row>
    <row r="349" spans="3:20">
      <c r="C349" s="21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0"/>
      <c r="S349" s="21"/>
      <c r="T349" s="21"/>
    </row>
    <row r="350" spans="3:20">
      <c r="C350" s="21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0"/>
      <c r="S350" s="21"/>
      <c r="T350" s="21"/>
    </row>
    <row r="351" spans="3:20">
      <c r="C351" s="21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0"/>
      <c r="S351" s="21"/>
      <c r="T351" s="21"/>
    </row>
    <row r="352" spans="3:20">
      <c r="C352" s="21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0"/>
      <c r="S352" s="21"/>
      <c r="T352" s="21"/>
    </row>
    <row r="353" spans="3:20">
      <c r="C353" s="21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0"/>
      <c r="S353" s="21"/>
      <c r="T353" s="21"/>
    </row>
    <row r="354" spans="3:20">
      <c r="C354" s="21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0"/>
      <c r="S354" s="21"/>
      <c r="T354" s="21"/>
    </row>
    <row r="355" spans="3:20">
      <c r="C355" s="21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0"/>
      <c r="S355" s="21"/>
      <c r="T355" s="21"/>
    </row>
    <row r="356" spans="3:20">
      <c r="C356" s="21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0"/>
      <c r="S356" s="21"/>
      <c r="T356" s="21"/>
    </row>
    <row r="357" spans="3:20">
      <c r="C357" s="21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0"/>
      <c r="S357" s="21"/>
      <c r="T357" s="21"/>
    </row>
    <row r="358" spans="3:20">
      <c r="C358" s="21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0"/>
      <c r="S358" s="21"/>
      <c r="T358" s="21"/>
    </row>
    <row r="359" spans="3:20">
      <c r="C359" s="21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0"/>
      <c r="S359" s="21"/>
      <c r="T359" s="21"/>
    </row>
    <row r="360" spans="3:20">
      <c r="C360" s="21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0"/>
      <c r="S360" s="21"/>
      <c r="T360" s="21"/>
    </row>
    <row r="361" spans="3:20">
      <c r="C361" s="21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0"/>
      <c r="S361" s="21"/>
      <c r="T361" s="21"/>
    </row>
    <row r="362" spans="3:20">
      <c r="C362" s="21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0"/>
      <c r="S362" s="21"/>
      <c r="T362" s="21"/>
    </row>
    <row r="363" spans="3:20">
      <c r="C363" s="21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0"/>
      <c r="S363" s="21"/>
      <c r="T363" s="21"/>
    </row>
    <row r="364" spans="3:20">
      <c r="C364" s="21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0"/>
      <c r="S364" s="21"/>
      <c r="T364" s="21"/>
    </row>
    <row r="365" spans="3:20">
      <c r="C365" s="21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0"/>
      <c r="S365" s="21"/>
      <c r="T365" s="21"/>
    </row>
    <row r="366" spans="3:20">
      <c r="C366" s="21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0"/>
      <c r="S366" s="21"/>
      <c r="T366" s="21"/>
    </row>
    <row r="367" spans="3:20">
      <c r="C367" s="21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0"/>
      <c r="S367" s="21"/>
      <c r="T367" s="21"/>
    </row>
    <row r="368" spans="3:20">
      <c r="C368" s="21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0"/>
      <c r="S368" s="21"/>
      <c r="T368" s="21"/>
    </row>
    <row r="369" spans="3:20">
      <c r="C369" s="21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0"/>
      <c r="S369" s="21"/>
      <c r="T369" s="21"/>
    </row>
    <row r="370" spans="3:20">
      <c r="C370" s="21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0"/>
      <c r="S370" s="21"/>
      <c r="T370" s="21"/>
    </row>
    <row r="371" spans="3:20">
      <c r="C371" s="21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0"/>
      <c r="S371" s="21"/>
      <c r="T371" s="21"/>
    </row>
    <row r="372" spans="3:20">
      <c r="C372" s="21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0"/>
      <c r="S372" s="21"/>
      <c r="T372" s="21"/>
    </row>
    <row r="373" spans="3:20">
      <c r="C373" s="21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0"/>
      <c r="S373" s="21"/>
      <c r="T373" s="21"/>
    </row>
    <row r="374" spans="3:20">
      <c r="C374" s="21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0"/>
      <c r="S374" s="21"/>
      <c r="T374" s="21"/>
    </row>
    <row r="375" spans="3:20">
      <c r="C375" s="21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0"/>
      <c r="S375" s="21"/>
      <c r="T375" s="21"/>
    </row>
    <row r="376" spans="3:20">
      <c r="C376" s="21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0"/>
      <c r="S376" s="21"/>
      <c r="T376" s="21"/>
    </row>
    <row r="377" spans="3:20">
      <c r="C377" s="21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0"/>
      <c r="S377" s="21"/>
      <c r="T377" s="21"/>
    </row>
    <row r="378" spans="3:20">
      <c r="C378" s="21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0"/>
      <c r="S378" s="21"/>
      <c r="T378" s="21"/>
    </row>
    <row r="379" spans="3:20">
      <c r="C379" s="21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0"/>
      <c r="S379" s="21"/>
      <c r="T379" s="21"/>
    </row>
    <row r="380" spans="3:20">
      <c r="C380" s="21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0"/>
      <c r="S380" s="21"/>
      <c r="T380" s="21"/>
    </row>
    <row r="381" spans="3:20">
      <c r="C381" s="21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0"/>
      <c r="S381" s="21"/>
      <c r="T381" s="21"/>
    </row>
    <row r="382" spans="3:20">
      <c r="C382" s="21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0"/>
      <c r="S382" s="21"/>
      <c r="T382" s="21"/>
    </row>
    <row r="383" spans="3:20">
      <c r="C383" s="21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0"/>
      <c r="S383" s="21"/>
      <c r="T383" s="21"/>
    </row>
    <row r="384" spans="3:20">
      <c r="C384" s="21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0"/>
      <c r="S384" s="21"/>
      <c r="T384" s="21"/>
    </row>
    <row r="385" spans="3:20">
      <c r="C385" s="21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0"/>
      <c r="S385" s="21"/>
      <c r="T385" s="21"/>
    </row>
    <row r="386" spans="3:20">
      <c r="C386" s="21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0"/>
      <c r="S386" s="21"/>
      <c r="T386" s="21"/>
    </row>
    <row r="387" spans="3:20">
      <c r="C387" s="21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0"/>
      <c r="S387" s="21"/>
      <c r="T387" s="21"/>
    </row>
    <row r="388" spans="3:20">
      <c r="C388" s="21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0"/>
      <c r="S388" s="21"/>
      <c r="T388" s="21"/>
    </row>
    <row r="389" spans="3:20">
      <c r="C389" s="21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0"/>
      <c r="S389" s="21"/>
      <c r="T389" s="21"/>
    </row>
    <row r="390" spans="3:20">
      <c r="C390" s="21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0"/>
      <c r="S390" s="21"/>
      <c r="T390" s="21"/>
    </row>
    <row r="391" spans="3:20">
      <c r="C391" s="21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0"/>
      <c r="S391" s="21"/>
      <c r="T391" s="21"/>
    </row>
    <row r="392" spans="3:20">
      <c r="C392" s="21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0"/>
      <c r="S392" s="21"/>
      <c r="T392" s="21"/>
    </row>
    <row r="393" spans="3:20">
      <c r="C393" s="21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0"/>
      <c r="S393" s="21"/>
      <c r="T393" s="21"/>
    </row>
    <row r="394" spans="3:20">
      <c r="C394" s="21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0"/>
      <c r="S394" s="21"/>
      <c r="T394" s="21"/>
    </row>
    <row r="395" spans="3:20">
      <c r="C395" s="21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0"/>
      <c r="S395" s="21"/>
      <c r="T395" s="21"/>
    </row>
    <row r="396" spans="3:20">
      <c r="C396" s="21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0"/>
      <c r="S396" s="21"/>
      <c r="T396" s="21"/>
    </row>
    <row r="397" spans="3:20">
      <c r="C397" s="21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0"/>
      <c r="S397" s="21"/>
      <c r="T397" s="21"/>
    </row>
    <row r="398" spans="3:20">
      <c r="C398" s="21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0"/>
      <c r="S398" s="21"/>
      <c r="T398" s="21"/>
    </row>
    <row r="399" spans="3:20">
      <c r="C399" s="21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0"/>
      <c r="S399" s="21"/>
      <c r="T399" s="21"/>
    </row>
    <row r="400" spans="3:20">
      <c r="C400" s="21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0"/>
      <c r="S400" s="21"/>
      <c r="T400" s="21"/>
    </row>
    <row r="401" spans="3:20">
      <c r="C401" s="21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0"/>
      <c r="S401" s="21"/>
      <c r="T401" s="21"/>
    </row>
    <row r="402" spans="3:20">
      <c r="C402" s="21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0"/>
      <c r="S402" s="21"/>
      <c r="T402" s="21"/>
    </row>
    <row r="403" spans="3:20">
      <c r="C403" s="21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0"/>
      <c r="S403" s="21"/>
      <c r="T403" s="21"/>
    </row>
    <row r="404" spans="3:20">
      <c r="C404" s="21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0"/>
      <c r="S404" s="21"/>
      <c r="T404" s="21"/>
    </row>
    <row r="405" spans="3:20">
      <c r="C405" s="21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0"/>
      <c r="S405" s="21"/>
      <c r="T405" s="21"/>
    </row>
    <row r="406" spans="3:20">
      <c r="C406" s="21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0"/>
      <c r="S406" s="21"/>
      <c r="T406" s="21"/>
    </row>
    <row r="407" spans="3:20">
      <c r="C407" s="21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0"/>
      <c r="S407" s="21"/>
      <c r="T407" s="21"/>
    </row>
    <row r="408" spans="3:20">
      <c r="C408" s="21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0"/>
      <c r="S408" s="21"/>
      <c r="T408" s="21"/>
    </row>
    <row r="409" spans="3:20">
      <c r="C409" s="21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0"/>
      <c r="S409" s="21"/>
      <c r="T409" s="21"/>
    </row>
    <row r="410" spans="3:20">
      <c r="C410" s="21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0"/>
      <c r="S410" s="21"/>
      <c r="T410" s="21"/>
    </row>
    <row r="411" spans="3:20">
      <c r="C411" s="21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0"/>
      <c r="S411" s="21"/>
      <c r="T411" s="21"/>
    </row>
    <row r="412" spans="3:20">
      <c r="C412" s="21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0"/>
      <c r="S412" s="21"/>
      <c r="T412" s="21"/>
    </row>
    <row r="413" spans="3:20">
      <c r="C413" s="21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0"/>
      <c r="S413" s="21"/>
      <c r="T413" s="21"/>
    </row>
    <row r="414" spans="3:20">
      <c r="C414" s="21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0"/>
      <c r="S414" s="21"/>
      <c r="T414" s="21"/>
    </row>
    <row r="415" spans="3:20">
      <c r="C415" s="21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0"/>
      <c r="S415" s="21"/>
      <c r="T415" s="21"/>
    </row>
    <row r="416" spans="3:20">
      <c r="C416" s="21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0"/>
      <c r="S416" s="21"/>
      <c r="T416" s="21"/>
    </row>
    <row r="417" spans="3:20">
      <c r="C417" s="21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0"/>
      <c r="S417" s="21"/>
      <c r="T417" s="21"/>
    </row>
    <row r="418" spans="3:20">
      <c r="C418" s="21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0"/>
      <c r="S418" s="21"/>
      <c r="T418" s="21"/>
    </row>
    <row r="419" spans="3:20">
      <c r="C419" s="21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0"/>
      <c r="S419" s="21"/>
      <c r="T419" s="21"/>
    </row>
    <row r="420" spans="3:20">
      <c r="C420" s="21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0"/>
      <c r="S420" s="21"/>
      <c r="T420" s="21"/>
    </row>
    <row r="421" spans="3:20">
      <c r="C421" s="21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0"/>
      <c r="S421" s="21"/>
      <c r="T421" s="21"/>
    </row>
    <row r="422" spans="3:20">
      <c r="C422" s="21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0"/>
      <c r="S422" s="21"/>
      <c r="T422" s="21"/>
    </row>
    <row r="423" spans="3:20">
      <c r="C423" s="21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0"/>
      <c r="S423" s="21"/>
      <c r="T423" s="21"/>
    </row>
    <row r="424" spans="3:20">
      <c r="C424" s="21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0"/>
      <c r="S424" s="21"/>
      <c r="T424" s="21"/>
    </row>
    <row r="425" spans="3:20">
      <c r="C425" s="21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0"/>
      <c r="S425" s="21"/>
      <c r="T425" s="21"/>
    </row>
    <row r="426" spans="3:20">
      <c r="C426" s="21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0"/>
      <c r="S426" s="21"/>
      <c r="T426" s="21"/>
    </row>
    <row r="427" spans="3:20">
      <c r="C427" s="21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0"/>
      <c r="S427" s="21"/>
      <c r="T427" s="21"/>
    </row>
    <row r="428" spans="3:20">
      <c r="C428" s="21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0"/>
      <c r="S428" s="21"/>
      <c r="T428" s="21"/>
    </row>
    <row r="429" spans="3:20">
      <c r="C429" s="21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0"/>
      <c r="S429" s="21"/>
      <c r="T429" s="21"/>
    </row>
    <row r="430" spans="3:20">
      <c r="C430" s="21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0"/>
      <c r="S430" s="21"/>
      <c r="T430" s="21"/>
    </row>
    <row r="431" spans="3:20">
      <c r="C431" s="21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0"/>
      <c r="S431" s="21"/>
      <c r="T431" s="21"/>
    </row>
    <row r="432" spans="3:20">
      <c r="C432" s="21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0"/>
      <c r="S432" s="21"/>
      <c r="T432" s="21"/>
    </row>
    <row r="433" spans="3:20">
      <c r="C433" s="21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0"/>
      <c r="S433" s="21"/>
      <c r="T433" s="21"/>
    </row>
    <row r="434" spans="3:20">
      <c r="C434" s="21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0"/>
      <c r="S434" s="21"/>
      <c r="T434" s="21"/>
    </row>
    <row r="435" spans="3:20">
      <c r="C435" s="21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0"/>
      <c r="S435" s="21"/>
      <c r="T435" s="21"/>
    </row>
    <row r="436" spans="3:20">
      <c r="C436" s="21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0"/>
      <c r="S436" s="21"/>
      <c r="T436" s="21"/>
    </row>
    <row r="437" spans="3:20">
      <c r="C437" s="21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0"/>
      <c r="S437" s="21"/>
      <c r="T437" s="21"/>
    </row>
    <row r="438" spans="3:20">
      <c r="C438" s="21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0"/>
      <c r="S438" s="21"/>
      <c r="T438" s="21"/>
    </row>
    <row r="439" spans="3:20">
      <c r="C439" s="21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0"/>
      <c r="S439" s="21"/>
      <c r="T439" s="21"/>
    </row>
    <row r="440" spans="3:20">
      <c r="C440" s="21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0"/>
      <c r="S440" s="21"/>
      <c r="T440" s="21"/>
    </row>
    <row r="441" spans="3:20">
      <c r="C441" s="21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0"/>
      <c r="S441" s="21"/>
      <c r="T441" s="21"/>
    </row>
    <row r="442" spans="3:20">
      <c r="C442" s="21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0"/>
      <c r="S442" s="21"/>
      <c r="T442" s="21"/>
    </row>
    <row r="443" spans="3:20">
      <c r="C443" s="21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0"/>
      <c r="S443" s="21"/>
      <c r="T443" s="21"/>
    </row>
    <row r="444" spans="3:20">
      <c r="C444" s="21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0"/>
      <c r="S444" s="21"/>
      <c r="T444" s="21"/>
    </row>
    <row r="445" spans="3:20">
      <c r="C445" s="21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0"/>
      <c r="S445" s="21"/>
      <c r="T445" s="21"/>
    </row>
    <row r="446" spans="3:20">
      <c r="C446" s="21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0"/>
      <c r="S446" s="21"/>
      <c r="T446" s="21"/>
    </row>
    <row r="447" spans="3:20">
      <c r="C447" s="21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0"/>
      <c r="S447" s="21"/>
      <c r="T447" s="21"/>
    </row>
    <row r="448" spans="3:20">
      <c r="C448" s="21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0"/>
      <c r="S448" s="21"/>
      <c r="T448" s="21"/>
    </row>
    <row r="449" spans="3:20">
      <c r="C449" s="21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0"/>
      <c r="S449" s="21"/>
      <c r="T449" s="21"/>
    </row>
    <row r="450" spans="3:20">
      <c r="C450" s="21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0"/>
      <c r="S450" s="21"/>
      <c r="T450" s="21"/>
    </row>
    <row r="451" spans="3:20">
      <c r="C451" s="21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0"/>
      <c r="S451" s="21"/>
      <c r="T451" s="21"/>
    </row>
    <row r="452" spans="3:20">
      <c r="C452" s="21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0"/>
      <c r="S452" s="21"/>
      <c r="T452" s="21"/>
    </row>
    <row r="453" spans="3:20">
      <c r="C453" s="21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0"/>
      <c r="S453" s="21"/>
      <c r="T453" s="21"/>
    </row>
    <row r="454" spans="3:20">
      <c r="C454" s="21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0"/>
      <c r="S454" s="21"/>
      <c r="T454" s="21"/>
    </row>
    <row r="455" spans="3:20">
      <c r="C455" s="21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0"/>
      <c r="S455" s="21"/>
      <c r="T455" s="21"/>
    </row>
    <row r="456" spans="3:20">
      <c r="C456" s="21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0"/>
      <c r="S456" s="21"/>
      <c r="T456" s="21"/>
    </row>
    <row r="457" spans="3:20">
      <c r="C457" s="21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0"/>
      <c r="S457" s="21"/>
      <c r="T457" s="21"/>
    </row>
    <row r="458" spans="3:20">
      <c r="C458" s="21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0"/>
      <c r="S458" s="21"/>
      <c r="T458" s="21"/>
    </row>
    <row r="459" spans="3:20">
      <c r="C459" s="21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0"/>
      <c r="S459" s="21"/>
      <c r="T459" s="21"/>
    </row>
    <row r="460" spans="3:20">
      <c r="C460" s="21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0"/>
      <c r="S460" s="21"/>
      <c r="T460" s="21"/>
    </row>
    <row r="461" spans="3:20">
      <c r="C461" s="21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0"/>
      <c r="S461" s="21"/>
      <c r="T461" s="21"/>
    </row>
    <row r="462" spans="3:20">
      <c r="C462" s="21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0"/>
      <c r="S462" s="21"/>
      <c r="T462" s="21"/>
    </row>
    <row r="463" spans="3:20">
      <c r="C463" s="21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0"/>
      <c r="S463" s="21"/>
      <c r="T463" s="21"/>
    </row>
    <row r="464" spans="3:20">
      <c r="C464" s="21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0"/>
      <c r="S464" s="21"/>
      <c r="T464" s="21"/>
    </row>
    <row r="465" spans="3:20">
      <c r="C465" s="21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0"/>
      <c r="S465" s="21"/>
      <c r="T465" s="21"/>
    </row>
    <row r="466" spans="3:20">
      <c r="C466" s="21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0"/>
      <c r="S466" s="21"/>
      <c r="T466" s="21"/>
    </row>
    <row r="467" spans="3:20">
      <c r="C467" s="21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0"/>
      <c r="S467" s="21"/>
      <c r="T467" s="21"/>
    </row>
    <row r="468" spans="3:20">
      <c r="C468" s="21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0"/>
      <c r="S468" s="21"/>
      <c r="T468" s="21"/>
    </row>
    <row r="469" spans="3:20">
      <c r="C469" s="21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0"/>
      <c r="S469" s="21"/>
      <c r="T469" s="21"/>
    </row>
    <row r="470" spans="3:20">
      <c r="C470" s="21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0"/>
      <c r="S470" s="21"/>
      <c r="T470" s="21"/>
    </row>
    <row r="471" spans="3:20">
      <c r="C471" s="21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0"/>
      <c r="S471" s="21"/>
      <c r="T471" s="21"/>
    </row>
    <row r="472" spans="3:20">
      <c r="C472" s="21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0"/>
      <c r="S472" s="21"/>
      <c r="T472" s="21"/>
    </row>
    <row r="473" spans="3:20">
      <c r="C473" s="21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0"/>
      <c r="S473" s="21"/>
      <c r="T473" s="21"/>
    </row>
    <row r="474" spans="3:20">
      <c r="C474" s="21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0"/>
      <c r="S474" s="21"/>
      <c r="T474" s="21"/>
    </row>
    <row r="475" spans="3:20">
      <c r="C475" s="21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0"/>
      <c r="S475" s="21"/>
      <c r="T475" s="21"/>
    </row>
    <row r="476" spans="3:20">
      <c r="C476" s="21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0"/>
      <c r="S476" s="21"/>
      <c r="T476" s="21"/>
    </row>
    <row r="477" spans="3:20">
      <c r="C477" s="21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0"/>
      <c r="S477" s="21"/>
      <c r="T477" s="21"/>
    </row>
    <row r="478" spans="3:20">
      <c r="C478" s="21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0"/>
      <c r="S478" s="21"/>
      <c r="T478" s="21"/>
    </row>
    <row r="479" spans="3:20">
      <c r="C479" s="21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0"/>
      <c r="S479" s="21"/>
      <c r="T479" s="21"/>
    </row>
    <row r="480" spans="3:20">
      <c r="C480" s="21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0"/>
      <c r="S480" s="21"/>
      <c r="T480" s="21"/>
    </row>
    <row r="481" spans="3:20">
      <c r="C481" s="21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0"/>
      <c r="S481" s="21"/>
      <c r="T481" s="21"/>
    </row>
    <row r="482" spans="3:20">
      <c r="C482" s="21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0"/>
      <c r="S482" s="21"/>
      <c r="T482" s="21"/>
    </row>
    <row r="483" spans="3:20">
      <c r="C483" s="21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0"/>
      <c r="S483" s="21"/>
      <c r="T483" s="21"/>
    </row>
    <row r="484" spans="3:20">
      <c r="C484" s="21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0"/>
      <c r="S484" s="21"/>
      <c r="T484" s="21"/>
    </row>
    <row r="485" spans="3:20">
      <c r="C485" s="21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0"/>
      <c r="S485" s="21"/>
      <c r="T485" s="21"/>
    </row>
    <row r="486" spans="3:20">
      <c r="C486" s="21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0"/>
      <c r="S486" s="21"/>
      <c r="T486" s="21"/>
    </row>
    <row r="487" spans="3:20">
      <c r="C487" s="21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0"/>
      <c r="S487" s="21"/>
      <c r="T487" s="21"/>
    </row>
    <row r="488" spans="3:20">
      <c r="C488" s="21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0"/>
      <c r="S488" s="21"/>
      <c r="T488" s="21"/>
    </row>
    <row r="489" spans="3:20">
      <c r="C489" s="21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0"/>
      <c r="S489" s="21"/>
      <c r="T489" s="21"/>
    </row>
    <row r="490" spans="3:20">
      <c r="C490" s="21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0"/>
      <c r="S490" s="21"/>
      <c r="T490" s="21"/>
    </row>
    <row r="491" spans="3:20">
      <c r="C491" s="21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0"/>
      <c r="S491" s="21"/>
      <c r="T491" s="21"/>
    </row>
    <row r="492" spans="3:20">
      <c r="C492" s="21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0"/>
      <c r="S492" s="21"/>
      <c r="T492" s="21"/>
    </row>
    <row r="493" spans="3:20">
      <c r="C493" s="21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0"/>
      <c r="S493" s="21"/>
      <c r="T493" s="21"/>
    </row>
    <row r="494" spans="3:20">
      <c r="C494" s="21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0"/>
      <c r="S494" s="21"/>
      <c r="T494" s="21"/>
    </row>
    <row r="495" spans="3:20">
      <c r="C495" s="21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0"/>
      <c r="S495" s="21"/>
      <c r="T495" s="21"/>
    </row>
    <row r="496" spans="3:20">
      <c r="C496" s="21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0"/>
      <c r="S496" s="21"/>
      <c r="T496" s="21"/>
    </row>
    <row r="497" spans="3:20">
      <c r="C497" s="21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0"/>
      <c r="S497" s="21"/>
      <c r="T497" s="21"/>
    </row>
    <row r="498" spans="3:20">
      <c r="C498" s="21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0"/>
      <c r="S498" s="21"/>
      <c r="T498" s="21"/>
    </row>
    <row r="499" spans="3:20">
      <c r="C499" s="21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0"/>
      <c r="S499" s="21"/>
      <c r="T499" s="21"/>
    </row>
    <row r="500" spans="3:20">
      <c r="C500" s="21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0"/>
      <c r="S500" s="21"/>
      <c r="T500" s="21"/>
    </row>
    <row r="501" spans="3:20">
      <c r="C501" s="21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0"/>
      <c r="S501" s="21"/>
      <c r="T501" s="21"/>
    </row>
    <row r="502" spans="3:20">
      <c r="C502" s="21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0"/>
      <c r="S502" s="21"/>
      <c r="T502" s="21"/>
    </row>
    <row r="503" spans="3:20">
      <c r="C503" s="21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0"/>
      <c r="S503" s="21"/>
      <c r="T503" s="21"/>
    </row>
    <row r="504" spans="3:20">
      <c r="C504" s="21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0"/>
      <c r="S504" s="21"/>
      <c r="T504" s="21"/>
    </row>
    <row r="505" spans="3:20">
      <c r="C505" s="21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0"/>
      <c r="S505" s="21"/>
      <c r="T505" s="21"/>
    </row>
    <row r="506" spans="3:20">
      <c r="C506" s="21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0"/>
      <c r="S506" s="21"/>
      <c r="T506" s="21"/>
    </row>
    <row r="507" spans="3:20">
      <c r="C507" s="21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0"/>
      <c r="S507" s="21"/>
      <c r="T507" s="21"/>
    </row>
    <row r="508" spans="3:20">
      <c r="C508" s="21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0"/>
      <c r="S508" s="21"/>
      <c r="T508" s="21"/>
    </row>
    <row r="509" spans="3:20">
      <c r="C509" s="21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0"/>
      <c r="S509" s="21"/>
      <c r="T509" s="21"/>
    </row>
    <row r="510" spans="3:20">
      <c r="C510" s="21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0"/>
      <c r="S510" s="21"/>
      <c r="T510" s="21"/>
    </row>
    <row r="511" spans="3:20">
      <c r="C511" s="21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0"/>
      <c r="S511" s="21"/>
      <c r="T511" s="21"/>
    </row>
    <row r="512" spans="3:20">
      <c r="C512" s="21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0"/>
      <c r="S512" s="21"/>
      <c r="T512" s="21"/>
    </row>
    <row r="513" spans="3:20">
      <c r="C513" s="21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0"/>
      <c r="S513" s="21"/>
      <c r="T513" s="21"/>
    </row>
    <row r="514" spans="3:20">
      <c r="C514" s="21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0"/>
      <c r="S514" s="21"/>
      <c r="T514" s="21"/>
    </row>
    <row r="515" spans="3:20">
      <c r="C515" s="21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0"/>
      <c r="S515" s="21"/>
      <c r="T515" s="21"/>
    </row>
    <row r="516" spans="3:20">
      <c r="C516" s="21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0"/>
      <c r="S516" s="21"/>
      <c r="T516" s="21"/>
    </row>
    <row r="517" spans="3:20">
      <c r="C517" s="21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0"/>
      <c r="S517" s="21"/>
      <c r="T517" s="21"/>
    </row>
    <row r="518" spans="3:20">
      <c r="C518" s="21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0"/>
      <c r="S518" s="21"/>
      <c r="T518" s="21"/>
    </row>
    <row r="519" spans="3:20">
      <c r="C519" s="21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0"/>
      <c r="S519" s="21"/>
      <c r="T519" s="21"/>
    </row>
    <row r="520" spans="3:20">
      <c r="C520" s="21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0"/>
      <c r="S520" s="21"/>
      <c r="T520" s="21"/>
    </row>
    <row r="521" spans="3:20">
      <c r="C521" s="21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0"/>
      <c r="S521" s="21"/>
      <c r="T521" s="21"/>
    </row>
    <row r="522" spans="3:20">
      <c r="C522" s="21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0"/>
      <c r="S522" s="21"/>
      <c r="T522" s="21"/>
    </row>
    <row r="523" spans="3:20">
      <c r="C523" s="21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0"/>
      <c r="S523" s="21"/>
      <c r="T523" s="21"/>
    </row>
    <row r="524" spans="3:20">
      <c r="C524" s="21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0"/>
      <c r="S524" s="21"/>
      <c r="T524" s="21"/>
    </row>
    <row r="525" spans="3:20">
      <c r="C525" s="21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0"/>
      <c r="S525" s="21"/>
      <c r="T525" s="21"/>
    </row>
    <row r="526" spans="3:20">
      <c r="C526" s="21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0"/>
      <c r="S526" s="21"/>
      <c r="T526" s="21"/>
    </row>
    <row r="527" spans="3:20">
      <c r="C527" s="21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0"/>
      <c r="S527" s="21"/>
      <c r="T527" s="21"/>
    </row>
    <row r="528" spans="3:20">
      <c r="C528" s="21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0"/>
      <c r="S528" s="21"/>
      <c r="T528" s="21"/>
    </row>
    <row r="529" spans="3:20">
      <c r="C529" s="21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0"/>
      <c r="S529" s="21"/>
      <c r="T529" s="21"/>
    </row>
    <row r="530" spans="3:20">
      <c r="C530" s="21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0"/>
      <c r="S530" s="21"/>
      <c r="T530" s="21"/>
    </row>
    <row r="531" spans="3:20">
      <c r="C531" s="21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0"/>
      <c r="S531" s="21"/>
      <c r="T531" s="21"/>
    </row>
    <row r="532" spans="3:20">
      <c r="C532" s="21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0"/>
      <c r="S532" s="21"/>
      <c r="T532" s="21"/>
    </row>
    <row r="533" spans="3:20">
      <c r="C533" s="21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0"/>
      <c r="S533" s="21"/>
      <c r="T533" s="21"/>
    </row>
    <row r="534" spans="3:20">
      <c r="C534" s="21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0"/>
      <c r="S534" s="21"/>
      <c r="T534" s="21"/>
    </row>
    <row r="535" spans="3:20">
      <c r="C535" s="21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0"/>
      <c r="S535" s="21"/>
      <c r="T535" s="21"/>
    </row>
    <row r="536" spans="3:20">
      <c r="C536" s="21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0"/>
      <c r="S536" s="21"/>
      <c r="T536" s="21"/>
    </row>
    <row r="537" spans="3:20">
      <c r="C537" s="21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0"/>
      <c r="S537" s="21"/>
      <c r="T537" s="21"/>
    </row>
    <row r="538" spans="3:20">
      <c r="C538" s="21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0"/>
      <c r="S538" s="21"/>
      <c r="T538" s="21"/>
    </row>
    <row r="539" spans="3:20">
      <c r="C539" s="21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0"/>
      <c r="S539" s="21"/>
      <c r="T539" s="21"/>
    </row>
    <row r="540" spans="3:20">
      <c r="C540" s="21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0"/>
      <c r="S540" s="21"/>
      <c r="T540" s="21"/>
    </row>
    <row r="541" spans="3:20">
      <c r="C541" s="21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0"/>
      <c r="S541" s="21"/>
      <c r="T541" s="21"/>
    </row>
    <row r="542" spans="3:20">
      <c r="C542" s="21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0"/>
      <c r="S542" s="21"/>
      <c r="T542" s="21"/>
    </row>
    <row r="543" spans="3:20">
      <c r="C543" s="21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0"/>
      <c r="S543" s="21"/>
      <c r="T543" s="21"/>
    </row>
    <row r="544" spans="3:20">
      <c r="C544" s="21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0"/>
      <c r="S544" s="21"/>
      <c r="T544" s="21"/>
    </row>
    <row r="545" spans="3:20">
      <c r="C545" s="21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0"/>
      <c r="S545" s="21"/>
      <c r="T545" s="21"/>
    </row>
    <row r="546" spans="3:20">
      <c r="C546" s="21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0"/>
      <c r="S546" s="21"/>
      <c r="T546" s="21"/>
    </row>
    <row r="547" spans="3:20">
      <c r="C547" s="21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0"/>
      <c r="S547" s="21"/>
      <c r="T547" s="21"/>
    </row>
    <row r="548" spans="3:20">
      <c r="C548" s="21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0"/>
      <c r="S548" s="21"/>
      <c r="T548" s="21"/>
    </row>
    <row r="549" spans="3:20">
      <c r="C549" s="21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0"/>
      <c r="S549" s="21"/>
      <c r="T549" s="21"/>
    </row>
    <row r="550" spans="3:20">
      <c r="C550" s="21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0"/>
      <c r="S550" s="21"/>
      <c r="T550" s="21"/>
    </row>
    <row r="551" spans="3:20">
      <c r="C551" s="21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0"/>
      <c r="S551" s="21"/>
      <c r="T551" s="21"/>
    </row>
    <row r="552" spans="3:20">
      <c r="C552" s="21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0"/>
      <c r="S552" s="21"/>
      <c r="T552" s="21"/>
    </row>
    <row r="553" spans="3:20">
      <c r="C553" s="21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0"/>
      <c r="S553" s="21"/>
      <c r="T553" s="21"/>
    </row>
    <row r="554" spans="3:20">
      <c r="C554" s="21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0"/>
      <c r="S554" s="21"/>
      <c r="T554" s="21"/>
    </row>
    <row r="555" spans="3:20">
      <c r="C555" s="21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0"/>
      <c r="S555" s="21"/>
      <c r="T555" s="21"/>
    </row>
    <row r="556" spans="3:20">
      <c r="C556" s="21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0"/>
      <c r="S556" s="21"/>
      <c r="T556" s="21"/>
    </row>
    <row r="557" spans="3:20">
      <c r="C557" s="21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0"/>
      <c r="S557" s="21"/>
      <c r="T557" s="21"/>
    </row>
    <row r="558" spans="3:20">
      <c r="C558" s="21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0"/>
      <c r="S558" s="21"/>
      <c r="T558" s="21"/>
    </row>
    <row r="559" spans="3:20">
      <c r="C559" s="21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0"/>
      <c r="S559" s="21"/>
      <c r="T559" s="21"/>
    </row>
    <row r="560" spans="3:20">
      <c r="C560" s="21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0"/>
      <c r="S560" s="21"/>
      <c r="T560" s="21"/>
    </row>
    <row r="561" spans="3:20">
      <c r="C561" s="21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0"/>
      <c r="S561" s="21"/>
      <c r="T561" s="21"/>
    </row>
    <row r="562" spans="3:20">
      <c r="C562" s="21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0"/>
      <c r="S562" s="21"/>
      <c r="T562" s="21"/>
    </row>
    <row r="563" spans="3:20">
      <c r="C563" s="21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0"/>
      <c r="S563" s="21"/>
      <c r="T563" s="21"/>
    </row>
    <row r="564" spans="3:20">
      <c r="C564" s="21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0"/>
      <c r="S564" s="21"/>
      <c r="T564" s="21"/>
    </row>
    <row r="565" spans="3:20">
      <c r="C565" s="21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0"/>
      <c r="S565" s="21"/>
      <c r="T565" s="21"/>
    </row>
    <row r="566" spans="3:20">
      <c r="C566" s="21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0"/>
      <c r="S566" s="21"/>
      <c r="T566" s="21"/>
    </row>
    <row r="567" spans="3:20">
      <c r="C567" s="21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0"/>
      <c r="S567" s="21"/>
      <c r="T567" s="21"/>
    </row>
    <row r="568" spans="3:20">
      <c r="C568" s="21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0"/>
      <c r="S568" s="21"/>
      <c r="T568" s="21"/>
    </row>
    <row r="569" spans="3:20">
      <c r="C569" s="21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0"/>
      <c r="S569" s="21"/>
      <c r="T569" s="21"/>
    </row>
    <row r="570" spans="3:20">
      <c r="C570" s="21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0"/>
      <c r="S570" s="21"/>
      <c r="T570" s="21"/>
    </row>
    <row r="571" spans="3:20">
      <c r="C571" s="21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0"/>
      <c r="S571" s="21"/>
      <c r="T571" s="21"/>
    </row>
    <row r="572" spans="3:20">
      <c r="C572" s="21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0"/>
      <c r="S572" s="21"/>
      <c r="T572" s="21"/>
    </row>
    <row r="573" spans="3:20">
      <c r="C573" s="21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0"/>
      <c r="S573" s="21"/>
      <c r="T573" s="21"/>
    </row>
    <row r="574" spans="3:20">
      <c r="C574" s="21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0"/>
      <c r="S574" s="21"/>
      <c r="T574" s="21"/>
    </row>
    <row r="575" spans="3:20">
      <c r="C575" s="21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0"/>
      <c r="S575" s="21"/>
      <c r="T575" s="21"/>
    </row>
    <row r="576" spans="3:20">
      <c r="C576" s="21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0"/>
      <c r="S576" s="21"/>
      <c r="T576" s="21"/>
    </row>
    <row r="577" spans="3:20">
      <c r="C577" s="21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0"/>
      <c r="S577" s="21"/>
      <c r="T577" s="21"/>
    </row>
    <row r="578" spans="3:20">
      <c r="C578" s="21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0"/>
      <c r="S578" s="21"/>
      <c r="T578" s="21"/>
    </row>
    <row r="579" spans="3:20">
      <c r="C579" s="21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0"/>
      <c r="S579" s="21"/>
      <c r="T579" s="21"/>
    </row>
    <row r="580" spans="3:20">
      <c r="C580" s="21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0"/>
      <c r="S580" s="21"/>
      <c r="T580" s="21"/>
    </row>
    <row r="581" spans="3:20">
      <c r="C581" s="21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0"/>
      <c r="S581" s="21"/>
      <c r="T581" s="21"/>
    </row>
    <row r="582" spans="3:20">
      <c r="C582" s="21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0"/>
      <c r="S582" s="21"/>
      <c r="T582" s="21"/>
    </row>
    <row r="583" spans="3:20">
      <c r="C583" s="21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0"/>
      <c r="S583" s="21"/>
      <c r="T583" s="21"/>
    </row>
    <row r="584" spans="3:20">
      <c r="C584" s="21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0"/>
      <c r="S584" s="21"/>
      <c r="T584" s="21"/>
    </row>
    <row r="585" spans="3:20">
      <c r="C585" s="21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0"/>
      <c r="S585" s="21"/>
      <c r="T585" s="21"/>
    </row>
    <row r="586" spans="3:20">
      <c r="C586" s="21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0"/>
      <c r="S586" s="21"/>
      <c r="T586" s="21"/>
    </row>
    <row r="587" spans="3:20">
      <c r="C587" s="21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0"/>
      <c r="S587" s="21"/>
      <c r="T587" s="21"/>
    </row>
    <row r="588" spans="3:20">
      <c r="C588" s="21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0"/>
      <c r="S588" s="21"/>
      <c r="T588" s="21"/>
    </row>
    <row r="589" spans="3:20">
      <c r="C589" s="21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0"/>
      <c r="S589" s="21"/>
      <c r="T589" s="21"/>
    </row>
    <row r="590" spans="3:20">
      <c r="C590" s="21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0"/>
      <c r="S590" s="21"/>
      <c r="T590" s="21"/>
    </row>
    <row r="591" spans="3:20">
      <c r="C591" s="21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0"/>
      <c r="S591" s="21"/>
      <c r="T591" s="21"/>
    </row>
    <row r="592" spans="3:20">
      <c r="C592" s="21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0"/>
      <c r="S592" s="21"/>
      <c r="T592" s="21"/>
    </row>
    <row r="593" spans="3:20">
      <c r="C593" s="21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0"/>
      <c r="S593" s="21"/>
      <c r="T593" s="21"/>
    </row>
    <row r="594" spans="3:20">
      <c r="C594" s="21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0"/>
      <c r="S594" s="21"/>
      <c r="T594" s="21"/>
    </row>
    <row r="595" spans="3:20">
      <c r="C595" s="21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0"/>
      <c r="S595" s="21"/>
      <c r="T595" s="21"/>
    </row>
    <row r="596" spans="3:20">
      <c r="C596" s="21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0"/>
      <c r="S596" s="21"/>
      <c r="T596" s="21"/>
    </row>
    <row r="597" spans="3:20">
      <c r="C597" s="21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0"/>
      <c r="S597" s="21"/>
      <c r="T597" s="21"/>
    </row>
    <row r="598" spans="3:20">
      <c r="C598" s="21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0"/>
      <c r="S598" s="21"/>
      <c r="T598" s="21"/>
    </row>
    <row r="599" spans="3:20">
      <c r="C599" s="21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0"/>
      <c r="S599" s="21"/>
      <c r="T599" s="21"/>
    </row>
    <row r="600" spans="3:20">
      <c r="C600" s="21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0"/>
      <c r="S600" s="21"/>
      <c r="T600" s="21"/>
    </row>
    <row r="601" spans="3:20">
      <c r="C601" s="21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0"/>
      <c r="S601" s="21"/>
      <c r="T601" s="21"/>
    </row>
    <row r="602" spans="3:20">
      <c r="C602" s="21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0"/>
      <c r="S602" s="21"/>
      <c r="T602" s="21"/>
    </row>
    <row r="603" spans="3:20">
      <c r="C603" s="21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0"/>
      <c r="S603" s="21"/>
      <c r="T603" s="21"/>
    </row>
    <row r="604" spans="3:20">
      <c r="C604" s="21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0"/>
      <c r="S604" s="21"/>
      <c r="T604" s="21"/>
    </row>
    <row r="605" spans="3:20">
      <c r="C605" s="21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0"/>
      <c r="S605" s="21"/>
      <c r="T605" s="21"/>
    </row>
    <row r="606" spans="3:20">
      <c r="C606" s="21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0"/>
      <c r="S606" s="21"/>
      <c r="T606" s="21"/>
    </row>
    <row r="607" spans="3:20">
      <c r="C607" s="21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0"/>
      <c r="S607" s="21"/>
      <c r="T607" s="21"/>
    </row>
    <row r="608" spans="3:20">
      <c r="C608" s="21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0"/>
      <c r="S608" s="21"/>
      <c r="T608" s="21"/>
    </row>
    <row r="609" spans="3:20">
      <c r="C609" s="21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0"/>
      <c r="S609" s="21"/>
      <c r="T609" s="21"/>
    </row>
    <row r="610" spans="3:20">
      <c r="C610" s="21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0"/>
      <c r="S610" s="21"/>
      <c r="T610" s="21"/>
    </row>
    <row r="611" spans="3:20">
      <c r="C611" s="21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0"/>
      <c r="S611" s="21"/>
      <c r="T611" s="21"/>
    </row>
    <row r="612" spans="3:20">
      <c r="C612" s="21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0"/>
      <c r="S612" s="21"/>
      <c r="T612" s="21"/>
    </row>
    <row r="613" spans="3:20">
      <c r="C613" s="21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0"/>
      <c r="S613" s="21"/>
      <c r="T613" s="21"/>
    </row>
    <row r="614" spans="3:20">
      <c r="C614" s="21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0"/>
      <c r="S614" s="21"/>
      <c r="T614" s="21"/>
    </row>
    <row r="615" spans="3:20">
      <c r="C615" s="21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0"/>
      <c r="S615" s="21"/>
      <c r="T615" s="21"/>
    </row>
    <row r="616" spans="3:20">
      <c r="C616" s="21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0"/>
      <c r="S616" s="21"/>
      <c r="T616" s="21"/>
    </row>
    <row r="617" spans="3:20">
      <c r="C617" s="21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0"/>
      <c r="S617" s="21"/>
      <c r="T617" s="21"/>
    </row>
    <row r="618" spans="3:20">
      <c r="C618" s="21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0"/>
      <c r="S618" s="21"/>
      <c r="T618" s="21"/>
    </row>
    <row r="619" spans="3:20">
      <c r="C619" s="21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0"/>
      <c r="S619" s="21"/>
      <c r="T619" s="21"/>
    </row>
    <row r="620" spans="3:20">
      <c r="C620" s="21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0"/>
      <c r="S620" s="21"/>
      <c r="T620" s="21"/>
    </row>
    <row r="621" spans="3:20">
      <c r="C621" s="21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0"/>
      <c r="S621" s="21"/>
      <c r="T621" s="21"/>
    </row>
    <row r="622" spans="3:20">
      <c r="C622" s="21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0"/>
      <c r="S622" s="21"/>
      <c r="T622" s="21"/>
    </row>
    <row r="623" spans="3:20">
      <c r="C623" s="21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0"/>
      <c r="S623" s="21"/>
      <c r="T623" s="21"/>
    </row>
    <row r="624" spans="3:20">
      <c r="C624" s="21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0"/>
      <c r="S624" s="21"/>
      <c r="T624" s="21"/>
    </row>
    <row r="625" spans="3:20">
      <c r="C625" s="21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0"/>
      <c r="S625" s="21"/>
      <c r="T625" s="21"/>
    </row>
    <row r="626" spans="3:20">
      <c r="C626" s="21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0"/>
      <c r="S626" s="21"/>
      <c r="T626" s="21"/>
    </row>
    <row r="627" spans="3:20">
      <c r="C627" s="21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0"/>
      <c r="S627" s="21"/>
      <c r="T627" s="21"/>
    </row>
    <row r="628" spans="3:20">
      <c r="C628" s="21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0"/>
      <c r="S628" s="21"/>
      <c r="T628" s="21"/>
    </row>
    <row r="629" spans="3:20">
      <c r="C629" s="21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0"/>
      <c r="S629" s="21"/>
      <c r="T629" s="21"/>
    </row>
    <row r="630" spans="3:20">
      <c r="C630" s="21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0"/>
      <c r="S630" s="21"/>
      <c r="T630" s="21"/>
    </row>
    <row r="631" spans="3:20">
      <c r="C631" s="21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0"/>
      <c r="S631" s="21"/>
      <c r="T631" s="21"/>
    </row>
    <row r="632" spans="3:20">
      <c r="C632" s="21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0"/>
      <c r="S632" s="21"/>
      <c r="T632" s="21"/>
    </row>
    <row r="633" spans="3:20">
      <c r="C633" s="21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0"/>
      <c r="S633" s="21"/>
      <c r="T633" s="21"/>
    </row>
    <row r="634" spans="3:20">
      <c r="C634" s="21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0"/>
      <c r="S634" s="21"/>
      <c r="T634" s="21"/>
    </row>
    <row r="635" spans="3:20">
      <c r="C635" s="21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0"/>
      <c r="S635" s="21"/>
      <c r="T635" s="21"/>
    </row>
    <row r="636" spans="3:20">
      <c r="C636" s="21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0"/>
      <c r="S636" s="21"/>
      <c r="T636" s="21"/>
    </row>
    <row r="637" spans="3:20">
      <c r="C637" s="21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0"/>
      <c r="S637" s="21"/>
      <c r="T637" s="21"/>
    </row>
    <row r="638" spans="3:20">
      <c r="C638" s="21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0"/>
      <c r="S638" s="21"/>
      <c r="T638" s="21"/>
    </row>
    <row r="639" spans="3:20">
      <c r="C639" s="21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0"/>
      <c r="S639" s="21"/>
      <c r="T639" s="21"/>
    </row>
    <row r="640" spans="3:20">
      <c r="C640" s="21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0"/>
      <c r="S640" s="21"/>
      <c r="T640" s="21"/>
    </row>
    <row r="641" spans="3:20">
      <c r="C641" s="21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0"/>
      <c r="S641" s="21"/>
      <c r="T641" s="21"/>
    </row>
    <row r="642" spans="3:20">
      <c r="C642" s="21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0"/>
      <c r="S642" s="21"/>
      <c r="T642" s="21"/>
    </row>
    <row r="643" spans="3:20">
      <c r="C643" s="21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0"/>
      <c r="S643" s="21"/>
      <c r="T643" s="21"/>
    </row>
    <row r="644" spans="3:20">
      <c r="C644" s="21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0"/>
      <c r="S644" s="21"/>
      <c r="T644" s="21"/>
    </row>
    <row r="645" spans="3:20">
      <c r="C645" s="21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0"/>
      <c r="S645" s="21"/>
      <c r="T645" s="21"/>
    </row>
    <row r="646" spans="3:20">
      <c r="C646" s="21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0"/>
      <c r="S646" s="21"/>
      <c r="T646" s="21"/>
    </row>
    <row r="647" spans="3:20">
      <c r="C647" s="21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0"/>
      <c r="S647" s="21"/>
      <c r="T647" s="21"/>
    </row>
    <row r="648" spans="3:20">
      <c r="C648" s="21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0"/>
      <c r="S648" s="21"/>
      <c r="T648" s="21"/>
    </row>
    <row r="649" spans="3:20">
      <c r="C649" s="21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0"/>
      <c r="S649" s="21"/>
      <c r="T649" s="21"/>
    </row>
    <row r="650" spans="3:20">
      <c r="C650" s="21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0"/>
      <c r="S650" s="21"/>
      <c r="T650" s="21"/>
    </row>
    <row r="651" spans="3:20">
      <c r="C651" s="21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0"/>
      <c r="S651" s="21"/>
      <c r="T651" s="21"/>
    </row>
    <row r="652" spans="3:20">
      <c r="C652" s="21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0"/>
      <c r="S652" s="21"/>
      <c r="T652" s="21"/>
    </row>
    <row r="653" spans="3:20">
      <c r="C653" s="21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0"/>
      <c r="S653" s="21"/>
      <c r="T653" s="21"/>
    </row>
    <row r="654" spans="3:20">
      <c r="C654" s="21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0"/>
      <c r="S654" s="21"/>
      <c r="T654" s="21"/>
    </row>
    <row r="655" spans="3:20">
      <c r="C655" s="21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0"/>
      <c r="S655" s="21"/>
      <c r="T655" s="21"/>
    </row>
    <row r="656" spans="3:20">
      <c r="C656" s="21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0"/>
      <c r="S656" s="21"/>
      <c r="T656" s="21"/>
    </row>
    <row r="657" spans="3:20">
      <c r="C657" s="21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0"/>
      <c r="S657" s="21"/>
      <c r="T657" s="21"/>
    </row>
    <row r="658" spans="3:20">
      <c r="C658" s="21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0"/>
      <c r="S658" s="21"/>
      <c r="T658" s="21"/>
    </row>
    <row r="659" spans="3:20">
      <c r="C659" s="21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0"/>
      <c r="S659" s="21"/>
      <c r="T659" s="21"/>
    </row>
    <row r="660" spans="3:20">
      <c r="C660" s="21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0"/>
      <c r="S660" s="21"/>
      <c r="T660" s="21"/>
    </row>
    <row r="661" spans="3:20">
      <c r="C661" s="21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0"/>
      <c r="S661" s="21"/>
      <c r="T661" s="21"/>
    </row>
    <row r="662" spans="3:20">
      <c r="C662" s="21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0"/>
      <c r="S662" s="21"/>
      <c r="T662" s="21"/>
    </row>
    <row r="663" spans="3:20">
      <c r="C663" s="21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0"/>
      <c r="S663" s="21"/>
      <c r="T663" s="21"/>
    </row>
    <row r="664" spans="3:20">
      <c r="C664" s="21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0"/>
      <c r="S664" s="21"/>
      <c r="T664" s="21"/>
    </row>
    <row r="665" spans="3:20">
      <c r="C665" s="21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0"/>
      <c r="S665" s="21"/>
      <c r="T665" s="21"/>
    </row>
    <row r="666" spans="3:20">
      <c r="C666" s="21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0"/>
      <c r="S666" s="21"/>
      <c r="T666" s="21"/>
    </row>
    <row r="667" spans="3:20">
      <c r="C667" s="21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0"/>
      <c r="S667" s="21"/>
      <c r="T667" s="21"/>
    </row>
    <row r="668" spans="3:20">
      <c r="C668" s="21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0"/>
      <c r="S668" s="21"/>
      <c r="T668" s="21"/>
    </row>
    <row r="669" spans="3:20">
      <c r="C669" s="21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0"/>
      <c r="S669" s="21"/>
      <c r="T669" s="21"/>
    </row>
    <row r="670" spans="3:20">
      <c r="C670" s="21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0"/>
      <c r="S670" s="21"/>
      <c r="T670" s="21"/>
    </row>
    <row r="671" spans="3:20">
      <c r="C671" s="21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0"/>
      <c r="S671" s="21"/>
      <c r="T671" s="21"/>
    </row>
    <row r="672" spans="3:20">
      <c r="C672" s="21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0"/>
      <c r="S672" s="21"/>
      <c r="T672" s="21"/>
    </row>
    <row r="673" spans="3:20">
      <c r="C673" s="21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0"/>
      <c r="S673" s="21"/>
      <c r="T673" s="21"/>
    </row>
    <row r="674" spans="3:20">
      <c r="C674" s="21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0"/>
      <c r="S674" s="21"/>
      <c r="T674" s="21"/>
    </row>
    <row r="675" spans="3:20">
      <c r="C675" s="21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0"/>
      <c r="S675" s="21"/>
      <c r="T675" s="21"/>
    </row>
    <row r="676" spans="3:20">
      <c r="C676" s="21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0"/>
      <c r="S676" s="21"/>
      <c r="T676" s="21"/>
    </row>
    <row r="677" spans="3:20">
      <c r="C677" s="21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0"/>
      <c r="S677" s="21"/>
      <c r="T677" s="21"/>
    </row>
    <row r="678" spans="3:20">
      <c r="C678" s="21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0"/>
      <c r="S678" s="21"/>
      <c r="T678" s="21"/>
    </row>
    <row r="679" spans="3:20">
      <c r="C679" s="21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0"/>
      <c r="S679" s="21"/>
      <c r="T679" s="21"/>
    </row>
    <row r="680" spans="3:20">
      <c r="C680" s="21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0"/>
      <c r="S680" s="21"/>
      <c r="T680" s="21"/>
    </row>
    <row r="681" spans="3:20">
      <c r="C681" s="21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0"/>
      <c r="S681" s="21"/>
      <c r="T681" s="21"/>
    </row>
    <row r="682" spans="3:20">
      <c r="C682" s="21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0"/>
      <c r="S682" s="21"/>
      <c r="T682" s="21"/>
    </row>
    <row r="683" spans="3:20">
      <c r="C683" s="21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0"/>
      <c r="S683" s="21"/>
      <c r="T683" s="21"/>
    </row>
    <row r="684" spans="3:20">
      <c r="C684" s="21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0"/>
      <c r="S684" s="21"/>
      <c r="T684" s="21"/>
    </row>
    <row r="685" spans="3:20">
      <c r="C685" s="21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0"/>
      <c r="S685" s="21"/>
      <c r="T685" s="21"/>
    </row>
    <row r="686" spans="3:20">
      <c r="C686" s="21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0"/>
      <c r="S686" s="21"/>
      <c r="T686" s="21"/>
    </row>
    <row r="687" spans="3:20">
      <c r="C687" s="21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0"/>
      <c r="S687" s="21"/>
      <c r="T687" s="21"/>
    </row>
    <row r="688" spans="3:20">
      <c r="C688" s="21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0"/>
      <c r="S688" s="21"/>
      <c r="T688" s="21"/>
    </row>
    <row r="689" spans="3:20">
      <c r="C689" s="21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0"/>
      <c r="S689" s="21"/>
      <c r="T689" s="21"/>
    </row>
    <row r="690" spans="3:20">
      <c r="C690" s="21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0"/>
      <c r="S690" s="21"/>
      <c r="T690" s="21"/>
    </row>
    <row r="691" spans="3:20">
      <c r="C691" s="21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0"/>
      <c r="S691" s="21"/>
      <c r="T691" s="21"/>
    </row>
    <row r="692" spans="3:20">
      <c r="C692" s="21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0"/>
      <c r="S692" s="21"/>
      <c r="T692" s="21"/>
    </row>
    <row r="693" spans="3:20">
      <c r="C693" s="21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0"/>
      <c r="S693" s="21"/>
      <c r="T693" s="21"/>
    </row>
    <row r="694" spans="3:20">
      <c r="C694" s="21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0"/>
      <c r="S694" s="21"/>
      <c r="T694" s="21"/>
    </row>
    <row r="695" spans="3:20">
      <c r="C695" s="21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0"/>
      <c r="S695" s="21"/>
      <c r="T695" s="21"/>
    </row>
    <row r="696" spans="3:20">
      <c r="C696" s="21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0"/>
      <c r="S696" s="21"/>
      <c r="T696" s="21"/>
    </row>
    <row r="697" spans="3:20">
      <c r="C697" s="21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0"/>
      <c r="S697" s="21"/>
      <c r="T697" s="21"/>
    </row>
    <row r="698" spans="3:20">
      <c r="C698" s="21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0"/>
      <c r="S698" s="21"/>
      <c r="T698" s="21"/>
    </row>
    <row r="699" spans="3:20">
      <c r="C699" s="21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0"/>
      <c r="S699" s="21"/>
      <c r="T699" s="21"/>
    </row>
    <row r="700" spans="3:20">
      <c r="C700" s="21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0"/>
      <c r="S700" s="21"/>
      <c r="T700" s="21"/>
    </row>
    <row r="701" spans="3:20">
      <c r="C701" s="21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0"/>
      <c r="S701" s="21"/>
      <c r="T701" s="21"/>
    </row>
    <row r="702" spans="3:20">
      <c r="C702" s="21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0"/>
      <c r="S702" s="21"/>
      <c r="T702" s="21"/>
    </row>
    <row r="703" spans="3:20">
      <c r="C703" s="21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0"/>
      <c r="S703" s="21"/>
      <c r="T703" s="21"/>
    </row>
    <row r="704" spans="3:20">
      <c r="C704" s="21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0"/>
      <c r="S704" s="21"/>
      <c r="T704" s="21"/>
    </row>
    <row r="705" spans="3:20">
      <c r="C705" s="21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0"/>
      <c r="S705" s="21"/>
      <c r="T705" s="21"/>
    </row>
    <row r="706" spans="3:20">
      <c r="C706" s="21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0"/>
      <c r="S706" s="21"/>
      <c r="T706" s="21"/>
    </row>
    <row r="707" spans="3:20">
      <c r="C707" s="21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0"/>
      <c r="S707" s="21"/>
      <c r="T707" s="21"/>
    </row>
    <row r="708" spans="3:20">
      <c r="C708" s="21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0"/>
      <c r="S708" s="21"/>
      <c r="T708" s="21"/>
    </row>
    <row r="709" spans="3:20">
      <c r="C709" s="21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0"/>
      <c r="S709" s="21"/>
      <c r="T709" s="21"/>
    </row>
    <row r="710" spans="3:20">
      <c r="C710" s="21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0"/>
      <c r="S710" s="21"/>
      <c r="T710" s="21"/>
    </row>
    <row r="711" spans="3:20">
      <c r="C711" s="21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0"/>
      <c r="S711" s="21"/>
      <c r="T711" s="21"/>
    </row>
    <row r="712" spans="3:20">
      <c r="C712" s="21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0"/>
      <c r="S712" s="21"/>
      <c r="T712" s="21"/>
    </row>
    <row r="713" spans="3:20">
      <c r="C713" s="21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0"/>
      <c r="S713" s="21"/>
      <c r="T713" s="21"/>
    </row>
    <row r="714" spans="3:20">
      <c r="C714" s="21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0"/>
      <c r="S714" s="21"/>
      <c r="T714" s="21"/>
    </row>
    <row r="715" spans="3:20">
      <c r="C715" s="21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0"/>
      <c r="S715" s="21"/>
      <c r="T715" s="21"/>
    </row>
    <row r="716" spans="3:20">
      <c r="C716" s="21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0"/>
      <c r="S716" s="21"/>
      <c r="T716" s="21"/>
    </row>
    <row r="717" spans="3:20">
      <c r="C717" s="21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0"/>
      <c r="S717" s="21"/>
      <c r="T717" s="21"/>
    </row>
    <row r="718" spans="3:20">
      <c r="C718" s="21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0"/>
      <c r="S718" s="21"/>
      <c r="T718" s="21"/>
    </row>
    <row r="719" spans="3:20">
      <c r="C719" s="21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0"/>
      <c r="S719" s="21"/>
      <c r="T719" s="21"/>
    </row>
    <row r="720" spans="3:20">
      <c r="C720" s="21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0"/>
      <c r="S720" s="21"/>
      <c r="T720" s="21"/>
    </row>
    <row r="721" spans="3:20">
      <c r="C721" s="21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0"/>
      <c r="S721" s="21"/>
      <c r="T721" s="21"/>
    </row>
    <row r="722" spans="3:20">
      <c r="C722" s="21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0"/>
      <c r="S722" s="21"/>
      <c r="T722" s="21"/>
    </row>
    <row r="723" spans="3:20">
      <c r="C723" s="21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0"/>
      <c r="S723" s="21"/>
      <c r="T723" s="21"/>
    </row>
    <row r="724" spans="3:20">
      <c r="C724" s="21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0"/>
      <c r="S724" s="21"/>
      <c r="T724" s="21"/>
    </row>
    <row r="725" spans="3:20">
      <c r="C725" s="21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0"/>
      <c r="S725" s="21"/>
      <c r="T725" s="21"/>
    </row>
    <row r="726" spans="3:20">
      <c r="C726" s="21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0"/>
      <c r="S726" s="21"/>
      <c r="T726" s="21"/>
    </row>
    <row r="727" spans="3:20">
      <c r="C727" s="21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0"/>
      <c r="S727" s="21"/>
      <c r="T727" s="21"/>
    </row>
    <row r="728" spans="3:20">
      <c r="C728" s="21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0"/>
      <c r="S728" s="21"/>
      <c r="T728" s="21"/>
    </row>
    <row r="729" spans="3:20">
      <c r="C729" s="21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0"/>
      <c r="S729" s="21"/>
      <c r="T729" s="21"/>
    </row>
    <row r="730" spans="3:20">
      <c r="C730" s="21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0"/>
      <c r="S730" s="21"/>
      <c r="T730" s="21"/>
    </row>
    <row r="731" spans="3:20">
      <c r="C731" s="21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0"/>
      <c r="S731" s="21"/>
      <c r="T731" s="21"/>
    </row>
    <row r="732" spans="3:20">
      <c r="C732" s="21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0"/>
      <c r="S732" s="21"/>
      <c r="T732" s="21"/>
    </row>
    <row r="733" spans="3:20">
      <c r="C733" s="21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0"/>
      <c r="S733" s="21"/>
      <c r="T733" s="21"/>
    </row>
    <row r="734" spans="3:20">
      <c r="C734" s="21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0"/>
      <c r="S734" s="21"/>
      <c r="T734" s="21"/>
    </row>
    <row r="735" spans="3:20">
      <c r="C735" s="21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0"/>
      <c r="S735" s="21"/>
      <c r="T735" s="21"/>
    </row>
    <row r="736" spans="3:20">
      <c r="C736" s="21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0"/>
      <c r="S736" s="21"/>
      <c r="T736" s="21"/>
    </row>
    <row r="737" spans="3:20">
      <c r="C737" s="21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0"/>
      <c r="S737" s="21"/>
      <c r="T737" s="21"/>
    </row>
    <row r="738" spans="3:20">
      <c r="C738" s="21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0"/>
      <c r="S738" s="21"/>
      <c r="T738" s="21"/>
    </row>
    <row r="739" spans="3:20">
      <c r="C739" s="21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0"/>
      <c r="S739" s="21"/>
      <c r="T739" s="21"/>
    </row>
    <row r="740" spans="3:20">
      <c r="C740" s="21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0"/>
      <c r="S740" s="21"/>
      <c r="T740" s="21"/>
    </row>
    <row r="741" spans="3:20">
      <c r="C741" s="21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0"/>
      <c r="S741" s="21"/>
      <c r="T741" s="21"/>
    </row>
    <row r="742" spans="3:20">
      <c r="C742" s="21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0"/>
      <c r="S742" s="21"/>
      <c r="T742" s="21"/>
    </row>
    <row r="743" spans="3:20">
      <c r="C743" s="21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0"/>
      <c r="S743" s="21"/>
      <c r="T743" s="21"/>
    </row>
    <row r="744" spans="3:20">
      <c r="C744" s="21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0"/>
      <c r="S744" s="21"/>
      <c r="T744" s="21"/>
    </row>
    <row r="745" spans="3:20">
      <c r="C745" s="21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0"/>
      <c r="S745" s="21"/>
      <c r="T745" s="21"/>
    </row>
    <row r="746" spans="3:20">
      <c r="C746" s="21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0"/>
      <c r="S746" s="21"/>
      <c r="T746" s="21"/>
    </row>
    <row r="747" spans="3:20">
      <c r="C747" s="21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0"/>
      <c r="S747" s="21"/>
      <c r="T747" s="21"/>
    </row>
    <row r="748" spans="3:20">
      <c r="C748" s="21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0"/>
      <c r="S748" s="21"/>
      <c r="T748" s="21"/>
    </row>
    <row r="749" spans="3:20">
      <c r="C749" s="21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0"/>
      <c r="S749" s="21"/>
      <c r="T749" s="21"/>
    </row>
    <row r="750" spans="3:20">
      <c r="C750" s="21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0"/>
      <c r="S750" s="21"/>
      <c r="T750" s="21"/>
    </row>
    <row r="751" spans="3:20">
      <c r="C751" s="21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0"/>
      <c r="S751" s="21"/>
      <c r="T751" s="21"/>
    </row>
    <row r="752" spans="3:20">
      <c r="C752" s="21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0"/>
      <c r="S752" s="21"/>
      <c r="T752" s="21"/>
    </row>
    <row r="753" spans="3:20">
      <c r="C753" s="21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0"/>
      <c r="S753" s="21"/>
      <c r="T753" s="21"/>
    </row>
    <row r="754" spans="3:20">
      <c r="C754" s="21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0"/>
      <c r="S754" s="21"/>
      <c r="T754" s="21"/>
    </row>
    <row r="755" spans="3:20">
      <c r="C755" s="21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0"/>
      <c r="S755" s="21"/>
      <c r="T755" s="21"/>
    </row>
    <row r="756" spans="3:20">
      <c r="C756" s="21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0"/>
      <c r="S756" s="21"/>
      <c r="T756" s="21"/>
    </row>
    <row r="757" spans="3:20">
      <c r="C757" s="21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0"/>
      <c r="S757" s="21"/>
      <c r="T757" s="21"/>
    </row>
    <row r="758" spans="3:20">
      <c r="C758" s="21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0"/>
      <c r="S758" s="21"/>
      <c r="T758" s="21"/>
    </row>
    <row r="759" spans="3:20">
      <c r="C759" s="21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0"/>
      <c r="S759" s="21"/>
      <c r="T759" s="21"/>
    </row>
    <row r="760" spans="3:20">
      <c r="C760" s="21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0"/>
      <c r="S760" s="21"/>
      <c r="T760" s="21"/>
    </row>
    <row r="761" spans="3:20">
      <c r="C761" s="21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0"/>
      <c r="S761" s="21"/>
      <c r="T761" s="21"/>
    </row>
    <row r="762" spans="3:20">
      <c r="C762" s="21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0"/>
      <c r="S762" s="21"/>
      <c r="T762" s="21"/>
    </row>
    <row r="763" spans="3:20">
      <c r="C763" s="21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0"/>
      <c r="S763" s="21"/>
      <c r="T763" s="21"/>
    </row>
    <row r="764" spans="3:20">
      <c r="C764" s="21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0"/>
      <c r="S764" s="21"/>
      <c r="T764" s="21"/>
    </row>
    <row r="765" spans="3:20">
      <c r="C765" s="21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0"/>
      <c r="S765" s="21"/>
      <c r="T765" s="21"/>
    </row>
    <row r="766" spans="3:20">
      <c r="C766" s="21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0"/>
      <c r="S766" s="21"/>
      <c r="T766" s="21"/>
    </row>
    <row r="767" spans="3:20">
      <c r="C767" s="21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0"/>
      <c r="S767" s="21"/>
      <c r="T767" s="21"/>
    </row>
    <row r="768" spans="3:20">
      <c r="C768" s="21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0"/>
      <c r="S768" s="21"/>
      <c r="T768" s="21"/>
    </row>
    <row r="769" spans="3:20">
      <c r="C769" s="21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0"/>
      <c r="S769" s="21"/>
      <c r="T769" s="21"/>
    </row>
    <row r="770" spans="3:20">
      <c r="C770" s="21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0"/>
      <c r="S770" s="21"/>
      <c r="T770" s="21"/>
    </row>
    <row r="771" spans="3:20">
      <c r="C771" s="21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0"/>
      <c r="S771" s="21"/>
      <c r="T771" s="21"/>
    </row>
    <row r="772" spans="3:20">
      <c r="C772" s="21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0"/>
      <c r="S772" s="21"/>
      <c r="T772" s="21"/>
    </row>
    <row r="773" spans="3:20">
      <c r="C773" s="21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0"/>
      <c r="S773" s="21"/>
      <c r="T773" s="21"/>
    </row>
    <row r="774" spans="3:20">
      <c r="C774" s="21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0"/>
      <c r="S774" s="21"/>
      <c r="T774" s="21"/>
    </row>
    <row r="775" spans="3:20">
      <c r="C775" s="21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0"/>
      <c r="S775" s="21"/>
      <c r="T775" s="21"/>
    </row>
    <row r="776" spans="3:20">
      <c r="C776" s="21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0"/>
      <c r="S776" s="21"/>
      <c r="T776" s="21"/>
    </row>
    <row r="777" spans="3:20">
      <c r="C777" s="21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0"/>
      <c r="S777" s="21"/>
      <c r="T777" s="21"/>
    </row>
    <row r="778" spans="3:20">
      <c r="C778" s="21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0"/>
      <c r="S778" s="21"/>
      <c r="T778" s="21"/>
    </row>
    <row r="779" spans="3:20">
      <c r="C779" s="21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0"/>
      <c r="S779" s="21"/>
      <c r="T779" s="21"/>
    </row>
    <row r="780" spans="3:20">
      <c r="C780" s="21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0"/>
      <c r="S780" s="21"/>
      <c r="T780" s="21"/>
    </row>
    <row r="781" spans="3:20">
      <c r="C781" s="21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0"/>
      <c r="S781" s="21"/>
      <c r="T781" s="21"/>
    </row>
    <row r="782" spans="3:20">
      <c r="C782" s="21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0"/>
      <c r="S782" s="21"/>
      <c r="T782" s="21"/>
    </row>
    <row r="783" spans="3:20">
      <c r="C783" s="21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0"/>
      <c r="S783" s="21"/>
      <c r="T783" s="21"/>
    </row>
    <row r="784" spans="3:20">
      <c r="C784" s="21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0"/>
      <c r="S784" s="21"/>
      <c r="T784" s="21"/>
    </row>
    <row r="785" spans="3:20">
      <c r="C785" s="21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0"/>
      <c r="S785" s="21"/>
      <c r="T785" s="21"/>
    </row>
    <row r="786" spans="3:20">
      <c r="C786" s="21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0"/>
      <c r="S786" s="21"/>
      <c r="T786" s="21"/>
    </row>
    <row r="787" spans="3:20">
      <c r="C787" s="21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0"/>
      <c r="S787" s="21"/>
      <c r="T787" s="21"/>
    </row>
    <row r="788" spans="3:20">
      <c r="C788" s="21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0"/>
      <c r="S788" s="21"/>
      <c r="T788" s="21"/>
    </row>
    <row r="789" spans="3:20">
      <c r="C789" s="21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0"/>
      <c r="S789" s="21"/>
      <c r="T789" s="21"/>
    </row>
    <row r="790" spans="3:20">
      <c r="C790" s="21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0"/>
      <c r="S790" s="21"/>
      <c r="T790" s="21"/>
    </row>
    <row r="791" spans="3:20">
      <c r="C791" s="21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0"/>
      <c r="S791" s="21"/>
      <c r="T791" s="21"/>
    </row>
    <row r="792" spans="3:20">
      <c r="C792" s="21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0"/>
      <c r="S792" s="21"/>
      <c r="T792" s="21"/>
    </row>
    <row r="793" spans="3:20">
      <c r="C793" s="21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0"/>
      <c r="S793" s="21"/>
      <c r="T793" s="21"/>
    </row>
    <row r="794" spans="3:20">
      <c r="C794" s="21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0"/>
      <c r="S794" s="21"/>
      <c r="T794" s="21"/>
    </row>
    <row r="795" spans="3:20">
      <c r="C795" s="21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0"/>
      <c r="S795" s="21"/>
      <c r="T795" s="21"/>
    </row>
    <row r="796" spans="3:20">
      <c r="C796" s="21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0"/>
      <c r="S796" s="21"/>
      <c r="T796" s="21"/>
    </row>
    <row r="797" spans="3:20">
      <c r="C797" s="21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0"/>
      <c r="S797" s="21"/>
      <c r="T797" s="21"/>
    </row>
    <row r="798" spans="3:20">
      <c r="C798" s="21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0"/>
      <c r="S798" s="21"/>
      <c r="T798" s="21"/>
    </row>
    <row r="799" spans="3:20">
      <c r="C799" s="21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0"/>
      <c r="S799" s="21"/>
      <c r="T799" s="21"/>
    </row>
    <row r="800" spans="3:20">
      <c r="C800" s="21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0"/>
      <c r="S800" s="21"/>
      <c r="T800" s="21"/>
    </row>
    <row r="801" spans="3:20">
      <c r="C801" s="21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0"/>
      <c r="S801" s="21"/>
      <c r="T801" s="21"/>
    </row>
    <row r="802" spans="3:20">
      <c r="C802" s="21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0"/>
      <c r="S802" s="21"/>
      <c r="T802" s="21"/>
    </row>
    <row r="803" spans="3:20">
      <c r="C803" s="21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0"/>
      <c r="S803" s="21"/>
      <c r="T803" s="21"/>
    </row>
    <row r="804" spans="3:20">
      <c r="C804" s="21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0"/>
      <c r="S804" s="21"/>
      <c r="T804" s="21"/>
    </row>
    <row r="805" spans="3:20">
      <c r="C805" s="21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0"/>
      <c r="S805" s="21"/>
      <c r="T805" s="21"/>
    </row>
    <row r="806" spans="3:20">
      <c r="C806" s="21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0"/>
      <c r="S806" s="21"/>
      <c r="T806" s="21"/>
    </row>
    <row r="807" spans="3:20">
      <c r="C807" s="21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0"/>
      <c r="S807" s="21"/>
      <c r="T807" s="21"/>
    </row>
    <row r="808" spans="3:20">
      <c r="C808" s="21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0"/>
      <c r="S808" s="21"/>
      <c r="T808" s="21"/>
    </row>
    <row r="809" spans="3:20">
      <c r="C809" s="21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0"/>
      <c r="S809" s="21"/>
      <c r="T809" s="21"/>
    </row>
    <row r="810" spans="3:20">
      <c r="C810" s="21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0"/>
      <c r="S810" s="21"/>
      <c r="T810" s="21"/>
    </row>
    <row r="811" spans="3:20">
      <c r="C811" s="21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0"/>
      <c r="S811" s="21"/>
      <c r="T811" s="21"/>
    </row>
    <row r="812" spans="3:20">
      <c r="C812" s="21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0"/>
      <c r="S812" s="21"/>
      <c r="T812" s="21"/>
    </row>
    <row r="813" spans="3:20">
      <c r="C813" s="21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0"/>
      <c r="S813" s="21"/>
      <c r="T813" s="21"/>
    </row>
    <row r="814" spans="3:20">
      <c r="C814" s="21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0"/>
      <c r="S814" s="21"/>
      <c r="T814" s="21"/>
    </row>
    <row r="815" spans="3:20">
      <c r="C815" s="21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0"/>
      <c r="S815" s="21"/>
      <c r="T815" s="21"/>
    </row>
    <row r="816" spans="3:20">
      <c r="C816" s="21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0"/>
      <c r="S816" s="21"/>
      <c r="T816" s="21"/>
    </row>
    <row r="817" spans="3:20">
      <c r="C817" s="21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0"/>
      <c r="S817" s="21"/>
      <c r="T817" s="21"/>
    </row>
    <row r="818" spans="3:20">
      <c r="C818" s="21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0"/>
      <c r="S818" s="21"/>
      <c r="T818" s="21"/>
    </row>
    <row r="819" spans="3:20">
      <c r="C819" s="21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0"/>
      <c r="S819" s="21"/>
      <c r="T819" s="21"/>
    </row>
    <row r="820" spans="3:20">
      <c r="C820" s="21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0"/>
      <c r="S820" s="21"/>
      <c r="T820" s="21"/>
    </row>
    <row r="821" spans="3:20">
      <c r="C821" s="21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0"/>
      <c r="S821" s="21"/>
      <c r="T821" s="21"/>
    </row>
    <row r="822" spans="3:20">
      <c r="C822" s="21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0"/>
      <c r="S822" s="21"/>
      <c r="T822" s="21"/>
    </row>
    <row r="823" spans="3:20">
      <c r="C823" s="21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0"/>
      <c r="S823" s="21"/>
      <c r="T823" s="21"/>
    </row>
    <row r="824" spans="3:20">
      <c r="C824" s="21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0"/>
      <c r="S824" s="21"/>
      <c r="T824" s="21"/>
    </row>
    <row r="825" spans="3:20">
      <c r="C825" s="21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0"/>
      <c r="S825" s="21"/>
      <c r="T825" s="21"/>
    </row>
    <row r="826" spans="3:20">
      <c r="C826" s="21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0"/>
      <c r="S826" s="21"/>
      <c r="T826" s="21"/>
    </row>
    <row r="827" spans="3:20">
      <c r="C827" s="21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0"/>
      <c r="S827" s="21"/>
      <c r="T827" s="21"/>
    </row>
    <row r="828" spans="3:20">
      <c r="C828" s="21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0"/>
      <c r="S828" s="21"/>
      <c r="T828" s="21"/>
    </row>
    <row r="829" spans="3:20">
      <c r="C829" s="21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0"/>
      <c r="S829" s="21"/>
      <c r="T829" s="21"/>
    </row>
    <row r="830" spans="3:20">
      <c r="C830" s="21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0"/>
      <c r="S830" s="21"/>
      <c r="T830" s="21"/>
    </row>
    <row r="831" spans="3:20">
      <c r="C831" s="21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0"/>
      <c r="S831" s="21"/>
      <c r="T831" s="21"/>
    </row>
    <row r="832" spans="3:20">
      <c r="C832" s="21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0"/>
      <c r="S832" s="21"/>
      <c r="T832" s="21"/>
    </row>
    <row r="833" spans="3:20">
      <c r="C833" s="21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0"/>
      <c r="S833" s="21"/>
      <c r="T833" s="21"/>
    </row>
    <row r="834" spans="3:20">
      <c r="C834" s="21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0"/>
      <c r="S834" s="21"/>
      <c r="T834" s="21"/>
    </row>
    <row r="835" spans="3:20">
      <c r="C835" s="21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0"/>
      <c r="S835" s="21"/>
      <c r="T835" s="21"/>
    </row>
    <row r="836" spans="3:20">
      <c r="C836" s="21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0"/>
      <c r="S836" s="21"/>
      <c r="T836" s="21"/>
    </row>
    <row r="837" spans="3:20">
      <c r="C837" s="21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0"/>
      <c r="S837" s="21"/>
      <c r="T837" s="21"/>
    </row>
    <row r="838" spans="3:20">
      <c r="C838" s="21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0"/>
      <c r="S838" s="21"/>
      <c r="T838" s="21"/>
    </row>
    <row r="839" spans="3:20">
      <c r="C839" s="21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0"/>
      <c r="S839" s="21"/>
      <c r="T839" s="21"/>
    </row>
    <row r="840" spans="3:20">
      <c r="C840" s="21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0"/>
      <c r="S840" s="21"/>
      <c r="T840" s="21"/>
    </row>
    <row r="841" spans="3:20">
      <c r="C841" s="21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0"/>
      <c r="S841" s="21"/>
      <c r="T841" s="21"/>
    </row>
    <row r="842" spans="3:20">
      <c r="C842" s="21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0"/>
      <c r="S842" s="21"/>
      <c r="T842" s="21"/>
    </row>
    <row r="843" spans="3:20">
      <c r="C843" s="21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0"/>
      <c r="S843" s="21"/>
      <c r="T843" s="21"/>
    </row>
    <row r="844" spans="3:20">
      <c r="C844" s="21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0"/>
      <c r="S844" s="21"/>
      <c r="T844" s="21"/>
    </row>
    <row r="845" spans="3:20">
      <c r="C845" s="21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0"/>
      <c r="S845" s="21"/>
      <c r="T845" s="21"/>
    </row>
    <row r="846" spans="3:20">
      <c r="C846" s="21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0"/>
      <c r="S846" s="21"/>
      <c r="T846" s="21"/>
    </row>
    <row r="847" spans="3:20">
      <c r="C847" s="21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0"/>
      <c r="S847" s="21"/>
      <c r="T847" s="21"/>
    </row>
    <row r="848" spans="3:20">
      <c r="C848" s="21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0"/>
      <c r="S848" s="21"/>
      <c r="T848" s="21"/>
    </row>
    <row r="849" spans="3:20">
      <c r="C849" s="21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0"/>
      <c r="S849" s="21"/>
      <c r="T849" s="21"/>
    </row>
    <row r="850" spans="3:20">
      <c r="C850" s="21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0"/>
      <c r="S850" s="21"/>
      <c r="T850" s="21"/>
    </row>
    <row r="851" spans="3:20">
      <c r="C851" s="21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0"/>
      <c r="S851" s="21"/>
      <c r="T851" s="21"/>
    </row>
    <row r="852" spans="3:20">
      <c r="C852" s="21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0"/>
      <c r="S852" s="21"/>
      <c r="T852" s="21"/>
    </row>
    <row r="853" spans="3:20">
      <c r="C853" s="21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0"/>
      <c r="S853" s="21"/>
      <c r="T853" s="21"/>
    </row>
    <row r="854" spans="3:20">
      <c r="C854" s="21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0"/>
      <c r="S854" s="21"/>
      <c r="T854" s="21"/>
    </row>
    <row r="855" spans="3:20">
      <c r="C855" s="21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0"/>
      <c r="S855" s="21"/>
      <c r="T855" s="21"/>
    </row>
    <row r="856" spans="3:20">
      <c r="C856" s="21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0"/>
      <c r="S856" s="21"/>
      <c r="T856" s="21"/>
    </row>
    <row r="857" spans="3:20">
      <c r="C857" s="21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0"/>
      <c r="S857" s="21"/>
      <c r="T857" s="21"/>
    </row>
    <row r="858" spans="3:20">
      <c r="C858" s="21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0"/>
      <c r="S858" s="21"/>
      <c r="T858" s="21"/>
    </row>
    <row r="859" spans="3:20">
      <c r="C859" s="21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0"/>
      <c r="S859" s="21"/>
      <c r="T859" s="21"/>
    </row>
    <row r="860" spans="3:20">
      <c r="C860" s="21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0"/>
      <c r="S860" s="21"/>
      <c r="T860" s="21"/>
    </row>
    <row r="861" spans="3:20">
      <c r="C861" s="21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0"/>
      <c r="S861" s="21"/>
      <c r="T861" s="21"/>
    </row>
    <row r="862" spans="3:20">
      <c r="C862" s="21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0"/>
      <c r="S862" s="21"/>
      <c r="T862" s="21"/>
    </row>
    <row r="863" spans="3:20">
      <c r="C863" s="21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0"/>
      <c r="S863" s="21"/>
      <c r="T863" s="21"/>
    </row>
    <row r="864" spans="3:20">
      <c r="C864" s="21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0"/>
      <c r="S864" s="21"/>
      <c r="T864" s="21"/>
    </row>
    <row r="865" spans="3:20">
      <c r="C865" s="21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0"/>
      <c r="S865" s="21"/>
      <c r="T865" s="21"/>
    </row>
    <row r="866" spans="3:20">
      <c r="C866" s="21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0"/>
      <c r="S866" s="21"/>
      <c r="T866" s="21"/>
    </row>
    <row r="867" spans="3:20">
      <c r="C867" s="21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0"/>
      <c r="S867" s="21"/>
      <c r="T867" s="21"/>
    </row>
    <row r="868" spans="3:20">
      <c r="C868" s="21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0"/>
      <c r="S868" s="21"/>
      <c r="T868" s="21"/>
    </row>
    <row r="869" spans="3:20">
      <c r="C869" s="21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0"/>
      <c r="S869" s="21"/>
      <c r="T869" s="21"/>
    </row>
    <row r="870" spans="3:20">
      <c r="C870" s="21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0"/>
      <c r="S870" s="21"/>
      <c r="T870" s="21"/>
    </row>
    <row r="871" spans="3:20">
      <c r="C871" s="21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0"/>
      <c r="S871" s="21"/>
      <c r="T871" s="21"/>
    </row>
    <row r="872" spans="3:20">
      <c r="C872" s="21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0"/>
      <c r="S872" s="21"/>
      <c r="T872" s="21"/>
    </row>
    <row r="873" spans="3:20">
      <c r="C873" s="21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0"/>
      <c r="S873" s="21"/>
      <c r="T873" s="21"/>
    </row>
    <row r="874" spans="3:20">
      <c r="C874" s="21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0"/>
      <c r="S874" s="21"/>
      <c r="T874" s="21"/>
    </row>
    <row r="875" spans="3:20">
      <c r="C875" s="21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0"/>
      <c r="S875" s="21"/>
      <c r="T875" s="21"/>
    </row>
    <row r="876" spans="3:20">
      <c r="C876" s="21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0"/>
      <c r="S876" s="21"/>
      <c r="T876" s="21"/>
    </row>
    <row r="877" spans="3:20">
      <c r="C877" s="21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0"/>
      <c r="S877" s="21"/>
      <c r="T877" s="21"/>
    </row>
    <row r="878" spans="3:20">
      <c r="C878" s="21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0"/>
      <c r="S878" s="21"/>
      <c r="T878" s="21"/>
    </row>
    <row r="879" spans="3:20">
      <c r="C879" s="21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0"/>
      <c r="S879" s="21"/>
      <c r="T879" s="21"/>
    </row>
    <row r="880" spans="3:20">
      <c r="C880" s="21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0"/>
      <c r="S880" s="21"/>
      <c r="T880" s="21"/>
    </row>
    <row r="881" spans="3:20">
      <c r="C881" s="21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0"/>
      <c r="S881" s="21"/>
      <c r="T881" s="21"/>
    </row>
    <row r="882" spans="3:20">
      <c r="C882" s="21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0"/>
      <c r="S882" s="21"/>
      <c r="T882" s="21"/>
    </row>
    <row r="883" spans="3:20">
      <c r="C883" s="21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0"/>
      <c r="S883" s="21"/>
      <c r="T883" s="21"/>
    </row>
    <row r="884" spans="3:20">
      <c r="C884" s="21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0"/>
      <c r="S884" s="21"/>
      <c r="T884" s="21"/>
    </row>
    <row r="885" spans="3:20">
      <c r="C885" s="21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0"/>
      <c r="S885" s="21"/>
      <c r="T885" s="21"/>
    </row>
    <row r="886" spans="3:20">
      <c r="C886" s="21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0"/>
      <c r="S886" s="21"/>
      <c r="T886" s="21"/>
    </row>
    <row r="887" spans="3:20">
      <c r="C887" s="21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0"/>
      <c r="S887" s="21"/>
      <c r="T887" s="21"/>
    </row>
    <row r="888" spans="3:20">
      <c r="C888" s="21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0"/>
      <c r="S888" s="21"/>
      <c r="T888" s="21"/>
    </row>
    <row r="889" spans="3:20">
      <c r="C889" s="21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0"/>
      <c r="S889" s="21"/>
      <c r="T889" s="21"/>
    </row>
    <row r="890" spans="3:20">
      <c r="C890" s="21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0"/>
      <c r="S890" s="21"/>
      <c r="T890" s="21"/>
    </row>
    <row r="891" spans="3:20">
      <c r="C891" s="21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0"/>
      <c r="S891" s="21"/>
      <c r="T891" s="21"/>
    </row>
    <row r="892" spans="3:20">
      <c r="C892" s="21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0"/>
      <c r="S892" s="21"/>
      <c r="T892" s="21"/>
    </row>
    <row r="893" spans="3:20">
      <c r="C893" s="21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0"/>
      <c r="S893" s="21"/>
      <c r="T893" s="21"/>
    </row>
    <row r="894" spans="3:20">
      <c r="C894" s="21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0"/>
      <c r="S894" s="21"/>
      <c r="T894" s="21"/>
    </row>
    <row r="895" spans="3:20">
      <c r="C895" s="21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0"/>
      <c r="S895" s="21"/>
      <c r="T895" s="21"/>
    </row>
    <row r="896" spans="3:20">
      <c r="C896" s="21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0"/>
      <c r="S896" s="21"/>
      <c r="T896" s="21"/>
    </row>
    <row r="897" spans="3:20">
      <c r="C897" s="21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0"/>
      <c r="S897" s="21"/>
      <c r="T897" s="21"/>
    </row>
    <row r="898" spans="3:20">
      <c r="C898" s="21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0"/>
      <c r="S898" s="21"/>
      <c r="T898" s="21"/>
    </row>
    <row r="899" spans="3:20">
      <c r="C899" s="21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0"/>
      <c r="S899" s="21"/>
      <c r="T899" s="21"/>
    </row>
    <row r="900" spans="3:20">
      <c r="C900" s="21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0"/>
      <c r="S900" s="21"/>
      <c r="T900" s="21"/>
    </row>
    <row r="901" spans="3:20">
      <c r="C901" s="21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0"/>
      <c r="S901" s="21"/>
      <c r="T901" s="21"/>
    </row>
    <row r="902" spans="3:20">
      <c r="C902" s="21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0"/>
      <c r="S902" s="21"/>
      <c r="T902" s="21"/>
    </row>
    <row r="903" spans="3:20">
      <c r="C903" s="21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0"/>
      <c r="S903" s="21"/>
      <c r="T903" s="21"/>
    </row>
    <row r="904" spans="3:20">
      <c r="C904" s="21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0"/>
      <c r="S904" s="21"/>
      <c r="T904" s="21"/>
    </row>
    <row r="905" spans="3:20">
      <c r="C905" s="21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0"/>
      <c r="S905" s="21"/>
      <c r="T905" s="21"/>
    </row>
    <row r="906" spans="3:20">
      <c r="C906" s="21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0"/>
      <c r="S906" s="21"/>
      <c r="T906" s="21"/>
    </row>
    <row r="907" spans="3:20">
      <c r="C907" s="21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0"/>
      <c r="S907" s="21"/>
      <c r="T907" s="21"/>
    </row>
    <row r="908" spans="3:20">
      <c r="C908" s="21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0"/>
      <c r="S908" s="21"/>
      <c r="T908" s="21"/>
    </row>
    <row r="909" spans="3:20">
      <c r="C909" s="21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0"/>
      <c r="S909" s="21"/>
      <c r="T909" s="21"/>
    </row>
    <row r="910" spans="3:20">
      <c r="C910" s="21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0"/>
      <c r="S910" s="21"/>
      <c r="T910" s="21"/>
    </row>
    <row r="911" spans="3:20">
      <c r="C911" s="21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0"/>
      <c r="S911" s="21"/>
      <c r="T911" s="21"/>
    </row>
    <row r="912" spans="3:20">
      <c r="C912" s="21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0"/>
      <c r="S912" s="21"/>
      <c r="T912" s="21"/>
    </row>
    <row r="913" spans="3:20">
      <c r="C913" s="21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0"/>
      <c r="S913" s="21"/>
      <c r="T913" s="21"/>
    </row>
    <row r="914" spans="3:20">
      <c r="C914" s="21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0"/>
      <c r="S914" s="21"/>
      <c r="T914" s="21"/>
    </row>
    <row r="915" spans="3:20">
      <c r="C915" s="21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0"/>
      <c r="S915" s="21"/>
      <c r="T915" s="21"/>
    </row>
    <row r="916" spans="3:20">
      <c r="C916" s="21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0"/>
      <c r="S916" s="21"/>
      <c r="T916" s="21"/>
    </row>
    <row r="917" spans="3:20">
      <c r="C917" s="21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0"/>
      <c r="S917" s="21"/>
      <c r="T917" s="21"/>
    </row>
    <row r="918" spans="3:20">
      <c r="C918" s="21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0"/>
      <c r="S918" s="21"/>
      <c r="T918" s="21"/>
    </row>
    <row r="919" spans="3:20">
      <c r="C919" s="21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0"/>
      <c r="S919" s="21"/>
      <c r="T919" s="21"/>
    </row>
    <row r="920" spans="3:20">
      <c r="C920" s="21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0"/>
      <c r="S920" s="21"/>
      <c r="T920" s="21"/>
    </row>
    <row r="921" spans="3:20">
      <c r="C921" s="21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0"/>
      <c r="S921" s="21"/>
      <c r="T921" s="21"/>
    </row>
    <row r="922" spans="3:20">
      <c r="C922" s="21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0"/>
      <c r="S922" s="21"/>
      <c r="T922" s="21"/>
    </row>
    <row r="923" spans="3:20">
      <c r="C923" s="21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0"/>
      <c r="S923" s="21"/>
      <c r="T923" s="21"/>
    </row>
    <row r="924" spans="3:20">
      <c r="C924" s="21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0"/>
      <c r="S924" s="21"/>
      <c r="T924" s="21"/>
    </row>
    <row r="925" spans="3:20">
      <c r="C925" s="21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0"/>
      <c r="S925" s="21"/>
      <c r="T925" s="21"/>
    </row>
    <row r="926" spans="3:20">
      <c r="C926" s="21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0"/>
      <c r="S926" s="21"/>
      <c r="T926" s="21"/>
    </row>
    <row r="927" spans="3:20">
      <c r="C927" s="21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0"/>
      <c r="S927" s="21"/>
      <c r="T927" s="21"/>
    </row>
    <row r="928" spans="3:20">
      <c r="C928" s="21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0"/>
      <c r="S928" s="21"/>
      <c r="T928" s="21"/>
    </row>
    <row r="929" spans="3:20">
      <c r="C929" s="21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0"/>
      <c r="S929" s="21"/>
      <c r="T929" s="21"/>
    </row>
    <row r="930" spans="3:20">
      <c r="C930" s="21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0"/>
      <c r="S930" s="21"/>
      <c r="T930" s="21"/>
    </row>
    <row r="931" spans="3:20">
      <c r="C931" s="21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0"/>
      <c r="S931" s="21"/>
      <c r="T931" s="21"/>
    </row>
    <row r="932" spans="3:20">
      <c r="C932" s="21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0"/>
      <c r="S932" s="21"/>
      <c r="T932" s="21"/>
    </row>
    <row r="933" spans="3:20">
      <c r="C933" s="21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0"/>
      <c r="S933" s="21"/>
      <c r="T933" s="21"/>
    </row>
    <row r="934" spans="3:20">
      <c r="C934" s="21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0"/>
      <c r="S934" s="21"/>
      <c r="T934" s="21"/>
    </row>
    <row r="935" spans="3:20">
      <c r="C935" s="21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0"/>
      <c r="S935" s="21"/>
      <c r="T935" s="21"/>
    </row>
    <row r="936" spans="3:20">
      <c r="C936" s="21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0"/>
      <c r="S936" s="21"/>
      <c r="T936" s="21"/>
    </row>
    <row r="937" spans="3:20">
      <c r="C937" s="21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0"/>
      <c r="S937" s="21"/>
      <c r="T937" s="21"/>
    </row>
    <row r="938" spans="3:20">
      <c r="C938" s="21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0"/>
      <c r="S938" s="21"/>
      <c r="T938" s="21"/>
    </row>
    <row r="939" spans="3:20">
      <c r="C939" s="21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0"/>
      <c r="S939" s="21"/>
      <c r="T939" s="21"/>
    </row>
    <row r="940" spans="3:20">
      <c r="C940" s="21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0"/>
      <c r="S940" s="21"/>
      <c r="T940" s="21"/>
    </row>
    <row r="941" spans="3:20">
      <c r="C941" s="21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0"/>
      <c r="S941" s="21"/>
      <c r="T941" s="21"/>
    </row>
    <row r="942" spans="3:20">
      <c r="C942" s="21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0"/>
      <c r="S942" s="21"/>
      <c r="T942" s="21"/>
    </row>
    <row r="943" spans="3:20">
      <c r="C943" s="21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0"/>
      <c r="S943" s="21"/>
      <c r="T943" s="21"/>
    </row>
    <row r="944" spans="3:20">
      <c r="C944" s="21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0"/>
      <c r="S944" s="21"/>
      <c r="T944" s="21"/>
    </row>
    <row r="945" spans="3:20">
      <c r="C945" s="21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0"/>
      <c r="S945" s="21"/>
      <c r="T945" s="21"/>
    </row>
    <row r="946" spans="3:20">
      <c r="C946" s="21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0"/>
      <c r="S946" s="21"/>
      <c r="T946" s="21"/>
    </row>
    <row r="947" spans="3:20">
      <c r="C947" s="21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0"/>
      <c r="S947" s="21"/>
      <c r="T947" s="21"/>
    </row>
    <row r="948" spans="3:20">
      <c r="C948" s="21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0"/>
      <c r="S948" s="21"/>
      <c r="T948" s="21"/>
    </row>
    <row r="949" spans="3:20">
      <c r="C949" s="21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0"/>
      <c r="S949" s="21"/>
      <c r="T949" s="21"/>
    </row>
    <row r="950" spans="3:20">
      <c r="C950" s="21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0"/>
      <c r="S950" s="21"/>
      <c r="T950" s="21"/>
    </row>
    <row r="951" spans="3:20">
      <c r="C951" s="21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0"/>
      <c r="S951" s="21"/>
      <c r="T951" s="21"/>
    </row>
    <row r="952" spans="3:20">
      <c r="C952" s="21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0"/>
      <c r="S952" s="21"/>
      <c r="T952" s="21"/>
    </row>
    <row r="953" spans="3:20">
      <c r="C953" s="21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0"/>
      <c r="S953" s="21"/>
      <c r="T953" s="21"/>
    </row>
    <row r="954" spans="3:20">
      <c r="C954" s="21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0"/>
      <c r="S954" s="21"/>
      <c r="T954" s="21"/>
    </row>
    <row r="955" spans="3:20">
      <c r="C955" s="21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0"/>
      <c r="S955" s="21"/>
      <c r="T955" s="21"/>
    </row>
    <row r="956" spans="3:20">
      <c r="C956" s="21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0"/>
      <c r="S956" s="21"/>
      <c r="T956" s="21"/>
    </row>
    <row r="957" spans="3:20">
      <c r="C957" s="21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0"/>
      <c r="S957" s="21"/>
      <c r="T957" s="21"/>
    </row>
    <row r="958" spans="3:20">
      <c r="C958" s="21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0"/>
      <c r="S958" s="21"/>
      <c r="T958" s="21"/>
    </row>
    <row r="959" spans="3:20">
      <c r="C959" s="21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0"/>
      <c r="S959" s="21"/>
      <c r="T959" s="21"/>
    </row>
    <row r="960" spans="3:20">
      <c r="C960" s="21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0"/>
      <c r="S960" s="21"/>
      <c r="T960" s="21"/>
    </row>
    <row r="961" spans="3:20">
      <c r="C961" s="21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0"/>
      <c r="S961" s="21"/>
      <c r="T961" s="21"/>
    </row>
    <row r="962" spans="3:20">
      <c r="C962" s="21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0"/>
      <c r="S962" s="21"/>
      <c r="T962" s="21"/>
    </row>
    <row r="963" spans="3:20">
      <c r="C963" s="21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0"/>
      <c r="S963" s="21"/>
      <c r="T963" s="21"/>
    </row>
    <row r="964" spans="3:20">
      <c r="C964" s="21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0"/>
      <c r="S964" s="21"/>
      <c r="T964" s="21"/>
    </row>
    <row r="965" spans="3:20">
      <c r="C965" s="21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0"/>
      <c r="S965" s="21"/>
      <c r="T965" s="21"/>
    </row>
    <row r="966" spans="3:20">
      <c r="C966" s="21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0"/>
      <c r="S966" s="21"/>
      <c r="T966" s="21"/>
    </row>
    <row r="967" spans="3:20">
      <c r="C967" s="21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0"/>
      <c r="S967" s="21"/>
      <c r="T967" s="21"/>
    </row>
    <row r="968" spans="3:20">
      <c r="C968" s="21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0"/>
      <c r="S968" s="21"/>
      <c r="T968" s="21"/>
    </row>
    <row r="969" spans="3:20">
      <c r="C969" s="21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0"/>
      <c r="S969" s="21"/>
      <c r="T969" s="21"/>
    </row>
    <row r="970" spans="3:20">
      <c r="C970" s="21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0"/>
      <c r="S970" s="21"/>
      <c r="T970" s="21"/>
    </row>
    <row r="971" spans="3:20">
      <c r="C971" s="21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0"/>
      <c r="S971" s="21"/>
      <c r="T971" s="21"/>
    </row>
    <row r="972" spans="3:20">
      <c r="C972" s="21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0"/>
      <c r="S972" s="21"/>
      <c r="T972" s="21"/>
    </row>
    <row r="973" spans="3:20">
      <c r="C973" s="21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0"/>
      <c r="S973" s="21"/>
      <c r="T973" s="21"/>
    </row>
    <row r="974" spans="3:20">
      <c r="C974" s="21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0"/>
      <c r="S974" s="21"/>
      <c r="T974" s="21"/>
    </row>
    <row r="975" spans="3:20">
      <c r="C975" s="21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0"/>
      <c r="S975" s="21"/>
      <c r="T975" s="21"/>
    </row>
    <row r="976" spans="3:20">
      <c r="C976" s="21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0"/>
      <c r="S976" s="21"/>
      <c r="T976" s="21"/>
    </row>
    <row r="977" spans="3:20">
      <c r="C977" s="21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0"/>
      <c r="S977" s="21"/>
      <c r="T977" s="21"/>
    </row>
    <row r="978" spans="3:20">
      <c r="C978" s="21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0"/>
      <c r="S978" s="21"/>
      <c r="T978" s="21"/>
    </row>
    <row r="979" spans="3:20">
      <c r="C979" s="21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0"/>
      <c r="S979" s="21"/>
      <c r="T979" s="21"/>
    </row>
    <row r="980" spans="3:20">
      <c r="C980" s="21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0"/>
      <c r="S980" s="21"/>
      <c r="T980" s="21"/>
    </row>
    <row r="981" spans="3:20">
      <c r="C981" s="21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0"/>
      <c r="S981" s="21"/>
      <c r="T981" s="21"/>
    </row>
    <row r="982" spans="3:20">
      <c r="C982" s="21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0"/>
      <c r="S982" s="21"/>
      <c r="T982" s="21"/>
    </row>
    <row r="983" spans="3:20">
      <c r="C983" s="21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0"/>
      <c r="S983" s="21"/>
      <c r="T983" s="21"/>
    </row>
    <row r="984" spans="3:20">
      <c r="C984" s="21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0"/>
      <c r="S984" s="21"/>
      <c r="T984" s="21"/>
    </row>
    <row r="985" spans="3:20">
      <c r="C985" s="21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0"/>
      <c r="S985" s="21"/>
      <c r="T985" s="21"/>
    </row>
    <row r="986" spans="3:20">
      <c r="C986" s="21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0"/>
      <c r="S986" s="21"/>
      <c r="T986" s="21"/>
    </row>
    <row r="987" spans="3:20">
      <c r="C987" s="21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0"/>
      <c r="S987" s="21"/>
      <c r="T987" s="21"/>
    </row>
    <row r="988" spans="3:20">
      <c r="C988" s="21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0"/>
      <c r="S988" s="21"/>
      <c r="T988" s="21"/>
    </row>
    <row r="989" spans="3:20">
      <c r="C989" s="21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0"/>
      <c r="S989" s="21"/>
      <c r="T989" s="21"/>
    </row>
    <row r="990" spans="3:20">
      <c r="C990" s="21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0"/>
      <c r="S990" s="21"/>
      <c r="T990" s="21"/>
    </row>
    <row r="991" spans="3:20">
      <c r="C991" s="21"/>
      <c r="D991" s="21"/>
      <c r="E991" s="21"/>
      <c r="F991" s="21"/>
      <c r="G991" s="21"/>
      <c r="H991" s="21"/>
      <c r="I991" s="21"/>
      <c r="J991" s="21"/>
      <c r="K991" s="21"/>
      <c r="L991" s="21"/>
      <c r="M991" s="21"/>
      <c r="N991" s="21"/>
      <c r="O991" s="21"/>
      <c r="P991" s="21"/>
      <c r="Q991" s="21"/>
      <c r="R991" s="20"/>
      <c r="S991" s="21"/>
      <c r="T991" s="21"/>
    </row>
    <row r="992" spans="3:20">
      <c r="C992" s="21"/>
      <c r="D992" s="21"/>
      <c r="E992" s="21"/>
      <c r="F992" s="21"/>
      <c r="G992" s="21"/>
      <c r="H992" s="21"/>
      <c r="I992" s="21"/>
      <c r="J992" s="21"/>
      <c r="K992" s="21"/>
      <c r="L992" s="21"/>
      <c r="M992" s="21"/>
      <c r="N992" s="21"/>
      <c r="O992" s="21"/>
      <c r="P992" s="21"/>
      <c r="Q992" s="21"/>
      <c r="R992" s="20"/>
      <c r="S992" s="21"/>
      <c r="T992" s="21"/>
    </row>
    <row r="993" spans="3:20">
      <c r="C993" s="21"/>
      <c r="D993" s="21"/>
      <c r="E993" s="21"/>
      <c r="F993" s="21"/>
      <c r="G993" s="21"/>
      <c r="H993" s="21"/>
      <c r="I993" s="21"/>
      <c r="J993" s="21"/>
      <c r="K993" s="21"/>
      <c r="L993" s="21"/>
      <c r="M993" s="21"/>
      <c r="N993" s="21"/>
      <c r="O993" s="21"/>
      <c r="P993" s="21"/>
      <c r="Q993" s="21"/>
      <c r="R993" s="20"/>
      <c r="S993" s="21"/>
      <c r="T993" s="21"/>
    </row>
    <row r="994" spans="3:20">
      <c r="C994" s="21"/>
      <c r="D994" s="21"/>
      <c r="E994" s="21"/>
      <c r="F994" s="21"/>
      <c r="G994" s="21"/>
      <c r="H994" s="21"/>
      <c r="I994" s="21"/>
      <c r="J994" s="21"/>
      <c r="K994" s="21"/>
      <c r="L994" s="21"/>
      <c r="M994" s="21"/>
      <c r="N994" s="21"/>
      <c r="O994" s="21"/>
      <c r="P994" s="21"/>
      <c r="Q994" s="21"/>
      <c r="R994" s="20"/>
      <c r="S994" s="21"/>
      <c r="T994" s="21"/>
    </row>
    <row r="995" spans="3:20">
      <c r="C995" s="21"/>
      <c r="D995" s="21"/>
      <c r="E995" s="21"/>
      <c r="F995" s="21"/>
      <c r="G995" s="21"/>
      <c r="H995" s="21"/>
      <c r="I995" s="21"/>
      <c r="J995" s="21"/>
      <c r="K995" s="21"/>
      <c r="L995" s="21"/>
      <c r="M995" s="21"/>
      <c r="N995" s="21"/>
      <c r="O995" s="21"/>
      <c r="P995" s="21"/>
      <c r="Q995" s="21"/>
      <c r="R995" s="20"/>
      <c r="S995" s="21"/>
      <c r="T995" s="21"/>
    </row>
    <row r="996" spans="3:20">
      <c r="C996" s="21"/>
      <c r="D996" s="21"/>
      <c r="E996" s="21"/>
      <c r="F996" s="21"/>
      <c r="G996" s="21"/>
      <c r="H996" s="21"/>
      <c r="I996" s="21"/>
      <c r="J996" s="21"/>
      <c r="K996" s="21"/>
      <c r="L996" s="21"/>
      <c r="M996" s="21"/>
      <c r="N996" s="21"/>
      <c r="O996" s="21"/>
      <c r="P996" s="21"/>
      <c r="Q996" s="21"/>
      <c r="R996" s="20"/>
      <c r="S996" s="21"/>
      <c r="T996" s="21"/>
    </row>
    <row r="997" spans="3:20">
      <c r="C997" s="21"/>
      <c r="D997" s="21"/>
      <c r="E997" s="21"/>
      <c r="F997" s="21"/>
      <c r="G997" s="21"/>
      <c r="H997" s="21"/>
      <c r="I997" s="21"/>
      <c r="J997" s="21"/>
      <c r="K997" s="21"/>
      <c r="L997" s="21"/>
      <c r="M997" s="21"/>
      <c r="N997" s="21"/>
      <c r="O997" s="21"/>
      <c r="P997" s="21"/>
      <c r="Q997" s="21"/>
      <c r="R997" s="20"/>
      <c r="S997" s="21"/>
      <c r="T997" s="21"/>
    </row>
    <row r="998" spans="3:20">
      <c r="C998" s="21"/>
      <c r="D998" s="21"/>
      <c r="E998" s="21"/>
      <c r="F998" s="21"/>
      <c r="G998" s="21"/>
      <c r="H998" s="21"/>
      <c r="I998" s="21"/>
      <c r="J998" s="21"/>
      <c r="K998" s="21"/>
      <c r="L998" s="21"/>
      <c r="M998" s="21"/>
      <c r="N998" s="21"/>
      <c r="O998" s="21"/>
      <c r="P998" s="21"/>
      <c r="Q998" s="21"/>
      <c r="R998" s="20"/>
      <c r="S998" s="21"/>
      <c r="T998" s="21"/>
    </row>
    <row r="999" spans="3:20">
      <c r="C999" s="21"/>
      <c r="D999" s="21"/>
      <c r="E999" s="21"/>
      <c r="F999" s="21"/>
      <c r="G999" s="21"/>
      <c r="H999" s="21"/>
      <c r="I999" s="21"/>
      <c r="J999" s="21"/>
      <c r="K999" s="21"/>
      <c r="L999" s="21"/>
      <c r="M999" s="21"/>
      <c r="N999" s="21"/>
      <c r="O999" s="21"/>
      <c r="P999" s="21"/>
      <c r="Q999" s="21"/>
      <c r="R999" s="20"/>
      <c r="S999" s="21"/>
      <c r="T999" s="21"/>
    </row>
    <row r="1000" spans="3:20">
      <c r="C1000" s="21"/>
      <c r="D1000" s="21"/>
      <c r="E1000" s="21"/>
      <c r="F1000" s="21"/>
      <c r="G1000" s="21"/>
      <c r="H1000" s="21"/>
      <c r="I1000" s="21"/>
      <c r="J1000" s="21"/>
      <c r="K1000" s="21"/>
      <c r="L1000" s="21"/>
      <c r="M1000" s="21"/>
      <c r="N1000" s="21"/>
      <c r="O1000" s="21"/>
      <c r="P1000" s="21"/>
      <c r="Q1000" s="21"/>
      <c r="R1000" s="20"/>
      <c r="S1000" s="21"/>
      <c r="T1000" s="21"/>
    </row>
    <row r="1001" spans="3:20">
      <c r="C1001" s="21"/>
      <c r="D1001" s="21"/>
      <c r="E1001" s="21"/>
      <c r="F1001" s="21"/>
      <c r="G1001" s="21"/>
      <c r="H1001" s="21"/>
      <c r="I1001" s="21"/>
      <c r="J1001" s="21"/>
      <c r="K1001" s="21"/>
      <c r="L1001" s="21"/>
      <c r="M1001" s="21"/>
      <c r="N1001" s="21"/>
      <c r="O1001" s="21"/>
      <c r="P1001" s="21"/>
      <c r="Q1001" s="21"/>
      <c r="R1001" s="20"/>
      <c r="S1001" s="21"/>
      <c r="T1001" s="21"/>
    </row>
    <row r="1002" spans="3:20">
      <c r="C1002" s="21"/>
      <c r="D1002" s="21"/>
      <c r="E1002" s="21"/>
      <c r="F1002" s="21"/>
      <c r="G1002" s="21"/>
      <c r="H1002" s="21"/>
      <c r="I1002" s="21"/>
      <c r="J1002" s="21"/>
      <c r="K1002" s="21"/>
      <c r="L1002" s="21"/>
      <c r="M1002" s="21"/>
      <c r="N1002" s="21"/>
      <c r="O1002" s="21"/>
      <c r="P1002" s="21"/>
      <c r="Q1002" s="21"/>
      <c r="R1002" s="20"/>
      <c r="S1002" s="21"/>
      <c r="T1002" s="21"/>
    </row>
    <row r="1003" spans="3:20">
      <c r="C1003" s="21"/>
      <c r="D1003" s="21"/>
      <c r="E1003" s="21"/>
      <c r="F1003" s="21"/>
      <c r="G1003" s="21"/>
      <c r="H1003" s="21"/>
      <c r="I1003" s="21"/>
      <c r="J1003" s="21"/>
      <c r="K1003" s="21"/>
      <c r="L1003" s="21"/>
      <c r="M1003" s="21"/>
      <c r="N1003" s="21"/>
      <c r="O1003" s="21"/>
      <c r="P1003" s="21"/>
      <c r="Q1003" s="21"/>
      <c r="R1003" s="20"/>
      <c r="S1003" s="21"/>
      <c r="T1003" s="21"/>
    </row>
    <row r="1004" spans="3:20">
      <c r="C1004" s="21"/>
      <c r="D1004" s="21"/>
      <c r="E1004" s="21"/>
      <c r="F1004" s="21"/>
      <c r="G1004" s="21"/>
      <c r="H1004" s="21"/>
      <c r="I1004" s="21"/>
      <c r="J1004" s="21"/>
      <c r="K1004" s="21"/>
      <c r="L1004" s="21"/>
      <c r="M1004" s="21"/>
      <c r="N1004" s="21"/>
      <c r="O1004" s="21"/>
      <c r="P1004" s="21"/>
      <c r="Q1004" s="21"/>
      <c r="R1004" s="20"/>
      <c r="S1004" s="21"/>
      <c r="T1004" s="21"/>
    </row>
    <row r="1005" spans="3:20">
      <c r="C1005" s="21"/>
      <c r="D1005" s="21"/>
      <c r="E1005" s="21"/>
      <c r="F1005" s="21"/>
      <c r="G1005" s="21"/>
      <c r="H1005" s="21"/>
      <c r="I1005" s="21"/>
      <c r="J1005" s="21"/>
      <c r="K1005" s="21"/>
      <c r="L1005" s="21"/>
      <c r="M1005" s="21"/>
      <c r="N1005" s="21"/>
      <c r="O1005" s="21"/>
      <c r="P1005" s="21"/>
      <c r="Q1005" s="21"/>
      <c r="R1005" s="20"/>
      <c r="S1005" s="21"/>
      <c r="T1005" s="21"/>
    </row>
    <row r="1006" spans="3:20">
      <c r="C1006" s="21"/>
      <c r="D1006" s="21"/>
      <c r="E1006" s="21"/>
      <c r="F1006" s="21"/>
      <c r="G1006" s="21"/>
      <c r="H1006" s="21"/>
      <c r="I1006" s="21"/>
      <c r="J1006" s="21"/>
      <c r="K1006" s="21"/>
      <c r="L1006" s="21"/>
      <c r="M1006" s="21"/>
      <c r="N1006" s="21"/>
      <c r="O1006" s="21"/>
      <c r="P1006" s="21"/>
      <c r="Q1006" s="21"/>
      <c r="R1006" s="20"/>
      <c r="S1006" s="21"/>
      <c r="T1006" s="21"/>
    </row>
    <row r="1007" spans="3:20">
      <c r="C1007" s="21"/>
      <c r="D1007" s="21"/>
      <c r="E1007" s="21"/>
      <c r="F1007" s="21"/>
      <c r="G1007" s="21"/>
      <c r="H1007" s="21"/>
      <c r="I1007" s="21"/>
      <c r="J1007" s="21"/>
      <c r="K1007" s="21"/>
      <c r="L1007" s="21"/>
      <c r="M1007" s="21"/>
      <c r="N1007" s="21"/>
      <c r="O1007" s="21"/>
      <c r="P1007" s="21"/>
      <c r="Q1007" s="21"/>
      <c r="R1007" s="20"/>
      <c r="S1007" s="21"/>
      <c r="T1007" s="21"/>
    </row>
    <row r="1008" spans="3:20">
      <c r="C1008" s="21"/>
      <c r="D1008" s="21"/>
      <c r="E1008" s="21"/>
      <c r="F1008" s="21"/>
      <c r="G1008" s="21"/>
      <c r="H1008" s="21"/>
      <c r="I1008" s="21"/>
      <c r="J1008" s="21"/>
      <c r="K1008" s="21"/>
      <c r="L1008" s="21"/>
      <c r="M1008" s="21"/>
      <c r="N1008" s="21"/>
      <c r="O1008" s="21"/>
      <c r="P1008" s="21"/>
      <c r="Q1008" s="21"/>
      <c r="R1008" s="20"/>
      <c r="S1008" s="21"/>
      <c r="T1008" s="21"/>
    </row>
    <row r="1009" spans="3:20">
      <c r="C1009" s="21"/>
      <c r="D1009" s="21"/>
      <c r="E1009" s="21"/>
      <c r="F1009" s="21"/>
      <c r="G1009" s="21"/>
      <c r="H1009" s="21"/>
      <c r="I1009" s="21"/>
      <c r="J1009" s="21"/>
      <c r="K1009" s="21"/>
      <c r="L1009" s="21"/>
      <c r="M1009" s="21"/>
      <c r="N1009" s="21"/>
      <c r="O1009" s="21"/>
      <c r="P1009" s="21"/>
      <c r="Q1009" s="21"/>
      <c r="R1009" s="20"/>
      <c r="S1009" s="21"/>
      <c r="T1009" s="21"/>
    </row>
    <row r="1010" spans="3:20">
      <c r="C1010" s="21"/>
      <c r="D1010" s="21"/>
      <c r="E1010" s="21"/>
      <c r="F1010" s="21"/>
      <c r="G1010" s="21"/>
      <c r="H1010" s="21"/>
      <c r="I1010" s="21"/>
      <c r="J1010" s="21"/>
      <c r="K1010" s="21"/>
      <c r="L1010" s="21"/>
      <c r="M1010" s="21"/>
      <c r="N1010" s="21"/>
      <c r="O1010" s="21"/>
      <c r="P1010" s="21"/>
      <c r="Q1010" s="21"/>
      <c r="R1010" s="20"/>
      <c r="S1010" s="21"/>
      <c r="T1010" s="21"/>
    </row>
    <row r="1011" spans="3:20">
      <c r="C1011" s="21"/>
      <c r="D1011" s="21"/>
      <c r="E1011" s="21"/>
      <c r="F1011" s="21"/>
      <c r="G1011" s="21"/>
      <c r="H1011" s="21"/>
      <c r="I1011" s="21"/>
      <c r="J1011" s="21"/>
      <c r="K1011" s="21"/>
      <c r="L1011" s="21"/>
      <c r="M1011" s="21"/>
      <c r="N1011" s="21"/>
      <c r="O1011" s="21"/>
      <c r="P1011" s="21"/>
      <c r="Q1011" s="21"/>
      <c r="R1011" s="20"/>
      <c r="S1011" s="21"/>
      <c r="T1011" s="21"/>
    </row>
    <row r="1012" spans="3:20">
      <c r="C1012" s="21"/>
      <c r="D1012" s="21"/>
      <c r="E1012" s="21"/>
      <c r="F1012" s="21"/>
      <c r="G1012" s="21"/>
      <c r="H1012" s="21"/>
      <c r="I1012" s="21"/>
      <c r="J1012" s="21"/>
      <c r="K1012" s="21"/>
      <c r="L1012" s="21"/>
      <c r="M1012" s="21"/>
      <c r="N1012" s="21"/>
      <c r="O1012" s="21"/>
      <c r="P1012" s="21"/>
      <c r="Q1012" s="21"/>
      <c r="R1012" s="20"/>
      <c r="S1012" s="21"/>
      <c r="T1012" s="21"/>
    </row>
    <row r="1013" spans="3:20">
      <c r="C1013" s="21"/>
      <c r="D1013" s="21"/>
      <c r="E1013" s="21"/>
      <c r="F1013" s="21"/>
      <c r="G1013" s="21"/>
      <c r="H1013" s="21"/>
      <c r="I1013" s="21"/>
      <c r="J1013" s="21"/>
      <c r="K1013" s="21"/>
      <c r="L1013" s="21"/>
      <c r="M1013" s="21"/>
      <c r="N1013" s="21"/>
      <c r="O1013" s="21"/>
      <c r="P1013" s="21"/>
      <c r="Q1013" s="21"/>
      <c r="R1013" s="20"/>
      <c r="S1013" s="21"/>
      <c r="T1013" s="21"/>
    </row>
    <row r="1014" spans="3:20">
      <c r="C1014" s="21"/>
      <c r="D1014" s="21"/>
      <c r="E1014" s="21"/>
      <c r="F1014" s="21"/>
      <c r="G1014" s="21"/>
      <c r="H1014" s="21"/>
      <c r="I1014" s="21"/>
      <c r="J1014" s="21"/>
      <c r="K1014" s="21"/>
      <c r="L1014" s="21"/>
      <c r="M1014" s="21"/>
      <c r="N1014" s="21"/>
      <c r="O1014" s="21"/>
      <c r="P1014" s="21"/>
      <c r="Q1014" s="21"/>
      <c r="R1014" s="20"/>
      <c r="S1014" s="21"/>
      <c r="T1014" s="21"/>
    </row>
    <row r="1015" spans="3:20">
      <c r="C1015" s="21"/>
      <c r="D1015" s="21"/>
      <c r="E1015" s="21"/>
      <c r="F1015" s="21"/>
      <c r="G1015" s="21"/>
      <c r="H1015" s="21"/>
      <c r="I1015" s="21"/>
      <c r="J1015" s="21"/>
      <c r="K1015" s="21"/>
      <c r="L1015" s="21"/>
      <c r="M1015" s="21"/>
      <c r="N1015" s="21"/>
      <c r="O1015" s="21"/>
      <c r="P1015" s="21"/>
      <c r="Q1015" s="21"/>
      <c r="R1015" s="20"/>
      <c r="S1015" s="21"/>
      <c r="T1015" s="21"/>
    </row>
    <row r="1016" spans="3:20">
      <c r="C1016" s="21"/>
      <c r="D1016" s="21"/>
      <c r="E1016" s="21"/>
      <c r="F1016" s="21"/>
      <c r="G1016" s="21"/>
      <c r="H1016" s="21"/>
      <c r="I1016" s="21"/>
      <c r="J1016" s="21"/>
      <c r="K1016" s="21"/>
      <c r="L1016" s="21"/>
      <c r="M1016" s="21"/>
      <c r="N1016" s="21"/>
      <c r="O1016" s="21"/>
      <c r="P1016" s="21"/>
      <c r="Q1016" s="21"/>
      <c r="R1016" s="20"/>
      <c r="S1016" s="21"/>
      <c r="T1016" s="21"/>
    </row>
    <row r="1017" spans="3:20">
      <c r="C1017" s="21"/>
      <c r="D1017" s="21"/>
      <c r="E1017" s="21"/>
      <c r="F1017" s="21"/>
      <c r="G1017" s="21"/>
      <c r="H1017" s="21"/>
      <c r="I1017" s="21"/>
      <c r="J1017" s="21"/>
      <c r="K1017" s="21"/>
      <c r="L1017" s="21"/>
      <c r="M1017" s="21"/>
      <c r="N1017" s="21"/>
      <c r="O1017" s="21"/>
      <c r="P1017" s="21"/>
      <c r="Q1017" s="21"/>
      <c r="R1017" s="20"/>
      <c r="S1017" s="21"/>
      <c r="T1017" s="21"/>
    </row>
    <row r="1018" spans="3:20">
      <c r="C1018" s="21"/>
      <c r="D1018" s="21"/>
      <c r="E1018" s="21"/>
      <c r="F1018" s="21"/>
      <c r="G1018" s="21"/>
      <c r="H1018" s="21"/>
      <c r="I1018" s="21"/>
      <c r="J1018" s="21"/>
      <c r="K1018" s="21"/>
      <c r="L1018" s="21"/>
      <c r="M1018" s="21"/>
      <c r="N1018" s="21"/>
      <c r="O1018" s="21"/>
      <c r="P1018" s="21"/>
      <c r="Q1018" s="21"/>
      <c r="R1018" s="20"/>
      <c r="S1018" s="21"/>
      <c r="T1018" s="21"/>
    </row>
    <row r="1019" spans="3:20">
      <c r="C1019" s="21"/>
      <c r="D1019" s="21"/>
      <c r="E1019" s="21"/>
      <c r="F1019" s="21"/>
      <c r="G1019" s="21"/>
      <c r="H1019" s="21"/>
      <c r="I1019" s="21"/>
      <c r="J1019" s="21"/>
      <c r="K1019" s="21"/>
      <c r="L1019" s="21"/>
      <c r="M1019" s="21"/>
      <c r="N1019" s="21"/>
      <c r="O1019" s="21"/>
      <c r="P1019" s="21"/>
      <c r="Q1019" s="21"/>
      <c r="R1019" s="20"/>
      <c r="S1019" s="21"/>
      <c r="T1019" s="21"/>
    </row>
    <row r="1020" spans="3:20">
      <c r="C1020" s="21"/>
      <c r="D1020" s="21"/>
      <c r="E1020" s="21"/>
      <c r="F1020" s="21"/>
      <c r="G1020" s="21"/>
      <c r="H1020" s="21"/>
      <c r="I1020" s="21"/>
      <c r="J1020" s="21"/>
      <c r="K1020" s="21"/>
      <c r="L1020" s="21"/>
      <c r="M1020" s="21"/>
      <c r="N1020" s="21"/>
      <c r="O1020" s="21"/>
      <c r="P1020" s="21"/>
      <c r="Q1020" s="21"/>
      <c r="R1020" s="20"/>
      <c r="S1020" s="21"/>
      <c r="T1020" s="21"/>
    </row>
    <row r="1021" spans="3:20">
      <c r="C1021" s="21"/>
      <c r="D1021" s="21"/>
      <c r="E1021" s="21"/>
      <c r="F1021" s="21"/>
      <c r="G1021" s="21"/>
      <c r="H1021" s="21"/>
      <c r="I1021" s="21"/>
      <c r="J1021" s="21"/>
      <c r="K1021" s="21"/>
      <c r="L1021" s="21"/>
      <c r="M1021" s="21"/>
      <c r="N1021" s="21"/>
      <c r="O1021" s="21"/>
      <c r="P1021" s="21"/>
      <c r="Q1021" s="21"/>
      <c r="R1021" s="20"/>
      <c r="S1021" s="21"/>
      <c r="T1021" s="21"/>
    </row>
    <row r="1022" spans="3:20">
      <c r="C1022" s="21"/>
      <c r="D1022" s="21"/>
      <c r="E1022" s="21"/>
      <c r="F1022" s="21"/>
      <c r="G1022" s="21"/>
      <c r="H1022" s="21"/>
      <c r="I1022" s="21"/>
      <c r="J1022" s="21"/>
      <c r="K1022" s="21"/>
      <c r="L1022" s="21"/>
      <c r="M1022" s="21"/>
      <c r="N1022" s="21"/>
      <c r="O1022" s="21"/>
      <c r="P1022" s="21"/>
      <c r="Q1022" s="21"/>
      <c r="R1022" s="20"/>
      <c r="S1022" s="21"/>
      <c r="T1022" s="21"/>
    </row>
    <row r="1023" spans="3:20">
      <c r="C1023" s="21"/>
      <c r="D1023" s="21"/>
      <c r="E1023" s="21"/>
      <c r="F1023" s="21"/>
      <c r="G1023" s="21"/>
      <c r="H1023" s="21"/>
      <c r="I1023" s="21"/>
      <c r="J1023" s="21"/>
      <c r="K1023" s="21"/>
      <c r="L1023" s="21"/>
      <c r="M1023" s="21"/>
      <c r="N1023" s="21"/>
      <c r="O1023" s="21"/>
      <c r="P1023" s="21"/>
      <c r="Q1023" s="21"/>
      <c r="R1023" s="20"/>
      <c r="S1023" s="21"/>
      <c r="T1023" s="21"/>
    </row>
    <row r="1024" spans="3:20">
      <c r="C1024" s="21"/>
      <c r="D1024" s="21"/>
      <c r="E1024" s="21"/>
      <c r="F1024" s="21"/>
      <c r="G1024" s="21"/>
      <c r="H1024" s="21"/>
      <c r="I1024" s="21"/>
      <c r="J1024" s="21"/>
      <c r="K1024" s="21"/>
      <c r="L1024" s="21"/>
      <c r="M1024" s="21"/>
      <c r="N1024" s="21"/>
      <c r="O1024" s="21"/>
      <c r="P1024" s="21"/>
      <c r="Q1024" s="21"/>
      <c r="R1024" s="20"/>
      <c r="S1024" s="21"/>
      <c r="T1024" s="21"/>
    </row>
    <row r="1025" spans="3:20">
      <c r="C1025" s="21"/>
      <c r="D1025" s="21"/>
      <c r="E1025" s="21"/>
      <c r="F1025" s="21"/>
      <c r="G1025" s="21"/>
      <c r="H1025" s="21"/>
      <c r="I1025" s="21"/>
      <c r="J1025" s="21"/>
      <c r="K1025" s="21"/>
      <c r="L1025" s="21"/>
      <c r="M1025" s="21"/>
      <c r="N1025" s="21"/>
      <c r="O1025" s="21"/>
      <c r="P1025" s="21"/>
      <c r="Q1025" s="21"/>
      <c r="R1025" s="20"/>
      <c r="S1025" s="21"/>
      <c r="T1025" s="21"/>
    </row>
    <row r="1026" spans="3:20">
      <c r="C1026" s="21"/>
      <c r="D1026" s="21"/>
      <c r="E1026" s="21"/>
      <c r="F1026" s="21"/>
      <c r="G1026" s="21"/>
      <c r="H1026" s="21"/>
      <c r="I1026" s="21"/>
      <c r="J1026" s="21"/>
      <c r="K1026" s="21"/>
      <c r="L1026" s="21"/>
      <c r="M1026" s="21"/>
      <c r="N1026" s="21"/>
      <c r="O1026" s="21"/>
      <c r="P1026" s="21"/>
      <c r="Q1026" s="21"/>
      <c r="R1026" s="20"/>
      <c r="S1026" s="21"/>
      <c r="T1026" s="21"/>
    </row>
    <row r="1027" spans="3:20">
      <c r="C1027" s="21"/>
      <c r="D1027" s="21"/>
      <c r="E1027" s="21"/>
      <c r="F1027" s="21"/>
      <c r="G1027" s="21"/>
      <c r="H1027" s="21"/>
      <c r="I1027" s="21"/>
      <c r="J1027" s="21"/>
      <c r="K1027" s="21"/>
      <c r="L1027" s="21"/>
      <c r="M1027" s="21"/>
      <c r="N1027" s="21"/>
      <c r="O1027" s="21"/>
      <c r="P1027" s="21"/>
      <c r="Q1027" s="21"/>
      <c r="R1027" s="20"/>
      <c r="S1027" s="21"/>
      <c r="T1027" s="21"/>
    </row>
    <row r="1028" spans="3:20">
      <c r="C1028" s="21"/>
      <c r="D1028" s="21"/>
      <c r="E1028" s="21"/>
      <c r="F1028" s="21"/>
      <c r="G1028" s="21"/>
      <c r="H1028" s="21"/>
      <c r="I1028" s="21"/>
      <c r="J1028" s="21"/>
      <c r="K1028" s="21"/>
      <c r="L1028" s="21"/>
      <c r="M1028" s="21"/>
      <c r="N1028" s="21"/>
      <c r="O1028" s="21"/>
      <c r="P1028" s="21"/>
      <c r="Q1028" s="21"/>
      <c r="R1028" s="20"/>
      <c r="S1028" s="21"/>
      <c r="T1028" s="21"/>
    </row>
    <row r="1029" spans="3:20">
      <c r="C1029" s="21"/>
      <c r="D1029" s="21"/>
      <c r="E1029" s="21"/>
      <c r="F1029" s="21"/>
      <c r="G1029" s="21"/>
      <c r="H1029" s="21"/>
      <c r="I1029" s="21"/>
      <c r="J1029" s="21"/>
      <c r="K1029" s="21"/>
      <c r="L1029" s="21"/>
      <c r="M1029" s="21"/>
      <c r="N1029" s="21"/>
      <c r="O1029" s="21"/>
      <c r="P1029" s="21"/>
      <c r="Q1029" s="21"/>
      <c r="R1029" s="20"/>
      <c r="S1029" s="21"/>
      <c r="T1029" s="21"/>
    </row>
    <row r="1030" spans="3:20">
      <c r="C1030" s="21"/>
      <c r="D1030" s="21"/>
      <c r="E1030" s="21"/>
      <c r="F1030" s="21"/>
      <c r="G1030" s="21"/>
      <c r="H1030" s="21"/>
      <c r="I1030" s="21"/>
      <c r="J1030" s="21"/>
      <c r="K1030" s="21"/>
      <c r="L1030" s="21"/>
      <c r="M1030" s="21"/>
      <c r="N1030" s="21"/>
      <c r="O1030" s="21"/>
      <c r="P1030" s="21"/>
      <c r="Q1030" s="21"/>
      <c r="R1030" s="20"/>
      <c r="S1030" s="21"/>
      <c r="T1030" s="21"/>
    </row>
    <row r="1031" spans="3:20">
      <c r="C1031" s="21"/>
      <c r="D1031" s="21"/>
      <c r="E1031" s="21"/>
      <c r="F1031" s="21"/>
      <c r="G1031" s="21"/>
      <c r="H1031" s="21"/>
      <c r="I1031" s="21"/>
      <c r="J1031" s="21"/>
      <c r="K1031" s="21"/>
      <c r="L1031" s="21"/>
      <c r="M1031" s="21"/>
      <c r="N1031" s="21"/>
      <c r="O1031" s="21"/>
      <c r="P1031" s="21"/>
      <c r="Q1031" s="21"/>
      <c r="R1031" s="20"/>
      <c r="S1031" s="21"/>
      <c r="T1031" s="21"/>
    </row>
    <row r="1032" spans="3:20">
      <c r="C1032" s="21"/>
      <c r="D1032" s="21"/>
      <c r="E1032" s="21"/>
      <c r="F1032" s="21"/>
      <c r="G1032" s="21"/>
      <c r="H1032" s="21"/>
      <c r="I1032" s="21"/>
      <c r="J1032" s="21"/>
      <c r="K1032" s="21"/>
      <c r="L1032" s="21"/>
      <c r="M1032" s="21"/>
      <c r="N1032" s="21"/>
      <c r="O1032" s="21"/>
      <c r="P1032" s="21"/>
      <c r="Q1032" s="21"/>
      <c r="R1032" s="20"/>
      <c r="S1032" s="21"/>
      <c r="T1032" s="21"/>
    </row>
    <row r="1033" spans="3:20">
      <c r="C1033" s="21"/>
      <c r="D1033" s="21"/>
      <c r="E1033" s="21"/>
      <c r="F1033" s="21"/>
      <c r="G1033" s="21"/>
      <c r="H1033" s="21"/>
      <c r="I1033" s="21"/>
      <c r="J1033" s="21"/>
      <c r="K1033" s="21"/>
      <c r="L1033" s="21"/>
      <c r="M1033" s="21"/>
      <c r="N1033" s="21"/>
      <c r="O1033" s="21"/>
      <c r="P1033" s="21"/>
      <c r="Q1033" s="21"/>
      <c r="R1033" s="20"/>
      <c r="S1033" s="21"/>
      <c r="T1033" s="21"/>
    </row>
    <row r="1034" spans="3:20">
      <c r="C1034" s="21"/>
      <c r="D1034" s="21"/>
      <c r="E1034" s="21"/>
      <c r="F1034" s="21"/>
      <c r="G1034" s="21"/>
      <c r="H1034" s="21"/>
      <c r="I1034" s="21"/>
      <c r="J1034" s="21"/>
      <c r="K1034" s="21"/>
      <c r="L1034" s="21"/>
      <c r="M1034" s="21"/>
      <c r="N1034" s="21"/>
      <c r="O1034" s="21"/>
      <c r="P1034" s="21"/>
      <c r="Q1034" s="21"/>
      <c r="R1034" s="20"/>
      <c r="S1034" s="21"/>
      <c r="T1034" s="21"/>
    </row>
    <row r="1035" spans="3:20">
      <c r="C1035" s="21"/>
      <c r="D1035" s="21"/>
      <c r="E1035" s="21"/>
      <c r="F1035" s="21"/>
      <c r="G1035" s="21"/>
      <c r="H1035" s="21"/>
      <c r="I1035" s="21"/>
      <c r="J1035" s="21"/>
      <c r="K1035" s="21"/>
      <c r="L1035" s="21"/>
      <c r="M1035" s="21"/>
      <c r="N1035" s="21"/>
      <c r="O1035" s="21"/>
      <c r="P1035" s="21"/>
      <c r="Q1035" s="21"/>
      <c r="R1035" s="20"/>
      <c r="S1035" s="21"/>
      <c r="T1035" s="21"/>
    </row>
    <row r="1036" spans="3:20">
      <c r="C1036" s="21"/>
      <c r="D1036" s="21"/>
      <c r="E1036" s="21"/>
      <c r="F1036" s="21"/>
      <c r="G1036" s="21"/>
      <c r="H1036" s="21"/>
      <c r="I1036" s="21"/>
      <c r="J1036" s="21"/>
      <c r="K1036" s="21"/>
      <c r="L1036" s="21"/>
      <c r="M1036" s="21"/>
      <c r="N1036" s="21"/>
      <c r="O1036" s="21"/>
      <c r="P1036" s="21"/>
      <c r="Q1036" s="21"/>
      <c r="R1036" s="20"/>
      <c r="S1036" s="21"/>
      <c r="T1036" s="21"/>
    </row>
    <row r="1037" spans="3:20">
      <c r="C1037" s="21"/>
      <c r="D1037" s="21"/>
      <c r="E1037" s="21"/>
      <c r="F1037" s="21"/>
      <c r="G1037" s="21"/>
      <c r="H1037" s="21"/>
      <c r="I1037" s="21"/>
      <c r="J1037" s="21"/>
      <c r="K1037" s="21"/>
      <c r="L1037" s="21"/>
      <c r="M1037" s="21"/>
      <c r="N1037" s="21"/>
      <c r="O1037" s="21"/>
      <c r="P1037" s="21"/>
      <c r="Q1037" s="21"/>
      <c r="R1037" s="20"/>
      <c r="S1037" s="21"/>
      <c r="T1037" s="21"/>
    </row>
    <row r="1038" spans="3:20">
      <c r="C1038" s="21"/>
      <c r="D1038" s="21"/>
      <c r="E1038" s="21"/>
      <c r="F1038" s="21"/>
      <c r="G1038" s="21"/>
      <c r="H1038" s="21"/>
      <c r="I1038" s="21"/>
      <c r="J1038" s="21"/>
      <c r="K1038" s="21"/>
      <c r="L1038" s="21"/>
      <c r="M1038" s="21"/>
      <c r="N1038" s="21"/>
      <c r="O1038" s="21"/>
      <c r="P1038" s="21"/>
      <c r="Q1038" s="21"/>
      <c r="R1038" s="20"/>
      <c r="S1038" s="21"/>
      <c r="T1038" s="21"/>
    </row>
    <row r="1039" spans="3:20">
      <c r="C1039" s="21"/>
      <c r="D1039" s="21"/>
      <c r="E1039" s="21"/>
      <c r="F1039" s="21"/>
      <c r="G1039" s="21"/>
      <c r="H1039" s="21"/>
      <c r="I1039" s="21"/>
      <c r="J1039" s="21"/>
      <c r="K1039" s="21"/>
      <c r="L1039" s="21"/>
      <c r="M1039" s="21"/>
      <c r="N1039" s="21"/>
      <c r="O1039" s="21"/>
      <c r="P1039" s="21"/>
      <c r="Q1039" s="21"/>
      <c r="R1039" s="20"/>
      <c r="S1039" s="21"/>
      <c r="T1039" s="21"/>
    </row>
    <row r="1040" spans="3:20">
      <c r="C1040" s="21"/>
      <c r="D1040" s="21"/>
      <c r="E1040" s="21"/>
      <c r="F1040" s="21"/>
      <c r="G1040" s="21"/>
      <c r="H1040" s="21"/>
      <c r="I1040" s="21"/>
      <c r="J1040" s="21"/>
      <c r="K1040" s="21"/>
      <c r="L1040" s="21"/>
      <c r="M1040" s="21"/>
      <c r="N1040" s="21"/>
      <c r="O1040" s="21"/>
      <c r="P1040" s="21"/>
      <c r="Q1040" s="21"/>
      <c r="R1040" s="20"/>
      <c r="S1040" s="21"/>
      <c r="T1040" s="21"/>
    </row>
    <row r="1041" spans="3:20">
      <c r="C1041" s="21"/>
      <c r="D1041" s="21"/>
      <c r="E1041" s="21"/>
      <c r="F1041" s="21"/>
      <c r="G1041" s="21"/>
      <c r="H1041" s="21"/>
      <c r="I1041" s="21"/>
      <c r="J1041" s="21"/>
      <c r="K1041" s="21"/>
      <c r="L1041" s="21"/>
      <c r="M1041" s="21"/>
      <c r="N1041" s="21"/>
      <c r="O1041" s="21"/>
      <c r="P1041" s="21"/>
      <c r="Q1041" s="21"/>
      <c r="R1041" s="20"/>
      <c r="S1041" s="21"/>
      <c r="T1041" s="21"/>
    </row>
    <row r="1042" spans="3:20">
      <c r="C1042" s="21"/>
      <c r="D1042" s="21"/>
      <c r="E1042" s="21"/>
      <c r="F1042" s="21"/>
      <c r="G1042" s="21"/>
      <c r="H1042" s="21"/>
      <c r="I1042" s="21"/>
      <c r="J1042" s="21"/>
      <c r="K1042" s="21"/>
      <c r="L1042" s="21"/>
      <c r="M1042" s="21"/>
      <c r="N1042" s="21"/>
      <c r="O1042" s="21"/>
      <c r="P1042" s="21"/>
      <c r="Q1042" s="21"/>
      <c r="R1042" s="20"/>
      <c r="S1042" s="21"/>
      <c r="T1042" s="21"/>
    </row>
    <row r="1043" spans="3:20">
      <c r="C1043" s="21"/>
      <c r="D1043" s="21"/>
      <c r="E1043" s="21"/>
      <c r="F1043" s="21"/>
      <c r="G1043" s="21"/>
      <c r="H1043" s="21"/>
      <c r="I1043" s="21"/>
      <c r="J1043" s="21"/>
      <c r="K1043" s="21"/>
      <c r="L1043" s="21"/>
      <c r="M1043" s="21"/>
      <c r="N1043" s="21"/>
      <c r="O1043" s="21"/>
      <c r="P1043" s="21"/>
      <c r="Q1043" s="21"/>
      <c r="R1043" s="20"/>
      <c r="S1043" s="21"/>
      <c r="T1043" s="21"/>
    </row>
    <row r="1044" spans="3:20">
      <c r="C1044" s="21"/>
      <c r="D1044" s="21"/>
      <c r="E1044" s="21"/>
      <c r="F1044" s="21"/>
      <c r="G1044" s="21"/>
      <c r="H1044" s="21"/>
      <c r="I1044" s="21"/>
      <c r="J1044" s="21"/>
      <c r="K1044" s="21"/>
      <c r="L1044" s="21"/>
      <c r="M1044" s="21"/>
      <c r="N1044" s="21"/>
      <c r="O1044" s="21"/>
      <c r="P1044" s="21"/>
      <c r="Q1044" s="21"/>
      <c r="R1044" s="20"/>
      <c r="S1044" s="21"/>
      <c r="T1044" s="21"/>
    </row>
    <row r="1045" spans="3:20">
      <c r="C1045" s="21"/>
      <c r="D1045" s="21"/>
      <c r="E1045" s="21"/>
      <c r="F1045" s="21"/>
      <c r="G1045" s="21"/>
      <c r="H1045" s="21"/>
      <c r="I1045" s="21"/>
      <c r="J1045" s="21"/>
      <c r="K1045" s="21"/>
      <c r="L1045" s="21"/>
      <c r="M1045" s="21"/>
      <c r="N1045" s="21"/>
      <c r="O1045" s="21"/>
      <c r="P1045" s="21"/>
      <c r="Q1045" s="21"/>
      <c r="R1045" s="20"/>
      <c r="S1045" s="21"/>
      <c r="T1045" s="21"/>
    </row>
    <row r="1046" spans="3:20">
      <c r="C1046" s="21"/>
      <c r="D1046" s="21"/>
      <c r="E1046" s="21"/>
      <c r="F1046" s="21"/>
      <c r="G1046" s="21"/>
      <c r="H1046" s="21"/>
      <c r="I1046" s="21"/>
      <c r="J1046" s="21"/>
      <c r="K1046" s="21"/>
      <c r="L1046" s="21"/>
      <c r="M1046" s="21"/>
      <c r="N1046" s="21"/>
      <c r="O1046" s="21"/>
      <c r="P1046" s="21"/>
      <c r="Q1046" s="21"/>
      <c r="R1046" s="20"/>
      <c r="S1046" s="21"/>
      <c r="T1046" s="21"/>
    </row>
    <row r="1047" spans="3:20">
      <c r="C1047" s="21"/>
      <c r="D1047" s="21"/>
      <c r="E1047" s="21"/>
      <c r="F1047" s="21"/>
      <c r="G1047" s="21"/>
      <c r="H1047" s="21"/>
      <c r="I1047" s="21"/>
      <c r="J1047" s="21"/>
      <c r="K1047" s="21"/>
      <c r="L1047" s="21"/>
      <c r="M1047" s="21"/>
      <c r="N1047" s="21"/>
      <c r="O1047" s="21"/>
      <c r="P1047" s="21"/>
      <c r="Q1047" s="21"/>
      <c r="R1047" s="20"/>
      <c r="S1047" s="21"/>
      <c r="T1047" s="21"/>
    </row>
    <row r="1048" spans="3:20">
      <c r="C1048" s="21"/>
      <c r="D1048" s="21"/>
      <c r="E1048" s="21"/>
      <c r="F1048" s="21"/>
      <c r="G1048" s="21"/>
      <c r="H1048" s="21"/>
      <c r="I1048" s="21"/>
      <c r="J1048" s="21"/>
      <c r="K1048" s="21"/>
      <c r="L1048" s="21"/>
      <c r="M1048" s="21"/>
      <c r="N1048" s="21"/>
      <c r="O1048" s="21"/>
      <c r="P1048" s="21"/>
      <c r="Q1048" s="21"/>
      <c r="R1048" s="20"/>
      <c r="S1048" s="21"/>
      <c r="T1048" s="21"/>
    </row>
    <row r="1049" spans="3:20">
      <c r="C1049" s="21"/>
      <c r="D1049" s="21"/>
      <c r="E1049" s="21"/>
      <c r="F1049" s="21"/>
      <c r="G1049" s="21"/>
      <c r="H1049" s="21"/>
      <c r="I1049" s="21"/>
      <c r="J1049" s="21"/>
      <c r="K1049" s="21"/>
      <c r="L1049" s="21"/>
      <c r="M1049" s="21"/>
      <c r="N1049" s="21"/>
      <c r="O1049" s="21"/>
      <c r="P1049" s="21"/>
      <c r="Q1049" s="21"/>
      <c r="R1049" s="20"/>
      <c r="S1049" s="21"/>
      <c r="T1049" s="21"/>
    </row>
    <row r="1050" spans="3:20">
      <c r="C1050" s="21"/>
      <c r="D1050" s="21"/>
      <c r="E1050" s="21"/>
      <c r="F1050" s="21"/>
      <c r="G1050" s="21"/>
      <c r="H1050" s="21"/>
      <c r="I1050" s="21"/>
      <c r="J1050" s="21"/>
      <c r="K1050" s="21"/>
      <c r="L1050" s="21"/>
      <c r="M1050" s="21"/>
      <c r="N1050" s="21"/>
      <c r="O1050" s="21"/>
      <c r="P1050" s="21"/>
      <c r="Q1050" s="21"/>
      <c r="R1050" s="20"/>
      <c r="S1050" s="21"/>
      <c r="T1050" s="21"/>
    </row>
    <row r="1051" spans="3:20">
      <c r="C1051" s="21"/>
      <c r="D1051" s="21"/>
      <c r="E1051" s="21"/>
      <c r="F1051" s="21"/>
      <c r="G1051" s="21"/>
      <c r="H1051" s="21"/>
      <c r="I1051" s="21"/>
      <c r="J1051" s="21"/>
      <c r="K1051" s="21"/>
      <c r="L1051" s="21"/>
      <c r="M1051" s="21"/>
      <c r="N1051" s="21"/>
      <c r="O1051" s="21"/>
      <c r="P1051" s="21"/>
      <c r="Q1051" s="21"/>
      <c r="R1051" s="20"/>
      <c r="S1051" s="21"/>
      <c r="T1051" s="21"/>
    </row>
    <row r="1052" spans="3:20">
      <c r="C1052" s="21"/>
      <c r="D1052" s="21"/>
      <c r="E1052" s="21"/>
      <c r="F1052" s="21"/>
      <c r="G1052" s="21"/>
      <c r="H1052" s="21"/>
      <c r="I1052" s="21"/>
      <c r="J1052" s="21"/>
      <c r="K1052" s="21"/>
      <c r="L1052" s="21"/>
      <c r="M1052" s="21"/>
      <c r="N1052" s="21"/>
      <c r="O1052" s="21"/>
      <c r="P1052" s="21"/>
      <c r="Q1052" s="21"/>
      <c r="R1052" s="20"/>
      <c r="S1052" s="21"/>
      <c r="T1052" s="21"/>
    </row>
    <row r="1053" spans="3:20">
      <c r="C1053" s="21"/>
      <c r="D1053" s="21"/>
      <c r="E1053" s="21"/>
      <c r="F1053" s="21"/>
      <c r="G1053" s="21"/>
      <c r="H1053" s="21"/>
      <c r="I1053" s="21"/>
      <c r="J1053" s="21"/>
      <c r="K1053" s="21"/>
      <c r="L1053" s="21"/>
      <c r="M1053" s="21"/>
      <c r="N1053" s="21"/>
      <c r="O1053" s="21"/>
      <c r="P1053" s="21"/>
      <c r="Q1053" s="21"/>
      <c r="R1053" s="20"/>
      <c r="S1053" s="21"/>
      <c r="T1053" s="21"/>
    </row>
    <row r="1054" spans="3:20">
      <c r="C1054" s="21"/>
      <c r="D1054" s="21"/>
      <c r="E1054" s="21"/>
      <c r="F1054" s="21"/>
      <c r="G1054" s="21"/>
      <c r="H1054" s="21"/>
      <c r="I1054" s="21"/>
      <c r="J1054" s="21"/>
      <c r="K1054" s="21"/>
      <c r="L1054" s="21"/>
      <c r="M1054" s="21"/>
      <c r="N1054" s="21"/>
      <c r="O1054" s="21"/>
      <c r="P1054" s="21"/>
      <c r="Q1054" s="21"/>
      <c r="R1054" s="20"/>
      <c r="S1054" s="21"/>
      <c r="T1054" s="21"/>
    </row>
    <row r="1055" spans="3:20">
      <c r="C1055" s="21"/>
      <c r="D1055" s="21"/>
      <c r="E1055" s="21"/>
      <c r="F1055" s="21"/>
      <c r="G1055" s="21"/>
      <c r="H1055" s="21"/>
      <c r="I1055" s="21"/>
      <c r="J1055" s="21"/>
      <c r="K1055" s="21"/>
      <c r="L1055" s="21"/>
      <c r="M1055" s="21"/>
      <c r="N1055" s="21"/>
      <c r="O1055" s="21"/>
      <c r="P1055" s="21"/>
      <c r="Q1055" s="21"/>
      <c r="R1055" s="20"/>
      <c r="S1055" s="21"/>
      <c r="T1055" s="21"/>
    </row>
    <row r="1056" spans="3:20">
      <c r="C1056" s="21"/>
      <c r="D1056" s="21"/>
      <c r="E1056" s="21"/>
      <c r="F1056" s="21"/>
      <c r="G1056" s="21"/>
      <c r="H1056" s="21"/>
      <c r="I1056" s="21"/>
      <c r="J1056" s="21"/>
      <c r="K1056" s="21"/>
      <c r="L1056" s="21"/>
      <c r="M1056" s="21"/>
      <c r="N1056" s="21"/>
      <c r="O1056" s="21"/>
      <c r="P1056" s="21"/>
      <c r="Q1056" s="21"/>
      <c r="R1056" s="20"/>
      <c r="S1056" s="21"/>
      <c r="T1056" s="21"/>
    </row>
    <row r="1057" spans="3:20">
      <c r="C1057" s="21"/>
      <c r="D1057" s="21"/>
      <c r="E1057" s="21"/>
      <c r="F1057" s="21"/>
      <c r="G1057" s="21"/>
      <c r="H1057" s="21"/>
      <c r="I1057" s="21"/>
      <c r="J1057" s="21"/>
      <c r="K1057" s="21"/>
      <c r="L1057" s="21"/>
      <c r="M1057" s="21"/>
      <c r="N1057" s="21"/>
      <c r="O1057" s="21"/>
      <c r="P1057" s="21"/>
      <c r="Q1057" s="21"/>
      <c r="R1057" s="20"/>
      <c r="S1057" s="21"/>
      <c r="T1057" s="21"/>
    </row>
    <row r="1058" spans="3:20">
      <c r="C1058" s="21"/>
      <c r="D1058" s="21"/>
      <c r="E1058" s="21"/>
      <c r="F1058" s="21"/>
      <c r="G1058" s="21"/>
      <c r="H1058" s="21"/>
      <c r="I1058" s="21"/>
      <c r="J1058" s="21"/>
      <c r="K1058" s="21"/>
      <c r="L1058" s="21"/>
      <c r="M1058" s="21"/>
      <c r="N1058" s="21"/>
      <c r="O1058" s="21"/>
      <c r="P1058" s="21"/>
      <c r="Q1058" s="21"/>
      <c r="R1058" s="20"/>
      <c r="S1058" s="21"/>
      <c r="T1058" s="21"/>
    </row>
    <row r="1059" spans="3:20">
      <c r="C1059" s="21"/>
      <c r="D1059" s="21"/>
      <c r="E1059" s="21"/>
      <c r="F1059" s="21"/>
      <c r="G1059" s="21"/>
      <c r="H1059" s="21"/>
      <c r="I1059" s="21"/>
      <c r="J1059" s="21"/>
      <c r="K1059" s="21"/>
      <c r="L1059" s="21"/>
      <c r="M1059" s="21"/>
      <c r="N1059" s="21"/>
      <c r="O1059" s="21"/>
      <c r="P1059" s="21"/>
      <c r="Q1059" s="21"/>
      <c r="R1059" s="20"/>
      <c r="S1059" s="21"/>
      <c r="T1059" s="21"/>
    </row>
    <row r="1060" spans="3:20">
      <c r="C1060" s="21"/>
      <c r="D1060" s="21"/>
      <c r="E1060" s="21"/>
      <c r="F1060" s="21"/>
      <c r="G1060" s="21"/>
      <c r="H1060" s="21"/>
      <c r="I1060" s="21"/>
      <c r="J1060" s="21"/>
      <c r="K1060" s="21"/>
      <c r="L1060" s="21"/>
      <c r="M1060" s="21"/>
      <c r="N1060" s="21"/>
      <c r="O1060" s="21"/>
      <c r="P1060" s="21"/>
      <c r="Q1060" s="21"/>
      <c r="R1060" s="20"/>
      <c r="S1060" s="21"/>
      <c r="T1060" s="21"/>
    </row>
    <row r="1061" spans="3:20">
      <c r="C1061" s="21"/>
      <c r="D1061" s="21"/>
      <c r="E1061" s="21"/>
      <c r="F1061" s="21"/>
      <c r="G1061" s="21"/>
      <c r="H1061" s="21"/>
      <c r="I1061" s="21"/>
      <c r="J1061" s="21"/>
      <c r="K1061" s="21"/>
      <c r="L1061" s="21"/>
      <c r="M1061" s="21"/>
      <c r="N1061" s="21"/>
      <c r="O1061" s="21"/>
      <c r="P1061" s="21"/>
      <c r="Q1061" s="21"/>
      <c r="R1061" s="20"/>
      <c r="S1061" s="21"/>
      <c r="T1061" s="21"/>
    </row>
    <row r="1062" spans="3:20">
      <c r="C1062" s="21"/>
      <c r="D1062" s="21"/>
      <c r="E1062" s="21"/>
      <c r="F1062" s="21"/>
      <c r="G1062" s="21"/>
      <c r="H1062" s="21"/>
      <c r="I1062" s="21"/>
      <c r="J1062" s="21"/>
      <c r="K1062" s="21"/>
      <c r="L1062" s="21"/>
      <c r="M1062" s="21"/>
      <c r="N1062" s="21"/>
      <c r="O1062" s="21"/>
      <c r="P1062" s="21"/>
      <c r="Q1062" s="21"/>
      <c r="R1062" s="20"/>
      <c r="S1062" s="21"/>
      <c r="T1062" s="21"/>
    </row>
    <row r="1063" spans="3:20">
      <c r="C1063" s="21"/>
      <c r="D1063" s="21"/>
      <c r="E1063" s="21"/>
      <c r="F1063" s="21"/>
      <c r="G1063" s="21"/>
      <c r="H1063" s="21"/>
      <c r="I1063" s="21"/>
      <c r="J1063" s="21"/>
      <c r="K1063" s="21"/>
      <c r="L1063" s="21"/>
      <c r="M1063" s="21"/>
      <c r="N1063" s="21"/>
      <c r="O1063" s="21"/>
      <c r="P1063" s="21"/>
      <c r="Q1063" s="21"/>
      <c r="R1063" s="20"/>
      <c r="S1063" s="21"/>
      <c r="T1063" s="21"/>
    </row>
    <row r="1064" spans="3:20">
      <c r="C1064" s="21"/>
      <c r="D1064" s="21"/>
      <c r="E1064" s="21"/>
      <c r="F1064" s="21"/>
      <c r="G1064" s="21"/>
      <c r="H1064" s="21"/>
      <c r="I1064" s="21"/>
      <c r="J1064" s="21"/>
      <c r="K1064" s="21"/>
      <c r="L1064" s="21"/>
      <c r="M1064" s="21"/>
      <c r="N1064" s="21"/>
      <c r="O1064" s="21"/>
      <c r="P1064" s="21"/>
      <c r="Q1064" s="21"/>
      <c r="R1064" s="20"/>
      <c r="S1064" s="21"/>
      <c r="T1064" s="21"/>
    </row>
    <row r="1065" spans="3:20">
      <c r="C1065" s="21"/>
      <c r="D1065" s="21"/>
      <c r="E1065" s="21"/>
      <c r="F1065" s="21"/>
      <c r="G1065" s="21"/>
      <c r="H1065" s="21"/>
      <c r="I1065" s="21"/>
      <c r="J1065" s="21"/>
      <c r="K1065" s="21"/>
      <c r="L1065" s="21"/>
      <c r="M1065" s="21"/>
      <c r="N1065" s="21"/>
      <c r="O1065" s="21"/>
      <c r="P1065" s="21"/>
      <c r="Q1065" s="21"/>
      <c r="R1065" s="20"/>
      <c r="S1065" s="21"/>
      <c r="T1065" s="21"/>
    </row>
    <row r="1066" spans="3:20">
      <c r="C1066" s="21"/>
      <c r="D1066" s="21"/>
      <c r="E1066" s="21"/>
      <c r="F1066" s="21"/>
      <c r="G1066" s="21"/>
      <c r="H1066" s="21"/>
      <c r="I1066" s="21"/>
      <c r="J1066" s="21"/>
      <c r="K1066" s="21"/>
      <c r="L1066" s="21"/>
      <c r="M1066" s="21"/>
      <c r="N1066" s="21"/>
      <c r="O1066" s="21"/>
      <c r="P1066" s="21"/>
      <c r="Q1066" s="21"/>
      <c r="R1066" s="20"/>
      <c r="S1066" s="21"/>
      <c r="T1066" s="21"/>
    </row>
    <row r="1067" spans="3:20">
      <c r="C1067" s="21"/>
      <c r="D1067" s="21"/>
      <c r="E1067" s="21"/>
      <c r="F1067" s="21"/>
      <c r="G1067" s="21"/>
      <c r="H1067" s="21"/>
      <c r="I1067" s="21"/>
      <c r="J1067" s="21"/>
      <c r="K1067" s="21"/>
      <c r="L1067" s="21"/>
      <c r="M1067" s="21"/>
      <c r="N1067" s="21"/>
      <c r="O1067" s="21"/>
      <c r="P1067" s="21"/>
      <c r="Q1067" s="21"/>
      <c r="R1067" s="20"/>
      <c r="S1067" s="21"/>
      <c r="T1067" s="21"/>
    </row>
    <row r="1068" spans="3:20">
      <c r="C1068" s="21"/>
      <c r="D1068" s="21"/>
      <c r="E1068" s="21"/>
      <c r="F1068" s="21"/>
      <c r="G1068" s="21"/>
      <c r="H1068" s="21"/>
      <c r="I1068" s="21"/>
      <c r="J1068" s="21"/>
      <c r="K1068" s="21"/>
      <c r="L1068" s="21"/>
      <c r="M1068" s="21"/>
      <c r="N1068" s="21"/>
      <c r="O1068" s="21"/>
      <c r="P1068" s="21"/>
      <c r="Q1068" s="21"/>
      <c r="R1068" s="20"/>
      <c r="S1068" s="21"/>
      <c r="T1068" s="21"/>
    </row>
    <row r="1069" spans="3:20">
      <c r="C1069" s="21"/>
      <c r="D1069" s="21"/>
      <c r="E1069" s="21"/>
      <c r="F1069" s="21"/>
      <c r="G1069" s="21"/>
      <c r="H1069" s="21"/>
      <c r="I1069" s="21"/>
      <c r="J1069" s="21"/>
      <c r="K1069" s="21"/>
      <c r="L1069" s="21"/>
      <c r="M1069" s="21"/>
      <c r="N1069" s="21"/>
      <c r="O1069" s="21"/>
      <c r="P1069" s="21"/>
      <c r="Q1069" s="21"/>
      <c r="R1069" s="20"/>
      <c r="S1069" s="21"/>
      <c r="T1069" s="21"/>
    </row>
    <row r="1070" spans="3:20">
      <c r="C1070" s="21"/>
      <c r="D1070" s="21"/>
      <c r="E1070" s="21"/>
      <c r="F1070" s="21"/>
      <c r="G1070" s="21"/>
      <c r="H1070" s="21"/>
      <c r="I1070" s="21"/>
      <c r="J1070" s="21"/>
      <c r="K1070" s="21"/>
      <c r="L1070" s="21"/>
      <c r="M1070" s="21"/>
      <c r="N1070" s="21"/>
      <c r="O1070" s="21"/>
      <c r="P1070" s="21"/>
      <c r="Q1070" s="21"/>
      <c r="R1070" s="20"/>
      <c r="S1070" s="21"/>
      <c r="T1070" s="21"/>
    </row>
    <row r="1071" spans="3:20">
      <c r="C1071" s="21"/>
      <c r="D1071" s="21"/>
      <c r="E1071" s="21"/>
      <c r="F1071" s="21"/>
      <c r="G1071" s="21"/>
      <c r="H1071" s="21"/>
      <c r="I1071" s="21"/>
      <c r="J1071" s="21"/>
      <c r="K1071" s="21"/>
      <c r="L1071" s="21"/>
      <c r="M1071" s="21"/>
      <c r="N1071" s="21"/>
      <c r="O1071" s="21"/>
      <c r="P1071" s="21"/>
      <c r="Q1071" s="21"/>
      <c r="R1071" s="20"/>
      <c r="S1071" s="21"/>
      <c r="T1071" s="21"/>
    </row>
    <row r="1072" spans="3:20">
      <c r="C1072" s="21"/>
      <c r="D1072" s="21"/>
      <c r="E1072" s="21"/>
      <c r="F1072" s="21"/>
      <c r="G1072" s="21"/>
      <c r="H1072" s="21"/>
      <c r="I1072" s="21"/>
      <c r="J1072" s="21"/>
      <c r="K1072" s="21"/>
      <c r="L1072" s="21"/>
      <c r="M1072" s="21"/>
      <c r="N1072" s="21"/>
      <c r="O1072" s="21"/>
      <c r="P1072" s="21"/>
      <c r="Q1072" s="21"/>
      <c r="R1072" s="20"/>
      <c r="S1072" s="21"/>
      <c r="T1072" s="21"/>
    </row>
    <row r="1073" spans="3:20">
      <c r="C1073" s="21"/>
      <c r="D1073" s="21"/>
      <c r="E1073" s="21"/>
      <c r="F1073" s="21"/>
      <c r="G1073" s="21"/>
      <c r="H1073" s="21"/>
      <c r="I1073" s="21"/>
      <c r="J1073" s="21"/>
      <c r="K1073" s="21"/>
      <c r="L1073" s="21"/>
      <c r="M1073" s="21"/>
      <c r="N1073" s="21"/>
      <c r="O1073" s="21"/>
      <c r="P1073" s="21"/>
      <c r="Q1073" s="21"/>
      <c r="R1073" s="20"/>
      <c r="S1073" s="21"/>
      <c r="T1073" s="21"/>
    </row>
    <row r="1074" spans="3:20">
      <c r="C1074" s="21"/>
      <c r="D1074" s="21"/>
      <c r="E1074" s="21"/>
      <c r="F1074" s="21"/>
      <c r="G1074" s="21"/>
      <c r="H1074" s="21"/>
      <c r="I1074" s="21"/>
      <c r="J1074" s="21"/>
      <c r="K1074" s="21"/>
      <c r="L1074" s="21"/>
      <c r="M1074" s="21"/>
      <c r="N1074" s="21"/>
      <c r="O1074" s="21"/>
      <c r="P1074" s="21"/>
      <c r="Q1074" s="21"/>
      <c r="R1074" s="20"/>
      <c r="S1074" s="21"/>
      <c r="T1074" s="21"/>
    </row>
    <row r="1075" spans="3:20">
      <c r="C1075" s="21"/>
      <c r="D1075" s="21"/>
      <c r="E1075" s="21"/>
      <c r="F1075" s="21"/>
      <c r="G1075" s="21"/>
      <c r="H1075" s="21"/>
      <c r="I1075" s="21"/>
      <c r="J1075" s="21"/>
      <c r="K1075" s="21"/>
      <c r="L1075" s="21"/>
      <c r="M1075" s="21"/>
      <c r="N1075" s="21"/>
      <c r="O1075" s="21"/>
      <c r="P1075" s="21"/>
      <c r="Q1075" s="21"/>
      <c r="R1075" s="20"/>
      <c r="S1075" s="21"/>
      <c r="T1075" s="21"/>
    </row>
    <row r="1076" spans="3:20">
      <c r="C1076" s="21"/>
      <c r="D1076" s="21"/>
      <c r="E1076" s="21"/>
      <c r="F1076" s="21"/>
      <c r="G1076" s="21"/>
      <c r="H1076" s="21"/>
      <c r="I1076" s="21"/>
      <c r="J1076" s="21"/>
      <c r="K1076" s="21"/>
      <c r="L1076" s="21"/>
      <c r="M1076" s="21"/>
      <c r="N1076" s="21"/>
      <c r="O1076" s="21"/>
      <c r="P1076" s="21"/>
      <c r="Q1076" s="21"/>
      <c r="R1076" s="20"/>
      <c r="S1076" s="21"/>
      <c r="T1076" s="21"/>
    </row>
    <row r="1077" spans="3:20">
      <c r="C1077" s="21"/>
      <c r="D1077" s="21"/>
      <c r="E1077" s="21"/>
      <c r="F1077" s="21"/>
      <c r="G1077" s="21"/>
      <c r="H1077" s="21"/>
      <c r="I1077" s="21"/>
      <c r="J1077" s="21"/>
      <c r="K1077" s="21"/>
      <c r="L1077" s="21"/>
      <c r="M1077" s="21"/>
      <c r="N1077" s="21"/>
      <c r="O1077" s="21"/>
      <c r="P1077" s="21"/>
      <c r="Q1077" s="21"/>
      <c r="R1077" s="20"/>
      <c r="S1077" s="21"/>
      <c r="T1077" s="21"/>
    </row>
    <row r="1078" spans="3:20">
      <c r="C1078" s="21"/>
      <c r="D1078" s="21"/>
      <c r="E1078" s="21"/>
      <c r="F1078" s="21"/>
      <c r="G1078" s="21"/>
      <c r="H1078" s="21"/>
      <c r="I1078" s="21"/>
      <c r="J1078" s="21"/>
      <c r="K1078" s="21"/>
      <c r="L1078" s="21"/>
      <c r="M1078" s="21"/>
      <c r="N1078" s="21"/>
      <c r="O1078" s="21"/>
      <c r="P1078" s="21"/>
      <c r="Q1078" s="21"/>
      <c r="R1078" s="20"/>
      <c r="S1078" s="21"/>
      <c r="T1078" s="21"/>
    </row>
    <row r="1079" spans="3:20">
      <c r="C1079" s="21"/>
      <c r="D1079" s="21"/>
      <c r="E1079" s="21"/>
      <c r="F1079" s="21"/>
      <c r="G1079" s="21"/>
      <c r="H1079" s="21"/>
      <c r="I1079" s="21"/>
      <c r="J1079" s="21"/>
      <c r="K1079" s="21"/>
      <c r="L1079" s="21"/>
      <c r="M1079" s="21"/>
      <c r="N1079" s="21"/>
      <c r="O1079" s="21"/>
      <c r="P1079" s="21"/>
      <c r="Q1079" s="21"/>
      <c r="R1079" s="20"/>
      <c r="S1079" s="21"/>
      <c r="T1079" s="21"/>
    </row>
    <row r="1080" spans="3:20">
      <c r="C1080" s="21"/>
      <c r="D1080" s="21"/>
      <c r="E1080" s="21"/>
      <c r="F1080" s="21"/>
      <c r="G1080" s="21"/>
      <c r="H1080" s="21"/>
      <c r="I1080" s="21"/>
      <c r="J1080" s="21"/>
      <c r="K1080" s="21"/>
      <c r="L1080" s="21"/>
      <c r="M1080" s="21"/>
      <c r="N1080" s="21"/>
      <c r="O1080" s="21"/>
      <c r="P1080" s="21"/>
      <c r="Q1080" s="21"/>
      <c r="R1080" s="20"/>
      <c r="S1080" s="21"/>
      <c r="T1080" s="21"/>
    </row>
    <row r="1081" spans="3:20">
      <c r="C1081" s="21"/>
      <c r="D1081" s="21"/>
      <c r="E1081" s="21"/>
      <c r="F1081" s="21"/>
      <c r="G1081" s="21"/>
      <c r="H1081" s="21"/>
      <c r="I1081" s="21"/>
      <c r="J1081" s="21"/>
      <c r="K1081" s="21"/>
      <c r="L1081" s="21"/>
      <c r="M1081" s="21"/>
      <c r="N1081" s="21"/>
      <c r="O1081" s="21"/>
      <c r="P1081" s="21"/>
      <c r="Q1081" s="21"/>
      <c r="R1081" s="20"/>
      <c r="S1081" s="21"/>
      <c r="T1081" s="21"/>
    </row>
    <row r="1082" spans="3:20">
      <c r="C1082" s="21"/>
      <c r="D1082" s="21"/>
      <c r="E1082" s="21"/>
      <c r="F1082" s="21"/>
      <c r="G1082" s="21"/>
      <c r="H1082" s="21"/>
      <c r="I1082" s="21"/>
      <c r="J1082" s="21"/>
      <c r="K1082" s="21"/>
      <c r="L1082" s="21"/>
      <c r="M1082" s="21"/>
      <c r="N1082" s="21"/>
      <c r="O1082" s="21"/>
      <c r="P1082" s="21"/>
      <c r="Q1082" s="21"/>
      <c r="R1082" s="20"/>
      <c r="S1082" s="21"/>
      <c r="T1082" s="21"/>
    </row>
    <row r="1083" spans="3:20">
      <c r="C1083" s="21"/>
      <c r="D1083" s="21"/>
      <c r="E1083" s="21"/>
      <c r="F1083" s="21"/>
      <c r="G1083" s="21"/>
      <c r="H1083" s="21"/>
      <c r="I1083" s="21"/>
      <c r="J1083" s="21"/>
      <c r="K1083" s="21"/>
      <c r="L1083" s="21"/>
      <c r="M1083" s="21"/>
      <c r="N1083" s="21"/>
      <c r="O1083" s="21"/>
      <c r="P1083" s="21"/>
      <c r="Q1083" s="21"/>
      <c r="R1083" s="20"/>
      <c r="S1083" s="21"/>
      <c r="T1083" s="21"/>
    </row>
    <row r="1084" spans="3:20">
      <c r="C1084" s="21"/>
      <c r="D1084" s="21"/>
      <c r="E1084" s="21"/>
      <c r="F1084" s="21"/>
      <c r="G1084" s="21"/>
      <c r="H1084" s="21"/>
      <c r="I1084" s="21"/>
      <c r="J1084" s="21"/>
      <c r="K1084" s="21"/>
      <c r="L1084" s="21"/>
      <c r="M1084" s="21"/>
      <c r="N1084" s="21"/>
      <c r="O1084" s="21"/>
      <c r="P1084" s="21"/>
      <c r="Q1084" s="21"/>
      <c r="R1084" s="20"/>
      <c r="S1084" s="21"/>
      <c r="T1084" s="21"/>
    </row>
    <row r="1085" spans="3:20">
      <c r="C1085" s="21"/>
      <c r="D1085" s="21"/>
      <c r="E1085" s="21"/>
      <c r="F1085" s="21"/>
      <c r="G1085" s="21"/>
      <c r="H1085" s="21"/>
      <c r="I1085" s="21"/>
      <c r="J1085" s="21"/>
      <c r="K1085" s="21"/>
      <c r="L1085" s="21"/>
      <c r="M1085" s="21"/>
      <c r="N1085" s="21"/>
      <c r="O1085" s="21"/>
      <c r="P1085" s="21"/>
      <c r="Q1085" s="21"/>
      <c r="R1085" s="20"/>
      <c r="S1085" s="21"/>
      <c r="T1085" s="21"/>
    </row>
    <row r="1086" spans="3:20">
      <c r="C1086" s="21"/>
      <c r="D1086" s="21"/>
      <c r="E1086" s="21"/>
      <c r="F1086" s="21"/>
      <c r="G1086" s="21"/>
      <c r="H1086" s="21"/>
      <c r="I1086" s="21"/>
      <c r="J1086" s="21"/>
      <c r="K1086" s="21"/>
      <c r="L1086" s="21"/>
      <c r="M1086" s="21"/>
      <c r="N1086" s="21"/>
      <c r="O1086" s="21"/>
      <c r="P1086" s="21"/>
      <c r="Q1086" s="21"/>
      <c r="R1086" s="20"/>
      <c r="S1086" s="21"/>
      <c r="T1086" s="21"/>
    </row>
    <row r="1087" spans="3:20">
      <c r="C1087" s="21"/>
      <c r="D1087" s="21"/>
      <c r="E1087" s="21"/>
      <c r="F1087" s="21"/>
      <c r="G1087" s="21"/>
      <c r="H1087" s="21"/>
      <c r="I1087" s="21"/>
      <c r="J1087" s="21"/>
      <c r="K1087" s="21"/>
      <c r="L1087" s="21"/>
      <c r="M1087" s="21"/>
      <c r="N1087" s="21"/>
      <c r="O1087" s="21"/>
      <c r="P1087" s="21"/>
      <c r="Q1087" s="21"/>
      <c r="R1087" s="20"/>
      <c r="S1087" s="21"/>
      <c r="T1087" s="21"/>
    </row>
    <row r="1088" spans="3:20">
      <c r="C1088" s="21"/>
      <c r="D1088" s="21"/>
      <c r="E1088" s="21"/>
      <c r="F1088" s="21"/>
      <c r="G1088" s="21"/>
      <c r="H1088" s="21"/>
      <c r="I1088" s="21"/>
      <c r="J1088" s="21"/>
      <c r="K1088" s="21"/>
      <c r="L1088" s="21"/>
      <c r="M1088" s="21"/>
      <c r="N1088" s="21"/>
      <c r="O1088" s="21"/>
      <c r="P1088" s="21"/>
      <c r="Q1088" s="21"/>
      <c r="R1088" s="20"/>
      <c r="S1088" s="21"/>
      <c r="T1088" s="21"/>
    </row>
    <row r="1089" spans="3:20">
      <c r="C1089" s="21"/>
      <c r="D1089" s="21"/>
      <c r="E1089" s="21"/>
      <c r="F1089" s="21"/>
      <c r="G1089" s="21"/>
      <c r="H1089" s="21"/>
      <c r="I1089" s="21"/>
      <c r="J1089" s="21"/>
      <c r="K1089" s="21"/>
      <c r="L1089" s="21"/>
      <c r="M1089" s="21"/>
      <c r="N1089" s="21"/>
      <c r="O1089" s="21"/>
      <c r="P1089" s="21"/>
      <c r="Q1089" s="21"/>
      <c r="R1089" s="20"/>
      <c r="S1089" s="21"/>
      <c r="T1089" s="21"/>
    </row>
    <row r="1090" spans="3:20">
      <c r="C1090" s="21"/>
      <c r="D1090" s="21"/>
      <c r="E1090" s="21"/>
      <c r="F1090" s="21"/>
      <c r="G1090" s="21"/>
      <c r="H1090" s="21"/>
      <c r="I1090" s="21"/>
      <c r="J1090" s="21"/>
      <c r="K1090" s="21"/>
      <c r="L1090" s="21"/>
      <c r="M1090" s="21"/>
      <c r="N1090" s="21"/>
      <c r="O1090" s="21"/>
      <c r="P1090" s="21"/>
      <c r="Q1090" s="21"/>
      <c r="R1090" s="20"/>
      <c r="S1090" s="21"/>
      <c r="T1090" s="21"/>
    </row>
    <row r="1091" spans="3:20">
      <c r="C1091" s="21"/>
      <c r="D1091" s="21"/>
      <c r="E1091" s="21"/>
      <c r="F1091" s="21"/>
      <c r="G1091" s="21"/>
      <c r="H1091" s="21"/>
      <c r="I1091" s="21"/>
      <c r="J1091" s="21"/>
      <c r="K1091" s="21"/>
      <c r="L1091" s="21"/>
      <c r="M1091" s="21"/>
      <c r="N1091" s="21"/>
      <c r="O1091" s="21"/>
      <c r="P1091" s="21"/>
      <c r="Q1091" s="21"/>
      <c r="R1091" s="20"/>
      <c r="S1091" s="21"/>
      <c r="T1091" s="21"/>
    </row>
    <row r="1092" spans="3:20">
      <c r="C1092" s="21"/>
      <c r="D1092" s="21"/>
      <c r="E1092" s="21"/>
      <c r="F1092" s="21"/>
      <c r="G1092" s="21"/>
      <c r="H1092" s="21"/>
      <c r="I1092" s="21"/>
      <c r="J1092" s="21"/>
      <c r="K1092" s="21"/>
      <c r="L1092" s="21"/>
      <c r="M1092" s="21"/>
      <c r="N1092" s="21"/>
      <c r="O1092" s="21"/>
      <c r="P1092" s="21"/>
      <c r="Q1092" s="21"/>
      <c r="R1092" s="20"/>
      <c r="S1092" s="21"/>
      <c r="T1092" s="21"/>
    </row>
    <row r="1093" spans="3:20">
      <c r="C1093" s="21"/>
      <c r="D1093" s="21"/>
      <c r="E1093" s="21"/>
      <c r="F1093" s="21"/>
      <c r="G1093" s="21"/>
      <c r="H1093" s="21"/>
      <c r="I1093" s="21"/>
      <c r="J1093" s="21"/>
      <c r="K1093" s="21"/>
      <c r="L1093" s="21"/>
      <c r="M1093" s="21"/>
      <c r="N1093" s="21"/>
      <c r="O1093" s="21"/>
      <c r="P1093" s="21"/>
      <c r="Q1093" s="21"/>
      <c r="R1093" s="20"/>
      <c r="S1093" s="21"/>
      <c r="T1093" s="21"/>
    </row>
    <row r="1094" spans="3:20">
      <c r="C1094" s="21"/>
      <c r="D1094" s="21"/>
      <c r="E1094" s="21"/>
      <c r="F1094" s="21"/>
      <c r="G1094" s="21"/>
      <c r="H1094" s="21"/>
      <c r="I1094" s="21"/>
      <c r="J1094" s="21"/>
      <c r="K1094" s="21"/>
      <c r="L1094" s="21"/>
      <c r="M1094" s="21"/>
      <c r="N1094" s="21"/>
      <c r="O1094" s="21"/>
      <c r="P1094" s="21"/>
      <c r="Q1094" s="21"/>
      <c r="R1094" s="20"/>
      <c r="S1094" s="21"/>
      <c r="T1094" s="21"/>
    </row>
    <row r="1095" spans="3:20">
      <c r="C1095" s="21"/>
      <c r="D1095" s="21"/>
      <c r="E1095" s="21"/>
      <c r="F1095" s="21"/>
      <c r="G1095" s="21"/>
      <c r="H1095" s="21"/>
      <c r="I1095" s="21"/>
      <c r="J1095" s="21"/>
      <c r="K1095" s="21"/>
      <c r="L1095" s="21"/>
      <c r="M1095" s="21"/>
      <c r="N1095" s="21"/>
      <c r="O1095" s="21"/>
      <c r="P1095" s="21"/>
      <c r="Q1095" s="21"/>
      <c r="R1095" s="20"/>
      <c r="S1095" s="21"/>
      <c r="T1095" s="21"/>
    </row>
    <row r="1096" spans="3:20">
      <c r="C1096" s="21"/>
      <c r="D1096" s="21"/>
      <c r="E1096" s="21"/>
      <c r="F1096" s="21"/>
      <c r="G1096" s="21"/>
      <c r="H1096" s="21"/>
      <c r="I1096" s="21"/>
      <c r="J1096" s="21"/>
      <c r="K1096" s="21"/>
      <c r="L1096" s="21"/>
      <c r="M1096" s="21"/>
      <c r="N1096" s="21"/>
      <c r="O1096" s="21"/>
      <c r="P1096" s="21"/>
      <c r="Q1096" s="21"/>
      <c r="R1096" s="20"/>
      <c r="S1096" s="21"/>
      <c r="T1096" s="21"/>
    </row>
    <row r="1097" spans="3:20">
      <c r="C1097" s="21"/>
      <c r="D1097" s="21"/>
      <c r="E1097" s="21"/>
      <c r="F1097" s="21"/>
      <c r="G1097" s="21"/>
      <c r="H1097" s="21"/>
      <c r="I1097" s="21"/>
      <c r="J1097" s="21"/>
      <c r="K1097" s="21"/>
      <c r="L1097" s="21"/>
      <c r="M1097" s="21"/>
      <c r="N1097" s="21"/>
      <c r="O1097" s="21"/>
      <c r="P1097" s="21"/>
      <c r="Q1097" s="21"/>
      <c r="R1097" s="20"/>
      <c r="S1097" s="21"/>
      <c r="T1097" s="21"/>
    </row>
    <row r="1098" spans="3:20">
      <c r="C1098" s="21"/>
      <c r="D1098" s="21"/>
      <c r="E1098" s="21"/>
      <c r="F1098" s="21"/>
      <c r="G1098" s="21"/>
      <c r="H1098" s="21"/>
      <c r="I1098" s="21"/>
      <c r="J1098" s="21"/>
      <c r="K1098" s="21"/>
      <c r="L1098" s="21"/>
      <c r="M1098" s="21"/>
      <c r="N1098" s="21"/>
      <c r="O1098" s="21"/>
      <c r="P1098" s="21"/>
      <c r="Q1098" s="21"/>
      <c r="R1098" s="20"/>
      <c r="S1098" s="21"/>
      <c r="T1098" s="21"/>
    </row>
    <row r="1099" spans="3:20">
      <c r="C1099" s="21"/>
      <c r="D1099" s="21"/>
      <c r="E1099" s="21"/>
      <c r="F1099" s="21"/>
      <c r="G1099" s="21"/>
      <c r="H1099" s="21"/>
      <c r="I1099" s="21"/>
      <c r="J1099" s="21"/>
      <c r="K1099" s="21"/>
      <c r="L1099" s="21"/>
      <c r="M1099" s="21"/>
      <c r="N1099" s="21"/>
      <c r="O1099" s="21"/>
      <c r="P1099" s="21"/>
      <c r="Q1099" s="21"/>
      <c r="R1099" s="20"/>
      <c r="S1099" s="21"/>
      <c r="T1099" s="21"/>
    </row>
    <row r="1100" spans="3:20">
      <c r="C1100" s="21"/>
      <c r="D1100" s="21"/>
      <c r="E1100" s="21"/>
      <c r="F1100" s="21"/>
      <c r="G1100" s="21"/>
      <c r="H1100" s="21"/>
      <c r="I1100" s="21"/>
      <c r="J1100" s="21"/>
      <c r="K1100" s="21"/>
      <c r="L1100" s="21"/>
      <c r="M1100" s="21"/>
      <c r="N1100" s="21"/>
      <c r="O1100" s="21"/>
      <c r="P1100" s="21"/>
      <c r="Q1100" s="21"/>
      <c r="R1100" s="20"/>
      <c r="S1100" s="21"/>
      <c r="T1100" s="21"/>
    </row>
    <row r="1101" spans="3:20">
      <c r="C1101" s="21"/>
      <c r="D1101" s="21"/>
      <c r="E1101" s="21"/>
      <c r="F1101" s="21"/>
      <c r="G1101" s="21"/>
      <c r="H1101" s="21"/>
      <c r="I1101" s="21"/>
      <c r="J1101" s="21"/>
      <c r="K1101" s="21"/>
      <c r="L1101" s="21"/>
      <c r="M1101" s="21"/>
      <c r="N1101" s="21"/>
      <c r="O1101" s="21"/>
      <c r="P1101" s="21"/>
      <c r="Q1101" s="21"/>
      <c r="R1101" s="20"/>
      <c r="S1101" s="21"/>
      <c r="T1101" s="21"/>
    </row>
    <row r="1102" spans="3:20">
      <c r="C1102" s="21"/>
      <c r="D1102" s="21"/>
      <c r="E1102" s="21"/>
      <c r="F1102" s="21"/>
      <c r="G1102" s="21"/>
      <c r="H1102" s="21"/>
      <c r="I1102" s="21"/>
      <c r="J1102" s="21"/>
      <c r="K1102" s="21"/>
      <c r="L1102" s="21"/>
      <c r="M1102" s="21"/>
      <c r="N1102" s="21"/>
      <c r="O1102" s="21"/>
      <c r="P1102" s="21"/>
      <c r="Q1102" s="21"/>
      <c r="R1102" s="20"/>
      <c r="S1102" s="21"/>
      <c r="T1102" s="21"/>
    </row>
    <row r="1103" spans="3:20">
      <c r="C1103" s="21"/>
      <c r="D1103" s="21"/>
      <c r="E1103" s="21"/>
      <c r="F1103" s="21"/>
      <c r="G1103" s="21"/>
      <c r="H1103" s="21"/>
      <c r="I1103" s="21"/>
      <c r="J1103" s="21"/>
      <c r="K1103" s="21"/>
      <c r="L1103" s="21"/>
      <c r="M1103" s="21"/>
      <c r="N1103" s="21"/>
      <c r="O1103" s="21"/>
      <c r="P1103" s="21"/>
      <c r="Q1103" s="21"/>
      <c r="R1103" s="20"/>
      <c r="S1103" s="21"/>
      <c r="T1103" s="21"/>
    </row>
    <row r="1104" spans="3:20">
      <c r="C1104" s="21"/>
      <c r="D1104" s="21"/>
      <c r="E1104" s="21"/>
      <c r="F1104" s="21"/>
      <c r="G1104" s="21"/>
      <c r="H1104" s="21"/>
      <c r="I1104" s="21"/>
      <c r="J1104" s="21"/>
      <c r="K1104" s="21"/>
      <c r="L1104" s="21"/>
      <c r="M1104" s="21"/>
      <c r="N1104" s="21"/>
      <c r="O1104" s="21"/>
      <c r="P1104" s="21"/>
      <c r="Q1104" s="21"/>
      <c r="R1104" s="20"/>
      <c r="S1104" s="21"/>
      <c r="T1104" s="21"/>
    </row>
    <row r="1105" spans="3:20">
      <c r="C1105" s="21"/>
      <c r="D1105" s="21"/>
      <c r="E1105" s="21"/>
      <c r="F1105" s="21"/>
      <c r="G1105" s="21"/>
      <c r="H1105" s="21"/>
      <c r="I1105" s="21"/>
      <c r="J1105" s="21"/>
      <c r="K1105" s="21"/>
      <c r="L1105" s="21"/>
      <c r="M1105" s="21"/>
      <c r="N1105" s="21"/>
      <c r="O1105" s="21"/>
      <c r="P1105" s="21"/>
      <c r="Q1105" s="21"/>
      <c r="R1105" s="20"/>
      <c r="S1105" s="21"/>
      <c r="T1105" s="21"/>
    </row>
    <row r="1106" spans="3:20">
      <c r="C1106" s="21"/>
      <c r="D1106" s="21"/>
      <c r="E1106" s="21"/>
      <c r="F1106" s="21"/>
      <c r="G1106" s="21"/>
      <c r="H1106" s="21"/>
      <c r="I1106" s="21"/>
      <c r="J1106" s="21"/>
      <c r="K1106" s="21"/>
      <c r="L1106" s="21"/>
      <c r="M1106" s="21"/>
      <c r="N1106" s="21"/>
      <c r="O1106" s="21"/>
      <c r="P1106" s="21"/>
      <c r="Q1106" s="21"/>
      <c r="R1106" s="20"/>
      <c r="S1106" s="21"/>
      <c r="T1106" s="21"/>
    </row>
    <row r="1107" spans="3:20">
      <c r="C1107" s="21"/>
      <c r="D1107" s="21"/>
      <c r="E1107" s="21"/>
      <c r="F1107" s="21"/>
      <c r="G1107" s="21"/>
      <c r="H1107" s="21"/>
      <c r="I1107" s="21"/>
      <c r="J1107" s="21"/>
      <c r="K1107" s="21"/>
      <c r="L1107" s="21"/>
      <c r="M1107" s="21"/>
      <c r="N1107" s="21"/>
      <c r="O1107" s="21"/>
      <c r="P1107" s="21"/>
      <c r="Q1107" s="21"/>
      <c r="R1107" s="20"/>
      <c r="S1107" s="21"/>
      <c r="T1107" s="21"/>
    </row>
    <row r="1108" spans="3:20">
      <c r="C1108" s="21"/>
      <c r="D1108" s="21"/>
      <c r="E1108" s="21"/>
      <c r="F1108" s="21"/>
      <c r="G1108" s="21"/>
      <c r="H1108" s="21"/>
      <c r="I1108" s="21"/>
      <c r="J1108" s="21"/>
      <c r="K1108" s="21"/>
      <c r="L1108" s="21"/>
      <c r="M1108" s="21"/>
      <c r="N1108" s="21"/>
      <c r="O1108" s="21"/>
      <c r="P1108" s="21"/>
      <c r="Q1108" s="21"/>
      <c r="R1108" s="20"/>
      <c r="S1108" s="21"/>
      <c r="T1108" s="21"/>
    </row>
    <row r="1109" spans="3:20">
      <c r="C1109" s="21"/>
      <c r="D1109" s="21"/>
      <c r="E1109" s="21"/>
      <c r="F1109" s="21"/>
      <c r="G1109" s="21"/>
      <c r="H1109" s="21"/>
      <c r="I1109" s="21"/>
      <c r="J1109" s="21"/>
      <c r="K1109" s="21"/>
      <c r="L1109" s="21"/>
      <c r="M1109" s="21"/>
      <c r="N1109" s="21"/>
      <c r="O1109" s="21"/>
      <c r="P1109" s="21"/>
      <c r="Q1109" s="21"/>
      <c r="R1109" s="20"/>
      <c r="S1109" s="21"/>
      <c r="T1109" s="21"/>
    </row>
    <row r="1110" spans="3:20">
      <c r="C1110" s="21"/>
      <c r="D1110" s="21"/>
      <c r="E1110" s="21"/>
      <c r="F1110" s="21"/>
      <c r="G1110" s="21"/>
      <c r="H1110" s="21"/>
      <c r="I1110" s="21"/>
      <c r="J1110" s="21"/>
      <c r="K1110" s="21"/>
      <c r="L1110" s="21"/>
      <c r="M1110" s="21"/>
      <c r="N1110" s="21"/>
      <c r="O1110" s="21"/>
      <c r="P1110" s="21"/>
      <c r="Q1110" s="21"/>
      <c r="R1110" s="20"/>
      <c r="S1110" s="21"/>
      <c r="T1110" s="21"/>
    </row>
    <row r="1111" spans="3:20">
      <c r="C1111" s="21"/>
      <c r="D1111" s="21"/>
      <c r="E1111" s="21"/>
      <c r="F1111" s="21"/>
      <c r="G1111" s="21"/>
      <c r="H1111" s="21"/>
      <c r="I1111" s="21"/>
      <c r="J1111" s="21"/>
      <c r="K1111" s="21"/>
      <c r="L1111" s="21"/>
      <c r="M1111" s="21"/>
      <c r="N1111" s="21"/>
      <c r="O1111" s="21"/>
      <c r="P1111" s="21"/>
      <c r="Q1111" s="21"/>
      <c r="R1111" s="20"/>
      <c r="S1111" s="21"/>
      <c r="T1111" s="21"/>
    </row>
    <row r="1112" spans="3:20">
      <c r="C1112" s="21"/>
      <c r="D1112" s="21"/>
      <c r="E1112" s="21"/>
      <c r="F1112" s="21"/>
      <c r="G1112" s="21"/>
      <c r="H1112" s="21"/>
      <c r="I1112" s="21"/>
      <c r="J1112" s="21"/>
      <c r="K1112" s="21"/>
      <c r="L1112" s="21"/>
      <c r="M1112" s="21"/>
      <c r="N1112" s="21"/>
      <c r="O1112" s="21"/>
      <c r="P1112" s="21"/>
      <c r="Q1112" s="21"/>
      <c r="R1112" s="20"/>
      <c r="S1112" s="21"/>
      <c r="T1112" s="21"/>
    </row>
    <row r="1113" spans="3:20">
      <c r="C1113" s="21"/>
      <c r="D1113" s="21"/>
      <c r="E1113" s="21"/>
      <c r="F1113" s="21"/>
      <c r="G1113" s="21"/>
      <c r="H1113" s="21"/>
      <c r="I1113" s="21"/>
      <c r="J1113" s="21"/>
      <c r="K1113" s="21"/>
      <c r="L1113" s="21"/>
      <c r="M1113" s="21"/>
      <c r="N1113" s="21"/>
      <c r="O1113" s="21"/>
      <c r="P1113" s="21"/>
      <c r="Q1113" s="21"/>
      <c r="R1113" s="20"/>
      <c r="S1113" s="21"/>
      <c r="T1113" s="21"/>
    </row>
    <row r="1114" spans="3:20">
      <c r="C1114" s="21"/>
      <c r="D1114" s="21"/>
      <c r="E1114" s="21"/>
      <c r="F1114" s="21"/>
      <c r="G1114" s="21"/>
      <c r="H1114" s="21"/>
      <c r="I1114" s="21"/>
      <c r="J1114" s="21"/>
      <c r="K1114" s="21"/>
      <c r="L1114" s="21"/>
      <c r="M1114" s="21"/>
      <c r="N1114" s="21"/>
      <c r="O1114" s="21"/>
      <c r="P1114" s="21"/>
      <c r="Q1114" s="21"/>
      <c r="R1114" s="20"/>
      <c r="S1114" s="21"/>
      <c r="T1114" s="21"/>
    </row>
    <row r="1115" spans="3:20">
      <c r="C1115" s="21"/>
      <c r="D1115" s="21"/>
      <c r="E1115" s="21"/>
      <c r="F1115" s="21"/>
      <c r="G1115" s="21"/>
      <c r="H1115" s="21"/>
      <c r="I1115" s="21"/>
      <c r="J1115" s="21"/>
      <c r="K1115" s="21"/>
      <c r="L1115" s="21"/>
      <c r="M1115" s="21"/>
      <c r="N1115" s="21"/>
      <c r="O1115" s="21"/>
      <c r="P1115" s="21"/>
      <c r="Q1115" s="21"/>
      <c r="R1115" s="20"/>
      <c r="S1115" s="21"/>
      <c r="T1115" s="21"/>
    </row>
    <row r="1116" spans="3:20">
      <c r="C1116" s="21"/>
      <c r="D1116" s="21"/>
      <c r="E1116" s="21"/>
      <c r="F1116" s="21"/>
      <c r="G1116" s="21"/>
      <c r="H1116" s="21"/>
      <c r="I1116" s="21"/>
      <c r="J1116" s="21"/>
      <c r="K1116" s="21"/>
      <c r="L1116" s="21"/>
      <c r="M1116" s="21"/>
      <c r="N1116" s="21"/>
      <c r="O1116" s="21"/>
      <c r="P1116" s="21"/>
      <c r="Q1116" s="21"/>
      <c r="R1116" s="20"/>
      <c r="S1116" s="21"/>
      <c r="T1116" s="21"/>
    </row>
    <row r="1117" spans="3:20">
      <c r="C1117" s="21"/>
      <c r="D1117" s="21"/>
      <c r="E1117" s="21"/>
      <c r="F1117" s="21"/>
      <c r="G1117" s="21"/>
      <c r="H1117" s="21"/>
      <c r="I1117" s="21"/>
      <c r="J1117" s="21"/>
      <c r="K1117" s="21"/>
      <c r="L1117" s="21"/>
      <c r="M1117" s="21"/>
      <c r="N1117" s="21"/>
      <c r="O1117" s="21"/>
      <c r="P1117" s="21"/>
      <c r="Q1117" s="21"/>
      <c r="R1117" s="20"/>
      <c r="S1117" s="21"/>
      <c r="T1117" s="21"/>
    </row>
    <row r="1118" spans="3:20">
      <c r="C1118" s="21"/>
      <c r="D1118" s="21"/>
      <c r="E1118" s="21"/>
      <c r="F1118" s="21"/>
      <c r="G1118" s="21"/>
      <c r="H1118" s="21"/>
      <c r="I1118" s="21"/>
      <c r="J1118" s="21"/>
      <c r="K1118" s="21"/>
      <c r="L1118" s="21"/>
      <c r="M1118" s="21"/>
      <c r="N1118" s="21"/>
      <c r="O1118" s="21"/>
      <c r="P1118" s="21"/>
      <c r="Q1118" s="21"/>
      <c r="R1118" s="20"/>
      <c r="S1118" s="21"/>
      <c r="T1118" s="21"/>
    </row>
    <row r="1119" spans="3:20">
      <c r="C1119" s="21"/>
      <c r="D1119" s="21"/>
      <c r="E1119" s="21"/>
      <c r="F1119" s="21"/>
      <c r="G1119" s="21"/>
      <c r="H1119" s="21"/>
      <c r="I1119" s="21"/>
      <c r="J1119" s="21"/>
      <c r="K1119" s="21"/>
      <c r="L1119" s="21"/>
      <c r="M1119" s="21"/>
      <c r="N1119" s="21"/>
      <c r="O1119" s="21"/>
      <c r="P1119" s="21"/>
      <c r="Q1119" s="21"/>
      <c r="R1119" s="20"/>
      <c r="S1119" s="21"/>
      <c r="T1119" s="21"/>
    </row>
    <row r="1120" spans="3:20">
      <c r="C1120" s="21"/>
      <c r="D1120" s="21"/>
      <c r="E1120" s="21"/>
      <c r="F1120" s="21"/>
      <c r="G1120" s="21"/>
      <c r="H1120" s="21"/>
      <c r="I1120" s="21"/>
      <c r="J1120" s="21"/>
      <c r="K1120" s="21"/>
      <c r="L1120" s="21"/>
      <c r="M1120" s="21"/>
      <c r="N1120" s="21"/>
      <c r="O1120" s="21"/>
      <c r="P1120" s="21"/>
      <c r="Q1120" s="21"/>
      <c r="R1120" s="20"/>
      <c r="S1120" s="21"/>
      <c r="T1120" s="21"/>
    </row>
    <row r="1121" spans="3:20">
      <c r="C1121" s="21"/>
      <c r="D1121" s="21"/>
      <c r="E1121" s="21"/>
      <c r="F1121" s="21"/>
      <c r="G1121" s="21"/>
      <c r="H1121" s="21"/>
      <c r="I1121" s="21"/>
      <c r="J1121" s="21"/>
      <c r="K1121" s="21"/>
      <c r="L1121" s="21"/>
      <c r="M1121" s="21"/>
      <c r="N1121" s="21"/>
      <c r="O1121" s="21"/>
      <c r="P1121" s="21"/>
      <c r="Q1121" s="21"/>
      <c r="R1121" s="20"/>
      <c r="S1121" s="21"/>
      <c r="T1121" s="21"/>
    </row>
    <row r="1122" spans="3:20">
      <c r="C1122" s="21"/>
      <c r="D1122" s="21"/>
      <c r="E1122" s="21"/>
      <c r="F1122" s="21"/>
      <c r="G1122" s="21"/>
      <c r="H1122" s="21"/>
      <c r="I1122" s="21"/>
      <c r="J1122" s="21"/>
      <c r="K1122" s="21"/>
      <c r="L1122" s="21"/>
      <c r="M1122" s="21"/>
      <c r="N1122" s="21"/>
      <c r="O1122" s="21"/>
      <c r="P1122" s="21"/>
      <c r="Q1122" s="21"/>
      <c r="R1122" s="20"/>
      <c r="S1122" s="21"/>
      <c r="T1122" s="21"/>
    </row>
    <row r="1123" spans="3:20">
      <c r="C1123" s="21"/>
      <c r="D1123" s="21"/>
      <c r="E1123" s="21"/>
      <c r="F1123" s="21"/>
      <c r="G1123" s="21"/>
      <c r="H1123" s="21"/>
      <c r="I1123" s="21"/>
      <c r="J1123" s="21"/>
      <c r="K1123" s="21"/>
      <c r="L1123" s="21"/>
      <c r="M1123" s="21"/>
      <c r="N1123" s="21"/>
      <c r="O1123" s="21"/>
      <c r="P1123" s="21"/>
      <c r="Q1123" s="21"/>
      <c r="R1123" s="20"/>
      <c r="S1123" s="21"/>
      <c r="T1123" s="21"/>
    </row>
    <row r="1124" spans="3:20">
      <c r="C1124" s="21"/>
      <c r="D1124" s="21"/>
      <c r="E1124" s="21"/>
      <c r="F1124" s="21"/>
      <c r="G1124" s="21"/>
      <c r="H1124" s="21"/>
      <c r="I1124" s="21"/>
      <c r="J1124" s="21"/>
      <c r="K1124" s="21"/>
      <c r="L1124" s="21"/>
      <c r="M1124" s="21"/>
      <c r="N1124" s="21"/>
      <c r="O1124" s="21"/>
      <c r="P1124" s="21"/>
      <c r="Q1124" s="21"/>
      <c r="R1124" s="20"/>
      <c r="S1124" s="21"/>
      <c r="T1124" s="21"/>
    </row>
    <row r="1125" spans="3:20">
      <c r="C1125" s="21"/>
      <c r="D1125" s="21"/>
      <c r="E1125" s="21"/>
      <c r="F1125" s="21"/>
      <c r="G1125" s="21"/>
      <c r="H1125" s="21"/>
      <c r="I1125" s="21"/>
      <c r="J1125" s="21"/>
      <c r="K1125" s="21"/>
      <c r="L1125" s="21"/>
      <c r="M1125" s="21"/>
      <c r="N1125" s="21"/>
      <c r="O1125" s="21"/>
      <c r="P1125" s="21"/>
      <c r="Q1125" s="21"/>
      <c r="R1125" s="20"/>
      <c r="S1125" s="21"/>
      <c r="T1125" s="21"/>
    </row>
    <row r="1126" spans="3:20">
      <c r="C1126" s="21"/>
      <c r="D1126" s="21"/>
      <c r="E1126" s="21"/>
      <c r="F1126" s="21"/>
      <c r="G1126" s="21"/>
      <c r="H1126" s="21"/>
      <c r="I1126" s="21"/>
      <c r="J1126" s="21"/>
      <c r="K1126" s="21"/>
      <c r="L1126" s="21"/>
      <c r="M1126" s="21"/>
      <c r="N1126" s="21"/>
      <c r="O1126" s="21"/>
      <c r="P1126" s="21"/>
      <c r="Q1126" s="21"/>
      <c r="R1126" s="20"/>
      <c r="S1126" s="21"/>
      <c r="T1126" s="21"/>
    </row>
    <row r="1127" spans="3:20">
      <c r="C1127" s="21"/>
      <c r="D1127" s="21"/>
      <c r="E1127" s="21"/>
      <c r="F1127" s="21"/>
      <c r="G1127" s="21"/>
      <c r="H1127" s="21"/>
      <c r="I1127" s="21"/>
      <c r="J1127" s="21"/>
      <c r="K1127" s="21"/>
      <c r="L1127" s="21"/>
      <c r="M1127" s="21"/>
      <c r="N1127" s="21"/>
      <c r="O1127" s="21"/>
      <c r="P1127" s="21"/>
      <c r="Q1127" s="21"/>
      <c r="R1127" s="20"/>
      <c r="S1127" s="21"/>
      <c r="T1127" s="21"/>
    </row>
    <row r="1128" spans="3:20">
      <c r="C1128" s="21"/>
      <c r="D1128" s="21"/>
      <c r="E1128" s="21"/>
      <c r="F1128" s="21"/>
      <c r="G1128" s="21"/>
      <c r="H1128" s="21"/>
      <c r="I1128" s="21"/>
      <c r="J1128" s="21"/>
      <c r="K1128" s="21"/>
      <c r="L1128" s="21"/>
      <c r="M1128" s="21"/>
      <c r="N1128" s="21"/>
      <c r="O1128" s="21"/>
      <c r="P1128" s="21"/>
      <c r="Q1128" s="21"/>
      <c r="R1128" s="20"/>
      <c r="S1128" s="21"/>
      <c r="T1128" s="21"/>
    </row>
    <row r="1129" spans="3:20">
      <c r="C1129" s="21"/>
      <c r="D1129" s="21"/>
      <c r="E1129" s="21"/>
      <c r="F1129" s="21"/>
      <c r="G1129" s="21"/>
      <c r="H1129" s="21"/>
      <c r="I1129" s="21"/>
      <c r="J1129" s="21"/>
      <c r="K1129" s="21"/>
      <c r="L1129" s="21"/>
      <c r="M1129" s="21"/>
      <c r="N1129" s="21"/>
      <c r="O1129" s="21"/>
      <c r="P1129" s="21"/>
      <c r="Q1129" s="21"/>
      <c r="R1129" s="20"/>
      <c r="S1129" s="21"/>
      <c r="T1129" s="21"/>
    </row>
    <row r="1130" spans="3:20">
      <c r="C1130" s="21"/>
      <c r="D1130" s="21"/>
      <c r="E1130" s="21"/>
      <c r="F1130" s="21"/>
      <c r="G1130" s="21"/>
      <c r="H1130" s="21"/>
      <c r="I1130" s="21"/>
      <c r="J1130" s="21"/>
      <c r="K1130" s="21"/>
      <c r="L1130" s="21"/>
      <c r="M1130" s="21"/>
      <c r="N1130" s="21"/>
      <c r="O1130" s="21"/>
      <c r="P1130" s="21"/>
      <c r="Q1130" s="21"/>
      <c r="R1130" s="20"/>
      <c r="S1130" s="21"/>
      <c r="T1130" s="21"/>
    </row>
    <row r="1131" spans="3:20">
      <c r="C1131" s="21"/>
      <c r="D1131" s="21"/>
      <c r="E1131" s="21"/>
      <c r="F1131" s="21"/>
      <c r="G1131" s="21"/>
      <c r="H1131" s="21"/>
      <c r="I1131" s="21"/>
      <c r="J1131" s="21"/>
      <c r="K1131" s="21"/>
      <c r="L1131" s="21"/>
      <c r="M1131" s="21"/>
      <c r="N1131" s="21"/>
      <c r="O1131" s="21"/>
      <c r="P1131" s="21"/>
      <c r="Q1131" s="21"/>
      <c r="R1131" s="20"/>
      <c r="S1131" s="21"/>
      <c r="T1131" s="21"/>
    </row>
    <row r="1132" spans="3:20">
      <c r="C1132" s="21"/>
      <c r="D1132" s="21"/>
      <c r="E1132" s="21"/>
      <c r="F1132" s="21"/>
      <c r="G1132" s="21"/>
      <c r="H1132" s="21"/>
      <c r="I1132" s="21"/>
      <c r="J1132" s="21"/>
      <c r="K1132" s="21"/>
      <c r="L1132" s="21"/>
      <c r="M1132" s="21"/>
      <c r="N1132" s="21"/>
      <c r="O1132" s="21"/>
      <c r="P1132" s="21"/>
      <c r="Q1132" s="21"/>
      <c r="R1132" s="20"/>
      <c r="S1132" s="21"/>
      <c r="T1132" s="21"/>
    </row>
    <row r="1133" spans="3:20">
      <c r="C1133" s="21"/>
      <c r="D1133" s="21"/>
      <c r="E1133" s="21"/>
      <c r="F1133" s="21"/>
      <c r="G1133" s="21"/>
      <c r="H1133" s="21"/>
      <c r="I1133" s="21"/>
      <c r="J1133" s="21"/>
      <c r="K1133" s="21"/>
      <c r="L1133" s="21"/>
      <c r="M1133" s="21"/>
      <c r="N1133" s="21"/>
      <c r="O1133" s="21"/>
      <c r="P1133" s="21"/>
      <c r="Q1133" s="21"/>
      <c r="R1133" s="20"/>
      <c r="S1133" s="21"/>
      <c r="T1133" s="21"/>
    </row>
    <row r="1134" spans="3:20">
      <c r="C1134" s="21"/>
      <c r="D1134" s="21"/>
      <c r="E1134" s="21"/>
      <c r="F1134" s="21"/>
      <c r="G1134" s="21"/>
      <c r="H1134" s="21"/>
      <c r="I1134" s="21"/>
      <c r="J1134" s="21"/>
      <c r="K1134" s="21"/>
      <c r="L1134" s="21"/>
      <c r="M1134" s="21"/>
      <c r="N1134" s="21"/>
      <c r="O1134" s="21"/>
      <c r="P1134" s="21"/>
      <c r="Q1134" s="21"/>
      <c r="R1134" s="20"/>
      <c r="S1134" s="21"/>
      <c r="T1134" s="21"/>
    </row>
    <row r="1135" spans="3:20">
      <c r="C1135" s="21"/>
      <c r="D1135" s="21"/>
      <c r="E1135" s="21"/>
      <c r="F1135" s="21"/>
      <c r="G1135" s="21"/>
      <c r="H1135" s="21"/>
      <c r="I1135" s="21"/>
      <c r="J1135" s="21"/>
      <c r="K1135" s="21"/>
      <c r="L1135" s="21"/>
      <c r="M1135" s="21"/>
      <c r="N1135" s="21"/>
      <c r="O1135" s="21"/>
      <c r="P1135" s="21"/>
      <c r="Q1135" s="21"/>
      <c r="R1135" s="20"/>
      <c r="S1135" s="21"/>
      <c r="T1135" s="21"/>
    </row>
    <row r="1136" spans="3:20">
      <c r="C1136" s="21"/>
      <c r="D1136" s="21"/>
      <c r="E1136" s="21"/>
      <c r="F1136" s="21"/>
      <c r="G1136" s="21"/>
      <c r="H1136" s="21"/>
      <c r="I1136" s="21"/>
      <c r="J1136" s="21"/>
      <c r="K1136" s="21"/>
      <c r="L1136" s="21"/>
      <c r="M1136" s="21"/>
      <c r="N1136" s="21"/>
      <c r="O1136" s="21"/>
      <c r="P1136" s="21"/>
      <c r="Q1136" s="21"/>
      <c r="R1136" s="20"/>
      <c r="S1136" s="21"/>
      <c r="T1136" s="21"/>
    </row>
    <row r="1137" spans="3:20">
      <c r="C1137" s="21"/>
      <c r="D1137" s="21"/>
      <c r="E1137" s="21"/>
      <c r="F1137" s="21"/>
      <c r="G1137" s="21"/>
      <c r="H1137" s="21"/>
      <c r="I1137" s="21"/>
      <c r="J1137" s="21"/>
      <c r="K1137" s="21"/>
      <c r="L1137" s="21"/>
      <c r="M1137" s="21"/>
      <c r="N1137" s="21"/>
      <c r="O1137" s="21"/>
      <c r="P1137" s="21"/>
      <c r="Q1137" s="21"/>
      <c r="R1137" s="20"/>
      <c r="S1137" s="21"/>
      <c r="T1137" s="21"/>
    </row>
    <row r="1138" spans="3:20">
      <c r="C1138" s="21"/>
      <c r="D1138" s="21"/>
      <c r="E1138" s="21"/>
      <c r="F1138" s="21"/>
      <c r="G1138" s="21"/>
      <c r="H1138" s="21"/>
      <c r="I1138" s="21"/>
      <c r="J1138" s="21"/>
      <c r="K1138" s="21"/>
      <c r="L1138" s="21"/>
      <c r="M1138" s="21"/>
      <c r="N1138" s="21"/>
      <c r="O1138" s="21"/>
      <c r="P1138" s="21"/>
      <c r="Q1138" s="21"/>
      <c r="R1138" s="20"/>
      <c r="S1138" s="21"/>
      <c r="T1138" s="21"/>
    </row>
    <row r="1139" spans="3:20">
      <c r="C1139" s="21"/>
      <c r="D1139" s="21"/>
      <c r="E1139" s="21"/>
      <c r="F1139" s="21"/>
      <c r="G1139" s="21"/>
      <c r="H1139" s="21"/>
      <c r="I1139" s="21"/>
      <c r="J1139" s="21"/>
      <c r="K1139" s="21"/>
      <c r="L1139" s="21"/>
      <c r="M1139" s="21"/>
      <c r="N1139" s="21"/>
      <c r="O1139" s="21"/>
      <c r="P1139" s="21"/>
      <c r="Q1139" s="21"/>
      <c r="R1139" s="20"/>
      <c r="S1139" s="21"/>
      <c r="T1139" s="21"/>
    </row>
    <row r="1140" spans="3:20">
      <c r="C1140" s="21"/>
      <c r="D1140" s="21"/>
      <c r="E1140" s="21"/>
      <c r="F1140" s="21"/>
      <c r="G1140" s="21"/>
      <c r="H1140" s="21"/>
      <c r="I1140" s="21"/>
      <c r="J1140" s="21"/>
      <c r="K1140" s="21"/>
      <c r="L1140" s="21"/>
      <c r="M1140" s="21"/>
      <c r="N1140" s="21"/>
      <c r="O1140" s="21"/>
      <c r="P1140" s="21"/>
      <c r="Q1140" s="21"/>
      <c r="R1140" s="20"/>
      <c r="S1140" s="21"/>
      <c r="T1140" s="21"/>
    </row>
    <row r="1141" spans="3:20">
      <c r="C1141" s="21"/>
      <c r="D1141" s="21"/>
      <c r="E1141" s="21"/>
      <c r="F1141" s="21"/>
      <c r="G1141" s="21"/>
      <c r="H1141" s="21"/>
      <c r="I1141" s="21"/>
      <c r="J1141" s="21"/>
      <c r="K1141" s="21"/>
      <c r="L1141" s="21"/>
      <c r="M1141" s="21"/>
      <c r="N1141" s="21"/>
      <c r="O1141" s="21"/>
      <c r="P1141" s="21"/>
      <c r="Q1141" s="21"/>
      <c r="R1141" s="20"/>
      <c r="S1141" s="21"/>
      <c r="T1141" s="21"/>
    </row>
    <row r="1142" spans="3:20">
      <c r="C1142" s="21"/>
      <c r="D1142" s="21"/>
      <c r="E1142" s="21"/>
      <c r="F1142" s="21"/>
      <c r="G1142" s="21"/>
      <c r="H1142" s="21"/>
      <c r="I1142" s="21"/>
      <c r="J1142" s="21"/>
      <c r="K1142" s="21"/>
      <c r="L1142" s="21"/>
      <c r="M1142" s="21"/>
      <c r="N1142" s="21"/>
      <c r="O1142" s="21"/>
      <c r="P1142" s="21"/>
      <c r="Q1142" s="21"/>
      <c r="R1142" s="20"/>
      <c r="S1142" s="21"/>
      <c r="T1142" s="21"/>
    </row>
    <row r="1143" spans="3:20">
      <c r="C1143" s="21"/>
      <c r="D1143" s="21"/>
      <c r="E1143" s="21"/>
      <c r="F1143" s="21"/>
      <c r="G1143" s="21"/>
      <c r="H1143" s="21"/>
      <c r="I1143" s="21"/>
      <c r="J1143" s="21"/>
      <c r="K1143" s="21"/>
      <c r="L1143" s="21"/>
      <c r="M1143" s="21"/>
      <c r="N1143" s="21"/>
      <c r="O1143" s="21"/>
      <c r="P1143" s="21"/>
      <c r="Q1143" s="21"/>
      <c r="R1143" s="20"/>
      <c r="S1143" s="21"/>
      <c r="T1143" s="21"/>
    </row>
    <row r="1144" spans="3:20">
      <c r="C1144" s="21"/>
      <c r="D1144" s="21"/>
      <c r="E1144" s="21"/>
      <c r="F1144" s="21"/>
      <c r="G1144" s="21"/>
      <c r="H1144" s="21"/>
      <c r="I1144" s="21"/>
      <c r="J1144" s="21"/>
      <c r="K1144" s="21"/>
      <c r="L1144" s="21"/>
      <c r="M1144" s="21"/>
      <c r="N1144" s="21"/>
      <c r="O1144" s="21"/>
      <c r="P1144" s="21"/>
      <c r="Q1144" s="21"/>
      <c r="R1144" s="20"/>
      <c r="S1144" s="21"/>
      <c r="T1144" s="21"/>
    </row>
    <row r="1145" spans="3:20">
      <c r="C1145" s="21"/>
      <c r="D1145" s="21"/>
      <c r="E1145" s="21"/>
      <c r="F1145" s="21"/>
      <c r="G1145" s="21"/>
      <c r="H1145" s="21"/>
      <c r="I1145" s="21"/>
      <c r="J1145" s="21"/>
      <c r="K1145" s="21"/>
      <c r="L1145" s="21"/>
      <c r="M1145" s="21"/>
      <c r="N1145" s="21"/>
      <c r="O1145" s="21"/>
      <c r="P1145" s="21"/>
      <c r="Q1145" s="21"/>
      <c r="R1145" s="20"/>
      <c r="S1145" s="21"/>
      <c r="T1145" s="21"/>
    </row>
    <row r="1146" spans="3:20">
      <c r="C1146" s="21"/>
      <c r="D1146" s="21"/>
      <c r="E1146" s="21"/>
      <c r="F1146" s="21"/>
      <c r="G1146" s="21"/>
      <c r="H1146" s="21"/>
      <c r="I1146" s="21"/>
      <c r="J1146" s="21"/>
      <c r="K1146" s="21"/>
      <c r="L1146" s="21"/>
      <c r="M1146" s="21"/>
      <c r="N1146" s="21"/>
      <c r="O1146" s="21"/>
      <c r="P1146" s="21"/>
      <c r="Q1146" s="21"/>
      <c r="R1146" s="20"/>
      <c r="S1146" s="21"/>
      <c r="T1146" s="21"/>
    </row>
    <row r="1147" spans="3:20">
      <c r="C1147" s="21"/>
      <c r="D1147" s="21"/>
      <c r="E1147" s="21"/>
      <c r="F1147" s="21"/>
      <c r="G1147" s="21"/>
      <c r="H1147" s="21"/>
      <c r="I1147" s="21"/>
      <c r="J1147" s="21"/>
      <c r="K1147" s="21"/>
      <c r="L1147" s="21"/>
      <c r="M1147" s="21"/>
      <c r="N1147" s="21"/>
      <c r="O1147" s="21"/>
      <c r="P1147" s="21"/>
      <c r="Q1147" s="21"/>
      <c r="R1147" s="20"/>
      <c r="S1147" s="21"/>
      <c r="T1147" s="21"/>
    </row>
    <row r="1148" spans="3:20">
      <c r="C1148" s="21"/>
      <c r="D1148" s="21"/>
      <c r="E1148" s="21"/>
      <c r="F1148" s="21"/>
      <c r="G1148" s="21"/>
      <c r="H1148" s="21"/>
      <c r="I1148" s="21"/>
      <c r="J1148" s="21"/>
      <c r="K1148" s="21"/>
      <c r="L1148" s="21"/>
      <c r="M1148" s="21"/>
      <c r="N1148" s="21"/>
      <c r="O1148" s="21"/>
      <c r="P1148" s="21"/>
      <c r="Q1148" s="21"/>
      <c r="R1148" s="20"/>
      <c r="S1148" s="21"/>
      <c r="T1148" s="21"/>
    </row>
    <row r="1149" spans="3:20">
      <c r="C1149" s="21"/>
      <c r="D1149" s="21"/>
      <c r="E1149" s="21"/>
      <c r="F1149" s="21"/>
      <c r="G1149" s="21"/>
      <c r="H1149" s="21"/>
      <c r="I1149" s="21"/>
      <c r="J1149" s="21"/>
      <c r="K1149" s="21"/>
      <c r="L1149" s="21"/>
      <c r="M1149" s="21"/>
      <c r="N1149" s="21"/>
      <c r="O1149" s="21"/>
      <c r="P1149" s="21"/>
      <c r="Q1149" s="21"/>
      <c r="R1149" s="20"/>
      <c r="S1149" s="21"/>
      <c r="T1149" s="21"/>
    </row>
    <row r="1150" spans="3:20">
      <c r="C1150" s="21"/>
      <c r="D1150" s="21"/>
      <c r="E1150" s="21"/>
      <c r="F1150" s="21"/>
      <c r="G1150" s="21"/>
      <c r="H1150" s="21"/>
      <c r="I1150" s="21"/>
      <c r="J1150" s="21"/>
      <c r="K1150" s="21"/>
      <c r="L1150" s="21"/>
      <c r="M1150" s="21"/>
      <c r="N1150" s="21"/>
      <c r="O1150" s="21"/>
      <c r="P1150" s="21"/>
      <c r="Q1150" s="21"/>
      <c r="R1150" s="20"/>
      <c r="S1150" s="21"/>
      <c r="T1150" s="21"/>
    </row>
    <row r="1151" spans="3:20">
      <c r="C1151" s="21"/>
      <c r="D1151" s="21"/>
      <c r="E1151" s="21"/>
      <c r="F1151" s="21"/>
      <c r="G1151" s="21"/>
      <c r="H1151" s="21"/>
      <c r="I1151" s="21"/>
      <c r="J1151" s="21"/>
      <c r="K1151" s="21"/>
      <c r="L1151" s="21"/>
      <c r="M1151" s="21"/>
      <c r="N1151" s="21"/>
      <c r="O1151" s="21"/>
      <c r="P1151" s="21"/>
      <c r="Q1151" s="21"/>
      <c r="R1151" s="20"/>
      <c r="S1151" s="21"/>
      <c r="T1151" s="21"/>
    </row>
    <row r="1152" spans="3:20">
      <c r="C1152" s="21"/>
      <c r="D1152" s="21"/>
      <c r="E1152" s="21"/>
      <c r="F1152" s="21"/>
      <c r="G1152" s="21"/>
      <c r="H1152" s="21"/>
      <c r="I1152" s="21"/>
      <c r="J1152" s="21"/>
      <c r="K1152" s="21"/>
      <c r="L1152" s="21"/>
      <c r="M1152" s="21"/>
      <c r="N1152" s="21"/>
      <c r="O1152" s="21"/>
      <c r="P1152" s="21"/>
      <c r="Q1152" s="21"/>
      <c r="R1152" s="20"/>
      <c r="S1152" s="21"/>
      <c r="T1152" s="21"/>
    </row>
    <row r="1153" spans="3:20">
      <c r="C1153" s="21"/>
      <c r="D1153" s="21"/>
      <c r="E1153" s="21"/>
      <c r="F1153" s="21"/>
      <c r="G1153" s="21"/>
      <c r="H1153" s="21"/>
      <c r="I1153" s="21"/>
      <c r="J1153" s="21"/>
      <c r="K1153" s="21"/>
      <c r="L1153" s="21"/>
      <c r="M1153" s="21"/>
      <c r="N1153" s="21"/>
      <c r="O1153" s="21"/>
      <c r="P1153" s="21"/>
      <c r="Q1153" s="21"/>
      <c r="R1153" s="20"/>
      <c r="S1153" s="21"/>
      <c r="T1153" s="21"/>
    </row>
    <row r="1154" spans="3:20">
      <c r="C1154" s="21"/>
      <c r="D1154" s="21"/>
      <c r="E1154" s="21"/>
      <c r="F1154" s="21"/>
      <c r="G1154" s="21"/>
      <c r="H1154" s="21"/>
      <c r="I1154" s="21"/>
      <c r="J1154" s="21"/>
      <c r="K1154" s="21"/>
      <c r="L1154" s="21"/>
      <c r="M1154" s="21"/>
      <c r="N1154" s="21"/>
      <c r="O1154" s="21"/>
      <c r="P1154" s="21"/>
      <c r="Q1154" s="21"/>
      <c r="R1154" s="20"/>
      <c r="S1154" s="21"/>
      <c r="T1154" s="21"/>
    </row>
    <row r="1155" spans="3:20">
      <c r="C1155" s="21"/>
      <c r="D1155" s="21"/>
      <c r="E1155" s="21"/>
      <c r="F1155" s="21"/>
      <c r="G1155" s="21"/>
      <c r="H1155" s="21"/>
      <c r="I1155" s="21"/>
      <c r="J1155" s="21"/>
      <c r="K1155" s="21"/>
      <c r="L1155" s="21"/>
      <c r="M1155" s="21"/>
      <c r="N1155" s="21"/>
      <c r="O1155" s="21"/>
      <c r="P1155" s="21"/>
      <c r="Q1155" s="21"/>
      <c r="R1155" s="20"/>
      <c r="S1155" s="21"/>
      <c r="T1155" s="21"/>
    </row>
    <row r="1156" spans="3:20">
      <c r="C1156" s="21"/>
      <c r="D1156" s="21"/>
      <c r="E1156" s="21"/>
      <c r="F1156" s="21"/>
      <c r="G1156" s="21"/>
      <c r="H1156" s="21"/>
      <c r="I1156" s="21"/>
      <c r="J1156" s="21"/>
      <c r="K1156" s="21"/>
      <c r="L1156" s="21"/>
      <c r="M1156" s="21"/>
      <c r="N1156" s="21"/>
      <c r="O1156" s="21"/>
      <c r="P1156" s="21"/>
      <c r="Q1156" s="21"/>
      <c r="R1156" s="20"/>
      <c r="S1156" s="21"/>
      <c r="T1156" s="21"/>
    </row>
    <row r="1157" spans="3:20">
      <c r="C1157" s="21"/>
      <c r="D1157" s="21"/>
      <c r="E1157" s="21"/>
      <c r="F1157" s="21"/>
      <c r="G1157" s="21"/>
      <c r="H1157" s="21"/>
      <c r="I1157" s="21"/>
      <c r="J1157" s="21"/>
      <c r="K1157" s="21"/>
      <c r="L1157" s="21"/>
      <c r="M1157" s="21"/>
      <c r="N1157" s="21"/>
      <c r="O1157" s="21"/>
      <c r="P1157" s="21"/>
      <c r="Q1157" s="21"/>
      <c r="R1157" s="20"/>
      <c r="S1157" s="21"/>
      <c r="T1157" s="21"/>
    </row>
    <row r="1158" spans="3:20">
      <c r="C1158" s="21"/>
      <c r="D1158" s="21"/>
      <c r="E1158" s="21"/>
      <c r="F1158" s="21"/>
      <c r="G1158" s="21"/>
      <c r="H1158" s="21"/>
      <c r="I1158" s="21"/>
      <c r="J1158" s="21"/>
      <c r="K1158" s="21"/>
      <c r="L1158" s="21"/>
      <c r="M1158" s="21"/>
      <c r="N1158" s="21"/>
      <c r="O1158" s="21"/>
      <c r="P1158" s="21"/>
      <c r="Q1158" s="21"/>
      <c r="R1158" s="20"/>
      <c r="S1158" s="21"/>
      <c r="T1158" s="21"/>
    </row>
    <row r="1159" spans="3:20">
      <c r="C1159" s="21"/>
      <c r="D1159" s="21"/>
      <c r="E1159" s="21"/>
      <c r="F1159" s="21"/>
      <c r="G1159" s="21"/>
      <c r="H1159" s="21"/>
      <c r="I1159" s="21"/>
      <c r="J1159" s="21"/>
      <c r="K1159" s="21"/>
      <c r="L1159" s="21"/>
      <c r="M1159" s="21"/>
      <c r="N1159" s="21"/>
      <c r="O1159" s="21"/>
      <c r="P1159" s="21"/>
      <c r="Q1159" s="21"/>
      <c r="R1159" s="20"/>
      <c r="S1159" s="21"/>
      <c r="T1159" s="21"/>
    </row>
    <row r="1160" spans="3:20">
      <c r="C1160" s="21"/>
      <c r="D1160" s="21"/>
      <c r="E1160" s="21"/>
      <c r="F1160" s="21"/>
      <c r="G1160" s="21"/>
      <c r="H1160" s="21"/>
      <c r="I1160" s="21"/>
      <c r="J1160" s="21"/>
      <c r="K1160" s="21"/>
      <c r="L1160" s="21"/>
      <c r="M1160" s="21"/>
      <c r="N1160" s="21"/>
      <c r="O1160" s="21"/>
      <c r="P1160" s="21"/>
      <c r="Q1160" s="21"/>
      <c r="R1160" s="20"/>
      <c r="S1160" s="21"/>
      <c r="T1160" s="21"/>
    </row>
    <row r="1161" spans="3:20">
      <c r="C1161" s="21"/>
      <c r="D1161" s="21"/>
      <c r="E1161" s="21"/>
      <c r="F1161" s="21"/>
      <c r="G1161" s="21"/>
      <c r="H1161" s="21"/>
      <c r="I1161" s="21"/>
      <c r="J1161" s="21"/>
      <c r="K1161" s="21"/>
      <c r="L1161" s="21"/>
      <c r="M1161" s="21"/>
      <c r="N1161" s="21"/>
      <c r="O1161" s="21"/>
      <c r="P1161" s="21"/>
      <c r="Q1161" s="21"/>
      <c r="R1161" s="20"/>
      <c r="S1161" s="21"/>
      <c r="T1161" s="21"/>
    </row>
    <row r="1162" spans="3:20">
      <c r="C1162" s="21"/>
      <c r="D1162" s="21"/>
      <c r="E1162" s="21"/>
      <c r="F1162" s="21"/>
      <c r="G1162" s="21"/>
      <c r="H1162" s="21"/>
      <c r="I1162" s="21"/>
      <c r="J1162" s="21"/>
      <c r="K1162" s="21"/>
      <c r="L1162" s="21"/>
      <c r="M1162" s="21"/>
      <c r="N1162" s="21"/>
      <c r="O1162" s="21"/>
      <c r="P1162" s="21"/>
      <c r="Q1162" s="21"/>
      <c r="R1162" s="20"/>
      <c r="S1162" s="21"/>
      <c r="T1162" s="21"/>
    </row>
    <row r="1163" spans="3:20">
      <c r="C1163" s="21"/>
      <c r="D1163" s="21"/>
      <c r="E1163" s="21"/>
      <c r="F1163" s="21"/>
      <c r="G1163" s="21"/>
      <c r="H1163" s="21"/>
      <c r="I1163" s="21"/>
      <c r="J1163" s="21"/>
      <c r="K1163" s="21"/>
      <c r="L1163" s="21"/>
      <c r="M1163" s="21"/>
      <c r="N1163" s="21"/>
      <c r="O1163" s="21"/>
      <c r="P1163" s="21"/>
      <c r="Q1163" s="21"/>
      <c r="R1163" s="20"/>
      <c r="S1163" s="21"/>
      <c r="T1163" s="21"/>
    </row>
    <row r="1164" spans="3:20">
      <c r="C1164" s="21"/>
      <c r="D1164" s="21"/>
      <c r="E1164" s="21"/>
      <c r="F1164" s="21"/>
      <c r="G1164" s="21"/>
      <c r="H1164" s="21"/>
      <c r="I1164" s="21"/>
      <c r="J1164" s="21"/>
      <c r="K1164" s="21"/>
      <c r="L1164" s="21"/>
      <c r="M1164" s="21"/>
      <c r="N1164" s="21"/>
      <c r="O1164" s="21"/>
      <c r="P1164" s="21"/>
      <c r="Q1164" s="21"/>
      <c r="R1164" s="20"/>
      <c r="S1164" s="21"/>
      <c r="T1164" s="21"/>
    </row>
    <row r="1165" spans="3:20">
      <c r="C1165" s="21"/>
      <c r="D1165" s="21"/>
      <c r="E1165" s="21"/>
      <c r="F1165" s="21"/>
      <c r="G1165" s="21"/>
      <c r="H1165" s="21"/>
      <c r="I1165" s="21"/>
      <c r="J1165" s="21"/>
      <c r="K1165" s="21"/>
      <c r="L1165" s="21"/>
      <c r="M1165" s="21"/>
      <c r="N1165" s="21"/>
      <c r="O1165" s="21"/>
      <c r="P1165" s="21"/>
      <c r="Q1165" s="21"/>
      <c r="R1165" s="20"/>
      <c r="S1165" s="21"/>
      <c r="T1165" s="21"/>
    </row>
    <row r="1166" spans="3:20">
      <c r="C1166" s="21"/>
      <c r="D1166" s="21"/>
      <c r="E1166" s="21"/>
      <c r="F1166" s="21"/>
      <c r="G1166" s="21"/>
      <c r="H1166" s="21"/>
      <c r="I1166" s="21"/>
      <c r="J1166" s="21"/>
      <c r="K1166" s="21"/>
      <c r="L1166" s="21"/>
      <c r="M1166" s="21"/>
      <c r="N1166" s="21"/>
      <c r="O1166" s="21"/>
      <c r="P1166" s="21"/>
      <c r="Q1166" s="21"/>
      <c r="R1166" s="20"/>
      <c r="S1166" s="21"/>
      <c r="T1166" s="21"/>
    </row>
    <row r="1167" spans="3:20">
      <c r="C1167" s="21"/>
      <c r="D1167" s="21"/>
      <c r="E1167" s="21"/>
      <c r="F1167" s="21"/>
      <c r="G1167" s="21"/>
      <c r="H1167" s="21"/>
      <c r="I1167" s="21"/>
      <c r="J1167" s="21"/>
      <c r="K1167" s="21"/>
      <c r="L1167" s="21"/>
      <c r="M1167" s="21"/>
      <c r="N1167" s="21"/>
      <c r="O1167" s="21"/>
      <c r="P1167" s="21"/>
      <c r="Q1167" s="21"/>
      <c r="R1167" s="20"/>
      <c r="S1167" s="21"/>
      <c r="T1167" s="21"/>
    </row>
    <row r="1168" spans="3:20">
      <c r="C1168" s="21"/>
      <c r="D1168" s="21"/>
      <c r="E1168" s="21"/>
      <c r="F1168" s="21"/>
      <c r="G1168" s="21"/>
      <c r="H1168" s="21"/>
      <c r="I1168" s="21"/>
      <c r="J1168" s="21"/>
      <c r="K1168" s="21"/>
      <c r="L1168" s="21"/>
      <c r="M1168" s="21"/>
      <c r="N1168" s="21"/>
      <c r="O1168" s="21"/>
      <c r="P1168" s="21"/>
      <c r="Q1168" s="21"/>
      <c r="R1168" s="20"/>
      <c r="S1168" s="21"/>
      <c r="T1168" s="21"/>
    </row>
    <row r="1169" spans="3:20">
      <c r="C1169" s="21"/>
      <c r="D1169" s="21"/>
      <c r="E1169" s="21"/>
      <c r="F1169" s="21"/>
      <c r="G1169" s="21"/>
      <c r="H1169" s="21"/>
      <c r="I1169" s="21"/>
      <c r="J1169" s="21"/>
      <c r="K1169" s="21"/>
      <c r="L1169" s="21"/>
      <c r="M1169" s="21"/>
      <c r="N1169" s="21"/>
      <c r="O1169" s="21"/>
      <c r="P1169" s="21"/>
      <c r="Q1169" s="21"/>
      <c r="R1169" s="20"/>
      <c r="S1169" s="21"/>
      <c r="T1169" s="21"/>
    </row>
    <row r="1170" spans="3:20">
      <c r="C1170" s="21"/>
      <c r="D1170" s="21"/>
      <c r="E1170" s="21"/>
      <c r="F1170" s="21"/>
      <c r="G1170" s="21"/>
      <c r="H1170" s="21"/>
      <c r="I1170" s="21"/>
      <c r="J1170" s="21"/>
      <c r="K1170" s="21"/>
      <c r="L1170" s="21"/>
      <c r="M1170" s="21"/>
      <c r="N1170" s="21"/>
      <c r="O1170" s="21"/>
      <c r="P1170" s="21"/>
      <c r="Q1170" s="21"/>
      <c r="R1170" s="20"/>
      <c r="S1170" s="21"/>
      <c r="T1170" s="21"/>
    </row>
    <row r="1171" spans="3:20">
      <c r="C1171" s="21"/>
      <c r="D1171" s="21"/>
      <c r="E1171" s="21"/>
      <c r="F1171" s="21"/>
      <c r="G1171" s="21"/>
      <c r="H1171" s="21"/>
      <c r="I1171" s="21"/>
      <c r="J1171" s="21"/>
      <c r="K1171" s="21"/>
      <c r="L1171" s="21"/>
      <c r="M1171" s="21"/>
      <c r="N1171" s="21"/>
      <c r="O1171" s="21"/>
      <c r="P1171" s="21"/>
      <c r="Q1171" s="21"/>
      <c r="R1171" s="20"/>
      <c r="S1171" s="21"/>
      <c r="T1171" s="21"/>
    </row>
    <row r="1172" spans="3:20">
      <c r="C1172" s="21"/>
      <c r="D1172" s="21"/>
      <c r="E1172" s="21"/>
      <c r="F1172" s="21"/>
      <c r="G1172" s="21"/>
      <c r="H1172" s="21"/>
      <c r="I1172" s="21"/>
      <c r="J1172" s="21"/>
      <c r="K1172" s="21"/>
      <c r="L1172" s="21"/>
      <c r="M1172" s="21"/>
      <c r="N1172" s="21"/>
      <c r="O1172" s="21"/>
      <c r="P1172" s="21"/>
      <c r="Q1172" s="21"/>
      <c r="R1172" s="20"/>
      <c r="S1172" s="21"/>
      <c r="T1172" s="21"/>
    </row>
    <row r="1173" spans="3:20">
      <c r="C1173" s="21"/>
      <c r="D1173" s="21"/>
      <c r="E1173" s="21"/>
      <c r="F1173" s="21"/>
      <c r="G1173" s="21"/>
      <c r="H1173" s="21"/>
      <c r="I1173" s="21"/>
      <c r="J1173" s="21"/>
      <c r="K1173" s="21"/>
      <c r="L1173" s="21"/>
      <c r="M1173" s="21"/>
      <c r="N1173" s="21"/>
      <c r="O1173" s="21"/>
      <c r="P1173" s="21"/>
      <c r="Q1173" s="21"/>
      <c r="R1173" s="20"/>
      <c r="S1173" s="21"/>
      <c r="T1173" s="21"/>
    </row>
    <row r="1174" spans="3:20">
      <c r="C1174" s="21"/>
      <c r="D1174" s="21"/>
      <c r="E1174" s="21"/>
      <c r="F1174" s="21"/>
      <c r="G1174" s="21"/>
      <c r="H1174" s="21"/>
      <c r="I1174" s="21"/>
      <c r="J1174" s="21"/>
      <c r="K1174" s="21"/>
      <c r="L1174" s="21"/>
      <c r="M1174" s="21"/>
      <c r="N1174" s="21"/>
      <c r="O1174" s="21"/>
      <c r="P1174" s="21"/>
      <c r="Q1174" s="21"/>
      <c r="R1174" s="20"/>
      <c r="S1174" s="21"/>
      <c r="T1174" s="21"/>
    </row>
    <row r="1175" spans="3:20">
      <c r="C1175" s="21"/>
      <c r="D1175" s="21"/>
      <c r="E1175" s="21"/>
      <c r="F1175" s="21"/>
      <c r="G1175" s="21"/>
      <c r="H1175" s="21"/>
      <c r="I1175" s="21"/>
      <c r="J1175" s="21"/>
      <c r="K1175" s="21"/>
      <c r="L1175" s="21"/>
      <c r="M1175" s="21"/>
      <c r="N1175" s="21"/>
      <c r="O1175" s="21"/>
      <c r="P1175" s="21"/>
      <c r="Q1175" s="21"/>
      <c r="R1175" s="20"/>
      <c r="S1175" s="21"/>
      <c r="T1175" s="21"/>
    </row>
    <row r="1176" spans="3:20">
      <c r="C1176" s="21"/>
      <c r="D1176" s="21"/>
      <c r="E1176" s="21"/>
      <c r="F1176" s="21"/>
      <c r="G1176" s="21"/>
      <c r="H1176" s="21"/>
      <c r="I1176" s="21"/>
      <c r="J1176" s="21"/>
      <c r="K1176" s="21"/>
      <c r="L1176" s="21"/>
      <c r="M1176" s="21"/>
      <c r="N1176" s="21"/>
      <c r="O1176" s="21"/>
      <c r="P1176" s="21"/>
      <c r="Q1176" s="21"/>
      <c r="R1176" s="20"/>
      <c r="S1176" s="21"/>
      <c r="T1176" s="21"/>
    </row>
    <row r="1177" spans="3:20">
      <c r="C1177" s="21"/>
      <c r="D1177" s="21"/>
      <c r="E1177" s="21"/>
      <c r="F1177" s="21"/>
      <c r="G1177" s="21"/>
      <c r="H1177" s="21"/>
      <c r="I1177" s="21"/>
      <c r="J1177" s="21"/>
      <c r="K1177" s="21"/>
      <c r="L1177" s="21"/>
      <c r="M1177" s="21"/>
      <c r="N1177" s="21"/>
      <c r="O1177" s="21"/>
      <c r="P1177" s="21"/>
      <c r="Q1177" s="21"/>
      <c r="R1177" s="20"/>
      <c r="S1177" s="21"/>
      <c r="T1177" s="21"/>
    </row>
    <row r="1178" spans="3:20">
      <c r="C1178" s="21"/>
      <c r="D1178" s="21"/>
      <c r="E1178" s="21"/>
      <c r="F1178" s="21"/>
      <c r="G1178" s="21"/>
      <c r="H1178" s="21"/>
      <c r="I1178" s="21"/>
      <c r="J1178" s="21"/>
      <c r="K1178" s="21"/>
      <c r="L1178" s="21"/>
      <c r="M1178" s="21"/>
      <c r="N1178" s="21"/>
      <c r="O1178" s="21"/>
      <c r="P1178" s="21"/>
      <c r="Q1178" s="21"/>
      <c r="R1178" s="20"/>
      <c r="S1178" s="21"/>
      <c r="T1178" s="21"/>
    </row>
    <row r="1179" spans="3:20">
      <c r="C1179" s="21"/>
      <c r="D1179" s="21"/>
      <c r="E1179" s="21"/>
      <c r="F1179" s="21"/>
      <c r="G1179" s="21"/>
      <c r="H1179" s="21"/>
      <c r="I1179" s="21"/>
      <c r="J1179" s="21"/>
      <c r="K1179" s="21"/>
      <c r="L1179" s="21"/>
      <c r="M1179" s="21"/>
      <c r="N1179" s="21"/>
      <c r="O1179" s="21"/>
      <c r="P1179" s="21"/>
      <c r="Q1179" s="21"/>
      <c r="R1179" s="20"/>
      <c r="S1179" s="21"/>
      <c r="T1179" s="21"/>
    </row>
    <row r="1180" spans="3:20">
      <c r="C1180" s="21"/>
      <c r="D1180" s="21"/>
      <c r="E1180" s="21"/>
      <c r="F1180" s="21"/>
      <c r="G1180" s="21"/>
      <c r="H1180" s="21"/>
      <c r="I1180" s="21"/>
      <c r="J1180" s="21"/>
      <c r="K1180" s="21"/>
      <c r="L1180" s="21"/>
      <c r="M1180" s="21"/>
      <c r="N1180" s="21"/>
      <c r="O1180" s="21"/>
      <c r="P1180" s="21"/>
      <c r="Q1180" s="21"/>
      <c r="R1180" s="20"/>
      <c r="S1180" s="21"/>
      <c r="T1180" s="21"/>
    </row>
    <row r="1181" spans="3:20">
      <c r="C1181" s="21"/>
      <c r="D1181" s="21"/>
      <c r="E1181" s="21"/>
      <c r="F1181" s="21"/>
      <c r="G1181" s="21"/>
      <c r="H1181" s="21"/>
      <c r="I1181" s="21"/>
      <c r="J1181" s="21"/>
      <c r="K1181" s="21"/>
      <c r="L1181" s="21"/>
      <c r="M1181" s="21"/>
      <c r="N1181" s="21"/>
      <c r="O1181" s="21"/>
      <c r="P1181" s="21"/>
      <c r="Q1181" s="21"/>
      <c r="R1181" s="20"/>
      <c r="S1181" s="21"/>
      <c r="T1181" s="21"/>
    </row>
    <row r="1182" spans="3:20">
      <c r="C1182" s="21"/>
      <c r="D1182" s="21"/>
      <c r="E1182" s="21"/>
      <c r="F1182" s="21"/>
      <c r="G1182" s="21"/>
      <c r="H1182" s="21"/>
      <c r="I1182" s="21"/>
      <c r="J1182" s="21"/>
      <c r="K1182" s="21"/>
      <c r="L1182" s="21"/>
      <c r="M1182" s="21"/>
      <c r="N1182" s="21"/>
      <c r="O1182" s="21"/>
      <c r="P1182" s="21"/>
      <c r="Q1182" s="21"/>
      <c r="R1182" s="20"/>
      <c r="S1182" s="21"/>
      <c r="T1182" s="21"/>
    </row>
    <row r="1183" spans="3:20">
      <c r="C1183" s="21"/>
      <c r="D1183" s="21"/>
      <c r="E1183" s="21"/>
      <c r="F1183" s="21"/>
      <c r="G1183" s="21"/>
      <c r="H1183" s="21"/>
      <c r="I1183" s="21"/>
      <c r="J1183" s="21"/>
      <c r="K1183" s="21"/>
      <c r="L1183" s="21"/>
      <c r="M1183" s="21"/>
      <c r="N1183" s="21"/>
      <c r="O1183" s="21"/>
      <c r="P1183" s="21"/>
      <c r="Q1183" s="21"/>
      <c r="R1183" s="20"/>
      <c r="S1183" s="21"/>
      <c r="T1183" s="21"/>
    </row>
    <row r="1184" spans="3:20">
      <c r="C1184" s="21"/>
      <c r="D1184" s="21"/>
      <c r="E1184" s="21"/>
      <c r="F1184" s="21"/>
      <c r="G1184" s="21"/>
      <c r="H1184" s="21"/>
      <c r="I1184" s="21"/>
      <c r="J1184" s="21"/>
      <c r="K1184" s="21"/>
      <c r="L1184" s="21"/>
      <c r="M1184" s="21"/>
      <c r="N1184" s="21"/>
      <c r="O1184" s="21"/>
      <c r="P1184" s="21"/>
      <c r="Q1184" s="21"/>
      <c r="R1184" s="20"/>
      <c r="S1184" s="21"/>
      <c r="T1184" s="21"/>
    </row>
    <row r="1185" spans="3:20">
      <c r="C1185" s="21"/>
      <c r="D1185" s="21"/>
      <c r="E1185" s="21"/>
      <c r="F1185" s="21"/>
      <c r="G1185" s="21"/>
      <c r="H1185" s="21"/>
      <c r="I1185" s="21"/>
      <c r="J1185" s="21"/>
      <c r="K1185" s="21"/>
      <c r="L1185" s="21"/>
      <c r="M1185" s="21"/>
      <c r="N1185" s="21"/>
      <c r="O1185" s="21"/>
      <c r="P1185" s="21"/>
      <c r="Q1185" s="21"/>
      <c r="R1185" s="20"/>
      <c r="S1185" s="21"/>
      <c r="T1185" s="21"/>
    </row>
    <row r="1186" spans="3:20">
      <c r="C1186" s="21"/>
      <c r="D1186" s="21"/>
      <c r="E1186" s="21"/>
      <c r="F1186" s="21"/>
      <c r="G1186" s="21"/>
      <c r="H1186" s="21"/>
      <c r="I1186" s="21"/>
      <c r="J1186" s="21"/>
      <c r="K1186" s="21"/>
      <c r="L1186" s="21"/>
      <c r="M1186" s="21"/>
      <c r="N1186" s="21"/>
      <c r="O1186" s="21"/>
      <c r="P1186" s="21"/>
      <c r="Q1186" s="21"/>
      <c r="R1186" s="20"/>
      <c r="S1186" s="21"/>
      <c r="T1186" s="21"/>
    </row>
    <row r="1187" spans="3:20">
      <c r="C1187" s="21"/>
      <c r="D1187" s="21"/>
      <c r="E1187" s="21"/>
      <c r="F1187" s="21"/>
      <c r="G1187" s="21"/>
      <c r="H1187" s="21"/>
      <c r="I1187" s="21"/>
      <c r="J1187" s="21"/>
      <c r="K1187" s="21"/>
      <c r="L1187" s="21"/>
      <c r="M1187" s="21"/>
      <c r="N1187" s="21"/>
      <c r="O1187" s="21"/>
      <c r="P1187" s="21"/>
      <c r="Q1187" s="21"/>
      <c r="R1187" s="20"/>
      <c r="S1187" s="21"/>
      <c r="T1187" s="21"/>
    </row>
    <row r="1188" spans="3:20">
      <c r="C1188" s="21"/>
      <c r="D1188" s="21"/>
      <c r="E1188" s="21"/>
      <c r="F1188" s="21"/>
      <c r="G1188" s="21"/>
      <c r="H1188" s="21"/>
      <c r="I1188" s="21"/>
      <c r="J1188" s="21"/>
      <c r="K1188" s="21"/>
      <c r="L1188" s="21"/>
      <c r="M1188" s="21"/>
      <c r="N1188" s="21"/>
      <c r="O1188" s="21"/>
      <c r="P1188" s="21"/>
      <c r="Q1188" s="21"/>
      <c r="R1188" s="20"/>
      <c r="S1188" s="21"/>
      <c r="T1188" s="21"/>
    </row>
    <row r="1189" spans="3:20">
      <c r="C1189" s="21"/>
      <c r="D1189" s="21"/>
      <c r="E1189" s="21"/>
      <c r="F1189" s="21"/>
      <c r="G1189" s="21"/>
      <c r="H1189" s="21"/>
      <c r="I1189" s="21"/>
      <c r="J1189" s="21"/>
      <c r="K1189" s="21"/>
      <c r="L1189" s="21"/>
      <c r="M1189" s="21"/>
      <c r="N1189" s="21"/>
      <c r="O1189" s="21"/>
      <c r="P1189" s="21"/>
      <c r="Q1189" s="21"/>
      <c r="R1189" s="20"/>
      <c r="S1189" s="21"/>
      <c r="T1189" s="21"/>
    </row>
    <row r="1190" spans="3:20">
      <c r="C1190" s="21"/>
      <c r="D1190" s="21"/>
      <c r="E1190" s="21"/>
      <c r="F1190" s="21"/>
      <c r="G1190" s="21"/>
      <c r="H1190" s="21"/>
      <c r="I1190" s="21"/>
      <c r="J1190" s="21"/>
      <c r="K1190" s="21"/>
      <c r="L1190" s="21"/>
      <c r="M1190" s="21"/>
      <c r="N1190" s="21"/>
      <c r="O1190" s="21"/>
      <c r="P1190" s="21"/>
      <c r="Q1190" s="21"/>
      <c r="R1190" s="20"/>
      <c r="S1190" s="21"/>
      <c r="T1190" s="21"/>
    </row>
    <row r="1191" spans="3:20">
      <c r="C1191" s="21"/>
      <c r="D1191" s="21"/>
      <c r="E1191" s="21"/>
      <c r="F1191" s="21"/>
      <c r="G1191" s="21"/>
      <c r="H1191" s="21"/>
      <c r="I1191" s="21"/>
      <c r="J1191" s="21"/>
      <c r="K1191" s="21"/>
      <c r="L1191" s="21"/>
      <c r="M1191" s="21"/>
      <c r="N1191" s="21"/>
      <c r="O1191" s="21"/>
      <c r="P1191" s="21"/>
      <c r="Q1191" s="21"/>
      <c r="R1191" s="20"/>
      <c r="S1191" s="21"/>
      <c r="T1191" s="21"/>
    </row>
    <row r="1192" spans="3:20">
      <c r="C1192" s="21"/>
      <c r="D1192" s="21"/>
      <c r="E1192" s="21"/>
      <c r="F1192" s="21"/>
      <c r="G1192" s="21"/>
      <c r="H1192" s="21"/>
      <c r="I1192" s="21"/>
      <c r="J1192" s="21"/>
      <c r="K1192" s="21"/>
      <c r="L1192" s="21"/>
      <c r="M1192" s="21"/>
      <c r="N1192" s="21"/>
      <c r="O1192" s="21"/>
      <c r="P1192" s="21"/>
      <c r="Q1192" s="21"/>
      <c r="R1192" s="20"/>
      <c r="S1192" s="21"/>
      <c r="T1192" s="21"/>
    </row>
    <row r="1193" spans="3:20">
      <c r="C1193" s="21"/>
      <c r="D1193" s="21"/>
      <c r="E1193" s="21"/>
      <c r="F1193" s="21"/>
      <c r="G1193" s="21"/>
      <c r="H1193" s="21"/>
      <c r="I1193" s="21"/>
      <c r="J1193" s="21"/>
      <c r="K1193" s="21"/>
      <c r="L1193" s="21"/>
      <c r="M1193" s="21"/>
      <c r="N1193" s="21"/>
      <c r="O1193" s="21"/>
      <c r="P1193" s="21"/>
      <c r="Q1193" s="21"/>
      <c r="R1193" s="20"/>
      <c r="S1193" s="21"/>
      <c r="T1193" s="21"/>
    </row>
    <row r="1194" spans="3:20">
      <c r="C1194" s="21"/>
      <c r="D1194" s="21"/>
      <c r="E1194" s="21"/>
      <c r="F1194" s="21"/>
      <c r="G1194" s="21"/>
      <c r="H1194" s="21"/>
      <c r="I1194" s="21"/>
      <c r="J1194" s="21"/>
      <c r="K1194" s="21"/>
      <c r="L1194" s="21"/>
      <c r="M1194" s="21"/>
      <c r="N1194" s="21"/>
      <c r="O1194" s="21"/>
      <c r="P1194" s="21"/>
      <c r="Q1194" s="21"/>
      <c r="R1194" s="20"/>
      <c r="S1194" s="21"/>
      <c r="T1194" s="21"/>
    </row>
  </sheetData>
  <sheetProtection password="CAF5" sheet="1" objects="1" scenarios="1"/>
  <mergeCells count="11">
    <mergeCell ref="A1:R1"/>
    <mergeCell ref="A3:R3"/>
    <mergeCell ref="K5:R5"/>
    <mergeCell ref="Q6:R7"/>
    <mergeCell ref="H6:I7"/>
    <mergeCell ref="S5:S9"/>
    <mergeCell ref="B5:G5"/>
    <mergeCell ref="Q8:Q9"/>
    <mergeCell ref="R8:R9"/>
    <mergeCell ref="H8:H9"/>
    <mergeCell ref="I8:I9"/>
  </mergeCells>
  <phoneticPr fontId="0" type="noConversion"/>
  <printOptions horizontalCentered="1"/>
  <pageMargins left="0.34" right="0.38" top="0.87" bottom="0.84" header="0.67" footer="0.5"/>
  <pageSetup scale="61" orientation="landscape" r:id="rId1"/>
  <headerFooter alignWithMargins="0">
    <oddFooter>&amp;L&amp;"Arial,Italic"MSDE - LFRO  12 / 2014&amp;C&amp;"Arial,Regular"- &amp;[9 -&amp;R&amp;"Arial,Italic"Selected Financial Data - Part 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P48"/>
  <sheetViews>
    <sheetView zoomScaleNormal="100" workbookViewId="0">
      <selection sqref="A1:N1"/>
    </sheetView>
  </sheetViews>
  <sheetFormatPr defaultRowHeight="12.75"/>
  <cols>
    <col min="1" max="1" width="17.140625" style="79" customWidth="1"/>
    <col min="2" max="2" width="14.42578125" style="91" customWidth="1"/>
    <col min="3" max="3" width="13.28515625" style="91" customWidth="1"/>
    <col min="4" max="4" width="13.42578125" style="91" customWidth="1"/>
    <col min="5" max="5" width="15.42578125" style="91" customWidth="1"/>
    <col min="6" max="6" width="12.5703125" style="91" customWidth="1"/>
    <col min="7" max="7" width="14.85546875" style="91" customWidth="1"/>
    <col min="8" max="8" width="11.28515625" style="91" bestFit="1" customWidth="1"/>
    <col min="9" max="9" width="11" style="91" customWidth="1"/>
    <col min="10" max="10" width="10.5703125" style="91" customWidth="1"/>
    <col min="11" max="11" width="10.140625" style="91" customWidth="1"/>
    <col min="12" max="12" width="11.28515625" style="91" bestFit="1" customWidth="1"/>
    <col min="13" max="13" width="12.28515625" style="91" bestFit="1" customWidth="1"/>
    <col min="14" max="14" width="12" style="91" customWidth="1"/>
    <col min="15" max="15" width="4.85546875" customWidth="1"/>
    <col min="16" max="16" width="19.42578125" customWidth="1"/>
  </cols>
  <sheetData>
    <row r="1" spans="1:16">
      <c r="A1" s="348" t="s">
        <v>137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348"/>
    </row>
    <row r="2" spans="1:16">
      <c r="A2" s="51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1:16">
      <c r="A3" s="344" t="s">
        <v>269</v>
      </c>
      <c r="B3" s="344"/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</row>
    <row r="4" spans="1:16" ht="13.5" thickBot="1">
      <c r="A4" s="5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75"/>
    </row>
    <row r="5" spans="1:16" ht="13.5" thickTop="1">
      <c r="A5" s="43"/>
      <c r="B5" s="26" t="s">
        <v>11</v>
      </c>
      <c r="C5" s="26"/>
      <c r="D5" s="26"/>
      <c r="E5" s="26"/>
      <c r="F5" s="332" t="s">
        <v>70</v>
      </c>
      <c r="G5" s="332"/>
      <c r="H5" s="332"/>
      <c r="I5" s="332"/>
      <c r="J5" s="332"/>
      <c r="K5" s="332"/>
      <c r="L5" s="332"/>
      <c r="M5" s="23"/>
      <c r="N5" s="23"/>
      <c r="P5" s="148">
        <v>41985</v>
      </c>
    </row>
    <row r="6" spans="1:16">
      <c r="A6" s="45" t="s">
        <v>37</v>
      </c>
      <c r="B6" s="26" t="s">
        <v>64</v>
      </c>
      <c r="C6" s="26" t="s">
        <v>0</v>
      </c>
      <c r="D6" s="26"/>
      <c r="E6" s="26" t="s">
        <v>5</v>
      </c>
      <c r="F6" s="26" t="s">
        <v>11</v>
      </c>
      <c r="G6" s="26"/>
      <c r="H6" s="26"/>
      <c r="I6" s="26"/>
      <c r="J6" s="22"/>
      <c r="K6" s="22" t="s">
        <v>7</v>
      </c>
      <c r="L6" s="22"/>
      <c r="M6" s="23"/>
      <c r="N6" s="23"/>
      <c r="P6" s="133" t="s">
        <v>237</v>
      </c>
    </row>
    <row r="7" spans="1:16">
      <c r="A7" s="45" t="s">
        <v>38</v>
      </c>
      <c r="B7" s="26" t="s">
        <v>69</v>
      </c>
      <c r="C7" s="26" t="s">
        <v>1</v>
      </c>
      <c r="D7" s="26" t="s">
        <v>3</v>
      </c>
      <c r="E7" s="26" t="s">
        <v>1</v>
      </c>
      <c r="F7" s="26" t="s">
        <v>7</v>
      </c>
      <c r="G7" s="26" t="s">
        <v>75</v>
      </c>
      <c r="H7" s="26" t="s">
        <v>183</v>
      </c>
      <c r="I7" s="22" t="s">
        <v>73</v>
      </c>
      <c r="J7" s="22" t="s">
        <v>184</v>
      </c>
      <c r="K7" s="22" t="s">
        <v>73</v>
      </c>
      <c r="L7" s="22"/>
      <c r="M7" s="22"/>
      <c r="N7" s="22" t="s">
        <v>7</v>
      </c>
      <c r="P7" s="133" t="s">
        <v>235</v>
      </c>
    </row>
    <row r="8" spans="1:16" ht="13.5" thickBot="1">
      <c r="A8" s="47" t="s">
        <v>39</v>
      </c>
      <c r="B8" s="31" t="s">
        <v>4</v>
      </c>
      <c r="C8" s="31" t="s">
        <v>2</v>
      </c>
      <c r="D8" s="31" t="s">
        <v>4</v>
      </c>
      <c r="E8" s="31" t="s">
        <v>6</v>
      </c>
      <c r="F8" s="31" t="s">
        <v>8</v>
      </c>
      <c r="G8" s="31" t="s">
        <v>4</v>
      </c>
      <c r="H8" s="31" t="s">
        <v>4</v>
      </c>
      <c r="I8" s="31" t="s">
        <v>81</v>
      </c>
      <c r="J8" s="31" t="s">
        <v>71</v>
      </c>
      <c r="K8" s="31" t="s">
        <v>74</v>
      </c>
      <c r="L8" s="31" t="s">
        <v>7</v>
      </c>
      <c r="M8" s="31" t="s">
        <v>9</v>
      </c>
      <c r="N8" s="31" t="s">
        <v>10</v>
      </c>
      <c r="P8" s="65" t="s">
        <v>236</v>
      </c>
    </row>
    <row r="9" spans="1:16" s="10" customFormat="1">
      <c r="A9" s="66" t="s">
        <v>13</v>
      </c>
      <c r="B9" s="306">
        <f>SUM(B11:B38)</f>
        <v>574659858.05999994</v>
      </c>
      <c r="C9" s="306">
        <f>SUM(C11:C38)</f>
        <v>197249769.74000004</v>
      </c>
      <c r="D9" s="306">
        <f>SUM(D11:D38)</f>
        <v>309250368.96999997</v>
      </c>
      <c r="E9" s="306">
        <f>SUM(E11:E38)</f>
        <v>33840732.350000009</v>
      </c>
      <c r="F9" s="306">
        <f t="shared" ref="F9:N9" si="0">SUM(F11:F38)</f>
        <v>10403158.250000002</v>
      </c>
      <c r="G9" s="306">
        <f t="shared" si="0"/>
        <v>7263177.5099999998</v>
      </c>
      <c r="H9" s="306">
        <f t="shared" si="0"/>
        <v>1319673.4100000001</v>
      </c>
      <c r="I9" s="307">
        <f t="shared" si="0"/>
        <v>0</v>
      </c>
      <c r="J9" s="307">
        <f t="shared" si="0"/>
        <v>0</v>
      </c>
      <c r="K9" s="37">
        <f t="shared" si="0"/>
        <v>0</v>
      </c>
      <c r="L9" s="306">
        <f t="shared" si="0"/>
        <v>1820307.3299999998</v>
      </c>
      <c r="M9" s="306">
        <f>SUM(M11:M39)</f>
        <v>23915828.75</v>
      </c>
      <c r="N9" s="281">
        <f t="shared" si="0"/>
        <v>0</v>
      </c>
      <c r="P9" s="137">
        <f>SUM(P11:P38)</f>
        <v>550744029.30999994</v>
      </c>
    </row>
    <row r="10" spans="1:16">
      <c r="A10" s="45"/>
      <c r="B10" s="229"/>
      <c r="C10" s="269"/>
      <c r="D10" s="269"/>
      <c r="E10" s="269"/>
      <c r="F10" s="229"/>
      <c r="G10" s="269"/>
      <c r="H10" s="269"/>
      <c r="I10" s="269"/>
      <c r="J10" s="269"/>
      <c r="K10" s="269"/>
      <c r="L10" s="269"/>
      <c r="M10" s="269"/>
      <c r="N10" s="24"/>
    </row>
    <row r="11" spans="1:16">
      <c r="A11" s="45" t="s">
        <v>14</v>
      </c>
      <c r="B11" s="50">
        <f>+C11+D11+E11+F11+M11+N11</f>
        <v>6352984.3799999999</v>
      </c>
      <c r="C11" s="59">
        <v>951191.01</v>
      </c>
      <c r="D11" s="59">
        <v>4852785.13</v>
      </c>
      <c r="E11" s="59">
        <v>252587.91</v>
      </c>
      <c r="F11" s="50">
        <f>SUM(G11:L11)</f>
        <v>101322.33</v>
      </c>
      <c r="G11" s="59">
        <v>0</v>
      </c>
      <c r="H11" s="59">
        <v>0</v>
      </c>
      <c r="I11" s="59">
        <v>0</v>
      </c>
      <c r="J11" s="59">
        <v>0</v>
      </c>
      <c r="K11" s="59">
        <v>0</v>
      </c>
      <c r="L11" s="59">
        <v>101322.33</v>
      </c>
      <c r="M11" s="59">
        <v>195098</v>
      </c>
      <c r="N11" s="59">
        <v>0</v>
      </c>
      <c r="P11" s="16">
        <f>B11-M11-N11</f>
        <v>6157886.3799999999</v>
      </c>
    </row>
    <row r="12" spans="1:16">
      <c r="A12" s="45" t="s">
        <v>15</v>
      </c>
      <c r="B12" s="50">
        <f>+C12+D12+E12+F12+M12+N12</f>
        <v>48257013.749999993</v>
      </c>
      <c r="C12" s="87">
        <v>4897216.07</v>
      </c>
      <c r="D12" s="59">
        <v>41919723.539999999</v>
      </c>
      <c r="E12" s="59">
        <v>748996.05</v>
      </c>
      <c r="F12" s="50">
        <f>SUM(G12:L12)</f>
        <v>673953.23</v>
      </c>
      <c r="G12" s="59">
        <v>673054.32</v>
      </c>
      <c r="H12" s="59">
        <v>0</v>
      </c>
      <c r="I12" s="59">
        <v>0</v>
      </c>
      <c r="J12" s="59">
        <v>0</v>
      </c>
      <c r="K12" s="59">
        <v>0</v>
      </c>
      <c r="L12" s="59">
        <v>898.91</v>
      </c>
      <c r="M12" s="59">
        <v>17124.86</v>
      </c>
      <c r="N12" s="59">
        <v>0</v>
      </c>
      <c r="P12" s="16">
        <f t="shared" ref="P12:P14" si="1">B12-M12-N12</f>
        <v>48239888.889999993</v>
      </c>
    </row>
    <row r="13" spans="1:16" s="92" customFormat="1">
      <c r="A13" s="63" t="s">
        <v>16</v>
      </c>
      <c r="B13" s="50">
        <f>+C13+D13+E13+F13+M13+N13</f>
        <v>45505166.359999999</v>
      </c>
      <c r="C13" s="59">
        <v>3487181.14</v>
      </c>
      <c r="D13" s="59">
        <v>37970120.909999996</v>
      </c>
      <c r="E13" s="59">
        <v>459947.6</v>
      </c>
      <c r="F13" s="50">
        <f>SUM(G13:L13)</f>
        <v>2906197.71</v>
      </c>
      <c r="G13" s="59">
        <v>2306080.2799999998</v>
      </c>
      <c r="H13" s="59">
        <v>600117.43000000005</v>
      </c>
      <c r="I13" s="59">
        <v>0</v>
      </c>
      <c r="J13" s="59">
        <v>0</v>
      </c>
      <c r="K13" s="179">
        <v>0</v>
      </c>
      <c r="L13" s="59">
        <v>0</v>
      </c>
      <c r="M13" s="59">
        <v>681719</v>
      </c>
      <c r="N13" s="59">
        <v>0</v>
      </c>
      <c r="P13" s="245">
        <f t="shared" si="1"/>
        <v>44823447.359999999</v>
      </c>
    </row>
    <row r="14" spans="1:16">
      <c r="A14" s="51" t="s">
        <v>17</v>
      </c>
      <c r="B14" s="50">
        <f>+C14+D14+E14+F14+M14+N14</f>
        <v>58305270.140000001</v>
      </c>
      <c r="C14" s="59">
        <v>32233493</v>
      </c>
      <c r="D14" s="59">
        <v>9851496.0899999999</v>
      </c>
      <c r="E14" s="59">
        <v>8902808</v>
      </c>
      <c r="F14" s="50">
        <f>SUM(G14:L14)</f>
        <v>773492.05</v>
      </c>
      <c r="G14" s="59">
        <v>725791.67</v>
      </c>
      <c r="H14" s="59">
        <v>0</v>
      </c>
      <c r="I14" s="59">
        <v>0</v>
      </c>
      <c r="J14" s="59">
        <v>0</v>
      </c>
      <c r="K14" s="59">
        <v>0</v>
      </c>
      <c r="L14" s="87">
        <v>47700.38</v>
      </c>
      <c r="M14" s="59">
        <v>6543981</v>
      </c>
      <c r="N14" s="59">
        <v>0</v>
      </c>
      <c r="P14" s="16">
        <f t="shared" si="1"/>
        <v>51761289.140000001</v>
      </c>
    </row>
    <row r="15" spans="1:16">
      <c r="A15" s="51" t="s">
        <v>18</v>
      </c>
      <c r="B15" s="50">
        <f>+C15+D15+E15+F15+M15+N15</f>
        <v>13444359.810000001</v>
      </c>
      <c r="C15" s="59">
        <v>1010773.32</v>
      </c>
      <c r="D15" s="59">
        <v>12363381.939999999</v>
      </c>
      <c r="E15" s="59">
        <v>6634.74</v>
      </c>
      <c r="F15" s="50">
        <f>SUM(G15:L15)</f>
        <v>44814.400000000001</v>
      </c>
      <c r="G15" s="59">
        <v>2842.07</v>
      </c>
      <c r="H15" s="59">
        <v>0</v>
      </c>
      <c r="I15" s="59">
        <v>0</v>
      </c>
      <c r="J15" s="59">
        <v>0</v>
      </c>
      <c r="K15" s="59">
        <v>0</v>
      </c>
      <c r="L15" s="87">
        <v>41972.33</v>
      </c>
      <c r="M15" s="59">
        <v>18755.41</v>
      </c>
      <c r="N15" s="59">
        <v>0</v>
      </c>
      <c r="P15" s="16">
        <f>B15-M15-N15</f>
        <v>13425604.4</v>
      </c>
    </row>
    <row r="16" spans="1:16">
      <c r="A16" s="51"/>
      <c r="B16" s="219"/>
      <c r="C16" s="208"/>
      <c r="D16" s="208"/>
      <c r="E16" s="208"/>
      <c r="F16" s="219"/>
      <c r="G16" s="209"/>
      <c r="H16" s="209"/>
      <c r="I16" s="209"/>
      <c r="J16" s="208"/>
      <c r="K16" s="208"/>
      <c r="L16" s="218"/>
      <c r="M16" s="208"/>
      <c r="N16" s="59"/>
    </row>
    <row r="17" spans="1:16">
      <c r="A17" s="51" t="s">
        <v>19</v>
      </c>
      <c r="B17" s="50">
        <f>+C17+D17+E17+F17+M17+N17</f>
        <v>3798673.81</v>
      </c>
      <c r="C17" s="59">
        <v>995111.89</v>
      </c>
      <c r="D17" s="59">
        <v>2440287.9300000002</v>
      </c>
      <c r="E17" s="59">
        <v>211923.4</v>
      </c>
      <c r="F17" s="50">
        <f>SUM(G17:L17)</f>
        <v>37756.79</v>
      </c>
      <c r="G17" s="50">
        <v>34955.050000000003</v>
      </c>
      <c r="H17" s="87">
        <v>0</v>
      </c>
      <c r="I17" s="59">
        <v>0</v>
      </c>
      <c r="J17" s="59">
        <v>0</v>
      </c>
      <c r="K17" s="59">
        <v>0</v>
      </c>
      <c r="L17" s="220">
        <v>2801.74</v>
      </c>
      <c r="M17" s="59">
        <v>113593.8</v>
      </c>
      <c r="N17" s="59">
        <v>0</v>
      </c>
      <c r="P17" s="16">
        <f>B17-M17-N17</f>
        <v>3685080.0100000002</v>
      </c>
    </row>
    <row r="18" spans="1:16">
      <c r="A18" s="51" t="s">
        <v>20</v>
      </c>
      <c r="B18" s="50">
        <f>+C18+D18+E18+F18+M18+N18</f>
        <v>21257568.170000002</v>
      </c>
      <c r="C18" s="59">
        <v>1144824.21</v>
      </c>
      <c r="D18" s="59">
        <v>19718133.100000001</v>
      </c>
      <c r="E18" s="59">
        <v>102160.82</v>
      </c>
      <c r="F18" s="50">
        <f>SUM(G18:L18)</f>
        <v>263228.03999999998</v>
      </c>
      <c r="G18" s="87">
        <v>192416.15</v>
      </c>
      <c r="H18" s="87">
        <v>0</v>
      </c>
      <c r="I18" s="59">
        <v>0</v>
      </c>
      <c r="J18" s="59">
        <v>0</v>
      </c>
      <c r="K18" s="59">
        <v>0</v>
      </c>
      <c r="L18" s="87">
        <v>70811.89</v>
      </c>
      <c r="M18" s="59">
        <v>29222</v>
      </c>
      <c r="N18" s="59">
        <v>0</v>
      </c>
      <c r="P18" s="16">
        <f>B18-M18-N18</f>
        <v>21228346.170000002</v>
      </c>
    </row>
    <row r="19" spans="1:16">
      <c r="A19" s="51" t="s">
        <v>21</v>
      </c>
      <c r="B19" s="50">
        <f>+C19+D19+E19+F19+M19+N19</f>
        <v>9247556.5599999987</v>
      </c>
      <c r="C19" s="59">
        <v>781392.96</v>
      </c>
      <c r="D19" s="59">
        <v>7933591.5300000003</v>
      </c>
      <c r="E19" s="59">
        <v>110946.04</v>
      </c>
      <c r="F19" s="50">
        <f>SUM(G19:L19)</f>
        <v>421626.03</v>
      </c>
      <c r="G19" s="59">
        <v>421626.03</v>
      </c>
      <c r="H19" s="59">
        <v>0</v>
      </c>
      <c r="I19" s="59">
        <v>0</v>
      </c>
      <c r="J19" s="59">
        <v>0</v>
      </c>
      <c r="K19" s="59">
        <v>0</v>
      </c>
      <c r="L19" s="87">
        <v>0</v>
      </c>
      <c r="M19" s="59">
        <v>0</v>
      </c>
      <c r="N19" s="59">
        <v>0</v>
      </c>
      <c r="P19" s="16">
        <f>B19-M19-N19</f>
        <v>9247556.5599999987</v>
      </c>
    </row>
    <row r="20" spans="1:16">
      <c r="A20" s="51" t="s">
        <v>22</v>
      </c>
      <c r="B20" s="50">
        <f>+C20+D20+E20+F20+M20+N20</f>
        <v>24725073.029999997</v>
      </c>
      <c r="C20" s="59">
        <v>652932.06000000006</v>
      </c>
      <c r="D20" s="59">
        <v>23986664.030000001</v>
      </c>
      <c r="E20" s="59">
        <v>5681.49</v>
      </c>
      <c r="F20" s="50">
        <f>SUM(G20:L20)</f>
        <v>3469.91</v>
      </c>
      <c r="G20" s="59">
        <v>2685.91</v>
      </c>
      <c r="H20" s="59">
        <v>0</v>
      </c>
      <c r="I20" s="59">
        <v>0</v>
      </c>
      <c r="J20" s="59">
        <v>0</v>
      </c>
      <c r="K20" s="59">
        <v>0</v>
      </c>
      <c r="L20" s="87">
        <v>784</v>
      </c>
      <c r="M20" s="59">
        <v>76325.539999999994</v>
      </c>
      <c r="N20" s="59">
        <v>0</v>
      </c>
      <c r="P20" s="16">
        <f>B20-M20-N20</f>
        <v>24648747.489999998</v>
      </c>
    </row>
    <row r="21" spans="1:16">
      <c r="A21" s="51" t="s">
        <v>23</v>
      </c>
      <c r="B21" s="50">
        <f>+C21+D21+E21+F21+M21+N21</f>
        <v>3302227.02</v>
      </c>
      <c r="C21" s="59">
        <v>455875.45</v>
      </c>
      <c r="D21" s="59">
        <v>2632032.7799999998</v>
      </c>
      <c r="E21" s="59">
        <v>164492.84</v>
      </c>
      <c r="F21" s="50">
        <f>SUM(G21:L21)</f>
        <v>49825.95</v>
      </c>
      <c r="G21" s="59">
        <v>2123.9499999999998</v>
      </c>
      <c r="H21" s="59">
        <v>47702</v>
      </c>
      <c r="I21" s="59">
        <v>0</v>
      </c>
      <c r="J21" s="59">
        <v>0</v>
      </c>
      <c r="K21" s="59">
        <v>0</v>
      </c>
      <c r="L21" s="87">
        <v>0</v>
      </c>
      <c r="M21" s="59">
        <v>0</v>
      </c>
      <c r="N21" s="59">
        <v>0</v>
      </c>
      <c r="P21" s="16">
        <f>B21-M21-N21</f>
        <v>3302227.02</v>
      </c>
    </row>
    <row r="22" spans="1:16">
      <c r="A22" s="51"/>
      <c r="B22" s="219"/>
      <c r="C22" s="208"/>
      <c r="D22" s="208"/>
      <c r="E22" s="208"/>
      <c r="F22" s="219"/>
      <c r="G22" s="209"/>
      <c r="H22" s="209"/>
      <c r="I22" s="209"/>
      <c r="J22" s="208"/>
      <c r="K22" s="208"/>
      <c r="L22" s="209"/>
      <c r="M22" s="208"/>
      <c r="N22" s="59"/>
    </row>
    <row r="23" spans="1:16">
      <c r="A23" s="51" t="s">
        <v>24</v>
      </c>
      <c r="B23" s="50">
        <f>+C23+D23+E23+F23+M23+N23</f>
        <v>21621636.040000003</v>
      </c>
      <c r="C23" s="59">
        <v>12519498.699999999</v>
      </c>
      <c r="D23" s="59">
        <v>824133.7</v>
      </c>
      <c r="E23" s="59">
        <v>4145198.74</v>
      </c>
      <c r="F23" s="50">
        <f>SUM(G23:L23)</f>
        <v>40591.460000000006</v>
      </c>
      <c r="G23" s="59">
        <v>36723.160000000003</v>
      </c>
      <c r="H23" s="59">
        <v>0</v>
      </c>
      <c r="I23" s="59">
        <v>0</v>
      </c>
      <c r="J23" s="59">
        <v>0</v>
      </c>
      <c r="K23" s="59">
        <v>0</v>
      </c>
      <c r="L23" s="87">
        <v>3868.3</v>
      </c>
      <c r="M23" s="59">
        <v>4092213.44</v>
      </c>
      <c r="N23" s="59">
        <v>0</v>
      </c>
      <c r="P23" s="16">
        <f>B23-M23-N23</f>
        <v>17529422.600000001</v>
      </c>
    </row>
    <row r="24" spans="1:16">
      <c r="A24" s="51" t="s">
        <v>25</v>
      </c>
      <c r="B24" s="50">
        <f>+C24+D24+E24+F24+M24+N24</f>
        <v>4074044.48</v>
      </c>
      <c r="C24" s="59">
        <v>162388</v>
      </c>
      <c r="D24" s="59">
        <v>3856244.55</v>
      </c>
      <c r="E24" s="59">
        <v>7596.09</v>
      </c>
      <c r="F24" s="50">
        <f>SUM(G24:L24)</f>
        <v>47089.89</v>
      </c>
      <c r="G24" s="59">
        <v>12102.84</v>
      </c>
      <c r="H24" s="59">
        <v>0</v>
      </c>
      <c r="I24" s="59">
        <v>0</v>
      </c>
      <c r="J24" s="59">
        <v>0</v>
      </c>
      <c r="K24" s="59">
        <v>0</v>
      </c>
      <c r="L24" s="87">
        <v>34987.050000000003</v>
      </c>
      <c r="M24" s="59">
        <v>725.95</v>
      </c>
      <c r="N24" s="59">
        <v>0</v>
      </c>
      <c r="O24" s="143"/>
      <c r="P24" s="16">
        <f>B24-M24-N24</f>
        <v>4073318.53</v>
      </c>
    </row>
    <row r="25" spans="1:16">
      <c r="A25" s="51" t="s">
        <v>26</v>
      </c>
      <c r="B25" s="50">
        <f>+C25+D25+E25+F25+M25+N25</f>
        <v>30940723.989999998</v>
      </c>
      <c r="C25" s="59">
        <v>6271532.04</v>
      </c>
      <c r="D25" s="59">
        <v>23320562.039999999</v>
      </c>
      <c r="E25" s="50">
        <v>1311630.3500000001</v>
      </c>
      <c r="F25" s="50">
        <f>SUM(G25:L25)</f>
        <v>33282.31</v>
      </c>
      <c r="G25" s="59">
        <v>33282.31</v>
      </c>
      <c r="H25" s="59">
        <v>0</v>
      </c>
      <c r="I25" s="59">
        <v>0</v>
      </c>
      <c r="J25" s="59">
        <v>0</v>
      </c>
      <c r="K25" s="59">
        <v>0</v>
      </c>
      <c r="L25" s="87">
        <v>0</v>
      </c>
      <c r="M25" s="59">
        <v>3717.25</v>
      </c>
      <c r="N25" s="59">
        <v>0</v>
      </c>
      <c r="P25" s="16">
        <f>B25-M25-N25</f>
        <v>30937006.739999998</v>
      </c>
    </row>
    <row r="26" spans="1:16">
      <c r="A26" s="51" t="s">
        <v>27</v>
      </c>
      <c r="B26" s="50">
        <f>+C26+D26+E26+F26+M26+N26</f>
        <v>35671213</v>
      </c>
      <c r="C26" s="59">
        <v>1195955</v>
      </c>
      <c r="D26" s="59">
        <v>34008351</v>
      </c>
      <c r="E26" s="59">
        <v>70143</v>
      </c>
      <c r="F26" s="50">
        <f>SUM(G26:L26)</f>
        <v>325582</v>
      </c>
      <c r="G26" s="59">
        <v>325582</v>
      </c>
      <c r="H26" s="59">
        <v>0</v>
      </c>
      <c r="I26" s="59">
        <v>0</v>
      </c>
      <c r="J26" s="59">
        <v>0</v>
      </c>
      <c r="K26" s="59">
        <v>0</v>
      </c>
      <c r="L26" s="87">
        <v>0</v>
      </c>
      <c r="M26" s="59">
        <v>71182</v>
      </c>
      <c r="N26" s="59">
        <v>0</v>
      </c>
      <c r="P26" s="16">
        <f>B26-M26-N26</f>
        <v>35600031</v>
      </c>
    </row>
    <row r="27" spans="1:16">
      <c r="A27" s="51" t="s">
        <v>28</v>
      </c>
      <c r="B27" s="50">
        <f>+C27+D27+E27+F27+M27+N27</f>
        <v>2325043.2599999998</v>
      </c>
      <c r="C27" s="59">
        <v>127422.37</v>
      </c>
      <c r="D27" s="59">
        <v>2128677.04</v>
      </c>
      <c r="E27" s="59">
        <v>8317.6299999999992</v>
      </c>
      <c r="F27" s="50">
        <f>SUM(G27:L27)</f>
        <v>33309.57</v>
      </c>
      <c r="G27" s="59">
        <v>0</v>
      </c>
      <c r="H27" s="59">
        <v>0</v>
      </c>
      <c r="I27" s="59">
        <v>0</v>
      </c>
      <c r="J27" s="59">
        <v>0</v>
      </c>
      <c r="K27" s="59">
        <v>0</v>
      </c>
      <c r="L27" s="59">
        <v>33309.57</v>
      </c>
      <c r="M27" s="59">
        <v>27316.65</v>
      </c>
      <c r="N27" s="59">
        <v>0</v>
      </c>
      <c r="P27" s="16">
        <f>B27-M27-N27</f>
        <v>2297726.61</v>
      </c>
    </row>
    <row r="28" spans="1:16">
      <c r="A28" s="51"/>
      <c r="B28" s="219"/>
      <c r="C28" s="208"/>
      <c r="D28" s="208"/>
      <c r="E28" s="208"/>
      <c r="F28" s="219"/>
      <c r="G28" s="208"/>
      <c r="H28" s="208"/>
      <c r="I28" s="208"/>
      <c r="J28" s="208"/>
      <c r="K28" s="208"/>
      <c r="L28" s="208"/>
      <c r="M28" s="208"/>
      <c r="N28" s="59"/>
    </row>
    <row r="29" spans="1:16">
      <c r="A29" s="57" t="s">
        <v>148</v>
      </c>
      <c r="B29" s="50">
        <f>+C29+D29+E29+F29+M29+N29</f>
        <v>95381591.829999998</v>
      </c>
      <c r="C29" s="59">
        <v>67195384.540000007</v>
      </c>
      <c r="D29" s="59">
        <v>1594306.23</v>
      </c>
      <c r="E29" s="59">
        <v>15706993.24</v>
      </c>
      <c r="F29" s="50">
        <f>SUM(G29:L29)</f>
        <v>1440212.21</v>
      </c>
      <c r="G29" s="59">
        <v>1118954.32</v>
      </c>
      <c r="H29" s="59">
        <v>0</v>
      </c>
      <c r="I29" s="59">
        <v>0</v>
      </c>
      <c r="J29" s="59">
        <v>0</v>
      </c>
      <c r="K29" s="59">
        <v>0</v>
      </c>
      <c r="L29" s="59">
        <v>321257.88999999996</v>
      </c>
      <c r="M29" s="59">
        <v>9444695.6099999994</v>
      </c>
      <c r="N29" s="59">
        <v>0</v>
      </c>
      <c r="O29" s="143"/>
      <c r="P29" s="16">
        <f>B29-M29-N29</f>
        <v>85936896.219999999</v>
      </c>
    </row>
    <row r="30" spans="1:16">
      <c r="A30" s="51" t="s">
        <v>29</v>
      </c>
      <c r="B30" s="50">
        <f>+C30+D30+E30+F30+M30+N30</f>
        <v>97351696.600000009</v>
      </c>
      <c r="C30" s="59">
        <v>53681145.890000008</v>
      </c>
      <c r="D30" s="59">
        <v>42679619.850000001</v>
      </c>
      <c r="E30" s="59">
        <v>60214.67</v>
      </c>
      <c r="F30" s="50">
        <f>SUM(G30:L30)</f>
        <v>919994.66</v>
      </c>
      <c r="G30" s="59">
        <v>0</v>
      </c>
      <c r="H30" s="59">
        <v>0</v>
      </c>
      <c r="I30" s="59">
        <v>0</v>
      </c>
      <c r="J30" s="59">
        <v>0</v>
      </c>
      <c r="K30" s="59">
        <v>0</v>
      </c>
      <c r="L30" s="59">
        <v>919994.66</v>
      </c>
      <c r="M30" s="59">
        <v>10721.53</v>
      </c>
      <c r="N30" s="59">
        <v>0</v>
      </c>
      <c r="O30" s="143"/>
      <c r="P30" s="16">
        <f>B30-M30-N30</f>
        <v>97340975.070000008</v>
      </c>
    </row>
    <row r="31" spans="1:16">
      <c r="A31" s="51" t="s">
        <v>30</v>
      </c>
      <c r="B31" s="50">
        <f>+C31+D31+E31+F31+M31+N31</f>
        <v>6363467.1600000001</v>
      </c>
      <c r="C31" s="59">
        <v>1071986.74</v>
      </c>
      <c r="D31" s="59">
        <v>5025711.45</v>
      </c>
      <c r="E31" s="59">
        <v>168747.84</v>
      </c>
      <c r="F31" s="50">
        <f>SUM(G31:L31)</f>
        <v>63533.85</v>
      </c>
      <c r="G31" s="87">
        <v>60397.52</v>
      </c>
      <c r="H31" s="87">
        <v>0</v>
      </c>
      <c r="I31" s="59">
        <v>0</v>
      </c>
      <c r="J31" s="59">
        <v>0</v>
      </c>
      <c r="K31" s="59">
        <v>0</v>
      </c>
      <c r="L31" s="59">
        <v>3136.33</v>
      </c>
      <c r="M31" s="59">
        <v>33487.279999999999</v>
      </c>
      <c r="N31" s="59">
        <v>0</v>
      </c>
      <c r="O31" s="143"/>
      <c r="P31" s="16">
        <f>B31-M31-N31</f>
        <v>6329979.8799999999</v>
      </c>
    </row>
    <row r="32" spans="1:16">
      <c r="A32" s="51" t="s">
        <v>31</v>
      </c>
      <c r="B32" s="50">
        <f>+C32+D32+E32+F32+M32+N32</f>
        <v>15127903.949999999</v>
      </c>
      <c r="C32" s="59">
        <v>1261477.58</v>
      </c>
      <c r="D32" s="59">
        <v>12553702.98</v>
      </c>
      <c r="E32" s="59">
        <v>280086.02</v>
      </c>
      <c r="F32" s="50">
        <f>SUM(G32:L32)</f>
        <v>812789.37</v>
      </c>
      <c r="G32" s="87">
        <v>812610.91</v>
      </c>
      <c r="H32" s="87">
        <v>0</v>
      </c>
      <c r="I32" s="59">
        <v>0</v>
      </c>
      <c r="J32" s="59">
        <v>0</v>
      </c>
      <c r="K32" s="59">
        <v>0</v>
      </c>
      <c r="L32" s="59">
        <v>178.46</v>
      </c>
      <c r="M32" s="59">
        <v>219848</v>
      </c>
      <c r="N32" s="59">
        <v>0</v>
      </c>
      <c r="O32" s="143"/>
      <c r="P32" s="16">
        <f>B32-M32-N32</f>
        <v>14908055.949999999</v>
      </c>
    </row>
    <row r="33" spans="1:16">
      <c r="A33" s="51" t="s">
        <v>32</v>
      </c>
      <c r="B33" s="50">
        <f>+C33+D33+E33+F33+M33+N33</f>
        <v>2804417.5399999996</v>
      </c>
      <c r="C33" s="59">
        <v>230086.84</v>
      </c>
      <c r="D33" s="59">
        <v>2328028.75</v>
      </c>
      <c r="E33" s="59">
        <v>329.06</v>
      </c>
      <c r="F33" s="50">
        <f>SUM(G33:L33)</f>
        <v>234351.59000000003</v>
      </c>
      <c r="G33" s="87">
        <v>80605.14</v>
      </c>
      <c r="H33" s="87">
        <v>0</v>
      </c>
      <c r="I33" s="59">
        <v>0</v>
      </c>
      <c r="J33" s="59">
        <v>0</v>
      </c>
      <c r="K33" s="59">
        <v>0</v>
      </c>
      <c r="L33" s="59">
        <v>153746.45000000001</v>
      </c>
      <c r="M33" s="59">
        <v>11621.3</v>
      </c>
      <c r="N33" s="59">
        <v>0</v>
      </c>
      <c r="O33" s="143"/>
      <c r="P33" s="16">
        <f>B33-M33-N33</f>
        <v>2792796.2399999998</v>
      </c>
    </row>
    <row r="34" spans="1:16">
      <c r="A34" s="51"/>
      <c r="B34" s="219"/>
      <c r="C34" s="208"/>
      <c r="D34" s="208"/>
      <c r="E34" s="208"/>
      <c r="F34" s="219"/>
      <c r="G34" s="208"/>
      <c r="H34" s="208"/>
      <c r="I34" s="208"/>
      <c r="J34" s="208"/>
      <c r="K34" s="208"/>
      <c r="L34" s="208"/>
      <c r="M34" s="208"/>
      <c r="N34" s="59"/>
    </row>
    <row r="35" spans="1:16">
      <c r="A35" s="51" t="s">
        <v>33</v>
      </c>
      <c r="B35" s="50">
        <f>+C35+D35+E35+F35+M35+N35</f>
        <v>2622465.4000000004</v>
      </c>
      <c r="C35" s="59">
        <v>1335912.78</v>
      </c>
      <c r="D35" s="59">
        <v>278830.96000000002</v>
      </c>
      <c r="E35" s="59">
        <v>567288.74</v>
      </c>
      <c r="F35" s="50">
        <f>SUM(G35:L35)</f>
        <v>41861.179999999993</v>
      </c>
      <c r="G35" s="87">
        <v>41827.339999999997</v>
      </c>
      <c r="H35" s="87">
        <v>0</v>
      </c>
      <c r="I35" s="59">
        <v>0</v>
      </c>
      <c r="J35" s="59">
        <v>0</v>
      </c>
      <c r="K35" s="59">
        <v>0</v>
      </c>
      <c r="L35" s="59">
        <v>33.840000000000003</v>
      </c>
      <c r="M35" s="59">
        <v>398571.74</v>
      </c>
      <c r="N35" s="59">
        <v>0</v>
      </c>
      <c r="O35" s="143"/>
      <c r="P35" s="16">
        <f>B35-M35-N35</f>
        <v>2223893.66</v>
      </c>
    </row>
    <row r="36" spans="1:16">
      <c r="A36" s="51" t="s">
        <v>34</v>
      </c>
      <c r="B36" s="50">
        <f>+C36+D36+E36+F36+M36+N36</f>
        <v>11955978.209999997</v>
      </c>
      <c r="C36" s="59">
        <v>4898407.3600000003</v>
      </c>
      <c r="D36" s="59">
        <v>3772635.25</v>
      </c>
      <c r="E36" s="59">
        <v>454080.18</v>
      </c>
      <c r="F36" s="50">
        <f>SUM(G36:L36)</f>
        <v>932800.54</v>
      </c>
      <c r="G36" s="59">
        <v>194702.4</v>
      </c>
      <c r="H36" s="59">
        <v>671853.98</v>
      </c>
      <c r="I36" s="59">
        <v>0</v>
      </c>
      <c r="J36" s="59">
        <v>0</v>
      </c>
      <c r="K36" s="59">
        <v>0</v>
      </c>
      <c r="L36" s="59">
        <v>66244.160000000003</v>
      </c>
      <c r="M36" s="59">
        <v>1898054.88</v>
      </c>
      <c r="N36" s="59">
        <v>0</v>
      </c>
      <c r="O36" s="143"/>
      <c r="P36" s="16">
        <f>B36-M36-N36</f>
        <v>10057923.329999998</v>
      </c>
    </row>
    <row r="37" spans="1:16">
      <c r="A37" s="51" t="s">
        <v>35</v>
      </c>
      <c r="B37" s="50">
        <f>+C37+D37+E37+F37+M37+N37</f>
        <v>8190703.1500000004</v>
      </c>
      <c r="C37" s="59">
        <v>396529.53</v>
      </c>
      <c r="D37" s="50">
        <v>7574700.1900000004</v>
      </c>
      <c r="E37" s="59">
        <v>80215.199999999997</v>
      </c>
      <c r="F37" s="50">
        <f>SUM(G37:L37)</f>
        <v>112247.72</v>
      </c>
      <c r="G37" s="59">
        <v>105575.49</v>
      </c>
      <c r="H37" s="59">
        <v>0</v>
      </c>
      <c r="I37" s="59">
        <v>0</v>
      </c>
      <c r="J37" s="59">
        <v>0</v>
      </c>
      <c r="K37" s="59">
        <v>0</v>
      </c>
      <c r="L37" s="59">
        <v>6672.23</v>
      </c>
      <c r="M37" s="59">
        <v>27010.51</v>
      </c>
      <c r="N37" s="59">
        <v>0</v>
      </c>
      <c r="O37" s="143"/>
      <c r="P37" s="16">
        <f>B37-M37-N37</f>
        <v>8163692.6400000006</v>
      </c>
    </row>
    <row r="38" spans="1:16">
      <c r="A38" s="53" t="s">
        <v>36</v>
      </c>
      <c r="B38" s="54">
        <f>+C38+D38+E38+F38+M38+N38</f>
        <v>6033080.4199999999</v>
      </c>
      <c r="C38" s="54">
        <v>292051.26</v>
      </c>
      <c r="D38" s="54">
        <v>5636648</v>
      </c>
      <c r="E38" s="54">
        <v>13712.7</v>
      </c>
      <c r="F38" s="54">
        <f>SUM(G38:L38)</f>
        <v>89825.459999999992</v>
      </c>
      <c r="G38" s="54">
        <v>79238.649999999994</v>
      </c>
      <c r="H38" s="54">
        <v>0</v>
      </c>
      <c r="I38" s="54">
        <v>0</v>
      </c>
      <c r="J38" s="54">
        <v>0</v>
      </c>
      <c r="K38" s="54">
        <v>0</v>
      </c>
      <c r="L38" s="54">
        <v>10586.81</v>
      </c>
      <c r="M38" s="54">
        <v>843</v>
      </c>
      <c r="N38" s="54">
        <v>0</v>
      </c>
      <c r="O38" s="143"/>
      <c r="P38" s="16">
        <f>B38-M38-N38</f>
        <v>6032237.4199999999</v>
      </c>
    </row>
    <row r="39" spans="1:16">
      <c r="A39" s="51"/>
      <c r="B39" s="23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9"/>
      <c r="N39" s="50"/>
    </row>
    <row r="40" spans="1:16">
      <c r="A40" s="51"/>
      <c r="B40" s="23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</row>
    <row r="41" spans="1:16">
      <c r="A41" s="51"/>
      <c r="B41" s="23"/>
      <c r="C41" s="50"/>
      <c r="D41" s="50"/>
      <c r="E41" s="50"/>
      <c r="F41" s="50"/>
      <c r="G41" s="50"/>
      <c r="H41" s="50"/>
      <c r="I41" s="50"/>
      <c r="J41" s="50"/>
      <c r="K41" s="59"/>
      <c r="L41" s="50"/>
      <c r="M41" s="50"/>
      <c r="N41" s="50"/>
    </row>
    <row r="42" spans="1:16">
      <c r="A42" s="51"/>
      <c r="B42" s="23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</row>
    <row r="43" spans="1:16">
      <c r="A43" s="51"/>
      <c r="B43" s="23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</row>
    <row r="44" spans="1:16">
      <c r="A44" s="51"/>
      <c r="B44" s="23"/>
      <c r="C44" s="50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</row>
    <row r="45" spans="1:16">
      <c r="C45" s="174"/>
      <c r="D45" s="174"/>
      <c r="E45" s="174"/>
      <c r="F45" s="174"/>
      <c r="G45" s="174"/>
      <c r="H45" s="174"/>
      <c r="I45" s="174"/>
      <c r="J45" s="174"/>
      <c r="K45" s="174"/>
      <c r="L45" s="174"/>
      <c r="M45" s="50"/>
      <c r="N45" s="174"/>
    </row>
    <row r="46" spans="1:16">
      <c r="C46" s="174"/>
      <c r="D46" s="174"/>
      <c r="E46" s="174"/>
      <c r="F46" s="174"/>
      <c r="G46" s="174"/>
      <c r="H46" s="174"/>
      <c r="I46" s="174"/>
      <c r="J46" s="174"/>
      <c r="K46" s="174"/>
      <c r="L46" s="174"/>
      <c r="M46" s="174"/>
      <c r="N46" s="174"/>
    </row>
    <row r="47" spans="1:16">
      <c r="C47" s="174"/>
      <c r="D47" s="174"/>
      <c r="E47" s="174"/>
      <c r="F47" s="174"/>
      <c r="G47" s="174"/>
      <c r="H47" s="174"/>
      <c r="I47" s="174"/>
      <c r="J47" s="174"/>
      <c r="K47" s="174"/>
      <c r="L47" s="174"/>
      <c r="M47" s="174"/>
      <c r="N47" s="174"/>
    </row>
    <row r="48" spans="1:16">
      <c r="C48" s="174"/>
      <c r="D48" s="174"/>
      <c r="E48" s="174"/>
      <c r="F48" s="174"/>
      <c r="G48" s="174"/>
      <c r="H48" s="174"/>
      <c r="I48" s="174"/>
      <c r="J48" s="174"/>
      <c r="K48" s="174"/>
      <c r="L48" s="174"/>
      <c r="M48" s="174"/>
      <c r="N48" s="174"/>
    </row>
  </sheetData>
  <sheetProtection password="CAF5" sheet="1" objects="1" scenarios="1"/>
  <mergeCells count="3">
    <mergeCell ref="F5:L5"/>
    <mergeCell ref="A3:N3"/>
    <mergeCell ref="A1:N1"/>
  </mergeCells>
  <phoneticPr fontId="0" type="noConversion"/>
  <printOptions horizontalCentered="1"/>
  <pageMargins left="0.43" right="0.47" top="0.88" bottom="0.82" header="0.67" footer="0.5"/>
  <pageSetup scale="73" orientation="landscape" r:id="rId1"/>
  <headerFooter alignWithMargins="0">
    <oddFooter>&amp;L&amp;"Arial,Italic"MSDE - LFRO  12 / 2014&amp;C&amp;"Arial,Regular"- &amp;[10 -&amp;R&amp;"Arial,Italic"Selected Financial Data - Part 2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AJ653"/>
  <sheetViews>
    <sheetView zoomScaleNormal="100" workbookViewId="0">
      <selection sqref="A1:Q1"/>
    </sheetView>
  </sheetViews>
  <sheetFormatPr defaultRowHeight="12.75"/>
  <cols>
    <col min="1" max="1" width="14.85546875" style="177" bestFit="1" customWidth="1"/>
    <col min="2" max="2" width="13.5703125" style="177" customWidth="1"/>
    <col min="3" max="3" width="13.42578125" style="177" customWidth="1"/>
    <col min="4" max="4" width="15" style="177" customWidth="1"/>
    <col min="5" max="5" width="12.28515625" style="177" bestFit="1" customWidth="1"/>
    <col min="6" max="6" width="12.28515625" style="183" customWidth="1"/>
    <col min="7" max="7" width="13.5703125" style="177" customWidth="1"/>
    <col min="8" max="8" width="13.85546875" style="177" customWidth="1"/>
    <col min="9" max="9" width="12" style="177" customWidth="1"/>
    <col min="10" max="10" width="10.5703125" style="177" customWidth="1"/>
    <col min="11" max="11" width="2" style="177" customWidth="1"/>
    <col min="12" max="12" width="13.28515625" style="177" customWidth="1"/>
    <col min="13" max="13" width="13.42578125" style="177" bestFit="1" customWidth="1"/>
    <col min="14" max="14" width="12.140625" style="177" customWidth="1"/>
    <col min="15" max="15" width="12.140625" style="151" customWidth="1"/>
    <col min="16" max="16" width="11.28515625" style="151" bestFit="1" customWidth="1"/>
    <col min="17" max="17" width="11.42578125" style="151" customWidth="1"/>
    <col min="18" max="18" width="6.5703125" style="81" customWidth="1"/>
    <col min="19" max="19" width="20.28515625" customWidth="1"/>
    <col min="20" max="20" width="18.42578125" customWidth="1"/>
    <col min="21" max="21" width="4.85546875" customWidth="1"/>
  </cols>
  <sheetData>
    <row r="1" spans="1:36">
      <c r="A1" s="351" t="s">
        <v>138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26"/>
    </row>
    <row r="2" spans="1:36">
      <c r="A2" s="59"/>
      <c r="B2" s="59"/>
      <c r="C2" s="59"/>
      <c r="D2" s="59"/>
      <c r="E2" s="59"/>
      <c r="F2" s="131"/>
      <c r="G2" s="59"/>
      <c r="H2" s="59"/>
      <c r="I2" s="59"/>
      <c r="J2" s="59"/>
      <c r="K2" s="59"/>
      <c r="L2" s="59"/>
      <c r="M2" s="59"/>
      <c r="N2" s="59"/>
      <c r="O2" s="50"/>
      <c r="P2" s="50"/>
      <c r="Q2" s="50"/>
      <c r="R2" s="23"/>
    </row>
    <row r="3" spans="1:36">
      <c r="A3" s="351" t="s">
        <v>270</v>
      </c>
      <c r="B3" s="351"/>
      <c r="C3" s="351"/>
      <c r="D3" s="351"/>
      <c r="E3" s="351"/>
      <c r="F3" s="351"/>
      <c r="G3" s="351"/>
      <c r="H3" s="351"/>
      <c r="I3" s="351"/>
      <c r="J3" s="351"/>
      <c r="K3" s="351"/>
      <c r="L3" s="351"/>
      <c r="M3" s="351"/>
      <c r="N3" s="351"/>
      <c r="O3" s="351"/>
      <c r="P3" s="351"/>
      <c r="Q3" s="351"/>
      <c r="R3" s="26"/>
    </row>
    <row r="4" spans="1:36" ht="13.5" thickBot="1">
      <c r="A4" s="99"/>
      <c r="B4" s="99"/>
      <c r="C4" s="99"/>
      <c r="D4" s="99"/>
      <c r="E4" s="99"/>
      <c r="F4" s="180"/>
      <c r="G4" s="99"/>
      <c r="H4" s="99"/>
      <c r="I4" s="99"/>
      <c r="J4" s="99"/>
      <c r="K4" s="99"/>
      <c r="L4" s="99"/>
      <c r="M4" s="99"/>
      <c r="N4" s="99"/>
      <c r="O4" s="99"/>
      <c r="P4" s="99"/>
      <c r="Q4" s="99"/>
      <c r="R4" s="24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13.5" thickTop="1">
      <c r="A5" s="159"/>
      <c r="B5" s="349" t="s">
        <v>79</v>
      </c>
      <c r="C5" s="349"/>
      <c r="D5" s="349"/>
      <c r="E5" s="349"/>
      <c r="F5" s="349"/>
      <c r="G5" s="349"/>
      <c r="H5" s="349"/>
      <c r="I5" s="349"/>
      <c r="J5" s="349"/>
      <c r="K5" s="59"/>
      <c r="L5" s="349" t="s">
        <v>80</v>
      </c>
      <c r="M5" s="349"/>
      <c r="N5" s="349"/>
      <c r="O5" s="349"/>
      <c r="P5" s="349"/>
      <c r="Q5" s="349"/>
      <c r="R5" s="26"/>
      <c r="S5" s="148">
        <v>41988</v>
      </c>
      <c r="T5" s="148">
        <v>41988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1:36">
      <c r="A6" s="58" t="s">
        <v>37</v>
      </c>
      <c r="B6" s="284" t="s">
        <v>11</v>
      </c>
      <c r="C6" s="284" t="s">
        <v>0</v>
      </c>
      <c r="D6" s="284"/>
      <c r="E6" s="284" t="s">
        <v>5</v>
      </c>
      <c r="F6" s="369" t="s">
        <v>70</v>
      </c>
      <c r="G6" s="369"/>
      <c r="H6" s="369"/>
      <c r="I6" s="369"/>
      <c r="J6" s="284"/>
      <c r="K6" s="58"/>
      <c r="L6" s="284" t="s">
        <v>11</v>
      </c>
      <c r="M6" s="284" t="s">
        <v>0</v>
      </c>
      <c r="N6" s="284"/>
      <c r="O6" s="284" t="s">
        <v>5</v>
      </c>
      <c r="P6" s="284"/>
      <c r="Q6" s="284"/>
      <c r="R6" s="26"/>
      <c r="S6" s="133" t="s">
        <v>238</v>
      </c>
      <c r="T6" s="133" t="s">
        <v>239</v>
      </c>
    </row>
    <row r="7" spans="1:36">
      <c r="A7" s="58" t="s">
        <v>38</v>
      </c>
      <c r="B7" s="284" t="s">
        <v>76</v>
      </c>
      <c r="C7" s="284" t="s">
        <v>1</v>
      </c>
      <c r="D7" s="284" t="s">
        <v>3</v>
      </c>
      <c r="E7" s="284" t="s">
        <v>1</v>
      </c>
      <c r="F7" s="370" t="s">
        <v>221</v>
      </c>
      <c r="G7" s="284" t="s">
        <v>206</v>
      </c>
      <c r="H7" s="284" t="s">
        <v>7</v>
      </c>
      <c r="I7" s="284"/>
      <c r="J7" s="284" t="s">
        <v>7</v>
      </c>
      <c r="K7" s="58"/>
      <c r="L7" s="284" t="s">
        <v>78</v>
      </c>
      <c r="M7" s="284" t="s">
        <v>1</v>
      </c>
      <c r="N7" s="284" t="s">
        <v>3</v>
      </c>
      <c r="O7" s="284" t="s">
        <v>1</v>
      </c>
      <c r="P7" s="284" t="s">
        <v>7</v>
      </c>
      <c r="Q7" s="284"/>
      <c r="R7" s="26"/>
      <c r="S7" s="133" t="s">
        <v>235</v>
      </c>
      <c r="T7" s="133" t="s">
        <v>235</v>
      </c>
    </row>
    <row r="8" spans="1:36" ht="13.5" thickBot="1">
      <c r="A8" s="100" t="s">
        <v>39</v>
      </c>
      <c r="B8" s="101" t="s">
        <v>77</v>
      </c>
      <c r="C8" s="101" t="s">
        <v>2</v>
      </c>
      <c r="D8" s="101" t="s">
        <v>4</v>
      </c>
      <c r="E8" s="101" t="s">
        <v>6</v>
      </c>
      <c r="F8" s="371"/>
      <c r="G8" s="101" t="s">
        <v>4</v>
      </c>
      <c r="H8" s="101" t="s">
        <v>8</v>
      </c>
      <c r="I8" s="101" t="s">
        <v>9</v>
      </c>
      <c r="J8" s="101" t="s">
        <v>10</v>
      </c>
      <c r="K8" s="58"/>
      <c r="L8" s="101" t="s">
        <v>77</v>
      </c>
      <c r="M8" s="101" t="s">
        <v>2</v>
      </c>
      <c r="N8" s="101" t="s">
        <v>4</v>
      </c>
      <c r="O8" s="101" t="s">
        <v>6</v>
      </c>
      <c r="P8" s="101" t="s">
        <v>8</v>
      </c>
      <c r="Q8" s="101" t="s">
        <v>9</v>
      </c>
      <c r="R8" s="26"/>
      <c r="S8" s="65" t="s">
        <v>236</v>
      </c>
      <c r="T8" s="65" t="s">
        <v>236</v>
      </c>
    </row>
    <row r="9" spans="1:36" s="10" customFormat="1">
      <c r="A9" s="58" t="s">
        <v>13</v>
      </c>
      <c r="B9" s="282">
        <f t="shared" ref="B9:J9" si="0">SUM(B11:B38)</f>
        <v>702737325.77000022</v>
      </c>
      <c r="C9" s="282">
        <f t="shared" si="0"/>
        <v>331851446.44999993</v>
      </c>
      <c r="D9" s="282">
        <f t="shared" si="0"/>
        <v>62640099.870000005</v>
      </c>
      <c r="E9" s="282">
        <f t="shared" si="0"/>
        <v>26365265.449999999</v>
      </c>
      <c r="F9" s="321">
        <f t="shared" si="0"/>
        <v>56188365.039999999</v>
      </c>
      <c r="G9" s="282">
        <f t="shared" si="0"/>
        <v>172781681.57999998</v>
      </c>
      <c r="H9" s="282">
        <f t="shared" si="0"/>
        <v>47642388.020000003</v>
      </c>
      <c r="I9" s="282">
        <f t="shared" si="0"/>
        <v>5268079.3600000013</v>
      </c>
      <c r="J9" s="282">
        <f t="shared" si="0"/>
        <v>0</v>
      </c>
      <c r="K9" s="270"/>
      <c r="L9" s="282">
        <f t="shared" ref="L9:T9" si="1">SUM(L11:L38)</f>
        <v>222500438.49000004</v>
      </c>
      <c r="M9" s="282">
        <f t="shared" si="1"/>
        <v>108888546.61</v>
      </c>
      <c r="N9" s="282">
        <f t="shared" si="1"/>
        <v>64469872.38000001</v>
      </c>
      <c r="O9" s="282">
        <f t="shared" si="1"/>
        <v>38181305.38000001</v>
      </c>
      <c r="P9" s="282">
        <f t="shared" si="1"/>
        <v>4074039.3400000008</v>
      </c>
      <c r="Q9" s="282">
        <f t="shared" si="1"/>
        <v>6886674.7799999993</v>
      </c>
      <c r="R9" s="41"/>
      <c r="S9" s="60">
        <f t="shared" si="1"/>
        <v>697469246.40999997</v>
      </c>
      <c r="T9" s="60">
        <f t="shared" si="1"/>
        <v>215613763.71000004</v>
      </c>
    </row>
    <row r="10" spans="1:36">
      <c r="A10" s="58"/>
      <c r="B10" s="208"/>
      <c r="C10" s="208"/>
      <c r="D10" s="208"/>
      <c r="E10" s="208"/>
      <c r="F10" s="273"/>
      <c r="G10" s="208"/>
      <c r="H10" s="208"/>
      <c r="I10" s="208"/>
      <c r="J10" s="59"/>
      <c r="K10" s="268"/>
      <c r="L10" s="268"/>
      <c r="M10" s="208"/>
      <c r="N10" s="208"/>
      <c r="O10" s="208"/>
      <c r="P10" s="208"/>
      <c r="Q10" s="208"/>
      <c r="R10" s="24"/>
    </row>
    <row r="11" spans="1:36" s="92" customFormat="1">
      <c r="A11" s="58" t="s">
        <v>14</v>
      </c>
      <c r="B11" s="59">
        <f t="shared" ref="B11:B38" si="2">SUM(C11:J11)</f>
        <v>8415822.6300000008</v>
      </c>
      <c r="C11" s="50">
        <v>4887728.67</v>
      </c>
      <c r="D11" s="59">
        <v>283050.57</v>
      </c>
      <c r="E11" s="59">
        <v>458791.18</v>
      </c>
      <c r="F11" s="131">
        <v>0</v>
      </c>
      <c r="G11" s="59">
        <v>0</v>
      </c>
      <c r="H11" s="59">
        <v>2582287.15</v>
      </c>
      <c r="I11" s="59">
        <v>203965.06</v>
      </c>
      <c r="J11" s="59">
        <v>0</v>
      </c>
      <c r="K11" s="208"/>
      <c r="L11" s="58">
        <f>SUM(M11:Q11)</f>
        <v>1788765.9699999997</v>
      </c>
      <c r="M11" s="50">
        <v>1144418.3999999999</v>
      </c>
      <c r="N11" s="59">
        <v>79338.42</v>
      </c>
      <c r="O11" s="59">
        <v>451559.29</v>
      </c>
      <c r="P11" s="59">
        <v>6330.22</v>
      </c>
      <c r="Q11" s="59">
        <v>107119.64</v>
      </c>
      <c r="R11" s="59"/>
      <c r="S11" s="16">
        <f>B11-I11-J11</f>
        <v>8211857.5700000012</v>
      </c>
      <c r="T11" s="16">
        <f>L11-Q11</f>
        <v>1681646.3299999998</v>
      </c>
    </row>
    <row r="12" spans="1:36">
      <c r="A12" s="58" t="s">
        <v>15</v>
      </c>
      <c r="B12" s="59">
        <f t="shared" si="2"/>
        <v>61519115.420000002</v>
      </c>
      <c r="C12" s="59">
        <v>29583695.250000004</v>
      </c>
      <c r="D12" s="59">
        <v>3012149.1100000003</v>
      </c>
      <c r="E12" s="59">
        <v>3177310.56</v>
      </c>
      <c r="F12" s="131">
        <v>4184147.12</v>
      </c>
      <c r="G12" s="59">
        <v>20736358.629999999</v>
      </c>
      <c r="H12" s="59">
        <v>3115.06</v>
      </c>
      <c r="I12" s="59">
        <v>822339.69</v>
      </c>
      <c r="J12" s="59">
        <v>0</v>
      </c>
      <c r="K12" s="208"/>
      <c r="L12" s="58">
        <f>SUM(M12:Q12)</f>
        <v>14286661.98</v>
      </c>
      <c r="M12" s="59">
        <v>6804202.5899999999</v>
      </c>
      <c r="N12" s="59">
        <v>2999826.49</v>
      </c>
      <c r="O12" s="59">
        <v>3654987.49</v>
      </c>
      <c r="P12" s="50">
        <v>5241.03</v>
      </c>
      <c r="Q12" s="87">
        <v>822404.38</v>
      </c>
      <c r="R12" s="40"/>
      <c r="S12" s="16">
        <f>B12-I12-J12</f>
        <v>60696775.730000004</v>
      </c>
      <c r="T12" s="16">
        <f>L12-Q12</f>
        <v>13464257.6</v>
      </c>
    </row>
    <row r="13" spans="1:36" s="92" customFormat="1">
      <c r="A13" s="59" t="s">
        <v>16</v>
      </c>
      <c r="B13" s="59">
        <f t="shared" si="2"/>
        <v>68678585.079999983</v>
      </c>
      <c r="C13" s="59">
        <v>27991913.23</v>
      </c>
      <c r="D13" s="59">
        <v>10061937.99</v>
      </c>
      <c r="E13" s="59">
        <v>660062.4</v>
      </c>
      <c r="F13" s="131">
        <v>4219320.45</v>
      </c>
      <c r="G13" s="59">
        <v>25678664.780000001</v>
      </c>
      <c r="H13" s="59">
        <v>3199.13</v>
      </c>
      <c r="I13" s="59">
        <v>63487.1</v>
      </c>
      <c r="J13" s="59">
        <v>0</v>
      </c>
      <c r="K13" s="208"/>
      <c r="L13" s="58">
        <f>SUM(M13:Q13)</f>
        <v>15830969.990000002</v>
      </c>
      <c r="M13" s="59">
        <v>3063175.92</v>
      </c>
      <c r="N13" s="59">
        <v>12159456.470000001</v>
      </c>
      <c r="O13" s="59">
        <v>524462.72</v>
      </c>
      <c r="P13" s="59">
        <v>49213.88</v>
      </c>
      <c r="Q13" s="87">
        <v>34661</v>
      </c>
      <c r="R13" s="40"/>
      <c r="S13" s="16">
        <f>B13-I13-J13</f>
        <v>68615097.979999989</v>
      </c>
      <c r="T13" s="16">
        <f>L13-Q13</f>
        <v>15796308.990000002</v>
      </c>
    </row>
    <row r="14" spans="1:36">
      <c r="A14" s="59" t="s">
        <v>17</v>
      </c>
      <c r="B14" s="59">
        <f t="shared" si="2"/>
        <v>83720651.969999999</v>
      </c>
      <c r="C14" s="59">
        <v>41432447</v>
      </c>
      <c r="D14" s="59">
        <v>8399999.9699999988</v>
      </c>
      <c r="E14" s="59">
        <v>2724397</v>
      </c>
      <c r="F14" s="131">
        <v>5514738</v>
      </c>
      <c r="G14" s="59">
        <v>25649070</v>
      </c>
      <c r="H14" s="59">
        <v>0</v>
      </c>
      <c r="I14" s="59">
        <v>0</v>
      </c>
      <c r="J14" s="59">
        <v>0</v>
      </c>
      <c r="K14" s="208"/>
      <c r="L14" s="58">
        <f>SUM(M14:Q14)</f>
        <v>29274108</v>
      </c>
      <c r="M14" s="59">
        <v>12605038</v>
      </c>
      <c r="N14" s="59">
        <v>10802577</v>
      </c>
      <c r="O14" s="59">
        <v>4169303</v>
      </c>
      <c r="P14" s="59">
        <v>188848</v>
      </c>
      <c r="Q14" s="87">
        <v>1508342</v>
      </c>
      <c r="R14" s="40"/>
      <c r="S14" s="16">
        <f>B14-I14-J14</f>
        <v>83720651.969999999</v>
      </c>
      <c r="T14" s="16">
        <f>L14-Q14</f>
        <v>27765766</v>
      </c>
    </row>
    <row r="15" spans="1:36">
      <c r="A15" s="59" t="s">
        <v>18</v>
      </c>
      <c r="B15" s="59">
        <f t="shared" si="2"/>
        <v>16701145.420000002</v>
      </c>
      <c r="C15" s="59">
        <v>7528655.3499999996</v>
      </c>
      <c r="D15" s="59">
        <v>1975670.8299999998</v>
      </c>
      <c r="E15" s="59">
        <v>996310.14</v>
      </c>
      <c r="F15" s="131">
        <v>1392560.81</v>
      </c>
      <c r="G15" s="59">
        <v>4547881.22</v>
      </c>
      <c r="H15" s="59">
        <v>12650.009999999998</v>
      </c>
      <c r="I15" s="59">
        <v>247417.06</v>
      </c>
      <c r="J15" s="59">
        <v>0</v>
      </c>
      <c r="K15" s="208"/>
      <c r="L15" s="58">
        <f>SUM(M15:Q15)</f>
        <v>3179174.67</v>
      </c>
      <c r="M15" s="59">
        <v>2265338.63</v>
      </c>
      <c r="N15" s="59">
        <v>224164.78</v>
      </c>
      <c r="O15" s="59">
        <v>637730.6</v>
      </c>
      <c r="P15" s="59">
        <v>8198.4500000000007</v>
      </c>
      <c r="Q15" s="87">
        <v>43742.21</v>
      </c>
      <c r="R15" s="40"/>
      <c r="S15" s="16">
        <f>B15-I15-J15</f>
        <v>16453728.360000001</v>
      </c>
      <c r="T15" s="16">
        <f>L15-Q15</f>
        <v>3135432.46</v>
      </c>
    </row>
    <row r="16" spans="1:36">
      <c r="A16" s="59"/>
      <c r="B16" s="208"/>
      <c r="C16" s="208"/>
      <c r="D16" s="208"/>
      <c r="E16" s="208"/>
      <c r="F16" s="273"/>
      <c r="G16" s="208"/>
      <c r="H16" s="208"/>
      <c r="I16" s="208"/>
      <c r="J16" s="59"/>
      <c r="K16" s="208"/>
      <c r="L16" s="268"/>
      <c r="M16" s="208"/>
      <c r="N16" s="208"/>
      <c r="O16" s="208"/>
      <c r="P16" s="208"/>
      <c r="Q16" s="218"/>
      <c r="R16" s="40"/>
    </row>
    <row r="17" spans="1:20">
      <c r="A17" s="59" t="s">
        <v>19</v>
      </c>
      <c r="B17" s="59">
        <f t="shared" si="2"/>
        <v>3718007.61</v>
      </c>
      <c r="C17" s="59">
        <v>1553525.22</v>
      </c>
      <c r="D17" s="59">
        <v>326902.57</v>
      </c>
      <c r="E17" s="59">
        <v>212337.28</v>
      </c>
      <c r="F17" s="131">
        <v>104759.89</v>
      </c>
      <c r="G17" s="59">
        <v>1505703.29</v>
      </c>
      <c r="H17" s="59">
        <v>2881.25</v>
      </c>
      <c r="I17" s="59">
        <v>11898.11</v>
      </c>
      <c r="J17" s="59">
        <v>0</v>
      </c>
      <c r="K17" s="208"/>
      <c r="L17" s="58">
        <f>SUM(M17:Q17)</f>
        <v>844356.65</v>
      </c>
      <c r="M17" s="59">
        <v>462664.68</v>
      </c>
      <c r="N17" s="59">
        <v>221375.44</v>
      </c>
      <c r="O17" s="59">
        <v>117118.53</v>
      </c>
      <c r="P17" s="59">
        <v>8683.11</v>
      </c>
      <c r="Q17" s="87">
        <v>34514.89</v>
      </c>
      <c r="R17" s="40"/>
      <c r="S17" s="16">
        <f>B17-I17-J17</f>
        <v>3706109.5</v>
      </c>
      <c r="T17" s="16">
        <f>L17-Q17</f>
        <v>809841.76</v>
      </c>
    </row>
    <row r="18" spans="1:20">
      <c r="A18" s="59" t="s">
        <v>20</v>
      </c>
      <c r="B18" s="59">
        <f t="shared" si="2"/>
        <v>25171711.899999999</v>
      </c>
      <c r="C18" s="59">
        <v>11391771.880000001</v>
      </c>
      <c r="D18" s="59">
        <v>2858126.64</v>
      </c>
      <c r="E18" s="59">
        <v>1419586.61</v>
      </c>
      <c r="F18" s="131">
        <v>1429010.73</v>
      </c>
      <c r="G18" s="59">
        <v>6950117.3099999996</v>
      </c>
      <c r="H18" s="59">
        <v>304006.08999999997</v>
      </c>
      <c r="I18" s="59">
        <v>819092.64</v>
      </c>
      <c r="J18" s="59">
        <v>0</v>
      </c>
      <c r="K18" s="208"/>
      <c r="L18" s="58">
        <f>SUM(M18:Q18)</f>
        <v>7992935.1099999994</v>
      </c>
      <c r="M18" s="59">
        <v>3102213.89</v>
      </c>
      <c r="N18" s="59">
        <v>2157242.54</v>
      </c>
      <c r="O18" s="59">
        <v>1229686.96</v>
      </c>
      <c r="P18" s="59">
        <v>221444.03</v>
      </c>
      <c r="Q18" s="87">
        <v>1282347.69</v>
      </c>
      <c r="R18" s="40"/>
      <c r="S18" s="16">
        <f>B18-I18-J18</f>
        <v>24352619.259999998</v>
      </c>
      <c r="T18" s="16">
        <f>L18-Q18</f>
        <v>6710587.4199999999</v>
      </c>
    </row>
    <row r="19" spans="1:20">
      <c r="A19" s="59" t="s">
        <v>21</v>
      </c>
      <c r="B19" s="59">
        <f t="shared" si="2"/>
        <v>10654869.380000001</v>
      </c>
      <c r="C19" s="59">
        <v>5224966.62</v>
      </c>
      <c r="D19" s="59">
        <v>544603.39</v>
      </c>
      <c r="E19" s="59">
        <v>264299.37</v>
      </c>
      <c r="F19" s="131">
        <v>4145524.37</v>
      </c>
      <c r="G19" s="59">
        <v>442603.3</v>
      </c>
      <c r="H19" s="59">
        <v>0</v>
      </c>
      <c r="I19" s="59">
        <v>32872.33</v>
      </c>
      <c r="J19" s="59">
        <v>0</v>
      </c>
      <c r="K19" s="208"/>
      <c r="L19" s="58">
        <f>SUM(M19:Q19)</f>
        <v>3778355.7299999995</v>
      </c>
      <c r="M19" s="59">
        <v>2330215.37</v>
      </c>
      <c r="N19" s="59">
        <v>636726.01</v>
      </c>
      <c r="O19" s="59">
        <v>713376.25</v>
      </c>
      <c r="P19" s="59">
        <v>23693.57</v>
      </c>
      <c r="Q19" s="87">
        <v>74344.53</v>
      </c>
      <c r="R19" s="40"/>
      <c r="S19" s="16">
        <f>B19-I19-J19</f>
        <v>10621997.050000001</v>
      </c>
      <c r="T19" s="16">
        <f>L19-Q19</f>
        <v>3704011.1999999997</v>
      </c>
    </row>
    <row r="20" spans="1:20">
      <c r="A20" s="59" t="s">
        <v>22</v>
      </c>
      <c r="B20" s="59">
        <f t="shared" si="2"/>
        <v>23056997.710000001</v>
      </c>
      <c r="C20" s="59">
        <v>10445992.689999999</v>
      </c>
      <c r="D20" s="59">
        <v>2193601.92</v>
      </c>
      <c r="E20" s="59">
        <v>1498256.53</v>
      </c>
      <c r="F20" s="131">
        <v>1793688.21</v>
      </c>
      <c r="G20" s="59">
        <v>7072395.0800000001</v>
      </c>
      <c r="H20" s="59">
        <v>199</v>
      </c>
      <c r="I20" s="59">
        <v>52864.28</v>
      </c>
      <c r="J20" s="59">
        <v>0</v>
      </c>
      <c r="K20" s="208"/>
      <c r="L20" s="58">
        <f>SUM(M20:Q20)</f>
        <v>6103589.5099999998</v>
      </c>
      <c r="M20" s="59">
        <v>3358567.35</v>
      </c>
      <c r="N20" s="59">
        <v>1429591.67</v>
      </c>
      <c r="O20" s="59">
        <v>1235054.24</v>
      </c>
      <c r="P20" s="59">
        <v>4222.25</v>
      </c>
      <c r="Q20" s="87">
        <v>76154</v>
      </c>
      <c r="R20" s="40"/>
      <c r="S20" s="16">
        <f>B20-I20-J20</f>
        <v>23004133.43</v>
      </c>
      <c r="T20" s="16">
        <f>L20-Q20</f>
        <v>6027435.5099999998</v>
      </c>
    </row>
    <row r="21" spans="1:20">
      <c r="A21" s="59" t="s">
        <v>23</v>
      </c>
      <c r="B21" s="59">
        <f t="shared" si="2"/>
        <v>3478263.09</v>
      </c>
      <c r="C21" s="59">
        <v>1464513.55</v>
      </c>
      <c r="D21" s="59">
        <v>156348.13</v>
      </c>
      <c r="E21" s="59">
        <v>213764.94</v>
      </c>
      <c r="F21" s="131">
        <v>14285.060000000001</v>
      </c>
      <c r="G21" s="59">
        <v>1629351.41</v>
      </c>
      <c r="H21" s="59">
        <v>0</v>
      </c>
      <c r="I21" s="59">
        <v>0</v>
      </c>
      <c r="J21" s="59">
        <v>0</v>
      </c>
      <c r="K21" s="208"/>
      <c r="L21" s="58">
        <f>SUM(M21:Q21)</f>
        <v>1054935.33</v>
      </c>
      <c r="M21" s="59">
        <v>507766.24</v>
      </c>
      <c r="N21" s="50">
        <v>256421.81</v>
      </c>
      <c r="O21" s="59">
        <v>250171.49</v>
      </c>
      <c r="P21" s="59">
        <v>9370.9699999999993</v>
      </c>
      <c r="Q21" s="87">
        <v>31204.82</v>
      </c>
      <c r="R21" s="40"/>
      <c r="S21" s="16">
        <f>B21-I21-J21</f>
        <v>3478263.09</v>
      </c>
      <c r="T21" s="16">
        <f>L21-Q21</f>
        <v>1023730.5100000001</v>
      </c>
    </row>
    <row r="22" spans="1:20">
      <c r="A22" s="59"/>
      <c r="B22" s="208"/>
      <c r="C22" s="208"/>
      <c r="D22" s="208"/>
      <c r="E22" s="208"/>
      <c r="F22" s="273"/>
      <c r="G22" s="208"/>
      <c r="H22" s="208"/>
      <c r="I22" s="208"/>
      <c r="J22" s="59"/>
      <c r="K22" s="208"/>
      <c r="L22" s="268"/>
      <c r="M22" s="208"/>
      <c r="N22" s="208"/>
      <c r="O22" s="208"/>
      <c r="P22" s="208"/>
      <c r="Q22" s="218"/>
      <c r="R22" s="40"/>
    </row>
    <row r="23" spans="1:20">
      <c r="A23" s="59" t="s">
        <v>24</v>
      </c>
      <c r="B23" s="59">
        <f t="shared" si="2"/>
        <v>34253973.420000002</v>
      </c>
      <c r="C23" s="59">
        <v>14843166.4</v>
      </c>
      <c r="D23" s="59">
        <v>4043851.69</v>
      </c>
      <c r="E23" s="59">
        <v>1421556.04</v>
      </c>
      <c r="F23" s="131">
        <v>554633.37</v>
      </c>
      <c r="G23" s="59">
        <v>12660629.609999999</v>
      </c>
      <c r="H23" s="59">
        <v>572085.1</v>
      </c>
      <c r="I23" s="59">
        <v>158051.21</v>
      </c>
      <c r="J23" s="59">
        <v>0</v>
      </c>
      <c r="K23" s="208"/>
      <c r="L23" s="58">
        <f>SUM(M23:Q23)</f>
        <v>10645743.790000001</v>
      </c>
      <c r="M23" s="59">
        <v>6783833.1900000004</v>
      </c>
      <c r="N23" s="50">
        <v>1316795.93</v>
      </c>
      <c r="O23" s="59">
        <v>2310255.44</v>
      </c>
      <c r="P23" s="59">
        <v>106404.09</v>
      </c>
      <c r="Q23" s="87">
        <v>128455.14</v>
      </c>
      <c r="R23" s="40"/>
      <c r="S23" s="16">
        <f>B23-I23-J23</f>
        <v>34095922.210000001</v>
      </c>
      <c r="T23" s="16">
        <f>L23-Q23</f>
        <v>10517288.65</v>
      </c>
    </row>
    <row r="24" spans="1:20">
      <c r="A24" s="59" t="s">
        <v>25</v>
      </c>
      <c r="B24" s="59">
        <f t="shared" si="2"/>
        <v>3727615.73</v>
      </c>
      <c r="C24" s="59">
        <v>1517293.51</v>
      </c>
      <c r="D24" s="59">
        <v>295184.65000000002</v>
      </c>
      <c r="E24" s="59">
        <v>98875.48</v>
      </c>
      <c r="F24" s="131">
        <v>129631.04000000001</v>
      </c>
      <c r="G24" s="59">
        <v>1565637.61</v>
      </c>
      <c r="H24" s="59">
        <v>92308.28</v>
      </c>
      <c r="I24" s="59">
        <v>28685.16</v>
      </c>
      <c r="J24" s="59">
        <v>0</v>
      </c>
      <c r="K24" s="208"/>
      <c r="L24" s="58">
        <f>SUM(M24:Q24)</f>
        <v>869778.23999999987</v>
      </c>
      <c r="M24" s="59">
        <v>374712.18</v>
      </c>
      <c r="N24" s="59">
        <v>312805.92</v>
      </c>
      <c r="O24" s="59">
        <v>148682.85</v>
      </c>
      <c r="P24" s="59">
        <v>20646.829999999998</v>
      </c>
      <c r="Q24" s="87">
        <v>12930.46</v>
      </c>
      <c r="R24" s="40"/>
      <c r="S24" s="16">
        <f>B24-I24-J24</f>
        <v>3698930.57</v>
      </c>
      <c r="T24" s="16">
        <f>L24-Q24</f>
        <v>856847.77999999991</v>
      </c>
    </row>
    <row r="25" spans="1:20">
      <c r="A25" s="59" t="s">
        <v>26</v>
      </c>
      <c r="B25" s="59">
        <f t="shared" si="2"/>
        <v>29361842.290000003</v>
      </c>
      <c r="C25" s="59">
        <v>10992327.32</v>
      </c>
      <c r="D25" s="59">
        <v>2117273.46</v>
      </c>
      <c r="E25" s="50">
        <v>1132058.32</v>
      </c>
      <c r="F25" s="297">
        <v>14348358.890000001</v>
      </c>
      <c r="G25" s="59">
        <v>0</v>
      </c>
      <c r="H25" s="59">
        <v>0</v>
      </c>
      <c r="I25" s="59">
        <v>771824.3</v>
      </c>
      <c r="J25" s="59">
        <v>0</v>
      </c>
      <c r="K25" s="208"/>
      <c r="L25" s="58">
        <f>SUM(M25:Q25)</f>
        <v>12675617.77</v>
      </c>
      <c r="M25" s="59">
        <v>6673425.3799999999</v>
      </c>
      <c r="N25" s="59">
        <v>3668795.94</v>
      </c>
      <c r="O25" s="59">
        <v>2081957.1</v>
      </c>
      <c r="P25" s="59">
        <v>35038.339999999997</v>
      </c>
      <c r="Q25" s="87">
        <v>216401.01</v>
      </c>
      <c r="R25" s="40"/>
      <c r="S25" s="16">
        <f>B25-I25-J25</f>
        <v>28590017.990000002</v>
      </c>
      <c r="T25" s="16">
        <f>L25-Q25</f>
        <v>12459216.76</v>
      </c>
    </row>
    <row r="26" spans="1:20">
      <c r="A26" s="59" t="s">
        <v>27</v>
      </c>
      <c r="B26" s="59">
        <f t="shared" si="2"/>
        <v>39222226</v>
      </c>
      <c r="C26" s="59">
        <v>18507856</v>
      </c>
      <c r="D26" s="59">
        <v>2891904</v>
      </c>
      <c r="E26" s="59">
        <v>1586904</v>
      </c>
      <c r="F26" s="131">
        <v>4860572</v>
      </c>
      <c r="G26" s="59">
        <v>11095635</v>
      </c>
      <c r="H26" s="59">
        <v>14562</v>
      </c>
      <c r="I26" s="59">
        <v>264793</v>
      </c>
      <c r="J26" s="59">
        <v>0</v>
      </c>
      <c r="K26" s="208"/>
      <c r="L26" s="58">
        <f>SUM(M26:Q26)</f>
        <v>24284419</v>
      </c>
      <c r="M26" s="59">
        <v>11233184</v>
      </c>
      <c r="N26" s="59">
        <v>9957139</v>
      </c>
      <c r="O26" s="59">
        <v>2154224</v>
      </c>
      <c r="P26" s="59">
        <v>57858</v>
      </c>
      <c r="Q26" s="87">
        <v>882014</v>
      </c>
      <c r="R26" s="40"/>
      <c r="S26" s="16">
        <f>B26-I26-J26</f>
        <v>38957433</v>
      </c>
      <c r="T26" s="16">
        <f>L26-Q26</f>
        <v>23402405</v>
      </c>
    </row>
    <row r="27" spans="1:20">
      <c r="A27" s="59" t="s">
        <v>28</v>
      </c>
      <c r="B27" s="59">
        <f t="shared" si="2"/>
        <v>2113634.0499999998</v>
      </c>
      <c r="C27" s="59">
        <v>753513.04999999993</v>
      </c>
      <c r="D27" s="59">
        <v>470006.92</v>
      </c>
      <c r="E27" s="59">
        <v>25583.95</v>
      </c>
      <c r="F27" s="131">
        <v>187422.83</v>
      </c>
      <c r="G27" s="59">
        <v>655180.30000000005</v>
      </c>
      <c r="H27" s="59">
        <v>0</v>
      </c>
      <c r="I27" s="59">
        <v>21927</v>
      </c>
      <c r="J27" s="59">
        <v>0</v>
      </c>
      <c r="K27" s="208"/>
      <c r="L27" s="58">
        <f>SUM(M27:Q27)</f>
        <v>655333.01</v>
      </c>
      <c r="M27" s="59">
        <v>238260.19</v>
      </c>
      <c r="N27" s="59">
        <v>257498.22</v>
      </c>
      <c r="O27" s="59">
        <v>133669.9</v>
      </c>
      <c r="P27" s="59">
        <v>1831.01</v>
      </c>
      <c r="Q27" s="87">
        <v>24073.69</v>
      </c>
      <c r="R27" s="40"/>
      <c r="S27" s="16">
        <f>B27-I27-J27</f>
        <v>2091707.0499999998</v>
      </c>
      <c r="T27" s="16">
        <f>L27-Q27</f>
        <v>631259.32000000007</v>
      </c>
    </row>
    <row r="28" spans="1:20">
      <c r="A28" s="59"/>
      <c r="B28" s="208"/>
      <c r="C28" s="208"/>
      <c r="D28" s="208"/>
      <c r="E28" s="208"/>
      <c r="F28" s="273"/>
      <c r="G28" s="208"/>
      <c r="H28" s="208"/>
      <c r="I28" s="208"/>
      <c r="J28" s="208"/>
      <c r="K28" s="208"/>
      <c r="L28" s="268"/>
      <c r="M28" s="208"/>
      <c r="N28" s="208"/>
      <c r="O28" s="208"/>
      <c r="P28" s="208"/>
      <c r="Q28" s="218"/>
      <c r="R28" s="40"/>
    </row>
    <row r="29" spans="1:20">
      <c r="A29" s="58" t="s">
        <v>148</v>
      </c>
      <c r="B29" s="59">
        <f t="shared" si="2"/>
        <v>116149746.25000001</v>
      </c>
      <c r="C29" s="59">
        <v>62977477.770000003</v>
      </c>
      <c r="D29" s="59">
        <v>3393027.2</v>
      </c>
      <c r="E29" s="59">
        <v>4458036.8600000003</v>
      </c>
      <c r="F29" s="298">
        <v>10531436.779999999</v>
      </c>
      <c r="G29" s="59">
        <v>32359941.75</v>
      </c>
      <c r="H29" s="59">
        <v>2040094.47</v>
      </c>
      <c r="I29" s="59">
        <v>389731.42</v>
      </c>
      <c r="J29" s="59">
        <v>0</v>
      </c>
      <c r="K29" s="208"/>
      <c r="L29" s="58">
        <f>SUM(M29:Q29)</f>
        <v>32495704.209999997</v>
      </c>
      <c r="M29" s="59">
        <v>23399129.699999999</v>
      </c>
      <c r="N29" s="59">
        <v>2434423.4300000002</v>
      </c>
      <c r="O29" s="59">
        <v>3398603.36</v>
      </c>
      <c r="P29" s="59">
        <v>2165446.0700000003</v>
      </c>
      <c r="Q29" s="87">
        <v>1098101.6499999999</v>
      </c>
      <c r="R29" s="40"/>
      <c r="S29" s="16">
        <f>B29-I29-J29</f>
        <v>115760014.83000001</v>
      </c>
      <c r="T29" s="16">
        <f>L29-Q29</f>
        <v>31397602.559999999</v>
      </c>
    </row>
    <row r="30" spans="1:20">
      <c r="A30" s="59" t="s">
        <v>29</v>
      </c>
      <c r="B30" s="59">
        <f t="shared" si="2"/>
        <v>111960117.17</v>
      </c>
      <c r="C30" s="59">
        <v>53513414.489999995</v>
      </c>
      <c r="D30" s="59">
        <v>14291502.77</v>
      </c>
      <c r="E30" s="59">
        <v>2250240.37</v>
      </c>
      <c r="F30" s="298">
        <v>0</v>
      </c>
      <c r="G30" s="59">
        <v>0</v>
      </c>
      <c r="H30" s="59">
        <v>41863391.460000001</v>
      </c>
      <c r="I30" s="59">
        <v>41568.080000000002</v>
      </c>
      <c r="J30" s="59">
        <v>0</v>
      </c>
      <c r="K30" s="208"/>
      <c r="L30" s="58">
        <f>SUM(M30:Q30)</f>
        <v>33553779.330000002</v>
      </c>
      <c r="M30" s="59">
        <v>17146878.34</v>
      </c>
      <c r="N30" s="59">
        <v>4579441.2</v>
      </c>
      <c r="O30" s="59">
        <v>10861595.99</v>
      </c>
      <c r="P30" s="59">
        <v>965863.8</v>
      </c>
      <c r="Q30" s="87">
        <v>0</v>
      </c>
      <c r="R30" s="40"/>
      <c r="S30" s="16">
        <f>B30-I30-J30</f>
        <v>111918549.09</v>
      </c>
      <c r="T30" s="16">
        <f>L30-Q30</f>
        <v>33553779.330000002</v>
      </c>
    </row>
    <row r="31" spans="1:20">
      <c r="A31" s="59" t="s">
        <v>30</v>
      </c>
      <c r="B31" s="59">
        <f t="shared" si="2"/>
        <v>5541705.7399999993</v>
      </c>
      <c r="C31" s="59">
        <v>2466918.9899999998</v>
      </c>
      <c r="D31" s="59">
        <v>341830.7</v>
      </c>
      <c r="E31" s="59">
        <v>295401.27</v>
      </c>
      <c r="F31" s="298">
        <v>411301.94</v>
      </c>
      <c r="G31" s="59">
        <v>2013853.04</v>
      </c>
      <c r="H31" s="59">
        <v>771.74</v>
      </c>
      <c r="I31" s="59">
        <v>11628.06</v>
      </c>
      <c r="J31" s="59">
        <v>0</v>
      </c>
      <c r="K31" s="208"/>
      <c r="L31" s="58">
        <f>SUM(M31:Q31)</f>
        <v>1581342.5899999999</v>
      </c>
      <c r="M31" s="59">
        <v>524884.15</v>
      </c>
      <c r="N31" s="59">
        <v>641686.64</v>
      </c>
      <c r="O31" s="59">
        <v>388992.42</v>
      </c>
      <c r="P31" s="59">
        <v>20947.91</v>
      </c>
      <c r="Q31" s="87">
        <v>4831.47</v>
      </c>
      <c r="R31" s="40"/>
      <c r="S31" s="16">
        <f>B31-I31-J31</f>
        <v>5530077.6799999997</v>
      </c>
      <c r="T31" s="16">
        <f>L31-Q31</f>
        <v>1576511.1199999999</v>
      </c>
    </row>
    <row r="32" spans="1:20">
      <c r="A32" s="59" t="s">
        <v>31</v>
      </c>
      <c r="B32" s="59">
        <f t="shared" si="2"/>
        <v>13109912.949999999</v>
      </c>
      <c r="C32" s="59">
        <v>6104164.5300000003</v>
      </c>
      <c r="D32" s="59">
        <v>1386387.68</v>
      </c>
      <c r="E32" s="59">
        <v>529737.31000000006</v>
      </c>
      <c r="F32" s="131">
        <v>225647.44999999998</v>
      </c>
      <c r="G32" s="59">
        <v>4769575.3</v>
      </c>
      <c r="H32" s="59">
        <v>185</v>
      </c>
      <c r="I32" s="59">
        <v>94215.679999999993</v>
      </c>
      <c r="J32" s="59">
        <v>0</v>
      </c>
      <c r="K32" s="208"/>
      <c r="L32" s="58">
        <f>SUM(M32:Q32)</f>
        <v>3599523.19</v>
      </c>
      <c r="M32" s="59">
        <v>2013878.08</v>
      </c>
      <c r="N32" s="59">
        <v>722048.52</v>
      </c>
      <c r="O32" s="59">
        <v>857732.77</v>
      </c>
      <c r="P32" s="59">
        <v>5863.82</v>
      </c>
      <c r="Q32" s="59">
        <v>0</v>
      </c>
      <c r="R32" s="59"/>
      <c r="S32" s="16">
        <f>B32-I32-J32</f>
        <v>13015697.27</v>
      </c>
      <c r="T32" s="16">
        <f>L32-Q32</f>
        <v>3599523.19</v>
      </c>
    </row>
    <row r="33" spans="1:20">
      <c r="A33" s="59" t="s">
        <v>32</v>
      </c>
      <c r="B33" s="59">
        <f t="shared" si="2"/>
        <v>2330791.35</v>
      </c>
      <c r="C33" s="59">
        <v>805529.36</v>
      </c>
      <c r="D33" s="59">
        <v>227979.05</v>
      </c>
      <c r="E33" s="59">
        <v>136896.26</v>
      </c>
      <c r="F33" s="131">
        <v>217224.69</v>
      </c>
      <c r="G33" s="59">
        <v>783020.31</v>
      </c>
      <c r="H33" s="59">
        <v>0</v>
      </c>
      <c r="I33" s="59">
        <v>160141.68</v>
      </c>
      <c r="J33" s="59">
        <v>0</v>
      </c>
      <c r="K33" s="59"/>
      <c r="L33" s="58">
        <f>SUM(M33:Q33)</f>
        <v>945051.37</v>
      </c>
      <c r="M33" s="59">
        <v>484112.81</v>
      </c>
      <c r="N33" s="59">
        <v>264295.21000000002</v>
      </c>
      <c r="O33" s="59">
        <v>167805.95</v>
      </c>
      <c r="P33" s="59">
        <v>0</v>
      </c>
      <c r="Q33" s="59">
        <v>28837.4</v>
      </c>
      <c r="R33" s="59"/>
      <c r="S33" s="16">
        <f>B33-I33-J33</f>
        <v>2170649.67</v>
      </c>
      <c r="T33" s="16">
        <f>L33-Q33</f>
        <v>916213.97</v>
      </c>
    </row>
    <row r="34" spans="1:20">
      <c r="A34" s="59"/>
      <c r="B34" s="208"/>
      <c r="C34" s="208"/>
      <c r="D34" s="208"/>
      <c r="E34" s="208"/>
      <c r="F34" s="273"/>
      <c r="G34" s="208"/>
      <c r="H34" s="208"/>
      <c r="I34" s="208"/>
      <c r="J34" s="59"/>
      <c r="K34" s="208"/>
      <c r="L34" s="268"/>
      <c r="M34" s="208"/>
      <c r="N34" s="208"/>
      <c r="O34" s="208"/>
      <c r="P34" s="208"/>
      <c r="Q34" s="208"/>
      <c r="R34" s="59"/>
    </row>
    <row r="35" spans="1:20">
      <c r="A35" s="59" t="s">
        <v>33</v>
      </c>
      <c r="B35" s="59">
        <f t="shared" si="2"/>
        <v>3359488.09</v>
      </c>
      <c r="C35" s="59">
        <v>1284546.8400000001</v>
      </c>
      <c r="D35" s="59">
        <v>502299.58</v>
      </c>
      <c r="E35" s="59">
        <v>202953.64</v>
      </c>
      <c r="F35" s="131">
        <v>439452.32</v>
      </c>
      <c r="G35" s="59">
        <v>890376.23</v>
      </c>
      <c r="H35" s="59">
        <v>0</v>
      </c>
      <c r="I35" s="59">
        <v>39859.480000000003</v>
      </c>
      <c r="J35" s="59">
        <v>0</v>
      </c>
      <c r="K35" s="59"/>
      <c r="L35" s="58">
        <f>SUM(M35:Q35)</f>
        <v>1087115.1499999999</v>
      </c>
      <c r="M35" s="59">
        <v>729173.08</v>
      </c>
      <c r="N35" s="59">
        <v>193214.65</v>
      </c>
      <c r="O35" s="59">
        <v>96216.93</v>
      </c>
      <c r="P35" s="59">
        <v>900</v>
      </c>
      <c r="Q35" s="59">
        <v>67610.490000000005</v>
      </c>
      <c r="R35" s="59"/>
      <c r="S35" s="16">
        <f>B35-I35-J35</f>
        <v>3319628.61</v>
      </c>
      <c r="T35" s="16">
        <f>L35-Q35</f>
        <v>1019504.6599999999</v>
      </c>
    </row>
    <row r="36" spans="1:20">
      <c r="A36" s="59" t="s">
        <v>34</v>
      </c>
      <c r="B36" s="59">
        <f t="shared" si="2"/>
        <v>19358865.839999996</v>
      </c>
      <c r="C36" s="59">
        <v>8807456.6799999997</v>
      </c>
      <c r="D36" s="59">
        <v>1853420.56</v>
      </c>
      <c r="E36" s="59">
        <v>1495976.92</v>
      </c>
      <c r="F36" s="131">
        <v>759788.7</v>
      </c>
      <c r="G36" s="59">
        <v>5608649.8600000003</v>
      </c>
      <c r="H36" s="59">
        <v>14284.97</v>
      </c>
      <c r="I36" s="59">
        <v>819288.15</v>
      </c>
      <c r="J36" s="59">
        <v>0</v>
      </c>
      <c r="K36" s="208"/>
      <c r="L36" s="58">
        <f>SUM(M36:Q36)</f>
        <v>12099426.16</v>
      </c>
      <c r="M36" s="59">
        <v>1811489.49</v>
      </c>
      <c r="N36" s="59">
        <v>8282291.5199999996</v>
      </c>
      <c r="O36" s="59">
        <v>1595074.38</v>
      </c>
      <c r="P36" s="59">
        <v>163377.48000000001</v>
      </c>
      <c r="Q36" s="59">
        <v>247193.29</v>
      </c>
      <c r="R36" s="59"/>
      <c r="S36" s="16">
        <f>B36-I36-J36</f>
        <v>18539577.689999998</v>
      </c>
      <c r="T36" s="16">
        <f>L36-Q36</f>
        <v>11852232.870000001</v>
      </c>
    </row>
    <row r="37" spans="1:20">
      <c r="A37" s="59" t="s">
        <v>35</v>
      </c>
      <c r="B37" s="59">
        <f t="shared" si="2"/>
        <v>10029855.34</v>
      </c>
      <c r="C37" s="59">
        <v>5024677.5200000005</v>
      </c>
      <c r="D37" s="50">
        <v>687219.45</v>
      </c>
      <c r="E37" s="59">
        <v>769251.3</v>
      </c>
      <c r="F37" s="131">
        <v>618221.93999999994</v>
      </c>
      <c r="G37" s="59">
        <v>2826623.7</v>
      </c>
      <c r="H37" s="59">
        <v>2620.31</v>
      </c>
      <c r="I37" s="59">
        <v>101241.12</v>
      </c>
      <c r="J37" s="59">
        <v>0</v>
      </c>
      <c r="K37" s="59"/>
      <c r="L37" s="58">
        <f>SUM(M37:Q37)</f>
        <v>2891258.1200000006</v>
      </c>
      <c r="M37" s="59">
        <v>1253200.23</v>
      </c>
      <c r="N37" s="59">
        <v>767820.91</v>
      </c>
      <c r="O37" s="59">
        <v>705334.22</v>
      </c>
      <c r="P37" s="59">
        <v>4060.74</v>
      </c>
      <c r="Q37" s="59">
        <v>160842.01999999999</v>
      </c>
      <c r="R37" s="59"/>
      <c r="S37" s="16">
        <f>B37-I37-J37</f>
        <v>9928614.2200000007</v>
      </c>
      <c r="T37" s="16">
        <f>L37-Q37</f>
        <v>2730416.1000000006</v>
      </c>
    </row>
    <row r="38" spans="1:20">
      <c r="A38" s="54" t="s">
        <v>36</v>
      </c>
      <c r="B38" s="54">
        <f t="shared" si="2"/>
        <v>7102381.3399999999</v>
      </c>
      <c r="C38" s="54">
        <v>2747894.53</v>
      </c>
      <c r="D38" s="54">
        <v>325821.03999999998</v>
      </c>
      <c r="E38" s="54">
        <v>336677.72</v>
      </c>
      <c r="F38" s="301">
        <v>106638.45</v>
      </c>
      <c r="G38" s="54">
        <v>3340413.85</v>
      </c>
      <c r="H38" s="54">
        <v>133747</v>
      </c>
      <c r="I38" s="54">
        <v>111188.75</v>
      </c>
      <c r="J38" s="54">
        <v>0</v>
      </c>
      <c r="K38" s="211"/>
      <c r="L38" s="288">
        <f>SUM(M38:Q38)</f>
        <v>982493.62</v>
      </c>
      <c r="M38" s="54">
        <v>578784.72</v>
      </c>
      <c r="N38" s="54">
        <v>104894.66</v>
      </c>
      <c r="O38" s="54">
        <v>297709.5</v>
      </c>
      <c r="P38" s="54">
        <v>555.74</v>
      </c>
      <c r="Q38" s="54">
        <v>549</v>
      </c>
      <c r="R38" s="59"/>
      <c r="S38" s="16">
        <f>B38-I38-J38</f>
        <v>6991192.5899999999</v>
      </c>
      <c r="T38" s="16">
        <f>L38-Q38</f>
        <v>981944.62</v>
      </c>
    </row>
    <row r="39" spans="1:20">
      <c r="A39" s="59"/>
      <c r="B39" s="59"/>
      <c r="C39" s="59"/>
      <c r="D39" s="59"/>
      <c r="E39" s="59"/>
      <c r="F39" s="131"/>
      <c r="G39" s="59"/>
      <c r="H39" s="59"/>
      <c r="I39" s="59"/>
      <c r="J39" s="59"/>
      <c r="K39" s="59"/>
      <c r="L39" s="59"/>
      <c r="M39" s="59"/>
      <c r="N39" s="59"/>
      <c r="O39" s="50"/>
      <c r="P39" s="59"/>
      <c r="Q39" s="59"/>
      <c r="R39" s="59"/>
    </row>
    <row r="40" spans="1:20">
      <c r="A40" s="63"/>
      <c r="B40" s="63"/>
      <c r="C40" s="63"/>
      <c r="D40" s="63"/>
      <c r="E40" s="63"/>
      <c r="F40" s="168"/>
      <c r="G40" s="63"/>
      <c r="H40" s="63"/>
      <c r="I40" s="63"/>
      <c r="J40" s="63"/>
      <c r="K40" s="63"/>
      <c r="L40" s="63"/>
      <c r="M40" s="63"/>
      <c r="N40" s="63"/>
      <c r="O40" s="166"/>
      <c r="P40" s="63"/>
      <c r="Q40" s="63"/>
      <c r="R40" s="51"/>
    </row>
    <row r="41" spans="1:20">
      <c r="A41" s="63"/>
      <c r="B41" s="63"/>
      <c r="C41" s="59"/>
      <c r="D41" s="59"/>
      <c r="E41" s="59"/>
      <c r="F41" s="59"/>
      <c r="G41" s="59"/>
      <c r="H41" s="59"/>
      <c r="I41" s="181"/>
      <c r="J41" s="63"/>
      <c r="K41" s="63"/>
      <c r="L41" s="63"/>
      <c r="M41" s="63"/>
      <c r="N41" s="63"/>
      <c r="O41" s="166"/>
      <c r="P41" s="63"/>
      <c r="Q41" s="63"/>
      <c r="R41" s="51"/>
    </row>
    <row r="42" spans="1:20">
      <c r="C42" s="21"/>
      <c r="D42" s="21"/>
      <c r="E42" s="21"/>
      <c r="F42" s="182"/>
      <c r="G42" s="21"/>
      <c r="H42" s="21"/>
      <c r="I42" s="21"/>
      <c r="J42" s="21"/>
      <c r="K42" s="21"/>
      <c r="L42" s="21"/>
      <c r="M42" s="21"/>
      <c r="N42" s="21"/>
      <c r="O42" s="20"/>
      <c r="P42" s="21"/>
      <c r="Q42" s="21"/>
      <c r="R42" s="15"/>
    </row>
    <row r="43" spans="1:20">
      <c r="C43" s="21"/>
      <c r="D43" s="21"/>
      <c r="E43" s="21"/>
      <c r="F43" s="182"/>
      <c r="G43" s="21"/>
      <c r="H43" s="21"/>
      <c r="I43" s="21"/>
      <c r="J43" s="21"/>
      <c r="K43" s="21"/>
      <c r="L43" s="21"/>
      <c r="M43" s="21"/>
      <c r="N43" s="21"/>
      <c r="O43" s="20"/>
      <c r="P43" s="21"/>
      <c r="Q43" s="21"/>
      <c r="R43" s="15"/>
    </row>
    <row r="44" spans="1:20">
      <c r="C44" s="21"/>
      <c r="D44" s="21"/>
      <c r="E44" s="21"/>
      <c r="F44" s="182"/>
      <c r="G44" s="21"/>
      <c r="H44" s="21"/>
      <c r="I44" s="21"/>
      <c r="J44" s="21"/>
      <c r="K44" s="21"/>
      <c r="L44" s="21"/>
      <c r="M44" s="21"/>
      <c r="N44" s="21"/>
      <c r="O44" s="20"/>
      <c r="P44" s="21"/>
      <c r="Q44" s="21"/>
      <c r="R44" s="15"/>
    </row>
    <row r="45" spans="1:20">
      <c r="C45" s="21"/>
      <c r="D45" s="21"/>
      <c r="E45" s="21"/>
      <c r="F45" s="182"/>
      <c r="G45" s="21"/>
      <c r="H45" s="21"/>
      <c r="I45" s="21"/>
      <c r="J45" s="21"/>
      <c r="K45" s="21"/>
      <c r="L45" s="21"/>
      <c r="M45" s="21"/>
      <c r="N45" s="21"/>
      <c r="O45" s="20"/>
      <c r="P45" s="21"/>
      <c r="Q45" s="21"/>
      <c r="R45" s="15"/>
    </row>
    <row r="46" spans="1:20">
      <c r="C46" s="21"/>
      <c r="D46" s="21"/>
      <c r="E46" s="21"/>
      <c r="F46" s="182"/>
      <c r="G46" s="21"/>
      <c r="H46" s="21"/>
      <c r="I46" s="21"/>
      <c r="J46" s="21"/>
      <c r="K46" s="21"/>
      <c r="L46" s="21"/>
      <c r="M46" s="21"/>
      <c r="N46" s="21"/>
      <c r="O46" s="20"/>
      <c r="P46" s="21"/>
      <c r="Q46" s="21"/>
      <c r="R46" s="15"/>
    </row>
    <row r="47" spans="1:20">
      <c r="C47" s="21"/>
      <c r="D47" s="21"/>
      <c r="E47" s="21"/>
      <c r="F47" s="182"/>
      <c r="G47" s="21"/>
      <c r="H47" s="21"/>
      <c r="I47" s="21"/>
      <c r="J47" s="21"/>
      <c r="K47" s="21"/>
      <c r="L47" s="21"/>
      <c r="M47" s="21"/>
      <c r="N47" s="21"/>
      <c r="O47" s="20"/>
      <c r="P47" s="21"/>
      <c r="Q47" s="21"/>
      <c r="R47" s="15"/>
    </row>
    <row r="48" spans="1:20">
      <c r="C48" s="21"/>
      <c r="D48" s="21"/>
      <c r="E48" s="21"/>
      <c r="F48" s="182"/>
      <c r="G48" s="21"/>
      <c r="H48" s="21"/>
      <c r="I48" s="21"/>
      <c r="J48" s="21"/>
      <c r="K48" s="21"/>
      <c r="L48" s="21"/>
      <c r="M48" s="21"/>
      <c r="N48" s="21"/>
      <c r="O48" s="20"/>
      <c r="P48" s="21"/>
      <c r="Q48" s="21"/>
      <c r="R48" s="15"/>
    </row>
    <row r="49" spans="3:18">
      <c r="C49" s="21"/>
      <c r="D49" s="21"/>
      <c r="E49" s="21"/>
      <c r="F49" s="182"/>
      <c r="G49" s="21"/>
      <c r="H49" s="21"/>
      <c r="I49" s="21"/>
      <c r="J49" s="21"/>
      <c r="K49" s="21"/>
      <c r="L49" s="21"/>
      <c r="M49" s="21"/>
      <c r="N49" s="21"/>
      <c r="O49" s="20"/>
      <c r="P49" s="21"/>
      <c r="Q49" s="21"/>
      <c r="R49" s="15"/>
    </row>
    <row r="50" spans="3:18">
      <c r="C50" s="21"/>
      <c r="D50" s="21"/>
      <c r="E50" s="21"/>
      <c r="F50" s="182"/>
      <c r="G50" s="21"/>
      <c r="H50" s="21"/>
      <c r="I50" s="21"/>
      <c r="J50" s="21"/>
      <c r="K50" s="21"/>
      <c r="L50" s="21"/>
      <c r="M50" s="21"/>
      <c r="N50" s="21"/>
      <c r="O50" s="20"/>
      <c r="P50" s="21"/>
      <c r="Q50" s="21"/>
      <c r="R50" s="15"/>
    </row>
    <row r="51" spans="3:18">
      <c r="C51" s="21"/>
      <c r="D51" s="21"/>
      <c r="E51" s="21"/>
      <c r="F51" s="182"/>
      <c r="G51" s="21"/>
      <c r="H51" s="21"/>
      <c r="I51" s="21"/>
      <c r="J51" s="21"/>
      <c r="K51" s="21"/>
      <c r="L51" s="21"/>
      <c r="M51" s="21"/>
      <c r="N51" s="21"/>
      <c r="O51" s="20"/>
      <c r="P51" s="21"/>
      <c r="Q51" s="21"/>
      <c r="R51" s="15"/>
    </row>
    <row r="52" spans="3:18">
      <c r="C52" s="21"/>
      <c r="D52" s="21"/>
      <c r="E52" s="21"/>
      <c r="F52" s="182"/>
      <c r="G52" s="21"/>
      <c r="H52" s="21"/>
      <c r="I52" s="21"/>
      <c r="J52" s="21"/>
      <c r="K52" s="21"/>
      <c r="L52" s="21"/>
      <c r="M52" s="21"/>
      <c r="N52" s="21"/>
      <c r="O52" s="20"/>
      <c r="P52" s="21"/>
      <c r="Q52" s="21"/>
      <c r="R52" s="15"/>
    </row>
    <row r="53" spans="3:18">
      <c r="C53" s="21"/>
      <c r="D53" s="21"/>
      <c r="E53" s="21"/>
      <c r="F53" s="182"/>
      <c r="G53" s="21"/>
      <c r="H53" s="21"/>
      <c r="I53" s="21"/>
      <c r="J53" s="21"/>
      <c r="K53" s="21"/>
      <c r="L53" s="21"/>
      <c r="M53" s="21"/>
      <c r="N53" s="21"/>
      <c r="O53" s="20"/>
      <c r="P53" s="21"/>
      <c r="Q53" s="21"/>
      <c r="R53" s="15"/>
    </row>
    <row r="54" spans="3:18">
      <c r="C54" s="21"/>
      <c r="D54" s="21"/>
      <c r="E54" s="21"/>
      <c r="F54" s="182"/>
      <c r="G54" s="21"/>
      <c r="H54" s="21"/>
      <c r="I54" s="21"/>
      <c r="J54" s="21"/>
      <c r="K54" s="21"/>
      <c r="L54" s="21"/>
      <c r="M54" s="21"/>
      <c r="N54" s="21"/>
      <c r="O54" s="20"/>
      <c r="P54" s="21"/>
      <c r="Q54" s="21"/>
      <c r="R54" s="15"/>
    </row>
    <row r="55" spans="3:18">
      <c r="C55" s="21"/>
      <c r="D55" s="21"/>
      <c r="E55" s="21"/>
      <c r="F55" s="182"/>
      <c r="G55" s="21"/>
      <c r="H55" s="21"/>
      <c r="I55" s="21"/>
      <c r="J55" s="21"/>
      <c r="K55" s="21"/>
      <c r="L55" s="21"/>
      <c r="M55" s="21"/>
      <c r="N55" s="21"/>
      <c r="O55" s="20"/>
      <c r="P55" s="21"/>
      <c r="Q55" s="21"/>
      <c r="R55" s="15"/>
    </row>
    <row r="56" spans="3:18">
      <c r="C56" s="21"/>
      <c r="D56" s="21"/>
      <c r="E56" s="21"/>
      <c r="F56" s="182"/>
      <c r="G56" s="21"/>
      <c r="H56" s="21"/>
      <c r="I56" s="21"/>
      <c r="J56" s="21"/>
      <c r="K56" s="21"/>
      <c r="L56" s="21"/>
      <c r="M56" s="21"/>
      <c r="N56" s="21"/>
      <c r="O56" s="20"/>
      <c r="P56" s="21"/>
      <c r="Q56" s="21"/>
      <c r="R56" s="15"/>
    </row>
    <row r="57" spans="3:18">
      <c r="C57" s="21"/>
      <c r="D57" s="21"/>
      <c r="E57" s="21"/>
      <c r="F57" s="182"/>
      <c r="G57" s="21"/>
      <c r="H57" s="21"/>
      <c r="I57" s="21"/>
      <c r="J57" s="21"/>
      <c r="K57" s="21"/>
      <c r="L57" s="21"/>
      <c r="M57" s="21"/>
      <c r="N57" s="21"/>
      <c r="O57" s="20"/>
      <c r="P57" s="21"/>
      <c r="Q57" s="21"/>
      <c r="R57" s="15"/>
    </row>
    <row r="58" spans="3:18">
      <c r="C58" s="21"/>
      <c r="D58" s="21"/>
      <c r="E58" s="21"/>
      <c r="F58" s="182"/>
      <c r="G58" s="21"/>
      <c r="H58" s="21"/>
      <c r="I58" s="21"/>
      <c r="J58" s="21"/>
      <c r="K58" s="21"/>
      <c r="L58" s="21"/>
      <c r="M58" s="21"/>
      <c r="N58" s="21"/>
      <c r="O58" s="20"/>
      <c r="P58" s="20"/>
      <c r="Q58" s="20"/>
      <c r="R58" s="18"/>
    </row>
    <row r="59" spans="3:18">
      <c r="C59" s="21"/>
      <c r="D59" s="21"/>
      <c r="E59" s="21"/>
      <c r="F59" s="182"/>
      <c r="G59" s="21"/>
      <c r="H59" s="21"/>
      <c r="I59" s="21"/>
      <c r="J59" s="21"/>
      <c r="K59" s="21"/>
      <c r="L59" s="21"/>
      <c r="M59" s="21"/>
      <c r="N59" s="21"/>
      <c r="O59" s="20"/>
      <c r="P59" s="20"/>
      <c r="Q59" s="20"/>
      <c r="R59" s="18"/>
    </row>
    <row r="60" spans="3:18">
      <c r="C60" s="21"/>
      <c r="D60" s="21"/>
      <c r="E60" s="21"/>
      <c r="F60" s="182"/>
      <c r="G60" s="21"/>
      <c r="H60" s="21"/>
      <c r="I60" s="21"/>
      <c r="J60" s="21"/>
      <c r="K60" s="21"/>
      <c r="L60" s="21"/>
      <c r="M60" s="21"/>
      <c r="N60" s="21"/>
      <c r="O60" s="20"/>
      <c r="P60" s="20"/>
      <c r="Q60" s="20"/>
      <c r="R60" s="18"/>
    </row>
    <row r="61" spans="3:18">
      <c r="C61" s="21"/>
      <c r="D61" s="21"/>
      <c r="E61" s="21"/>
      <c r="F61" s="182"/>
      <c r="G61" s="21"/>
      <c r="H61" s="21"/>
      <c r="I61" s="21"/>
      <c r="J61" s="21"/>
      <c r="K61" s="21"/>
      <c r="L61" s="21"/>
      <c r="M61" s="21"/>
      <c r="N61" s="21"/>
      <c r="O61" s="20"/>
      <c r="P61" s="20"/>
      <c r="Q61" s="20"/>
      <c r="R61" s="18"/>
    </row>
    <row r="62" spans="3:18">
      <c r="C62" s="21"/>
      <c r="D62" s="21"/>
      <c r="E62" s="21"/>
      <c r="F62" s="182"/>
      <c r="G62" s="21"/>
      <c r="H62" s="21"/>
      <c r="I62" s="21"/>
      <c r="J62" s="21"/>
      <c r="K62" s="21"/>
      <c r="L62" s="21"/>
      <c r="M62" s="21"/>
      <c r="N62" s="21"/>
      <c r="O62" s="20"/>
      <c r="P62" s="20"/>
      <c r="Q62" s="20"/>
      <c r="R62" s="18"/>
    </row>
    <row r="63" spans="3:18">
      <c r="C63" s="21"/>
      <c r="D63" s="21"/>
      <c r="E63" s="21"/>
      <c r="F63" s="182"/>
      <c r="G63" s="21"/>
      <c r="H63" s="21"/>
      <c r="I63" s="21"/>
      <c r="J63" s="21"/>
      <c r="K63" s="21"/>
      <c r="L63" s="21"/>
      <c r="M63" s="21"/>
      <c r="N63" s="21"/>
      <c r="O63" s="20"/>
      <c r="P63" s="20"/>
      <c r="Q63" s="20"/>
      <c r="R63" s="18"/>
    </row>
    <row r="64" spans="3:18">
      <c r="C64" s="21"/>
      <c r="D64" s="21"/>
      <c r="E64" s="21"/>
      <c r="F64" s="182"/>
      <c r="G64" s="21"/>
      <c r="H64" s="21"/>
      <c r="I64" s="21"/>
      <c r="J64" s="21"/>
      <c r="K64" s="21"/>
      <c r="L64" s="21"/>
      <c r="M64" s="21"/>
      <c r="N64" s="21"/>
      <c r="O64" s="20"/>
      <c r="P64" s="20"/>
      <c r="Q64" s="20"/>
      <c r="R64" s="18"/>
    </row>
    <row r="65" spans="3:18">
      <c r="C65" s="21"/>
      <c r="D65" s="21"/>
      <c r="E65" s="21"/>
      <c r="F65" s="182"/>
      <c r="G65" s="21"/>
      <c r="H65" s="21"/>
      <c r="I65" s="21"/>
      <c r="J65" s="21"/>
      <c r="K65" s="21"/>
      <c r="L65" s="21"/>
      <c r="M65" s="21"/>
      <c r="N65" s="21"/>
      <c r="O65" s="20"/>
      <c r="P65" s="20"/>
      <c r="Q65" s="20"/>
      <c r="R65" s="18"/>
    </row>
    <row r="66" spans="3:18">
      <c r="C66" s="21"/>
      <c r="D66" s="21"/>
      <c r="E66" s="21"/>
      <c r="F66" s="182"/>
      <c r="G66" s="21"/>
      <c r="H66" s="21"/>
      <c r="I66" s="21"/>
      <c r="J66" s="21"/>
      <c r="K66" s="21"/>
      <c r="L66" s="21"/>
      <c r="M66" s="21"/>
      <c r="N66" s="21"/>
      <c r="O66" s="20"/>
      <c r="P66" s="20"/>
      <c r="Q66" s="20"/>
      <c r="R66" s="18"/>
    </row>
    <row r="67" spans="3:18">
      <c r="C67" s="21"/>
      <c r="D67" s="21"/>
      <c r="E67" s="21"/>
      <c r="F67" s="182"/>
      <c r="G67" s="21"/>
      <c r="H67" s="21"/>
      <c r="I67" s="21"/>
      <c r="J67" s="21"/>
      <c r="K67" s="21"/>
      <c r="L67" s="21"/>
      <c r="M67" s="21"/>
      <c r="N67" s="21"/>
      <c r="O67" s="20"/>
      <c r="P67" s="20"/>
      <c r="Q67" s="20"/>
      <c r="R67" s="18"/>
    </row>
    <row r="68" spans="3:18">
      <c r="C68" s="21"/>
      <c r="D68" s="21"/>
      <c r="E68" s="21"/>
      <c r="F68" s="182"/>
      <c r="G68" s="21"/>
      <c r="H68" s="21"/>
      <c r="I68" s="21"/>
      <c r="J68" s="21"/>
      <c r="K68" s="21"/>
      <c r="L68" s="21"/>
      <c r="M68" s="21"/>
      <c r="N68" s="21"/>
      <c r="O68" s="20"/>
      <c r="P68" s="20"/>
      <c r="Q68" s="20"/>
      <c r="R68" s="18"/>
    </row>
    <row r="69" spans="3:18">
      <c r="C69" s="21"/>
      <c r="D69" s="21"/>
      <c r="E69" s="21"/>
      <c r="F69" s="182"/>
      <c r="G69" s="21"/>
      <c r="H69" s="21"/>
      <c r="I69" s="21"/>
      <c r="J69" s="21"/>
      <c r="K69" s="21"/>
      <c r="L69" s="21"/>
      <c r="M69" s="21"/>
      <c r="N69" s="21"/>
      <c r="O69" s="20"/>
      <c r="P69" s="20"/>
      <c r="Q69" s="20"/>
      <c r="R69" s="18"/>
    </row>
    <row r="70" spans="3:18">
      <c r="C70" s="21"/>
      <c r="D70" s="21"/>
      <c r="E70" s="21"/>
      <c r="F70" s="182"/>
      <c r="G70" s="21"/>
      <c r="H70" s="21"/>
      <c r="I70" s="21"/>
      <c r="J70" s="21"/>
      <c r="K70" s="21"/>
      <c r="L70" s="21"/>
      <c r="M70" s="21"/>
      <c r="N70" s="21"/>
      <c r="O70" s="20"/>
      <c r="P70" s="20"/>
      <c r="Q70" s="20"/>
      <c r="R70" s="18"/>
    </row>
    <row r="71" spans="3:18">
      <c r="C71" s="21"/>
      <c r="D71" s="21"/>
      <c r="E71" s="21"/>
      <c r="F71" s="182"/>
      <c r="G71" s="21"/>
      <c r="H71" s="21"/>
      <c r="I71" s="21"/>
      <c r="J71" s="21"/>
      <c r="K71" s="21"/>
      <c r="L71" s="21"/>
      <c r="M71" s="21"/>
      <c r="N71" s="21"/>
      <c r="O71" s="20"/>
      <c r="P71" s="20"/>
      <c r="Q71" s="20"/>
      <c r="R71" s="18"/>
    </row>
    <row r="72" spans="3:18">
      <c r="C72" s="21"/>
      <c r="D72" s="21"/>
      <c r="E72" s="21"/>
      <c r="F72" s="182"/>
      <c r="G72" s="21"/>
      <c r="H72" s="21"/>
      <c r="I72" s="21"/>
      <c r="J72" s="21"/>
      <c r="K72" s="21"/>
      <c r="L72" s="21"/>
      <c r="M72" s="21"/>
      <c r="N72" s="21"/>
      <c r="O72" s="20"/>
      <c r="P72" s="20"/>
      <c r="Q72" s="20"/>
      <c r="R72" s="18"/>
    </row>
    <row r="73" spans="3:18">
      <c r="C73" s="21"/>
      <c r="D73" s="21"/>
      <c r="E73" s="21"/>
      <c r="F73" s="182"/>
      <c r="G73" s="21"/>
      <c r="H73" s="21"/>
      <c r="I73" s="21"/>
      <c r="J73" s="21"/>
      <c r="K73" s="21"/>
      <c r="L73" s="21"/>
      <c r="M73" s="21"/>
      <c r="N73" s="21"/>
      <c r="O73" s="20"/>
      <c r="P73" s="20"/>
      <c r="Q73" s="20"/>
      <c r="R73" s="18"/>
    </row>
    <row r="74" spans="3:18">
      <c r="C74" s="21"/>
      <c r="D74" s="21"/>
      <c r="E74" s="21"/>
      <c r="F74" s="182"/>
      <c r="G74" s="21"/>
      <c r="H74" s="21"/>
      <c r="I74" s="21"/>
      <c r="J74" s="21"/>
      <c r="K74" s="21"/>
      <c r="L74" s="21"/>
      <c r="M74" s="21"/>
      <c r="N74" s="21"/>
      <c r="O74" s="20"/>
      <c r="P74" s="20"/>
      <c r="Q74" s="20"/>
      <c r="R74" s="18"/>
    </row>
    <row r="75" spans="3:18">
      <c r="C75" s="21"/>
      <c r="D75" s="21"/>
      <c r="E75" s="21"/>
      <c r="F75" s="182"/>
      <c r="G75" s="21"/>
      <c r="H75" s="21"/>
      <c r="I75" s="21"/>
      <c r="J75" s="21"/>
      <c r="K75" s="21"/>
      <c r="L75" s="21"/>
      <c r="M75" s="21"/>
      <c r="N75" s="21"/>
      <c r="O75" s="20"/>
      <c r="P75" s="20"/>
      <c r="Q75" s="20"/>
      <c r="R75" s="18"/>
    </row>
    <row r="76" spans="3:18">
      <c r="C76" s="21"/>
      <c r="D76" s="21"/>
      <c r="E76" s="21"/>
      <c r="F76" s="182"/>
      <c r="G76" s="21"/>
      <c r="H76" s="21"/>
      <c r="I76" s="21"/>
      <c r="J76" s="21"/>
      <c r="K76" s="21"/>
      <c r="L76" s="21"/>
      <c r="M76" s="21"/>
      <c r="N76" s="21"/>
      <c r="O76" s="20"/>
      <c r="P76" s="20"/>
      <c r="Q76" s="20"/>
      <c r="R76" s="18"/>
    </row>
    <row r="77" spans="3:18">
      <c r="C77" s="21"/>
      <c r="D77" s="21"/>
      <c r="E77" s="21"/>
      <c r="F77" s="182"/>
      <c r="G77" s="21"/>
      <c r="H77" s="21"/>
      <c r="I77" s="21"/>
      <c r="J77" s="21"/>
      <c r="K77" s="21"/>
      <c r="L77" s="21"/>
      <c r="M77" s="21"/>
      <c r="N77" s="21"/>
      <c r="O77" s="20"/>
      <c r="P77" s="20"/>
      <c r="Q77" s="20"/>
      <c r="R77" s="18"/>
    </row>
    <row r="78" spans="3:18">
      <c r="C78" s="21"/>
      <c r="D78" s="21"/>
      <c r="E78" s="21"/>
      <c r="F78" s="182"/>
      <c r="G78" s="21"/>
      <c r="H78" s="21"/>
      <c r="I78" s="21"/>
      <c r="J78" s="21"/>
      <c r="K78" s="21"/>
      <c r="L78" s="21"/>
      <c r="M78" s="21"/>
      <c r="N78" s="21"/>
      <c r="O78" s="20"/>
      <c r="P78" s="20"/>
      <c r="Q78" s="20"/>
      <c r="R78" s="18"/>
    </row>
    <row r="79" spans="3:18">
      <c r="C79" s="21"/>
      <c r="D79" s="21"/>
      <c r="E79" s="21"/>
      <c r="F79" s="182"/>
      <c r="G79" s="21"/>
      <c r="H79" s="21"/>
      <c r="I79" s="21"/>
      <c r="J79" s="21"/>
      <c r="K79" s="21"/>
      <c r="L79" s="21"/>
      <c r="M79" s="21"/>
      <c r="N79" s="21"/>
      <c r="O79" s="20"/>
      <c r="P79" s="20"/>
      <c r="Q79" s="20"/>
      <c r="R79" s="18"/>
    </row>
    <row r="80" spans="3:18">
      <c r="C80" s="21"/>
      <c r="D80" s="21"/>
      <c r="E80" s="21"/>
      <c r="F80" s="182"/>
      <c r="G80" s="21"/>
      <c r="H80" s="21"/>
      <c r="I80" s="21"/>
      <c r="J80" s="21"/>
      <c r="K80" s="21"/>
      <c r="L80" s="21"/>
      <c r="M80" s="21"/>
      <c r="N80" s="21"/>
      <c r="O80" s="20"/>
      <c r="P80" s="20"/>
      <c r="Q80" s="20"/>
      <c r="R80" s="18"/>
    </row>
    <row r="81" spans="3:18">
      <c r="C81" s="21"/>
      <c r="D81" s="21"/>
      <c r="E81" s="21"/>
      <c r="F81" s="182"/>
      <c r="G81" s="21"/>
      <c r="H81" s="21"/>
      <c r="I81" s="21"/>
      <c r="J81" s="21"/>
      <c r="K81" s="21"/>
      <c r="L81" s="21"/>
      <c r="M81" s="21"/>
      <c r="N81" s="21"/>
      <c r="O81" s="20"/>
      <c r="P81" s="20"/>
      <c r="Q81" s="20"/>
      <c r="R81" s="18"/>
    </row>
    <row r="82" spans="3:18">
      <c r="C82" s="21"/>
      <c r="D82" s="21"/>
      <c r="E82" s="21"/>
      <c r="F82" s="182"/>
      <c r="G82" s="21"/>
      <c r="H82" s="21"/>
      <c r="I82" s="21"/>
      <c r="J82" s="21"/>
      <c r="K82" s="21"/>
      <c r="L82" s="21"/>
      <c r="M82" s="21"/>
      <c r="N82" s="21"/>
      <c r="O82" s="20"/>
      <c r="P82" s="20"/>
      <c r="Q82" s="20"/>
      <c r="R82" s="18"/>
    </row>
    <row r="83" spans="3:18">
      <c r="C83" s="21"/>
      <c r="D83" s="21"/>
      <c r="E83" s="21"/>
      <c r="F83" s="182"/>
      <c r="G83" s="21"/>
      <c r="H83" s="21"/>
      <c r="I83" s="21"/>
      <c r="J83" s="21"/>
      <c r="K83" s="21"/>
      <c r="L83" s="21"/>
      <c r="M83" s="21"/>
      <c r="N83" s="21"/>
      <c r="O83" s="20"/>
      <c r="P83" s="20"/>
      <c r="Q83" s="20"/>
      <c r="R83" s="18"/>
    </row>
    <row r="84" spans="3:18">
      <c r="C84" s="21"/>
      <c r="D84" s="21"/>
      <c r="E84" s="21"/>
      <c r="F84" s="182"/>
      <c r="G84" s="21"/>
      <c r="H84" s="21"/>
      <c r="I84" s="21"/>
      <c r="J84" s="21"/>
      <c r="K84" s="21"/>
      <c r="L84" s="21"/>
      <c r="M84" s="21"/>
      <c r="N84" s="21"/>
      <c r="O84" s="20"/>
      <c r="P84" s="20"/>
      <c r="Q84" s="20"/>
      <c r="R84" s="18"/>
    </row>
    <row r="85" spans="3:18">
      <c r="C85" s="21"/>
      <c r="D85" s="21"/>
      <c r="E85" s="21"/>
      <c r="F85" s="182"/>
      <c r="G85" s="21"/>
      <c r="H85" s="21"/>
      <c r="I85" s="21"/>
      <c r="J85" s="21"/>
      <c r="K85" s="21"/>
      <c r="L85" s="21"/>
      <c r="M85" s="21"/>
      <c r="N85" s="21"/>
      <c r="O85" s="20"/>
      <c r="P85" s="20"/>
      <c r="Q85" s="20"/>
      <c r="R85" s="18"/>
    </row>
    <row r="86" spans="3:18">
      <c r="C86" s="21"/>
      <c r="D86" s="21"/>
      <c r="E86" s="21"/>
      <c r="F86" s="182"/>
      <c r="G86" s="21"/>
      <c r="H86" s="21"/>
      <c r="I86" s="21"/>
      <c r="J86" s="21"/>
      <c r="K86" s="21"/>
      <c r="L86" s="21"/>
      <c r="M86" s="21"/>
      <c r="N86" s="21"/>
      <c r="O86" s="20"/>
      <c r="P86" s="20"/>
      <c r="Q86" s="20"/>
      <c r="R86" s="18"/>
    </row>
    <row r="87" spans="3:18">
      <c r="C87" s="21"/>
      <c r="D87" s="21"/>
      <c r="E87" s="21"/>
      <c r="F87" s="182"/>
      <c r="G87" s="21"/>
      <c r="H87" s="21"/>
      <c r="I87" s="21"/>
      <c r="J87" s="21"/>
      <c r="K87" s="21"/>
      <c r="L87" s="21"/>
      <c r="M87" s="21"/>
      <c r="N87" s="21"/>
      <c r="O87" s="20"/>
      <c r="P87" s="20"/>
      <c r="Q87" s="20"/>
      <c r="R87" s="18"/>
    </row>
    <row r="88" spans="3:18">
      <c r="C88" s="21"/>
      <c r="D88" s="21"/>
      <c r="E88" s="21"/>
      <c r="F88" s="182"/>
      <c r="G88" s="21"/>
      <c r="H88" s="21"/>
      <c r="I88" s="21"/>
      <c r="J88" s="21"/>
      <c r="K88" s="21"/>
      <c r="L88" s="21"/>
      <c r="M88" s="21"/>
      <c r="N88" s="21"/>
      <c r="O88" s="20"/>
      <c r="P88" s="20"/>
      <c r="Q88" s="20"/>
      <c r="R88" s="18"/>
    </row>
    <row r="89" spans="3:18">
      <c r="C89" s="21"/>
      <c r="D89" s="21"/>
      <c r="E89" s="21"/>
      <c r="F89" s="182"/>
      <c r="G89" s="21"/>
      <c r="H89" s="21"/>
      <c r="I89" s="21"/>
      <c r="J89" s="21"/>
      <c r="K89" s="21"/>
      <c r="L89" s="21"/>
      <c r="M89" s="21"/>
      <c r="N89" s="21"/>
      <c r="O89" s="20"/>
      <c r="P89" s="20"/>
      <c r="Q89" s="20"/>
      <c r="R89" s="18"/>
    </row>
    <row r="90" spans="3:18">
      <c r="C90" s="21"/>
      <c r="D90" s="21"/>
      <c r="E90" s="21"/>
      <c r="F90" s="182"/>
      <c r="G90" s="21"/>
      <c r="H90" s="21"/>
      <c r="I90" s="21"/>
      <c r="J90" s="21"/>
      <c r="K90" s="21"/>
      <c r="L90" s="21"/>
      <c r="M90" s="21"/>
      <c r="N90" s="21"/>
      <c r="O90" s="20"/>
      <c r="P90" s="20"/>
      <c r="Q90" s="20"/>
      <c r="R90" s="18"/>
    </row>
    <row r="91" spans="3:18">
      <c r="C91" s="21"/>
      <c r="D91" s="21"/>
      <c r="E91" s="21"/>
      <c r="F91" s="182"/>
      <c r="G91" s="21"/>
      <c r="H91" s="21"/>
      <c r="I91" s="21"/>
      <c r="J91" s="21"/>
      <c r="K91" s="21"/>
      <c r="L91" s="21"/>
      <c r="M91" s="21"/>
      <c r="N91" s="21"/>
      <c r="O91" s="20"/>
      <c r="P91" s="20"/>
      <c r="Q91" s="20"/>
      <c r="R91" s="18"/>
    </row>
    <row r="92" spans="3:18">
      <c r="C92" s="21"/>
      <c r="D92" s="21"/>
      <c r="E92" s="21"/>
      <c r="F92" s="182"/>
      <c r="G92" s="21"/>
      <c r="H92" s="21"/>
      <c r="I92" s="21"/>
      <c r="J92" s="21"/>
      <c r="K92" s="21"/>
      <c r="L92" s="21"/>
      <c r="M92" s="21"/>
      <c r="N92" s="21"/>
      <c r="O92" s="20"/>
      <c r="P92" s="20"/>
      <c r="Q92" s="20"/>
      <c r="R92" s="18"/>
    </row>
    <row r="93" spans="3:18">
      <c r="C93" s="21"/>
      <c r="D93" s="21"/>
      <c r="E93" s="21"/>
      <c r="F93" s="182"/>
      <c r="G93" s="21"/>
      <c r="H93" s="21"/>
      <c r="I93" s="21"/>
      <c r="J93" s="21"/>
      <c r="K93" s="21"/>
      <c r="L93" s="21"/>
      <c r="M93" s="21"/>
      <c r="N93" s="21"/>
      <c r="O93" s="20"/>
      <c r="P93" s="20"/>
      <c r="Q93" s="20"/>
      <c r="R93" s="18"/>
    </row>
    <row r="94" spans="3:18">
      <c r="C94" s="21"/>
      <c r="D94" s="21"/>
      <c r="E94" s="21"/>
      <c r="F94" s="182"/>
      <c r="G94" s="21"/>
      <c r="H94" s="21"/>
      <c r="I94" s="21"/>
      <c r="J94" s="21"/>
      <c r="K94" s="21"/>
      <c r="L94" s="21"/>
      <c r="M94" s="21"/>
      <c r="N94" s="21"/>
      <c r="O94" s="20"/>
      <c r="P94" s="20"/>
      <c r="Q94" s="20"/>
      <c r="R94" s="18"/>
    </row>
    <row r="95" spans="3:18">
      <c r="C95" s="21"/>
      <c r="D95" s="21"/>
      <c r="E95" s="21"/>
      <c r="F95" s="182"/>
      <c r="G95" s="21"/>
      <c r="H95" s="21"/>
      <c r="I95" s="21"/>
      <c r="J95" s="21"/>
      <c r="K95" s="21"/>
      <c r="L95" s="21"/>
      <c r="M95" s="21"/>
      <c r="N95" s="21"/>
      <c r="O95" s="20"/>
      <c r="P95" s="20"/>
      <c r="Q95" s="20"/>
      <c r="R95" s="18"/>
    </row>
    <row r="96" spans="3:18">
      <c r="C96" s="21"/>
      <c r="D96" s="21"/>
      <c r="E96" s="21"/>
      <c r="F96" s="182"/>
      <c r="G96" s="21"/>
      <c r="H96" s="21"/>
      <c r="I96" s="21"/>
      <c r="J96" s="21"/>
      <c r="K96" s="21"/>
      <c r="L96" s="21"/>
      <c r="M96" s="21"/>
      <c r="N96" s="21"/>
      <c r="O96" s="20"/>
      <c r="P96" s="20"/>
      <c r="Q96" s="20"/>
      <c r="R96" s="18"/>
    </row>
    <row r="97" spans="3:18">
      <c r="C97" s="21"/>
      <c r="D97" s="21"/>
      <c r="E97" s="21"/>
      <c r="F97" s="182"/>
      <c r="G97" s="21"/>
      <c r="H97" s="21"/>
      <c r="I97" s="21"/>
      <c r="J97" s="21"/>
      <c r="K97" s="21"/>
      <c r="L97" s="21"/>
      <c r="M97" s="21"/>
      <c r="N97" s="21"/>
      <c r="O97" s="20"/>
      <c r="P97" s="20"/>
      <c r="Q97" s="20"/>
      <c r="R97" s="18"/>
    </row>
    <row r="98" spans="3:18">
      <c r="C98" s="21"/>
      <c r="D98" s="21"/>
      <c r="E98" s="21"/>
      <c r="F98" s="182"/>
      <c r="G98" s="21"/>
      <c r="H98" s="21"/>
      <c r="I98" s="21"/>
      <c r="J98" s="21"/>
      <c r="K98" s="21"/>
      <c r="L98" s="21"/>
      <c r="M98" s="21"/>
      <c r="N98" s="21"/>
      <c r="O98" s="20"/>
      <c r="P98" s="20"/>
      <c r="Q98" s="20"/>
      <c r="R98" s="18"/>
    </row>
    <row r="99" spans="3:18">
      <c r="C99" s="21"/>
      <c r="D99" s="21"/>
      <c r="E99" s="21"/>
      <c r="F99" s="182"/>
      <c r="G99" s="21"/>
      <c r="H99" s="21"/>
      <c r="I99" s="21"/>
      <c r="J99" s="21"/>
      <c r="K99" s="21"/>
      <c r="L99" s="21"/>
      <c r="M99" s="21"/>
      <c r="N99" s="21"/>
      <c r="O99" s="20"/>
      <c r="P99" s="20"/>
      <c r="Q99" s="20"/>
      <c r="R99" s="18"/>
    </row>
    <row r="100" spans="3:18">
      <c r="C100" s="21"/>
      <c r="D100" s="21"/>
      <c r="E100" s="21"/>
      <c r="F100" s="182"/>
      <c r="G100" s="21"/>
      <c r="H100" s="21"/>
      <c r="I100" s="21"/>
      <c r="J100" s="21"/>
      <c r="K100" s="21"/>
      <c r="L100" s="21"/>
      <c r="M100" s="21"/>
      <c r="N100" s="21"/>
      <c r="O100" s="20"/>
      <c r="P100" s="20"/>
      <c r="Q100" s="20"/>
      <c r="R100" s="18"/>
    </row>
    <row r="101" spans="3:18">
      <c r="C101" s="21"/>
      <c r="D101" s="21"/>
      <c r="E101" s="21"/>
      <c r="F101" s="182"/>
      <c r="G101" s="21"/>
      <c r="H101" s="21"/>
      <c r="I101" s="21"/>
      <c r="J101" s="21"/>
      <c r="K101" s="21"/>
      <c r="L101" s="21"/>
      <c r="M101" s="21"/>
      <c r="N101" s="21"/>
      <c r="O101" s="20"/>
      <c r="P101" s="20"/>
      <c r="Q101" s="20"/>
      <c r="R101" s="18"/>
    </row>
    <row r="102" spans="3:18">
      <c r="C102" s="21"/>
      <c r="D102" s="21"/>
      <c r="E102" s="21"/>
      <c r="F102" s="182"/>
      <c r="G102" s="21"/>
      <c r="H102" s="21"/>
      <c r="I102" s="21"/>
      <c r="J102" s="21"/>
      <c r="K102" s="21"/>
      <c r="L102" s="21"/>
      <c r="M102" s="21"/>
      <c r="N102" s="21"/>
      <c r="O102" s="20"/>
      <c r="P102" s="20"/>
      <c r="Q102" s="20"/>
      <c r="R102" s="18"/>
    </row>
    <row r="103" spans="3:18">
      <c r="C103" s="21"/>
      <c r="D103" s="21"/>
      <c r="E103" s="21"/>
      <c r="F103" s="182"/>
      <c r="G103" s="21"/>
      <c r="H103" s="21"/>
      <c r="I103" s="21"/>
      <c r="J103" s="21"/>
      <c r="K103" s="21"/>
      <c r="L103" s="21"/>
      <c r="M103" s="21"/>
      <c r="N103" s="21"/>
      <c r="O103" s="20"/>
      <c r="P103" s="20"/>
      <c r="Q103" s="20"/>
      <c r="R103" s="18"/>
    </row>
    <row r="104" spans="3:18">
      <c r="C104" s="21"/>
      <c r="D104" s="21"/>
      <c r="E104" s="21"/>
      <c r="F104" s="182"/>
      <c r="G104" s="21"/>
      <c r="H104" s="21"/>
      <c r="I104" s="21"/>
      <c r="J104" s="21"/>
      <c r="K104" s="21"/>
      <c r="L104" s="21"/>
      <c r="M104" s="21"/>
      <c r="N104" s="21"/>
      <c r="O104" s="20"/>
      <c r="P104" s="20"/>
      <c r="Q104" s="20"/>
      <c r="R104" s="18"/>
    </row>
    <row r="105" spans="3:18">
      <c r="C105" s="21"/>
      <c r="D105" s="21"/>
      <c r="E105" s="21"/>
      <c r="F105" s="182"/>
      <c r="G105" s="21"/>
      <c r="H105" s="21"/>
      <c r="I105" s="21"/>
      <c r="J105" s="21"/>
      <c r="K105" s="21"/>
      <c r="L105" s="21"/>
      <c r="M105" s="21"/>
      <c r="N105" s="21"/>
      <c r="O105" s="20"/>
      <c r="P105" s="20"/>
      <c r="Q105" s="20"/>
      <c r="R105" s="18"/>
    </row>
    <row r="106" spans="3:18">
      <c r="C106" s="21"/>
      <c r="D106" s="21"/>
      <c r="E106" s="21"/>
      <c r="F106" s="182"/>
      <c r="G106" s="21"/>
      <c r="H106" s="21"/>
      <c r="I106" s="21"/>
      <c r="J106" s="21"/>
      <c r="K106" s="21"/>
      <c r="L106" s="21"/>
      <c r="M106" s="21"/>
      <c r="N106" s="21"/>
      <c r="O106" s="20"/>
      <c r="P106" s="20"/>
      <c r="Q106" s="20"/>
      <c r="R106" s="18"/>
    </row>
    <row r="107" spans="3:18">
      <c r="C107" s="21"/>
      <c r="D107" s="21"/>
      <c r="E107" s="21"/>
      <c r="F107" s="182"/>
      <c r="G107" s="21"/>
      <c r="H107" s="21"/>
      <c r="I107" s="21"/>
      <c r="J107" s="21"/>
      <c r="K107" s="21"/>
      <c r="L107" s="21"/>
      <c r="M107" s="21"/>
      <c r="N107" s="21"/>
      <c r="O107" s="20"/>
      <c r="P107" s="20"/>
      <c r="Q107" s="20"/>
      <c r="R107" s="18"/>
    </row>
    <row r="108" spans="3:18">
      <c r="C108" s="21"/>
      <c r="D108" s="21"/>
      <c r="E108" s="21"/>
      <c r="F108" s="182"/>
      <c r="G108" s="21"/>
      <c r="H108" s="21"/>
      <c r="I108" s="21"/>
      <c r="J108" s="21"/>
      <c r="K108" s="21"/>
      <c r="L108" s="21"/>
      <c r="M108" s="21"/>
      <c r="N108" s="21"/>
      <c r="O108" s="20"/>
      <c r="P108" s="20"/>
      <c r="Q108" s="20"/>
      <c r="R108" s="18"/>
    </row>
    <row r="109" spans="3:18">
      <c r="C109" s="21"/>
      <c r="D109" s="21"/>
      <c r="E109" s="21"/>
      <c r="F109" s="182"/>
      <c r="G109" s="21"/>
      <c r="H109" s="21"/>
      <c r="I109" s="21"/>
      <c r="J109" s="21"/>
      <c r="K109" s="21"/>
      <c r="L109" s="21"/>
      <c r="M109" s="21"/>
      <c r="N109" s="21"/>
      <c r="O109" s="20"/>
      <c r="P109" s="20"/>
      <c r="Q109" s="20"/>
      <c r="R109" s="18"/>
    </row>
    <row r="110" spans="3:18">
      <c r="C110" s="21"/>
      <c r="D110" s="21"/>
      <c r="E110" s="21"/>
      <c r="F110" s="182"/>
      <c r="G110" s="21"/>
      <c r="H110" s="21"/>
      <c r="I110" s="21"/>
      <c r="J110" s="21"/>
      <c r="K110" s="21"/>
      <c r="L110" s="21"/>
      <c r="M110" s="21"/>
      <c r="N110" s="21"/>
      <c r="O110" s="20"/>
      <c r="P110" s="20"/>
      <c r="Q110" s="20"/>
      <c r="R110" s="18"/>
    </row>
    <row r="111" spans="3:18">
      <c r="C111" s="21"/>
      <c r="D111" s="21"/>
      <c r="E111" s="21"/>
      <c r="F111" s="182"/>
      <c r="G111" s="21"/>
      <c r="H111" s="21"/>
      <c r="I111" s="21"/>
      <c r="J111" s="21"/>
      <c r="K111" s="21"/>
      <c r="L111" s="21"/>
      <c r="M111" s="21"/>
      <c r="N111" s="21"/>
      <c r="O111" s="20"/>
      <c r="P111" s="20"/>
      <c r="Q111" s="20"/>
      <c r="R111" s="18"/>
    </row>
    <row r="112" spans="3:18">
      <c r="C112" s="21"/>
      <c r="D112" s="21"/>
      <c r="E112" s="21"/>
      <c r="F112" s="182"/>
      <c r="G112" s="21"/>
      <c r="H112" s="21"/>
      <c r="I112" s="21"/>
      <c r="J112" s="21"/>
      <c r="K112" s="21"/>
      <c r="L112" s="21"/>
      <c r="M112" s="21"/>
      <c r="N112" s="21"/>
      <c r="O112" s="20"/>
      <c r="P112" s="20"/>
      <c r="Q112" s="20"/>
      <c r="R112" s="18"/>
    </row>
    <row r="113" spans="3:18">
      <c r="C113" s="21"/>
      <c r="D113" s="21"/>
      <c r="E113" s="21"/>
      <c r="F113" s="182"/>
      <c r="G113" s="21"/>
      <c r="H113" s="21"/>
      <c r="I113" s="21"/>
      <c r="J113" s="21"/>
      <c r="K113" s="21"/>
      <c r="L113" s="21"/>
      <c r="M113" s="21"/>
      <c r="N113" s="21"/>
      <c r="O113" s="20"/>
      <c r="P113" s="20"/>
      <c r="Q113" s="20"/>
      <c r="R113" s="18"/>
    </row>
    <row r="114" spans="3:18">
      <c r="C114" s="21"/>
      <c r="D114" s="21"/>
      <c r="E114" s="21"/>
      <c r="F114" s="182"/>
      <c r="G114" s="21"/>
      <c r="H114" s="21"/>
      <c r="I114" s="21"/>
      <c r="J114" s="21"/>
      <c r="K114" s="21"/>
      <c r="L114" s="21"/>
      <c r="M114" s="21"/>
      <c r="N114" s="21"/>
      <c r="O114" s="20"/>
      <c r="P114" s="20"/>
      <c r="Q114" s="20"/>
      <c r="R114" s="18"/>
    </row>
    <row r="115" spans="3:18">
      <c r="C115" s="21"/>
      <c r="D115" s="21"/>
      <c r="E115" s="21"/>
      <c r="F115" s="182"/>
      <c r="G115" s="21"/>
      <c r="H115" s="21"/>
      <c r="I115" s="21"/>
      <c r="J115" s="21"/>
      <c r="K115" s="21"/>
      <c r="L115" s="21"/>
      <c r="M115" s="21"/>
      <c r="N115" s="21"/>
      <c r="O115" s="20"/>
      <c r="P115" s="20"/>
      <c r="Q115" s="20"/>
      <c r="R115" s="18"/>
    </row>
    <row r="116" spans="3:18">
      <c r="C116" s="21"/>
      <c r="D116" s="21"/>
      <c r="E116" s="21"/>
      <c r="F116" s="182"/>
      <c r="G116" s="21"/>
      <c r="H116" s="21"/>
      <c r="I116" s="21"/>
      <c r="J116" s="21"/>
      <c r="K116" s="21"/>
      <c r="L116" s="21"/>
      <c r="M116" s="21"/>
      <c r="N116" s="21"/>
      <c r="O116" s="20"/>
      <c r="P116" s="20"/>
      <c r="Q116" s="20"/>
      <c r="R116" s="18"/>
    </row>
    <row r="117" spans="3:18">
      <c r="C117" s="21"/>
      <c r="D117" s="21"/>
      <c r="E117" s="21"/>
      <c r="F117" s="182"/>
      <c r="G117" s="21"/>
      <c r="H117" s="21"/>
      <c r="I117" s="21"/>
      <c r="J117" s="21"/>
      <c r="K117" s="21"/>
      <c r="L117" s="21"/>
      <c r="M117" s="21"/>
      <c r="N117" s="21"/>
      <c r="O117" s="20"/>
      <c r="P117" s="20"/>
      <c r="Q117" s="20"/>
      <c r="R117" s="18"/>
    </row>
    <row r="118" spans="3:18">
      <c r="C118" s="21"/>
      <c r="D118" s="21"/>
      <c r="E118" s="21"/>
      <c r="F118" s="182"/>
      <c r="G118" s="21"/>
      <c r="H118" s="21"/>
      <c r="I118" s="21"/>
      <c r="J118" s="21"/>
      <c r="K118" s="21"/>
      <c r="L118" s="21"/>
      <c r="M118" s="21"/>
      <c r="N118" s="21"/>
      <c r="O118" s="20"/>
      <c r="P118" s="20"/>
      <c r="Q118" s="20"/>
      <c r="R118" s="18"/>
    </row>
    <row r="119" spans="3:18">
      <c r="C119" s="21"/>
      <c r="D119" s="21"/>
      <c r="E119" s="21"/>
      <c r="F119" s="182"/>
      <c r="G119" s="21"/>
      <c r="H119" s="21"/>
      <c r="I119" s="21"/>
      <c r="J119" s="21"/>
      <c r="K119" s="21"/>
      <c r="L119" s="21"/>
      <c r="M119" s="21"/>
      <c r="N119" s="21"/>
      <c r="O119" s="20"/>
      <c r="P119" s="20"/>
      <c r="Q119" s="20"/>
      <c r="R119" s="18"/>
    </row>
    <row r="120" spans="3:18">
      <c r="C120" s="21"/>
      <c r="D120" s="21"/>
      <c r="E120" s="21"/>
      <c r="F120" s="182"/>
      <c r="G120" s="21"/>
      <c r="H120" s="21"/>
      <c r="I120" s="21"/>
      <c r="J120" s="21"/>
      <c r="K120" s="21"/>
      <c r="L120" s="21"/>
      <c r="M120" s="21"/>
      <c r="N120" s="21"/>
      <c r="O120" s="20"/>
      <c r="P120" s="20"/>
      <c r="Q120" s="20"/>
      <c r="R120" s="18"/>
    </row>
    <row r="121" spans="3:18">
      <c r="C121" s="21"/>
      <c r="D121" s="21"/>
      <c r="E121" s="21"/>
      <c r="F121" s="182"/>
      <c r="G121" s="21"/>
      <c r="H121" s="21"/>
      <c r="I121" s="21"/>
      <c r="J121" s="21"/>
      <c r="K121" s="21"/>
      <c r="L121" s="21"/>
      <c r="M121" s="21"/>
      <c r="N121" s="21"/>
      <c r="O121" s="20"/>
      <c r="P121" s="20"/>
      <c r="Q121" s="20"/>
      <c r="R121" s="18"/>
    </row>
    <row r="122" spans="3:18">
      <c r="C122" s="21"/>
      <c r="D122" s="21"/>
      <c r="E122" s="21"/>
      <c r="F122" s="182"/>
      <c r="G122" s="21"/>
      <c r="H122" s="21"/>
      <c r="I122" s="21"/>
      <c r="J122" s="21"/>
      <c r="K122" s="21"/>
      <c r="L122" s="21"/>
      <c r="M122" s="21"/>
      <c r="N122" s="21"/>
      <c r="O122" s="20"/>
      <c r="P122" s="20"/>
      <c r="Q122" s="20"/>
      <c r="R122" s="18"/>
    </row>
    <row r="123" spans="3:18">
      <c r="C123" s="21"/>
      <c r="D123" s="21"/>
      <c r="E123" s="21"/>
      <c r="F123" s="182"/>
      <c r="G123" s="21"/>
      <c r="H123" s="21"/>
      <c r="I123" s="21"/>
      <c r="J123" s="21"/>
      <c r="K123" s="21"/>
      <c r="L123" s="21"/>
      <c r="M123" s="21"/>
      <c r="N123" s="21"/>
      <c r="O123" s="20"/>
      <c r="P123" s="20"/>
      <c r="Q123" s="20"/>
      <c r="R123" s="18"/>
    </row>
    <row r="124" spans="3:18">
      <c r="C124" s="21"/>
      <c r="D124" s="21"/>
      <c r="E124" s="21"/>
      <c r="F124" s="182"/>
      <c r="G124" s="21"/>
      <c r="H124" s="21"/>
      <c r="I124" s="21"/>
      <c r="J124" s="21"/>
      <c r="K124" s="21"/>
      <c r="L124" s="21"/>
      <c r="M124" s="21"/>
      <c r="N124" s="21"/>
      <c r="O124" s="20"/>
      <c r="P124" s="20"/>
      <c r="Q124" s="20"/>
      <c r="R124" s="18"/>
    </row>
    <row r="125" spans="3:18">
      <c r="C125" s="21"/>
      <c r="D125" s="21"/>
      <c r="E125" s="21"/>
      <c r="F125" s="182"/>
      <c r="G125" s="21"/>
      <c r="H125" s="21"/>
      <c r="I125" s="21"/>
      <c r="J125" s="21"/>
      <c r="K125" s="21"/>
      <c r="L125" s="21"/>
      <c r="M125" s="21"/>
      <c r="N125" s="21"/>
      <c r="O125" s="20"/>
      <c r="P125" s="20"/>
      <c r="Q125" s="20"/>
      <c r="R125" s="18"/>
    </row>
    <row r="126" spans="3:18">
      <c r="C126" s="21"/>
      <c r="D126" s="21"/>
      <c r="E126" s="21"/>
      <c r="F126" s="182"/>
      <c r="G126" s="21"/>
      <c r="H126" s="21"/>
      <c r="I126" s="21"/>
      <c r="J126" s="21"/>
      <c r="K126" s="21"/>
      <c r="L126" s="21"/>
      <c r="M126" s="21"/>
      <c r="N126" s="21"/>
      <c r="O126" s="20"/>
      <c r="P126" s="20"/>
      <c r="Q126" s="20"/>
      <c r="R126" s="18"/>
    </row>
    <row r="127" spans="3:18">
      <c r="C127" s="21"/>
      <c r="D127" s="21"/>
      <c r="E127" s="21"/>
      <c r="F127" s="182"/>
      <c r="G127" s="21"/>
      <c r="H127" s="21"/>
      <c r="I127" s="21"/>
      <c r="J127" s="21"/>
      <c r="K127" s="21"/>
      <c r="L127" s="21"/>
      <c r="M127" s="21"/>
      <c r="N127" s="21"/>
      <c r="O127" s="20"/>
      <c r="P127" s="20"/>
      <c r="Q127" s="20"/>
      <c r="R127" s="18"/>
    </row>
    <row r="128" spans="3:18">
      <c r="C128" s="21"/>
      <c r="D128" s="21"/>
      <c r="E128" s="21"/>
      <c r="F128" s="182"/>
      <c r="G128" s="21"/>
      <c r="H128" s="21"/>
      <c r="I128" s="21"/>
      <c r="J128" s="21"/>
      <c r="K128" s="21"/>
      <c r="L128" s="21"/>
      <c r="M128" s="21"/>
      <c r="N128" s="21"/>
      <c r="O128" s="20"/>
      <c r="P128" s="20"/>
      <c r="Q128" s="20"/>
      <c r="R128" s="18"/>
    </row>
    <row r="129" spans="3:18">
      <c r="C129" s="21"/>
      <c r="D129" s="21"/>
      <c r="E129" s="21"/>
      <c r="F129" s="182"/>
      <c r="G129" s="21"/>
      <c r="H129" s="21"/>
      <c r="I129" s="21"/>
      <c r="J129" s="21"/>
      <c r="K129" s="21"/>
      <c r="L129" s="21"/>
      <c r="M129" s="21"/>
      <c r="N129" s="21"/>
      <c r="O129" s="20"/>
      <c r="P129" s="20"/>
      <c r="Q129" s="20"/>
      <c r="R129" s="18"/>
    </row>
    <row r="130" spans="3:18">
      <c r="C130" s="21"/>
      <c r="D130" s="21"/>
      <c r="E130" s="21"/>
      <c r="F130" s="182"/>
      <c r="G130" s="21"/>
      <c r="H130" s="21"/>
      <c r="I130" s="21"/>
      <c r="J130" s="21"/>
      <c r="K130" s="21"/>
      <c r="L130" s="21"/>
      <c r="M130" s="21"/>
      <c r="N130" s="21"/>
      <c r="O130" s="20"/>
      <c r="P130" s="20"/>
      <c r="Q130" s="20"/>
      <c r="R130" s="18"/>
    </row>
    <row r="131" spans="3:18">
      <c r="C131" s="21"/>
      <c r="D131" s="21"/>
      <c r="E131" s="21"/>
      <c r="F131" s="182"/>
      <c r="G131" s="21"/>
      <c r="H131" s="21"/>
      <c r="I131" s="21"/>
      <c r="J131" s="21"/>
      <c r="K131" s="21"/>
      <c r="L131" s="21"/>
      <c r="M131" s="21"/>
      <c r="N131" s="21"/>
      <c r="O131" s="20"/>
      <c r="P131" s="20"/>
      <c r="Q131" s="20"/>
      <c r="R131" s="18"/>
    </row>
    <row r="132" spans="3:18">
      <c r="C132" s="21"/>
      <c r="D132" s="21"/>
      <c r="E132" s="21"/>
      <c r="F132" s="182"/>
      <c r="G132" s="21"/>
      <c r="H132" s="21"/>
      <c r="I132" s="21"/>
      <c r="J132" s="21"/>
      <c r="K132" s="21"/>
      <c r="L132" s="21"/>
      <c r="M132" s="21"/>
      <c r="N132" s="21"/>
      <c r="O132" s="20"/>
      <c r="P132" s="20"/>
      <c r="Q132" s="20"/>
      <c r="R132" s="18"/>
    </row>
    <row r="133" spans="3:18">
      <c r="C133" s="21"/>
      <c r="D133" s="21"/>
      <c r="E133" s="21"/>
      <c r="F133" s="182"/>
      <c r="G133" s="21"/>
      <c r="H133" s="21"/>
      <c r="I133" s="21"/>
      <c r="J133" s="21"/>
      <c r="K133" s="21"/>
      <c r="L133" s="21"/>
      <c r="M133" s="21"/>
      <c r="N133" s="21"/>
      <c r="O133" s="20"/>
      <c r="P133" s="20"/>
      <c r="Q133" s="20"/>
      <c r="R133" s="18"/>
    </row>
    <row r="134" spans="3:18">
      <c r="C134" s="21"/>
      <c r="D134" s="21"/>
      <c r="E134" s="21"/>
      <c r="F134" s="182"/>
      <c r="G134" s="21"/>
      <c r="H134" s="21"/>
      <c r="I134" s="21"/>
      <c r="J134" s="21"/>
      <c r="K134" s="21"/>
      <c r="L134" s="21"/>
      <c r="M134" s="21"/>
      <c r="N134" s="21"/>
      <c r="O134" s="20"/>
      <c r="P134" s="20"/>
      <c r="Q134" s="20"/>
      <c r="R134" s="18"/>
    </row>
    <row r="135" spans="3:18">
      <c r="C135" s="21"/>
      <c r="D135" s="21"/>
      <c r="E135" s="21"/>
      <c r="F135" s="182"/>
      <c r="G135" s="21"/>
      <c r="H135" s="21"/>
      <c r="I135" s="21"/>
      <c r="J135" s="21"/>
      <c r="K135" s="21"/>
      <c r="L135" s="21"/>
      <c r="M135" s="21"/>
      <c r="N135" s="21"/>
      <c r="O135" s="20"/>
      <c r="P135" s="20"/>
      <c r="Q135" s="20"/>
      <c r="R135" s="18"/>
    </row>
    <row r="136" spans="3:18">
      <c r="C136" s="21"/>
      <c r="D136" s="21"/>
      <c r="E136" s="21"/>
      <c r="F136" s="182"/>
      <c r="G136" s="21"/>
      <c r="H136" s="21"/>
      <c r="I136" s="21"/>
      <c r="J136" s="21"/>
      <c r="K136" s="21"/>
      <c r="L136" s="21"/>
      <c r="M136" s="21"/>
      <c r="N136" s="21"/>
      <c r="O136" s="20"/>
      <c r="P136" s="20"/>
      <c r="Q136" s="20"/>
      <c r="R136" s="18"/>
    </row>
    <row r="137" spans="3:18">
      <c r="C137" s="21"/>
      <c r="D137" s="21"/>
      <c r="E137" s="21"/>
      <c r="F137" s="182"/>
      <c r="G137" s="21"/>
      <c r="H137" s="21"/>
      <c r="I137" s="21"/>
      <c r="J137" s="21"/>
      <c r="K137" s="21"/>
      <c r="L137" s="21"/>
      <c r="M137" s="21"/>
      <c r="N137" s="21"/>
      <c r="O137" s="20"/>
      <c r="P137" s="20"/>
      <c r="Q137" s="20"/>
      <c r="R137" s="18"/>
    </row>
    <row r="138" spans="3:18">
      <c r="C138" s="21"/>
      <c r="D138" s="21"/>
      <c r="E138" s="21"/>
      <c r="F138" s="182"/>
      <c r="G138" s="21"/>
      <c r="H138" s="21"/>
      <c r="I138" s="21"/>
      <c r="J138" s="21"/>
      <c r="K138" s="21"/>
      <c r="L138" s="21"/>
      <c r="M138" s="21"/>
      <c r="N138" s="21"/>
      <c r="O138" s="20"/>
      <c r="P138" s="20"/>
      <c r="Q138" s="20"/>
      <c r="R138" s="18"/>
    </row>
    <row r="139" spans="3:18">
      <c r="C139" s="21"/>
      <c r="D139" s="21"/>
      <c r="E139" s="21"/>
      <c r="F139" s="182"/>
      <c r="G139" s="21"/>
      <c r="H139" s="21"/>
      <c r="I139" s="21"/>
      <c r="J139" s="21"/>
      <c r="K139" s="21"/>
      <c r="L139" s="21"/>
      <c r="M139" s="21"/>
      <c r="N139" s="21"/>
      <c r="O139" s="20"/>
      <c r="P139" s="20"/>
      <c r="Q139" s="20"/>
      <c r="R139" s="18"/>
    </row>
    <row r="140" spans="3:18">
      <c r="C140" s="21"/>
      <c r="D140" s="21"/>
      <c r="E140" s="21"/>
      <c r="F140" s="182"/>
      <c r="G140" s="21"/>
      <c r="H140" s="21"/>
      <c r="I140" s="21"/>
      <c r="J140" s="21"/>
      <c r="K140" s="21"/>
      <c r="L140" s="21"/>
      <c r="M140" s="21"/>
      <c r="N140" s="21"/>
      <c r="O140" s="20"/>
      <c r="P140" s="20"/>
      <c r="Q140" s="20"/>
      <c r="R140" s="18"/>
    </row>
    <row r="141" spans="3:18">
      <c r="C141" s="21"/>
      <c r="D141" s="21"/>
      <c r="E141" s="21"/>
      <c r="F141" s="182"/>
      <c r="G141" s="21"/>
      <c r="H141" s="21"/>
      <c r="I141" s="21"/>
      <c r="J141" s="21"/>
      <c r="K141" s="21"/>
      <c r="L141" s="21"/>
      <c r="M141" s="21"/>
      <c r="N141" s="21"/>
      <c r="O141" s="20"/>
      <c r="P141" s="20"/>
      <c r="Q141" s="20"/>
      <c r="R141" s="18"/>
    </row>
    <row r="142" spans="3:18">
      <c r="C142" s="21"/>
      <c r="D142" s="21"/>
      <c r="E142" s="21"/>
      <c r="F142" s="182"/>
      <c r="G142" s="21"/>
      <c r="H142" s="21"/>
      <c r="I142" s="21"/>
      <c r="J142" s="21"/>
      <c r="K142" s="21"/>
      <c r="L142" s="21"/>
      <c r="M142" s="21"/>
      <c r="N142" s="21"/>
      <c r="O142" s="20"/>
      <c r="P142" s="20"/>
      <c r="Q142" s="20"/>
      <c r="R142" s="18"/>
    </row>
    <row r="143" spans="3:18">
      <c r="C143" s="21"/>
      <c r="D143" s="21"/>
      <c r="E143" s="21"/>
      <c r="F143" s="182"/>
      <c r="G143" s="21"/>
      <c r="H143" s="21"/>
      <c r="I143" s="21"/>
      <c r="J143" s="21"/>
      <c r="K143" s="21"/>
      <c r="L143" s="21"/>
      <c r="M143" s="21"/>
      <c r="N143" s="21"/>
      <c r="O143" s="20"/>
      <c r="P143" s="20"/>
      <c r="Q143" s="20"/>
      <c r="R143" s="18"/>
    </row>
    <row r="144" spans="3:18">
      <c r="C144" s="21"/>
      <c r="D144" s="21"/>
      <c r="E144" s="21"/>
      <c r="F144" s="182"/>
      <c r="G144" s="21"/>
      <c r="H144" s="21"/>
      <c r="I144" s="21"/>
      <c r="J144" s="21"/>
      <c r="K144" s="21"/>
      <c r="L144" s="21"/>
      <c r="M144" s="21"/>
      <c r="N144" s="21"/>
      <c r="O144" s="20"/>
      <c r="P144" s="20"/>
      <c r="Q144" s="20"/>
      <c r="R144" s="18"/>
    </row>
    <row r="145" spans="3:18">
      <c r="C145" s="21"/>
      <c r="D145" s="21"/>
      <c r="E145" s="21"/>
      <c r="F145" s="182"/>
      <c r="G145" s="21"/>
      <c r="H145" s="21"/>
      <c r="I145" s="21"/>
      <c r="J145" s="21"/>
      <c r="K145" s="21"/>
      <c r="L145" s="21"/>
      <c r="M145" s="21"/>
      <c r="N145" s="21"/>
      <c r="O145" s="20"/>
      <c r="P145" s="20"/>
      <c r="Q145" s="20"/>
      <c r="R145" s="18"/>
    </row>
    <row r="146" spans="3:18">
      <c r="C146" s="21"/>
      <c r="D146" s="21"/>
      <c r="E146" s="21"/>
      <c r="F146" s="182"/>
      <c r="G146" s="21"/>
      <c r="H146" s="21"/>
      <c r="I146" s="21"/>
      <c r="J146" s="21"/>
      <c r="K146" s="21"/>
      <c r="L146" s="21"/>
      <c r="M146" s="21"/>
      <c r="N146" s="21"/>
      <c r="O146" s="20"/>
      <c r="P146" s="20"/>
      <c r="Q146" s="20"/>
      <c r="R146" s="18"/>
    </row>
    <row r="147" spans="3:18">
      <c r="C147" s="21"/>
      <c r="D147" s="21"/>
      <c r="E147" s="21"/>
      <c r="F147" s="182"/>
      <c r="G147" s="21"/>
      <c r="H147" s="21"/>
      <c r="I147" s="21"/>
      <c r="J147" s="21"/>
      <c r="K147" s="21"/>
      <c r="L147" s="21"/>
      <c r="M147" s="21"/>
      <c r="N147" s="21"/>
      <c r="O147" s="20"/>
      <c r="P147" s="20"/>
      <c r="Q147" s="20"/>
      <c r="R147" s="18"/>
    </row>
    <row r="148" spans="3:18">
      <c r="C148" s="21"/>
      <c r="D148" s="21"/>
      <c r="E148" s="21"/>
      <c r="F148" s="182"/>
      <c r="G148" s="21"/>
      <c r="H148" s="21"/>
      <c r="I148" s="21"/>
      <c r="J148" s="21"/>
      <c r="K148" s="21"/>
      <c r="L148" s="21"/>
      <c r="M148" s="21"/>
      <c r="N148" s="21"/>
      <c r="O148" s="20"/>
      <c r="P148" s="20"/>
      <c r="Q148" s="20"/>
      <c r="R148" s="18"/>
    </row>
    <row r="149" spans="3:18">
      <c r="C149" s="21"/>
      <c r="D149" s="21"/>
      <c r="E149" s="21"/>
      <c r="F149" s="182"/>
      <c r="G149" s="21"/>
      <c r="H149" s="21"/>
      <c r="I149" s="21"/>
      <c r="J149" s="21"/>
      <c r="K149" s="21"/>
      <c r="L149" s="21"/>
      <c r="M149" s="21"/>
      <c r="N149" s="21"/>
      <c r="O149" s="20"/>
      <c r="P149" s="20"/>
      <c r="Q149" s="20"/>
      <c r="R149" s="18"/>
    </row>
    <row r="150" spans="3:18">
      <c r="C150" s="21"/>
      <c r="D150" s="21"/>
      <c r="E150" s="21"/>
      <c r="F150" s="182"/>
      <c r="G150" s="21"/>
      <c r="H150" s="21"/>
      <c r="I150" s="21"/>
      <c r="J150" s="21"/>
      <c r="K150" s="21"/>
      <c r="L150" s="21"/>
      <c r="M150" s="21"/>
      <c r="N150" s="21"/>
      <c r="O150" s="20"/>
      <c r="P150" s="20"/>
      <c r="Q150" s="20"/>
      <c r="R150" s="18"/>
    </row>
    <row r="151" spans="3:18">
      <c r="C151" s="21"/>
      <c r="D151" s="21"/>
      <c r="E151" s="21"/>
      <c r="F151" s="182"/>
      <c r="G151" s="21"/>
      <c r="H151" s="21"/>
      <c r="I151" s="21"/>
      <c r="J151" s="21"/>
      <c r="K151" s="21"/>
      <c r="L151" s="21"/>
      <c r="M151" s="21"/>
      <c r="N151" s="21"/>
      <c r="O151" s="20"/>
      <c r="P151" s="20"/>
      <c r="Q151" s="20"/>
      <c r="R151" s="18"/>
    </row>
    <row r="152" spans="3:18">
      <c r="C152" s="21"/>
      <c r="D152" s="21"/>
      <c r="E152" s="21"/>
      <c r="F152" s="182"/>
      <c r="G152" s="21"/>
      <c r="H152" s="21"/>
      <c r="I152" s="21"/>
      <c r="J152" s="21"/>
      <c r="K152" s="21"/>
      <c r="L152" s="21"/>
      <c r="M152" s="21"/>
      <c r="N152" s="21"/>
      <c r="O152" s="20"/>
      <c r="P152" s="20"/>
      <c r="Q152" s="20"/>
      <c r="R152" s="18"/>
    </row>
    <row r="153" spans="3:18">
      <c r="C153" s="21"/>
      <c r="D153" s="21"/>
      <c r="E153" s="21"/>
      <c r="F153" s="182"/>
      <c r="G153" s="21"/>
      <c r="H153" s="21"/>
      <c r="I153" s="21"/>
      <c r="J153" s="21"/>
      <c r="K153" s="21"/>
      <c r="L153" s="21"/>
      <c r="M153" s="21"/>
      <c r="N153" s="21"/>
      <c r="O153" s="20"/>
      <c r="P153" s="20"/>
      <c r="Q153" s="20"/>
      <c r="R153" s="18"/>
    </row>
    <row r="154" spans="3:18">
      <c r="C154" s="21"/>
      <c r="D154" s="21"/>
      <c r="E154" s="21"/>
      <c r="F154" s="182"/>
      <c r="G154" s="21"/>
      <c r="H154" s="21"/>
      <c r="I154" s="21"/>
      <c r="J154" s="21"/>
      <c r="K154" s="21"/>
      <c r="L154" s="21"/>
      <c r="M154" s="21"/>
      <c r="N154" s="21"/>
      <c r="O154" s="20"/>
      <c r="P154" s="20"/>
      <c r="Q154" s="20"/>
      <c r="R154" s="18"/>
    </row>
    <row r="155" spans="3:18">
      <c r="C155" s="21"/>
      <c r="D155" s="21"/>
      <c r="E155" s="21"/>
      <c r="F155" s="182"/>
      <c r="G155" s="21"/>
      <c r="H155" s="21"/>
      <c r="I155" s="21"/>
      <c r="J155" s="21"/>
      <c r="K155" s="21"/>
      <c r="L155" s="21"/>
      <c r="M155" s="21"/>
      <c r="N155" s="21"/>
      <c r="O155" s="20"/>
      <c r="P155" s="20"/>
      <c r="Q155" s="20"/>
      <c r="R155" s="18"/>
    </row>
    <row r="156" spans="3:18">
      <c r="C156" s="21"/>
      <c r="D156" s="21"/>
      <c r="E156" s="21"/>
      <c r="F156" s="182"/>
      <c r="G156" s="21"/>
      <c r="H156" s="21"/>
      <c r="I156" s="21"/>
      <c r="J156" s="21"/>
      <c r="K156" s="21"/>
      <c r="L156" s="21"/>
      <c r="M156" s="21"/>
      <c r="N156" s="21"/>
      <c r="O156" s="20"/>
      <c r="P156" s="20"/>
      <c r="Q156" s="20"/>
      <c r="R156" s="18"/>
    </row>
    <row r="157" spans="3:18">
      <c r="C157" s="21"/>
      <c r="D157" s="21"/>
      <c r="E157" s="21"/>
      <c r="F157" s="182"/>
      <c r="G157" s="21"/>
      <c r="H157" s="21"/>
      <c r="I157" s="21"/>
      <c r="J157" s="21"/>
      <c r="K157" s="21"/>
      <c r="L157" s="21"/>
      <c r="M157" s="21"/>
      <c r="N157" s="21"/>
      <c r="O157" s="20"/>
      <c r="P157" s="20"/>
      <c r="Q157" s="20"/>
      <c r="R157" s="18"/>
    </row>
    <row r="158" spans="3:18">
      <c r="C158" s="21"/>
      <c r="D158" s="21"/>
      <c r="E158" s="21"/>
      <c r="F158" s="182"/>
      <c r="G158" s="21"/>
      <c r="H158" s="21"/>
      <c r="I158" s="21"/>
      <c r="J158" s="21"/>
      <c r="K158" s="21"/>
      <c r="L158" s="21"/>
      <c r="M158" s="21"/>
      <c r="N158" s="21"/>
      <c r="O158" s="20"/>
      <c r="P158" s="20"/>
      <c r="Q158" s="20"/>
      <c r="R158" s="18"/>
    </row>
    <row r="159" spans="3:18">
      <c r="C159" s="21"/>
      <c r="D159" s="21"/>
      <c r="E159" s="21"/>
      <c r="F159" s="182"/>
      <c r="G159" s="21"/>
      <c r="H159" s="21"/>
      <c r="I159" s="21"/>
      <c r="J159" s="21"/>
      <c r="K159" s="21"/>
      <c r="L159" s="21"/>
      <c r="M159" s="21"/>
      <c r="N159" s="21"/>
      <c r="O159" s="20"/>
      <c r="P159" s="20"/>
      <c r="Q159" s="20"/>
      <c r="R159" s="18"/>
    </row>
    <row r="160" spans="3:18">
      <c r="C160" s="21"/>
      <c r="D160" s="21"/>
      <c r="E160" s="21"/>
      <c r="F160" s="182"/>
      <c r="G160" s="21"/>
      <c r="H160" s="21"/>
      <c r="I160" s="21"/>
      <c r="J160" s="21"/>
      <c r="K160" s="21"/>
      <c r="L160" s="21"/>
      <c r="M160" s="21"/>
      <c r="N160" s="21"/>
      <c r="O160" s="20"/>
      <c r="P160" s="20"/>
      <c r="Q160" s="20"/>
      <c r="R160" s="18"/>
    </row>
    <row r="161" spans="3:18">
      <c r="C161" s="21"/>
      <c r="D161" s="21"/>
      <c r="E161" s="21"/>
      <c r="F161" s="182"/>
      <c r="G161" s="21"/>
      <c r="H161" s="21"/>
      <c r="I161" s="21"/>
      <c r="J161" s="21"/>
      <c r="K161" s="21"/>
      <c r="L161" s="21"/>
      <c r="M161" s="21"/>
      <c r="N161" s="21"/>
      <c r="O161" s="20"/>
      <c r="P161" s="20"/>
      <c r="Q161" s="20"/>
      <c r="R161" s="18"/>
    </row>
    <row r="162" spans="3:18">
      <c r="C162" s="21"/>
      <c r="D162" s="21"/>
      <c r="E162" s="21"/>
      <c r="F162" s="182"/>
      <c r="G162" s="21"/>
      <c r="H162" s="21"/>
      <c r="I162" s="21"/>
      <c r="J162" s="21"/>
      <c r="K162" s="21"/>
      <c r="L162" s="21"/>
      <c r="M162" s="21"/>
      <c r="N162" s="21"/>
      <c r="O162" s="20"/>
      <c r="P162" s="20"/>
      <c r="Q162" s="20"/>
      <c r="R162" s="18"/>
    </row>
    <row r="163" spans="3:18">
      <c r="C163" s="21"/>
      <c r="D163" s="21"/>
      <c r="E163" s="21"/>
      <c r="F163" s="182"/>
      <c r="G163" s="21"/>
      <c r="H163" s="21"/>
      <c r="I163" s="21"/>
      <c r="J163" s="21"/>
      <c r="K163" s="21"/>
      <c r="L163" s="21"/>
      <c r="M163" s="21"/>
      <c r="N163" s="21"/>
      <c r="O163" s="20"/>
      <c r="P163" s="20"/>
      <c r="Q163" s="20"/>
      <c r="R163" s="18"/>
    </row>
    <row r="164" spans="3:18">
      <c r="C164" s="21"/>
      <c r="D164" s="21"/>
      <c r="E164" s="21"/>
      <c r="F164" s="182"/>
      <c r="G164" s="21"/>
      <c r="H164" s="21"/>
      <c r="I164" s="21"/>
      <c r="J164" s="21"/>
      <c r="K164" s="21"/>
      <c r="L164" s="21"/>
      <c r="M164" s="21"/>
      <c r="N164" s="21"/>
      <c r="O164" s="20"/>
      <c r="P164" s="20"/>
      <c r="Q164" s="20"/>
      <c r="R164" s="18"/>
    </row>
    <row r="165" spans="3:18">
      <c r="C165" s="21"/>
      <c r="D165" s="21"/>
      <c r="E165" s="21"/>
      <c r="F165" s="182"/>
      <c r="G165" s="21"/>
      <c r="H165" s="21"/>
      <c r="I165" s="21"/>
      <c r="J165" s="21"/>
      <c r="K165" s="21"/>
      <c r="L165" s="21"/>
      <c r="M165" s="21"/>
      <c r="N165" s="21"/>
      <c r="O165" s="20"/>
      <c r="P165" s="20"/>
      <c r="Q165" s="20"/>
      <c r="R165" s="18"/>
    </row>
    <row r="166" spans="3:18">
      <c r="C166" s="21"/>
      <c r="D166" s="21"/>
      <c r="E166" s="21"/>
      <c r="F166" s="182"/>
      <c r="G166" s="21"/>
      <c r="H166" s="21"/>
      <c r="I166" s="21"/>
      <c r="J166" s="21"/>
      <c r="K166" s="21"/>
      <c r="L166" s="21"/>
      <c r="M166" s="21"/>
      <c r="N166" s="21"/>
      <c r="O166" s="20"/>
      <c r="P166" s="20"/>
      <c r="Q166" s="20"/>
      <c r="R166" s="18"/>
    </row>
    <row r="167" spans="3:18">
      <c r="C167" s="21"/>
      <c r="D167" s="21"/>
      <c r="E167" s="21"/>
      <c r="F167" s="182"/>
      <c r="G167" s="21"/>
      <c r="H167" s="21"/>
      <c r="I167" s="21"/>
      <c r="J167" s="21"/>
      <c r="K167" s="21"/>
      <c r="L167" s="21"/>
      <c r="M167" s="21"/>
      <c r="N167" s="21"/>
      <c r="O167" s="20"/>
      <c r="P167" s="20"/>
      <c r="Q167" s="20"/>
      <c r="R167" s="18"/>
    </row>
    <row r="168" spans="3:18">
      <c r="C168" s="21"/>
      <c r="D168" s="21"/>
      <c r="E168" s="21"/>
      <c r="F168" s="182"/>
      <c r="G168" s="21"/>
      <c r="H168" s="21"/>
      <c r="I168" s="21"/>
      <c r="J168" s="21"/>
      <c r="K168" s="21"/>
      <c r="L168" s="21"/>
      <c r="M168" s="21"/>
      <c r="N168" s="21"/>
      <c r="O168" s="20"/>
      <c r="P168" s="20"/>
      <c r="Q168" s="20"/>
      <c r="R168" s="18"/>
    </row>
    <row r="169" spans="3:18">
      <c r="C169" s="21"/>
      <c r="D169" s="21"/>
      <c r="E169" s="21"/>
      <c r="F169" s="182"/>
      <c r="G169" s="21"/>
      <c r="H169" s="21"/>
      <c r="I169" s="21"/>
      <c r="J169" s="21"/>
      <c r="K169" s="21"/>
      <c r="L169" s="21"/>
      <c r="M169" s="21"/>
      <c r="N169" s="21"/>
      <c r="O169" s="20"/>
      <c r="P169" s="20"/>
      <c r="Q169" s="20"/>
      <c r="R169" s="18"/>
    </row>
    <row r="170" spans="3:18">
      <c r="C170" s="21"/>
      <c r="D170" s="21"/>
      <c r="E170" s="21"/>
      <c r="F170" s="182"/>
      <c r="G170" s="21"/>
      <c r="H170" s="21"/>
      <c r="I170" s="21"/>
      <c r="J170" s="21"/>
      <c r="K170" s="21"/>
      <c r="L170" s="21"/>
      <c r="M170" s="21"/>
      <c r="N170" s="21"/>
      <c r="O170" s="20"/>
      <c r="P170" s="20"/>
      <c r="Q170" s="20"/>
      <c r="R170" s="18"/>
    </row>
    <row r="171" spans="3:18">
      <c r="C171" s="21"/>
      <c r="D171" s="21"/>
      <c r="E171" s="21"/>
      <c r="F171" s="182"/>
      <c r="G171" s="21"/>
      <c r="H171" s="21"/>
      <c r="I171" s="21"/>
      <c r="J171" s="21"/>
      <c r="K171" s="21"/>
      <c r="L171" s="21"/>
      <c r="M171" s="21"/>
      <c r="N171" s="21"/>
      <c r="O171" s="20"/>
      <c r="P171" s="20"/>
      <c r="Q171" s="20"/>
      <c r="R171" s="18"/>
    </row>
    <row r="172" spans="3:18">
      <c r="C172" s="21"/>
      <c r="D172" s="21"/>
      <c r="E172" s="21"/>
      <c r="F172" s="182"/>
      <c r="G172" s="21"/>
      <c r="H172" s="21"/>
      <c r="I172" s="21"/>
      <c r="J172" s="21"/>
      <c r="K172" s="21"/>
      <c r="L172" s="21"/>
      <c r="M172" s="21"/>
      <c r="N172" s="21"/>
      <c r="O172" s="20"/>
      <c r="P172" s="20"/>
      <c r="Q172" s="20"/>
      <c r="R172" s="18"/>
    </row>
    <row r="173" spans="3:18">
      <c r="C173" s="21"/>
      <c r="D173" s="21"/>
      <c r="E173" s="21"/>
      <c r="F173" s="182"/>
      <c r="G173" s="21"/>
      <c r="H173" s="21"/>
      <c r="I173" s="21"/>
      <c r="J173" s="21"/>
      <c r="K173" s="21"/>
      <c r="L173" s="21"/>
      <c r="M173" s="21"/>
      <c r="N173" s="21"/>
      <c r="O173" s="20"/>
      <c r="P173" s="20"/>
      <c r="Q173" s="20"/>
      <c r="R173" s="18"/>
    </row>
    <row r="174" spans="3:18">
      <c r="C174" s="21"/>
      <c r="D174" s="21"/>
      <c r="E174" s="21"/>
      <c r="F174" s="182"/>
      <c r="G174" s="21"/>
      <c r="H174" s="21"/>
      <c r="I174" s="21"/>
      <c r="J174" s="21"/>
      <c r="K174" s="21"/>
      <c r="L174" s="21"/>
      <c r="M174" s="21"/>
      <c r="N174" s="21"/>
      <c r="O174" s="20"/>
      <c r="P174" s="20"/>
      <c r="Q174" s="20"/>
      <c r="R174" s="18"/>
    </row>
    <row r="175" spans="3:18">
      <c r="C175" s="21"/>
      <c r="D175" s="21"/>
      <c r="E175" s="21"/>
      <c r="F175" s="182"/>
      <c r="G175" s="21"/>
      <c r="H175" s="21"/>
      <c r="I175" s="21"/>
      <c r="J175" s="21"/>
      <c r="K175" s="21"/>
      <c r="L175" s="21"/>
      <c r="M175" s="21"/>
      <c r="N175" s="21"/>
      <c r="O175" s="20"/>
      <c r="P175" s="20"/>
      <c r="Q175" s="20"/>
      <c r="R175" s="18"/>
    </row>
    <row r="176" spans="3:18">
      <c r="C176" s="21"/>
      <c r="D176" s="21"/>
      <c r="E176" s="21"/>
      <c r="F176" s="182"/>
      <c r="G176" s="21"/>
      <c r="H176" s="21"/>
      <c r="I176" s="21"/>
      <c r="J176" s="21"/>
      <c r="K176" s="21"/>
      <c r="L176" s="21"/>
      <c r="M176" s="21"/>
      <c r="N176" s="21"/>
      <c r="O176" s="20"/>
      <c r="P176" s="20"/>
      <c r="Q176" s="20"/>
      <c r="R176" s="18"/>
    </row>
    <row r="177" spans="3:18">
      <c r="C177" s="21"/>
      <c r="D177" s="21"/>
      <c r="E177" s="21"/>
      <c r="F177" s="182"/>
      <c r="G177" s="21"/>
      <c r="H177" s="21"/>
      <c r="I177" s="21"/>
      <c r="J177" s="21"/>
      <c r="K177" s="21"/>
      <c r="L177" s="21"/>
      <c r="M177" s="21"/>
      <c r="N177" s="21"/>
      <c r="O177" s="20"/>
      <c r="P177" s="20"/>
      <c r="Q177" s="20"/>
      <c r="R177" s="18"/>
    </row>
    <row r="178" spans="3:18">
      <c r="C178" s="21"/>
      <c r="D178" s="21"/>
      <c r="E178" s="21"/>
      <c r="F178" s="182"/>
      <c r="G178" s="21"/>
      <c r="H178" s="21"/>
      <c r="I178" s="21"/>
      <c r="J178" s="21"/>
      <c r="K178" s="21"/>
      <c r="L178" s="21"/>
      <c r="M178" s="21"/>
      <c r="N178" s="21"/>
      <c r="O178" s="20"/>
      <c r="P178" s="20"/>
      <c r="Q178" s="20"/>
      <c r="R178" s="18"/>
    </row>
    <row r="179" spans="3:18">
      <c r="C179" s="21"/>
      <c r="D179" s="21"/>
      <c r="E179" s="21"/>
      <c r="F179" s="182"/>
      <c r="G179" s="21"/>
      <c r="H179" s="21"/>
      <c r="I179" s="21"/>
      <c r="J179" s="21"/>
      <c r="K179" s="21"/>
      <c r="L179" s="21"/>
      <c r="M179" s="21"/>
      <c r="N179" s="21"/>
      <c r="O179" s="20"/>
      <c r="P179" s="20"/>
      <c r="Q179" s="20"/>
      <c r="R179" s="18"/>
    </row>
    <row r="180" spans="3:18">
      <c r="C180" s="21"/>
      <c r="D180" s="21"/>
      <c r="E180" s="21"/>
      <c r="F180" s="182"/>
      <c r="G180" s="21"/>
      <c r="H180" s="21"/>
      <c r="I180" s="21"/>
      <c r="J180" s="21"/>
      <c r="K180" s="21"/>
      <c r="L180" s="21"/>
      <c r="M180" s="21"/>
      <c r="N180" s="21"/>
      <c r="O180" s="20"/>
      <c r="P180" s="20"/>
      <c r="Q180" s="20"/>
      <c r="R180" s="18"/>
    </row>
    <row r="181" spans="3:18">
      <c r="C181" s="21"/>
      <c r="D181" s="21"/>
      <c r="E181" s="21"/>
      <c r="F181" s="182"/>
      <c r="G181" s="21"/>
      <c r="H181" s="21"/>
      <c r="I181" s="21"/>
      <c r="J181" s="21"/>
      <c r="K181" s="21"/>
      <c r="L181" s="21"/>
      <c r="M181" s="21"/>
      <c r="N181" s="21"/>
      <c r="O181" s="20"/>
      <c r="P181" s="20"/>
      <c r="Q181" s="20"/>
      <c r="R181" s="18"/>
    </row>
    <row r="182" spans="3:18">
      <c r="C182" s="21"/>
      <c r="D182" s="21"/>
      <c r="E182" s="21"/>
      <c r="F182" s="182"/>
      <c r="G182" s="21"/>
      <c r="H182" s="21"/>
      <c r="I182" s="21"/>
      <c r="J182" s="21"/>
      <c r="K182" s="21"/>
      <c r="L182" s="21"/>
      <c r="M182" s="21"/>
      <c r="N182" s="21"/>
      <c r="O182" s="20"/>
      <c r="P182" s="20"/>
      <c r="Q182" s="20"/>
      <c r="R182" s="18"/>
    </row>
    <row r="183" spans="3:18">
      <c r="C183" s="21"/>
      <c r="D183" s="21"/>
      <c r="E183" s="21"/>
      <c r="F183" s="182"/>
      <c r="G183" s="21"/>
      <c r="H183" s="21"/>
      <c r="I183" s="21"/>
      <c r="J183" s="21"/>
      <c r="K183" s="21"/>
      <c r="L183" s="21"/>
      <c r="M183" s="21"/>
      <c r="N183" s="21"/>
      <c r="O183" s="20"/>
      <c r="P183" s="20"/>
      <c r="Q183" s="20"/>
      <c r="R183" s="18"/>
    </row>
    <row r="184" spans="3:18">
      <c r="C184" s="21"/>
      <c r="D184" s="21"/>
      <c r="E184" s="21"/>
      <c r="F184" s="182"/>
      <c r="G184" s="21"/>
      <c r="H184" s="21"/>
      <c r="I184" s="21"/>
      <c r="J184" s="21"/>
      <c r="K184" s="21"/>
      <c r="L184" s="21"/>
      <c r="M184" s="21"/>
      <c r="N184" s="21"/>
      <c r="O184" s="20"/>
      <c r="P184" s="20"/>
      <c r="Q184" s="20"/>
      <c r="R184" s="18"/>
    </row>
    <row r="185" spans="3:18">
      <c r="C185" s="21"/>
      <c r="D185" s="21"/>
      <c r="E185" s="21"/>
      <c r="F185" s="182"/>
      <c r="G185" s="21"/>
      <c r="H185" s="21"/>
      <c r="I185" s="21"/>
      <c r="J185" s="21"/>
      <c r="K185" s="21"/>
      <c r="L185" s="21"/>
      <c r="M185" s="21"/>
      <c r="N185" s="21"/>
      <c r="O185" s="20"/>
      <c r="P185" s="20"/>
      <c r="Q185" s="20"/>
      <c r="R185" s="18"/>
    </row>
    <row r="186" spans="3:18">
      <c r="C186" s="21"/>
      <c r="D186" s="21"/>
      <c r="E186" s="21"/>
      <c r="F186" s="182"/>
      <c r="G186" s="21"/>
      <c r="H186" s="21"/>
      <c r="I186" s="21"/>
      <c r="J186" s="21"/>
      <c r="K186" s="21"/>
      <c r="L186" s="21"/>
      <c r="M186" s="21"/>
      <c r="N186" s="21"/>
      <c r="O186" s="20"/>
      <c r="P186" s="20"/>
      <c r="Q186" s="20"/>
      <c r="R186" s="18"/>
    </row>
    <row r="187" spans="3:18">
      <c r="C187" s="21"/>
      <c r="D187" s="21"/>
      <c r="E187" s="21"/>
      <c r="F187" s="182"/>
      <c r="G187" s="21"/>
      <c r="H187" s="21"/>
      <c r="I187" s="21"/>
      <c r="J187" s="21"/>
      <c r="K187" s="21"/>
      <c r="L187" s="21"/>
      <c r="M187" s="21"/>
      <c r="N187" s="21"/>
      <c r="O187" s="20"/>
      <c r="P187" s="20"/>
      <c r="Q187" s="20"/>
      <c r="R187" s="18"/>
    </row>
    <row r="188" spans="3:18">
      <c r="C188" s="21"/>
      <c r="D188" s="21"/>
      <c r="E188" s="21"/>
      <c r="F188" s="182"/>
      <c r="G188" s="21"/>
      <c r="H188" s="21"/>
      <c r="I188" s="21"/>
      <c r="J188" s="21"/>
      <c r="K188" s="21"/>
      <c r="L188" s="21"/>
      <c r="M188" s="21"/>
      <c r="N188" s="21"/>
      <c r="O188" s="20"/>
      <c r="P188" s="20"/>
      <c r="Q188" s="20"/>
      <c r="R188" s="18"/>
    </row>
    <row r="189" spans="3:18">
      <c r="C189" s="21"/>
      <c r="D189" s="21"/>
      <c r="E189" s="21"/>
      <c r="F189" s="182"/>
      <c r="G189" s="21"/>
      <c r="H189" s="21"/>
      <c r="I189" s="21"/>
      <c r="J189" s="21"/>
      <c r="K189" s="21"/>
      <c r="L189" s="21"/>
      <c r="M189" s="21"/>
      <c r="N189" s="21"/>
      <c r="O189" s="20"/>
      <c r="P189" s="20"/>
      <c r="Q189" s="20"/>
      <c r="R189" s="18"/>
    </row>
    <row r="190" spans="3:18">
      <c r="C190" s="21"/>
      <c r="D190" s="21"/>
      <c r="E190" s="21"/>
      <c r="F190" s="182"/>
      <c r="G190" s="21"/>
      <c r="H190" s="21"/>
      <c r="I190" s="21"/>
      <c r="J190" s="21"/>
      <c r="K190" s="21"/>
      <c r="L190" s="21"/>
      <c r="M190" s="21"/>
      <c r="N190" s="21"/>
      <c r="O190" s="20"/>
      <c r="P190" s="20"/>
      <c r="Q190" s="20"/>
      <c r="R190" s="18"/>
    </row>
    <row r="191" spans="3:18">
      <c r="C191" s="21"/>
      <c r="D191" s="21"/>
      <c r="E191" s="21"/>
      <c r="F191" s="182"/>
      <c r="G191" s="21"/>
      <c r="H191" s="21"/>
      <c r="I191" s="21"/>
      <c r="J191" s="21"/>
      <c r="K191" s="21"/>
      <c r="L191" s="21"/>
      <c r="M191" s="21"/>
      <c r="N191" s="21"/>
      <c r="O191" s="20"/>
      <c r="P191" s="20"/>
      <c r="Q191" s="20"/>
      <c r="R191" s="18"/>
    </row>
    <row r="192" spans="3:18">
      <c r="C192" s="21"/>
      <c r="D192" s="21"/>
      <c r="E192" s="21"/>
      <c r="F192" s="182"/>
      <c r="G192" s="21"/>
      <c r="H192" s="21"/>
      <c r="I192" s="21"/>
      <c r="J192" s="21"/>
      <c r="K192" s="21"/>
      <c r="L192" s="21"/>
      <c r="M192" s="21"/>
      <c r="N192" s="21"/>
      <c r="O192" s="20"/>
      <c r="P192" s="20"/>
      <c r="Q192" s="20"/>
      <c r="R192" s="18"/>
    </row>
    <row r="193" spans="3:18">
      <c r="C193" s="21"/>
      <c r="D193" s="21"/>
      <c r="E193" s="21"/>
      <c r="F193" s="182"/>
      <c r="G193" s="21"/>
      <c r="H193" s="21"/>
      <c r="I193" s="21"/>
      <c r="J193" s="21"/>
      <c r="K193" s="21"/>
      <c r="L193" s="21"/>
      <c r="M193" s="21"/>
      <c r="N193" s="21"/>
      <c r="O193" s="20"/>
      <c r="P193" s="20"/>
      <c r="Q193" s="20"/>
      <c r="R193" s="18"/>
    </row>
    <row r="194" spans="3:18">
      <c r="C194" s="21"/>
      <c r="D194" s="21"/>
      <c r="E194" s="21"/>
      <c r="F194" s="182"/>
      <c r="G194" s="21"/>
      <c r="H194" s="21"/>
      <c r="I194" s="21"/>
      <c r="J194" s="21"/>
      <c r="K194" s="21"/>
      <c r="L194" s="21"/>
      <c r="M194" s="21"/>
      <c r="N194" s="21"/>
      <c r="O194" s="20"/>
      <c r="P194" s="20"/>
      <c r="Q194" s="20"/>
      <c r="R194" s="18"/>
    </row>
    <row r="195" spans="3:18">
      <c r="C195" s="21"/>
      <c r="D195" s="21"/>
      <c r="E195" s="21"/>
      <c r="F195" s="182"/>
      <c r="G195" s="21"/>
      <c r="H195" s="21"/>
      <c r="I195" s="21"/>
      <c r="J195" s="21"/>
      <c r="K195" s="21"/>
      <c r="L195" s="21"/>
      <c r="M195" s="21"/>
      <c r="N195" s="21"/>
      <c r="O195" s="20"/>
      <c r="P195" s="20"/>
      <c r="Q195" s="20"/>
      <c r="R195" s="18"/>
    </row>
    <row r="196" spans="3:18">
      <c r="C196" s="21"/>
      <c r="D196" s="21"/>
      <c r="E196" s="21"/>
      <c r="F196" s="182"/>
      <c r="G196" s="21"/>
      <c r="H196" s="21"/>
      <c r="I196" s="21"/>
      <c r="J196" s="21"/>
      <c r="K196" s="21"/>
      <c r="L196" s="21"/>
      <c r="M196" s="21"/>
      <c r="N196" s="21"/>
      <c r="O196" s="20"/>
      <c r="P196" s="20"/>
      <c r="Q196" s="20"/>
      <c r="R196" s="18"/>
    </row>
    <row r="197" spans="3:18">
      <c r="C197" s="21"/>
      <c r="D197" s="21"/>
      <c r="E197" s="21"/>
      <c r="F197" s="182"/>
      <c r="G197" s="21"/>
      <c r="H197" s="21"/>
      <c r="I197" s="21"/>
      <c r="J197" s="21"/>
      <c r="K197" s="21"/>
      <c r="L197" s="21"/>
      <c r="M197" s="21"/>
      <c r="N197" s="21"/>
      <c r="O197" s="20"/>
      <c r="P197" s="20"/>
      <c r="Q197" s="20"/>
      <c r="R197" s="18"/>
    </row>
    <row r="198" spans="3:18">
      <c r="C198" s="21"/>
      <c r="D198" s="21"/>
      <c r="E198" s="21"/>
      <c r="F198" s="182"/>
      <c r="G198" s="21"/>
      <c r="H198" s="21"/>
      <c r="I198" s="21"/>
      <c r="J198" s="21"/>
      <c r="K198" s="21"/>
      <c r="L198" s="21"/>
      <c r="M198" s="21"/>
      <c r="N198" s="21"/>
      <c r="O198" s="20"/>
      <c r="P198" s="20"/>
      <c r="Q198" s="20"/>
      <c r="R198" s="18"/>
    </row>
    <row r="199" spans="3:18">
      <c r="C199" s="21"/>
      <c r="D199" s="21"/>
      <c r="E199" s="21"/>
      <c r="F199" s="182"/>
      <c r="G199" s="21"/>
      <c r="H199" s="21"/>
      <c r="I199" s="21"/>
      <c r="J199" s="21"/>
      <c r="K199" s="21"/>
      <c r="L199" s="21"/>
      <c r="M199" s="21"/>
      <c r="N199" s="21"/>
      <c r="O199" s="20"/>
      <c r="P199" s="20"/>
      <c r="Q199" s="20"/>
      <c r="R199" s="18"/>
    </row>
    <row r="200" spans="3:18">
      <c r="C200" s="21"/>
      <c r="D200" s="21"/>
      <c r="E200" s="21"/>
      <c r="F200" s="182"/>
      <c r="G200" s="21"/>
      <c r="H200" s="21"/>
      <c r="I200" s="21"/>
      <c r="J200" s="21"/>
      <c r="K200" s="21"/>
      <c r="L200" s="21"/>
      <c r="M200" s="21"/>
      <c r="N200" s="21"/>
      <c r="O200" s="20"/>
      <c r="P200" s="20"/>
      <c r="Q200" s="20"/>
      <c r="R200" s="18"/>
    </row>
    <row r="201" spans="3:18">
      <c r="C201" s="21"/>
      <c r="D201" s="21"/>
      <c r="E201" s="21"/>
      <c r="F201" s="182"/>
      <c r="G201" s="21"/>
      <c r="H201" s="21"/>
      <c r="I201" s="21"/>
      <c r="J201" s="21"/>
      <c r="K201" s="21"/>
      <c r="L201" s="21"/>
      <c r="M201" s="21"/>
      <c r="N201" s="21"/>
      <c r="O201" s="20"/>
      <c r="P201" s="20"/>
      <c r="Q201" s="20"/>
      <c r="R201" s="18"/>
    </row>
    <row r="202" spans="3:18">
      <c r="C202" s="21"/>
      <c r="D202" s="21"/>
      <c r="E202" s="21"/>
      <c r="F202" s="182"/>
      <c r="G202" s="21"/>
      <c r="H202" s="21"/>
      <c r="I202" s="21"/>
      <c r="J202" s="21"/>
      <c r="K202" s="21"/>
      <c r="L202" s="21"/>
      <c r="M202" s="21"/>
      <c r="N202" s="21"/>
      <c r="O202" s="20"/>
      <c r="P202" s="20"/>
      <c r="Q202" s="20"/>
      <c r="R202" s="18"/>
    </row>
    <row r="203" spans="3:18">
      <c r="C203" s="21"/>
      <c r="D203" s="21"/>
      <c r="E203" s="21"/>
      <c r="F203" s="182"/>
      <c r="G203" s="21"/>
      <c r="H203" s="21"/>
      <c r="I203" s="21"/>
      <c r="J203" s="21"/>
      <c r="K203" s="21"/>
      <c r="L203" s="21"/>
      <c r="M203" s="21"/>
      <c r="N203" s="21"/>
      <c r="O203" s="20"/>
      <c r="P203" s="20"/>
      <c r="Q203" s="20"/>
      <c r="R203" s="18"/>
    </row>
    <row r="204" spans="3:18">
      <c r="C204" s="21"/>
      <c r="D204" s="21"/>
      <c r="E204" s="21"/>
      <c r="F204" s="182"/>
      <c r="G204" s="21"/>
      <c r="H204" s="21"/>
      <c r="I204" s="21"/>
      <c r="J204" s="21"/>
      <c r="K204" s="21"/>
      <c r="L204" s="21"/>
      <c r="M204" s="21"/>
      <c r="N204" s="21"/>
      <c r="O204" s="20"/>
      <c r="P204" s="20"/>
      <c r="Q204" s="20"/>
      <c r="R204" s="18"/>
    </row>
    <row r="205" spans="3:18">
      <c r="C205" s="21"/>
      <c r="D205" s="21"/>
      <c r="E205" s="21"/>
      <c r="F205" s="182"/>
      <c r="G205" s="21"/>
      <c r="H205" s="21"/>
      <c r="I205" s="21"/>
      <c r="J205" s="21"/>
      <c r="K205" s="21"/>
      <c r="L205" s="21"/>
      <c r="M205" s="21"/>
      <c r="N205" s="21"/>
      <c r="O205" s="20"/>
      <c r="P205" s="20"/>
      <c r="Q205" s="20"/>
      <c r="R205" s="18"/>
    </row>
    <row r="206" spans="3:18">
      <c r="C206" s="21"/>
      <c r="D206" s="21"/>
      <c r="E206" s="21"/>
      <c r="F206" s="182"/>
      <c r="G206" s="21"/>
      <c r="H206" s="21"/>
      <c r="I206" s="21"/>
      <c r="J206" s="21"/>
      <c r="K206" s="21"/>
      <c r="L206" s="21"/>
      <c r="M206" s="21"/>
      <c r="N206" s="21"/>
      <c r="O206" s="20"/>
      <c r="P206" s="20"/>
      <c r="Q206" s="20"/>
      <c r="R206" s="18"/>
    </row>
    <row r="207" spans="3:18">
      <c r="C207" s="21"/>
      <c r="D207" s="21"/>
      <c r="E207" s="21"/>
      <c r="F207" s="182"/>
      <c r="G207" s="21"/>
      <c r="H207" s="21"/>
      <c r="I207" s="21"/>
      <c r="J207" s="21"/>
      <c r="K207" s="21"/>
      <c r="L207" s="21"/>
      <c r="M207" s="21"/>
      <c r="N207" s="21"/>
      <c r="O207" s="20"/>
      <c r="P207" s="20"/>
      <c r="Q207" s="20"/>
      <c r="R207" s="18"/>
    </row>
    <row r="208" spans="3:18">
      <c r="C208" s="21"/>
      <c r="D208" s="21"/>
      <c r="E208" s="21"/>
      <c r="F208" s="182"/>
      <c r="G208" s="21"/>
      <c r="H208" s="21"/>
      <c r="I208" s="21"/>
      <c r="J208" s="21"/>
      <c r="K208" s="21"/>
      <c r="L208" s="21"/>
      <c r="M208" s="21"/>
      <c r="N208" s="21"/>
      <c r="O208" s="20"/>
      <c r="P208" s="20"/>
      <c r="Q208" s="20"/>
      <c r="R208" s="18"/>
    </row>
    <row r="209" spans="3:18">
      <c r="C209" s="21"/>
      <c r="D209" s="21"/>
      <c r="E209" s="21"/>
      <c r="F209" s="182"/>
      <c r="G209" s="21"/>
      <c r="H209" s="21"/>
      <c r="I209" s="21"/>
      <c r="J209" s="21"/>
      <c r="K209" s="21"/>
      <c r="L209" s="21"/>
      <c r="M209" s="21"/>
      <c r="N209" s="21"/>
      <c r="O209" s="20"/>
      <c r="P209" s="20"/>
      <c r="Q209" s="20"/>
      <c r="R209" s="18"/>
    </row>
    <row r="210" spans="3:18">
      <c r="C210" s="21"/>
      <c r="D210" s="21"/>
      <c r="E210" s="21"/>
      <c r="F210" s="182"/>
      <c r="G210" s="21"/>
      <c r="H210" s="21"/>
      <c r="I210" s="21"/>
      <c r="J210" s="21"/>
      <c r="K210" s="21"/>
      <c r="L210" s="21"/>
      <c r="M210" s="21"/>
      <c r="N210" s="21"/>
      <c r="O210" s="20"/>
      <c r="P210" s="20"/>
      <c r="Q210" s="20"/>
      <c r="R210" s="18"/>
    </row>
    <row r="211" spans="3:18">
      <c r="C211" s="21"/>
      <c r="D211" s="21"/>
      <c r="E211" s="21"/>
      <c r="F211" s="182"/>
      <c r="G211" s="21"/>
      <c r="H211" s="21"/>
      <c r="I211" s="21"/>
      <c r="J211" s="21"/>
      <c r="K211" s="21"/>
      <c r="L211" s="21"/>
      <c r="M211" s="21"/>
      <c r="N211" s="21"/>
      <c r="O211" s="20"/>
      <c r="P211" s="20"/>
      <c r="Q211" s="20"/>
      <c r="R211" s="18"/>
    </row>
    <row r="212" spans="3:18">
      <c r="C212" s="21"/>
      <c r="D212" s="21"/>
      <c r="E212" s="21"/>
      <c r="F212" s="182"/>
      <c r="G212" s="21"/>
      <c r="H212" s="21"/>
      <c r="I212" s="21"/>
      <c r="J212" s="21"/>
      <c r="K212" s="21"/>
      <c r="L212" s="21"/>
      <c r="M212" s="21"/>
      <c r="N212" s="21"/>
      <c r="O212" s="20"/>
      <c r="P212" s="20"/>
      <c r="Q212" s="20"/>
      <c r="R212" s="18"/>
    </row>
    <row r="213" spans="3:18">
      <c r="C213" s="21"/>
      <c r="D213" s="21"/>
      <c r="E213" s="21"/>
      <c r="F213" s="182"/>
      <c r="G213" s="21"/>
      <c r="H213" s="21"/>
      <c r="I213" s="21"/>
      <c r="J213" s="21"/>
      <c r="K213" s="21"/>
      <c r="L213" s="21"/>
      <c r="M213" s="21"/>
      <c r="N213" s="21"/>
      <c r="O213" s="20"/>
      <c r="P213" s="20"/>
      <c r="Q213" s="20"/>
      <c r="R213" s="18"/>
    </row>
    <row r="214" spans="3:18">
      <c r="C214" s="21"/>
      <c r="D214" s="21"/>
      <c r="E214" s="21"/>
      <c r="F214" s="182"/>
      <c r="G214" s="21"/>
      <c r="H214" s="21"/>
      <c r="I214" s="21"/>
      <c r="J214" s="21"/>
      <c r="K214" s="21"/>
      <c r="L214" s="21"/>
      <c r="M214" s="21"/>
      <c r="N214" s="21"/>
      <c r="O214" s="20"/>
      <c r="P214" s="20"/>
      <c r="Q214" s="20"/>
      <c r="R214" s="18"/>
    </row>
    <row r="215" spans="3:18">
      <c r="C215" s="21"/>
      <c r="D215" s="21"/>
      <c r="E215" s="21"/>
      <c r="F215" s="182"/>
      <c r="G215" s="21"/>
      <c r="H215" s="21"/>
      <c r="I215" s="21"/>
      <c r="J215" s="21"/>
      <c r="K215" s="21"/>
      <c r="L215" s="21"/>
      <c r="M215" s="21"/>
      <c r="N215" s="21"/>
      <c r="O215" s="20"/>
      <c r="P215" s="20"/>
      <c r="Q215" s="20"/>
      <c r="R215" s="18"/>
    </row>
    <row r="216" spans="3:18">
      <c r="C216" s="21"/>
      <c r="D216" s="21"/>
      <c r="E216" s="21"/>
      <c r="F216" s="182"/>
      <c r="G216" s="21"/>
      <c r="H216" s="21"/>
      <c r="I216" s="21"/>
      <c r="J216" s="21"/>
      <c r="K216" s="21"/>
      <c r="L216" s="21"/>
      <c r="M216" s="21"/>
      <c r="N216" s="21"/>
      <c r="O216" s="20"/>
      <c r="P216" s="20"/>
      <c r="Q216" s="20"/>
      <c r="R216" s="18"/>
    </row>
    <row r="217" spans="3:18">
      <c r="C217" s="21"/>
      <c r="D217" s="21"/>
      <c r="E217" s="21"/>
      <c r="F217" s="182"/>
      <c r="G217" s="21"/>
      <c r="H217" s="21"/>
      <c r="I217" s="21"/>
      <c r="J217" s="21"/>
      <c r="K217" s="21"/>
      <c r="L217" s="21"/>
      <c r="M217" s="21"/>
      <c r="N217" s="21"/>
      <c r="O217" s="20"/>
      <c r="P217" s="20"/>
      <c r="Q217" s="20"/>
      <c r="R217" s="18"/>
    </row>
    <row r="218" spans="3:18">
      <c r="C218" s="21"/>
      <c r="D218" s="21"/>
      <c r="E218" s="21"/>
      <c r="F218" s="182"/>
      <c r="G218" s="21"/>
      <c r="H218" s="21"/>
      <c r="I218" s="21"/>
      <c r="J218" s="21"/>
      <c r="K218" s="21"/>
      <c r="L218" s="21"/>
      <c r="M218" s="21"/>
      <c r="N218" s="21"/>
      <c r="O218" s="20"/>
      <c r="P218" s="20"/>
      <c r="Q218" s="20"/>
      <c r="R218" s="18"/>
    </row>
    <row r="219" spans="3:18">
      <c r="C219" s="21"/>
      <c r="D219" s="21"/>
      <c r="E219" s="21"/>
      <c r="F219" s="182"/>
      <c r="G219" s="21"/>
      <c r="H219" s="21"/>
      <c r="I219" s="21"/>
      <c r="J219" s="21"/>
      <c r="K219" s="21"/>
      <c r="L219" s="21"/>
      <c r="M219" s="21"/>
      <c r="N219" s="21"/>
      <c r="O219" s="20"/>
      <c r="P219" s="20"/>
      <c r="Q219" s="20"/>
      <c r="R219" s="18"/>
    </row>
    <row r="220" spans="3:18">
      <c r="C220" s="21"/>
      <c r="D220" s="21"/>
      <c r="E220" s="21"/>
      <c r="F220" s="182"/>
      <c r="G220" s="21"/>
      <c r="H220" s="21"/>
      <c r="I220" s="21"/>
      <c r="J220" s="21"/>
      <c r="K220" s="21"/>
      <c r="L220" s="21"/>
      <c r="M220" s="21"/>
      <c r="N220" s="21"/>
      <c r="O220" s="20"/>
      <c r="P220" s="20"/>
      <c r="Q220" s="20"/>
      <c r="R220" s="18"/>
    </row>
    <row r="221" spans="3:18">
      <c r="C221" s="21"/>
      <c r="D221" s="21"/>
      <c r="E221" s="21"/>
      <c r="F221" s="182"/>
      <c r="G221" s="21"/>
      <c r="H221" s="21"/>
      <c r="I221" s="21"/>
      <c r="J221" s="21"/>
      <c r="K221" s="21"/>
      <c r="L221" s="21"/>
      <c r="M221" s="21"/>
      <c r="N221" s="21"/>
      <c r="O221" s="20"/>
      <c r="P221" s="20"/>
      <c r="Q221" s="20"/>
      <c r="R221" s="18"/>
    </row>
    <row r="222" spans="3:18">
      <c r="C222" s="21"/>
      <c r="D222" s="21"/>
      <c r="E222" s="21"/>
      <c r="F222" s="182"/>
      <c r="G222" s="21"/>
      <c r="H222" s="21"/>
      <c r="I222" s="21"/>
      <c r="J222" s="21"/>
      <c r="K222" s="21"/>
      <c r="L222" s="21"/>
      <c r="M222" s="21"/>
      <c r="N222" s="21"/>
      <c r="O222" s="20"/>
      <c r="P222" s="20"/>
      <c r="Q222" s="20"/>
      <c r="R222" s="18"/>
    </row>
    <row r="223" spans="3:18">
      <c r="C223" s="21"/>
      <c r="D223" s="21"/>
      <c r="E223" s="21"/>
      <c r="F223" s="182"/>
      <c r="G223" s="21"/>
      <c r="H223" s="21"/>
      <c r="I223" s="21"/>
      <c r="J223" s="21"/>
      <c r="K223" s="21"/>
      <c r="L223" s="21"/>
      <c r="M223" s="21"/>
      <c r="N223" s="21"/>
      <c r="O223" s="20"/>
      <c r="P223" s="20"/>
      <c r="Q223" s="20"/>
      <c r="R223" s="18"/>
    </row>
    <row r="224" spans="3:18">
      <c r="C224" s="21"/>
      <c r="D224" s="21"/>
      <c r="E224" s="21"/>
      <c r="F224" s="182"/>
      <c r="G224" s="21"/>
      <c r="H224" s="21"/>
      <c r="I224" s="21"/>
      <c r="J224" s="21"/>
      <c r="K224" s="21"/>
      <c r="L224" s="21"/>
      <c r="M224" s="21"/>
      <c r="N224" s="21"/>
      <c r="O224" s="20"/>
      <c r="P224" s="20"/>
      <c r="Q224" s="20"/>
      <c r="R224" s="18"/>
    </row>
    <row r="225" spans="3:18">
      <c r="C225" s="21"/>
      <c r="D225" s="21"/>
      <c r="E225" s="21"/>
      <c r="F225" s="182"/>
      <c r="G225" s="21"/>
      <c r="H225" s="21"/>
      <c r="I225" s="21"/>
      <c r="J225" s="21"/>
      <c r="K225" s="21"/>
      <c r="L225" s="21"/>
      <c r="M225" s="21"/>
      <c r="N225" s="21"/>
      <c r="O225" s="20"/>
      <c r="P225" s="20"/>
      <c r="Q225" s="20"/>
      <c r="R225" s="18"/>
    </row>
    <row r="226" spans="3:18">
      <c r="C226" s="21"/>
      <c r="D226" s="21"/>
      <c r="E226" s="21"/>
      <c r="F226" s="182"/>
      <c r="G226" s="21"/>
      <c r="H226" s="21"/>
      <c r="I226" s="21"/>
      <c r="J226" s="21"/>
      <c r="K226" s="21"/>
      <c r="L226" s="21"/>
      <c r="M226" s="21"/>
      <c r="N226" s="21"/>
      <c r="O226" s="20"/>
      <c r="P226" s="20"/>
      <c r="Q226" s="20"/>
      <c r="R226" s="18"/>
    </row>
    <row r="227" spans="3:18">
      <c r="C227" s="21"/>
      <c r="D227" s="21"/>
      <c r="E227" s="21"/>
      <c r="F227" s="182"/>
      <c r="G227" s="21"/>
      <c r="H227" s="21"/>
      <c r="I227" s="21"/>
      <c r="J227" s="21"/>
      <c r="K227" s="21"/>
      <c r="L227" s="21"/>
      <c r="M227" s="21"/>
      <c r="N227" s="21"/>
      <c r="O227" s="20"/>
      <c r="P227" s="20"/>
      <c r="Q227" s="20"/>
      <c r="R227" s="18"/>
    </row>
    <row r="228" spans="3:18">
      <c r="C228" s="21"/>
      <c r="D228" s="21"/>
      <c r="E228" s="21"/>
      <c r="F228" s="182"/>
      <c r="G228" s="21"/>
      <c r="H228" s="21"/>
      <c r="I228" s="21"/>
      <c r="J228" s="21"/>
      <c r="K228" s="21"/>
      <c r="L228" s="21"/>
      <c r="M228" s="21"/>
      <c r="N228" s="21"/>
      <c r="O228" s="20"/>
      <c r="P228" s="20"/>
      <c r="Q228" s="20"/>
      <c r="R228" s="18"/>
    </row>
    <row r="229" spans="3:18">
      <c r="C229" s="21"/>
      <c r="D229" s="21"/>
      <c r="E229" s="21"/>
      <c r="F229" s="182"/>
      <c r="G229" s="21"/>
      <c r="H229" s="21"/>
      <c r="I229" s="21"/>
      <c r="J229" s="21"/>
      <c r="K229" s="21"/>
      <c r="L229" s="21"/>
      <c r="M229" s="21"/>
      <c r="N229" s="21"/>
      <c r="O229" s="20"/>
      <c r="P229" s="20"/>
      <c r="Q229" s="20"/>
      <c r="R229" s="18"/>
    </row>
    <row r="230" spans="3:18">
      <c r="C230" s="21"/>
      <c r="D230" s="21"/>
      <c r="E230" s="21"/>
      <c r="F230" s="182"/>
      <c r="G230" s="21"/>
      <c r="H230" s="21"/>
      <c r="I230" s="21"/>
      <c r="J230" s="21"/>
      <c r="K230" s="21"/>
      <c r="L230" s="21"/>
      <c r="M230" s="21"/>
      <c r="N230" s="21"/>
      <c r="O230" s="20"/>
      <c r="P230" s="20"/>
      <c r="Q230" s="20"/>
      <c r="R230" s="18"/>
    </row>
    <row r="231" spans="3:18">
      <c r="C231" s="21"/>
      <c r="D231" s="21"/>
      <c r="E231" s="21"/>
      <c r="F231" s="182"/>
      <c r="G231" s="21"/>
      <c r="H231" s="21"/>
      <c r="I231" s="21"/>
      <c r="J231" s="21"/>
      <c r="K231" s="21"/>
      <c r="L231" s="21"/>
      <c r="M231" s="21"/>
      <c r="N231" s="21"/>
      <c r="O231" s="20"/>
      <c r="P231" s="20"/>
      <c r="Q231" s="20"/>
      <c r="R231" s="18"/>
    </row>
    <row r="232" spans="3:18">
      <c r="C232" s="21"/>
      <c r="D232" s="21"/>
      <c r="E232" s="21"/>
      <c r="F232" s="182"/>
      <c r="G232" s="21"/>
      <c r="H232" s="21"/>
      <c r="I232" s="21"/>
      <c r="J232" s="21"/>
      <c r="K232" s="21"/>
      <c r="L232" s="21"/>
      <c r="M232" s="21"/>
      <c r="N232" s="21"/>
      <c r="O232" s="20"/>
      <c r="P232" s="20"/>
      <c r="Q232" s="20"/>
      <c r="R232" s="18"/>
    </row>
    <row r="233" spans="3:18">
      <c r="C233" s="21"/>
      <c r="D233" s="21"/>
      <c r="E233" s="21"/>
      <c r="F233" s="182"/>
      <c r="G233" s="21"/>
      <c r="H233" s="21"/>
      <c r="I233" s="21"/>
      <c r="J233" s="21"/>
      <c r="K233" s="21"/>
      <c r="L233" s="21"/>
      <c r="M233" s="21"/>
      <c r="N233" s="21"/>
      <c r="O233" s="20"/>
      <c r="P233" s="20"/>
      <c r="Q233" s="20"/>
      <c r="R233" s="18"/>
    </row>
    <row r="234" spans="3:18">
      <c r="C234" s="21"/>
      <c r="D234" s="21"/>
      <c r="E234" s="21"/>
      <c r="F234" s="182"/>
      <c r="G234" s="21"/>
      <c r="H234" s="21"/>
      <c r="I234" s="21"/>
      <c r="J234" s="21"/>
      <c r="K234" s="21"/>
      <c r="L234" s="21"/>
      <c r="M234" s="21"/>
      <c r="N234" s="21"/>
      <c r="O234" s="20"/>
      <c r="P234" s="20"/>
      <c r="Q234" s="20"/>
      <c r="R234" s="18"/>
    </row>
    <row r="235" spans="3:18">
      <c r="C235" s="21"/>
      <c r="D235" s="21"/>
      <c r="E235" s="21"/>
      <c r="F235" s="182"/>
      <c r="G235" s="21"/>
      <c r="H235" s="21"/>
      <c r="I235" s="21"/>
      <c r="J235" s="21"/>
      <c r="K235" s="21"/>
      <c r="L235" s="21"/>
      <c r="M235" s="21"/>
      <c r="N235" s="21"/>
      <c r="O235" s="20"/>
      <c r="P235" s="20"/>
      <c r="Q235" s="20"/>
      <c r="R235" s="18"/>
    </row>
    <row r="236" spans="3:18">
      <c r="C236" s="21"/>
      <c r="D236" s="21"/>
      <c r="E236" s="21"/>
      <c r="F236" s="182"/>
      <c r="G236" s="21"/>
      <c r="H236" s="21"/>
      <c r="I236" s="21"/>
      <c r="J236" s="21"/>
      <c r="K236" s="21"/>
      <c r="L236" s="21"/>
      <c r="M236" s="21"/>
      <c r="N236" s="21"/>
      <c r="O236" s="20"/>
      <c r="P236" s="20"/>
      <c r="Q236" s="20"/>
      <c r="R236" s="18"/>
    </row>
    <row r="237" spans="3:18">
      <c r="C237" s="21"/>
      <c r="D237" s="21"/>
      <c r="E237" s="21"/>
      <c r="F237" s="182"/>
      <c r="G237" s="21"/>
      <c r="H237" s="21"/>
      <c r="I237" s="21"/>
      <c r="J237" s="21"/>
      <c r="K237" s="21"/>
      <c r="L237" s="21"/>
      <c r="M237" s="21"/>
      <c r="N237" s="21"/>
      <c r="O237" s="20"/>
      <c r="P237" s="20"/>
      <c r="Q237" s="20"/>
      <c r="R237" s="18"/>
    </row>
    <row r="238" spans="3:18">
      <c r="C238" s="21"/>
      <c r="D238" s="21"/>
      <c r="E238" s="21"/>
      <c r="F238" s="182"/>
      <c r="G238" s="21"/>
      <c r="H238" s="21"/>
      <c r="I238" s="21"/>
      <c r="J238" s="21"/>
      <c r="K238" s="21"/>
      <c r="L238" s="21"/>
      <c r="M238" s="21"/>
      <c r="N238" s="21"/>
      <c r="O238" s="20"/>
      <c r="P238" s="20"/>
      <c r="Q238" s="20"/>
      <c r="R238" s="18"/>
    </row>
    <row r="239" spans="3:18">
      <c r="C239" s="21"/>
      <c r="D239" s="21"/>
      <c r="E239" s="21"/>
      <c r="F239" s="182"/>
      <c r="G239" s="21"/>
      <c r="H239" s="21"/>
      <c r="I239" s="21"/>
      <c r="J239" s="21"/>
      <c r="K239" s="21"/>
      <c r="L239" s="21"/>
      <c r="M239" s="21"/>
      <c r="N239" s="21"/>
      <c r="O239" s="20"/>
      <c r="P239" s="20"/>
      <c r="Q239" s="20"/>
      <c r="R239" s="18"/>
    </row>
    <row r="240" spans="3:18">
      <c r="C240" s="21"/>
      <c r="D240" s="21"/>
      <c r="E240" s="21"/>
      <c r="F240" s="182"/>
      <c r="G240" s="21"/>
      <c r="H240" s="21"/>
      <c r="I240" s="21"/>
      <c r="J240" s="21"/>
      <c r="K240" s="21"/>
      <c r="L240" s="21"/>
      <c r="M240" s="21"/>
      <c r="N240" s="21"/>
      <c r="O240" s="20"/>
      <c r="P240" s="20"/>
      <c r="Q240" s="20"/>
      <c r="R240" s="18"/>
    </row>
    <row r="241" spans="3:18">
      <c r="C241" s="21"/>
      <c r="D241" s="21"/>
      <c r="E241" s="21"/>
      <c r="F241" s="182"/>
      <c r="G241" s="21"/>
      <c r="H241" s="21"/>
      <c r="I241" s="21"/>
      <c r="J241" s="21"/>
      <c r="K241" s="21"/>
      <c r="L241" s="21"/>
      <c r="M241" s="21"/>
      <c r="N241" s="21"/>
      <c r="O241" s="20"/>
      <c r="P241" s="20"/>
      <c r="Q241" s="20"/>
      <c r="R241" s="18"/>
    </row>
    <row r="242" spans="3:18">
      <c r="C242" s="21"/>
      <c r="D242" s="21"/>
      <c r="E242" s="21"/>
      <c r="F242" s="182"/>
      <c r="G242" s="21"/>
      <c r="H242" s="21"/>
      <c r="I242" s="21"/>
      <c r="J242" s="21"/>
      <c r="K242" s="21"/>
      <c r="L242" s="21"/>
      <c r="M242" s="21"/>
      <c r="N242" s="21"/>
      <c r="O242" s="20"/>
      <c r="P242" s="20"/>
      <c r="Q242" s="20"/>
      <c r="R242" s="18"/>
    </row>
    <row r="243" spans="3:18">
      <c r="C243" s="21"/>
      <c r="D243" s="21"/>
      <c r="E243" s="21"/>
      <c r="F243" s="182"/>
      <c r="G243" s="21"/>
      <c r="H243" s="21"/>
      <c r="I243" s="21"/>
      <c r="J243" s="21"/>
      <c r="K243" s="21"/>
      <c r="L243" s="21"/>
      <c r="M243" s="21"/>
      <c r="N243" s="21"/>
      <c r="O243" s="20"/>
      <c r="P243" s="20"/>
      <c r="Q243" s="20"/>
      <c r="R243" s="18"/>
    </row>
    <row r="244" spans="3:18">
      <c r="C244" s="21"/>
      <c r="D244" s="21"/>
      <c r="E244" s="21"/>
      <c r="F244" s="182"/>
      <c r="G244" s="21"/>
      <c r="H244" s="21"/>
      <c r="I244" s="21"/>
      <c r="J244" s="21"/>
      <c r="K244" s="21"/>
      <c r="L244" s="21"/>
      <c r="M244" s="21"/>
      <c r="N244" s="21"/>
      <c r="O244" s="20"/>
      <c r="P244" s="20"/>
      <c r="Q244" s="20"/>
      <c r="R244" s="18"/>
    </row>
    <row r="245" spans="3:18">
      <c r="C245" s="21"/>
      <c r="D245" s="21"/>
      <c r="E245" s="21"/>
      <c r="F245" s="182"/>
      <c r="G245" s="21"/>
      <c r="H245" s="21"/>
      <c r="I245" s="21"/>
      <c r="J245" s="21"/>
      <c r="K245" s="21"/>
      <c r="L245" s="21"/>
      <c r="M245" s="21"/>
      <c r="N245" s="21"/>
      <c r="O245" s="20"/>
      <c r="P245" s="20"/>
      <c r="Q245" s="20"/>
      <c r="R245" s="18"/>
    </row>
    <row r="246" spans="3:18">
      <c r="C246" s="21"/>
      <c r="D246" s="21"/>
      <c r="E246" s="21"/>
      <c r="F246" s="182"/>
      <c r="G246" s="21"/>
      <c r="H246" s="21"/>
      <c r="I246" s="21"/>
      <c r="J246" s="21"/>
      <c r="K246" s="21"/>
      <c r="L246" s="21"/>
      <c r="M246" s="21"/>
      <c r="N246" s="21"/>
      <c r="O246" s="20"/>
      <c r="P246" s="20"/>
      <c r="Q246" s="20"/>
      <c r="R246" s="18"/>
    </row>
    <row r="247" spans="3:18">
      <c r="C247" s="21"/>
      <c r="D247" s="21"/>
      <c r="E247" s="21"/>
      <c r="F247" s="182"/>
      <c r="G247" s="21"/>
      <c r="H247" s="21"/>
      <c r="I247" s="21"/>
      <c r="J247" s="21"/>
      <c r="K247" s="21"/>
      <c r="L247" s="21"/>
      <c r="M247" s="21"/>
      <c r="N247" s="21"/>
      <c r="O247" s="20"/>
      <c r="P247" s="20"/>
      <c r="Q247" s="20"/>
      <c r="R247" s="18"/>
    </row>
    <row r="248" spans="3:18">
      <c r="C248" s="21"/>
      <c r="D248" s="21"/>
      <c r="E248" s="21"/>
      <c r="F248" s="182"/>
      <c r="G248" s="21"/>
      <c r="H248" s="21"/>
      <c r="I248" s="21"/>
      <c r="J248" s="21"/>
      <c r="K248" s="21"/>
      <c r="L248" s="21"/>
      <c r="M248" s="21"/>
      <c r="N248" s="21"/>
      <c r="O248" s="20"/>
      <c r="P248" s="20"/>
      <c r="Q248" s="20"/>
      <c r="R248" s="18"/>
    </row>
    <row r="249" spans="3:18">
      <c r="C249" s="21"/>
      <c r="D249" s="21"/>
      <c r="E249" s="21"/>
      <c r="F249" s="182"/>
      <c r="G249" s="21"/>
      <c r="H249" s="21"/>
      <c r="I249" s="21"/>
      <c r="J249" s="21"/>
      <c r="K249" s="21"/>
      <c r="L249" s="21"/>
      <c r="M249" s="21"/>
      <c r="N249" s="21"/>
      <c r="O249" s="20"/>
      <c r="P249" s="20"/>
      <c r="Q249" s="20"/>
      <c r="R249" s="18"/>
    </row>
    <row r="250" spans="3:18">
      <c r="C250" s="21"/>
      <c r="D250" s="21"/>
      <c r="E250" s="21"/>
      <c r="F250" s="182"/>
      <c r="G250" s="21"/>
      <c r="H250" s="21"/>
      <c r="I250" s="21"/>
      <c r="J250" s="21"/>
      <c r="K250" s="21"/>
      <c r="L250" s="21"/>
      <c r="M250" s="21"/>
      <c r="N250" s="21"/>
      <c r="O250" s="20"/>
      <c r="P250" s="20"/>
      <c r="Q250" s="20"/>
      <c r="R250" s="18"/>
    </row>
    <row r="251" spans="3:18">
      <c r="C251" s="21"/>
      <c r="D251" s="21"/>
      <c r="E251" s="21"/>
      <c r="F251" s="182"/>
      <c r="G251" s="21"/>
      <c r="H251" s="21"/>
      <c r="I251" s="21"/>
      <c r="J251" s="21"/>
      <c r="K251" s="21"/>
      <c r="L251" s="21"/>
      <c r="M251" s="21"/>
      <c r="N251" s="21"/>
      <c r="O251" s="20"/>
      <c r="P251" s="20"/>
      <c r="Q251" s="20"/>
      <c r="R251" s="18"/>
    </row>
    <row r="252" spans="3:18">
      <c r="C252" s="21"/>
      <c r="D252" s="21"/>
      <c r="E252" s="21"/>
      <c r="F252" s="182"/>
      <c r="G252" s="21"/>
      <c r="H252" s="21"/>
      <c r="I252" s="21"/>
      <c r="J252" s="21"/>
      <c r="K252" s="21"/>
      <c r="L252" s="21"/>
      <c r="M252" s="21"/>
      <c r="N252" s="21"/>
      <c r="O252" s="20"/>
      <c r="P252" s="20"/>
      <c r="Q252" s="20"/>
      <c r="R252" s="18"/>
    </row>
    <row r="253" spans="3:18">
      <c r="C253" s="21"/>
      <c r="D253" s="21"/>
      <c r="E253" s="21"/>
      <c r="F253" s="182"/>
      <c r="G253" s="21"/>
      <c r="H253" s="21"/>
      <c r="I253" s="21"/>
      <c r="J253" s="21"/>
      <c r="K253" s="21"/>
      <c r="L253" s="21"/>
      <c r="M253" s="21"/>
      <c r="N253" s="21"/>
      <c r="O253" s="20"/>
      <c r="P253" s="20"/>
      <c r="Q253" s="20"/>
      <c r="R253" s="18"/>
    </row>
    <row r="254" spans="3:18">
      <c r="C254" s="21"/>
      <c r="D254" s="21"/>
      <c r="E254" s="21"/>
      <c r="F254" s="182"/>
      <c r="G254" s="21"/>
      <c r="H254" s="21"/>
      <c r="I254" s="21"/>
      <c r="J254" s="21"/>
      <c r="K254" s="21"/>
      <c r="L254" s="21"/>
      <c r="M254" s="21"/>
      <c r="N254" s="21"/>
      <c r="O254" s="20"/>
      <c r="P254" s="20"/>
      <c r="Q254" s="20"/>
      <c r="R254" s="18"/>
    </row>
    <row r="255" spans="3:18">
      <c r="C255" s="21"/>
      <c r="D255" s="21"/>
      <c r="E255" s="21"/>
      <c r="F255" s="182"/>
      <c r="G255" s="21"/>
      <c r="H255" s="21"/>
      <c r="I255" s="21"/>
      <c r="J255" s="21"/>
      <c r="K255" s="21"/>
      <c r="L255" s="21"/>
      <c r="M255" s="21"/>
      <c r="N255" s="21"/>
      <c r="O255" s="20"/>
      <c r="P255" s="20"/>
      <c r="Q255" s="20"/>
      <c r="R255" s="18"/>
    </row>
    <row r="256" spans="3:18">
      <c r="C256" s="21"/>
      <c r="D256" s="21"/>
      <c r="E256" s="21"/>
      <c r="F256" s="182"/>
      <c r="G256" s="21"/>
      <c r="H256" s="21"/>
      <c r="I256" s="21"/>
      <c r="J256" s="21"/>
      <c r="K256" s="21"/>
      <c r="L256" s="21"/>
      <c r="M256" s="21"/>
      <c r="N256" s="21"/>
      <c r="O256" s="20"/>
      <c r="P256" s="20"/>
      <c r="Q256" s="20"/>
      <c r="R256" s="18"/>
    </row>
    <row r="257" spans="3:18">
      <c r="C257" s="21"/>
      <c r="D257" s="21"/>
      <c r="E257" s="21"/>
      <c r="F257" s="182"/>
      <c r="G257" s="21"/>
      <c r="H257" s="21"/>
      <c r="I257" s="21"/>
      <c r="J257" s="21"/>
      <c r="K257" s="21"/>
      <c r="L257" s="21"/>
      <c r="M257" s="21"/>
      <c r="N257" s="21"/>
      <c r="O257" s="20"/>
      <c r="P257" s="20"/>
      <c r="Q257" s="20"/>
      <c r="R257" s="18"/>
    </row>
    <row r="258" spans="3:18">
      <c r="C258" s="21"/>
      <c r="D258" s="21"/>
      <c r="E258" s="21"/>
      <c r="F258" s="182"/>
      <c r="G258" s="21"/>
      <c r="H258" s="21"/>
      <c r="I258" s="21"/>
      <c r="J258" s="21"/>
      <c r="K258" s="21"/>
      <c r="L258" s="21"/>
      <c r="M258" s="21"/>
      <c r="N258" s="21"/>
      <c r="O258" s="20"/>
      <c r="P258" s="20"/>
      <c r="Q258" s="20"/>
      <c r="R258" s="18"/>
    </row>
    <row r="259" spans="3:18">
      <c r="C259" s="21"/>
      <c r="D259" s="21"/>
      <c r="E259" s="21"/>
      <c r="F259" s="182"/>
      <c r="G259" s="21"/>
      <c r="H259" s="21"/>
      <c r="I259" s="21"/>
      <c r="J259" s="21"/>
      <c r="K259" s="21"/>
      <c r="L259" s="21"/>
      <c r="M259" s="21"/>
      <c r="N259" s="21"/>
      <c r="O259" s="20"/>
      <c r="P259" s="20"/>
      <c r="Q259" s="20"/>
      <c r="R259" s="18"/>
    </row>
    <row r="260" spans="3:18">
      <c r="C260" s="21"/>
      <c r="D260" s="21"/>
      <c r="E260" s="21"/>
      <c r="F260" s="182"/>
      <c r="G260" s="21"/>
      <c r="H260" s="21"/>
      <c r="I260" s="21"/>
      <c r="J260" s="21"/>
      <c r="K260" s="21"/>
      <c r="L260" s="21"/>
      <c r="M260" s="21"/>
      <c r="N260" s="21"/>
      <c r="O260" s="20"/>
      <c r="P260" s="20"/>
      <c r="Q260" s="20"/>
      <c r="R260" s="18"/>
    </row>
    <row r="261" spans="3:18">
      <c r="C261" s="21"/>
      <c r="D261" s="21"/>
      <c r="E261" s="21"/>
      <c r="F261" s="182"/>
      <c r="G261" s="21"/>
      <c r="H261" s="21"/>
      <c r="I261" s="21"/>
      <c r="J261" s="21"/>
      <c r="K261" s="21"/>
      <c r="L261" s="21"/>
      <c r="M261" s="21"/>
      <c r="N261" s="21"/>
      <c r="O261" s="20"/>
      <c r="P261" s="20"/>
      <c r="Q261" s="20"/>
      <c r="R261" s="18"/>
    </row>
    <row r="262" spans="3:18">
      <c r="C262" s="21"/>
      <c r="D262" s="21"/>
      <c r="E262" s="21"/>
      <c r="F262" s="182"/>
      <c r="G262" s="21"/>
      <c r="H262" s="21"/>
      <c r="I262" s="21"/>
      <c r="J262" s="21"/>
      <c r="K262" s="21"/>
      <c r="L262" s="21"/>
      <c r="M262" s="21"/>
      <c r="N262" s="21"/>
      <c r="O262" s="20"/>
      <c r="P262" s="20"/>
      <c r="Q262" s="20"/>
      <c r="R262" s="18"/>
    </row>
    <row r="263" spans="3:18">
      <c r="C263" s="21"/>
      <c r="D263" s="21"/>
      <c r="E263" s="21"/>
      <c r="F263" s="182"/>
      <c r="G263" s="21"/>
      <c r="H263" s="21"/>
      <c r="I263" s="21"/>
      <c r="J263" s="21"/>
      <c r="K263" s="21"/>
      <c r="L263" s="21"/>
      <c r="M263" s="21"/>
      <c r="N263" s="21"/>
      <c r="O263" s="20"/>
      <c r="P263" s="20"/>
      <c r="Q263" s="20"/>
      <c r="R263" s="18"/>
    </row>
    <row r="264" spans="3:18">
      <c r="C264" s="21"/>
      <c r="D264" s="21"/>
      <c r="E264" s="21"/>
      <c r="F264" s="182"/>
      <c r="G264" s="21"/>
      <c r="H264" s="21"/>
      <c r="I264" s="21"/>
      <c r="J264" s="21"/>
      <c r="K264" s="21"/>
      <c r="L264" s="21"/>
      <c r="M264" s="21"/>
      <c r="N264" s="21"/>
      <c r="O264" s="20"/>
      <c r="P264" s="20"/>
      <c r="Q264" s="20"/>
      <c r="R264" s="18"/>
    </row>
    <row r="265" spans="3:18">
      <c r="C265" s="21"/>
      <c r="D265" s="21"/>
      <c r="E265" s="21"/>
      <c r="F265" s="182"/>
      <c r="G265" s="21"/>
      <c r="H265" s="21"/>
      <c r="I265" s="21"/>
      <c r="J265" s="21"/>
      <c r="K265" s="21"/>
      <c r="L265" s="21"/>
      <c r="M265" s="21"/>
      <c r="N265" s="21"/>
      <c r="O265" s="20"/>
      <c r="P265" s="20"/>
      <c r="Q265" s="20"/>
      <c r="R265" s="18"/>
    </row>
    <row r="266" spans="3:18">
      <c r="C266" s="21"/>
      <c r="D266" s="21"/>
      <c r="E266" s="21"/>
      <c r="F266" s="182"/>
      <c r="G266" s="21"/>
      <c r="H266" s="21"/>
      <c r="I266" s="21"/>
      <c r="J266" s="21"/>
      <c r="K266" s="21"/>
      <c r="L266" s="21"/>
      <c r="M266" s="21"/>
      <c r="N266" s="21"/>
      <c r="O266" s="20"/>
      <c r="P266" s="20"/>
      <c r="Q266" s="20"/>
      <c r="R266" s="18"/>
    </row>
    <row r="267" spans="3:18">
      <c r="C267" s="21"/>
      <c r="D267" s="21"/>
      <c r="E267" s="21"/>
      <c r="F267" s="182"/>
      <c r="G267" s="21"/>
      <c r="H267" s="21"/>
      <c r="I267" s="21"/>
      <c r="J267" s="21"/>
      <c r="K267" s="21"/>
      <c r="L267" s="21"/>
      <c r="M267" s="21"/>
      <c r="N267" s="21"/>
      <c r="O267" s="20"/>
      <c r="P267" s="20"/>
      <c r="Q267" s="20"/>
      <c r="R267" s="18"/>
    </row>
    <row r="268" spans="3:18">
      <c r="C268" s="21"/>
      <c r="D268" s="21"/>
      <c r="E268" s="21"/>
      <c r="F268" s="182"/>
      <c r="G268" s="21"/>
      <c r="H268" s="21"/>
      <c r="I268" s="21"/>
      <c r="J268" s="21"/>
      <c r="K268" s="21"/>
      <c r="L268" s="21"/>
      <c r="M268" s="21"/>
      <c r="N268" s="21"/>
      <c r="O268" s="20"/>
      <c r="P268" s="20"/>
      <c r="Q268" s="20"/>
      <c r="R268" s="18"/>
    </row>
    <row r="269" spans="3:18">
      <c r="C269" s="21"/>
      <c r="D269" s="21"/>
      <c r="E269" s="21"/>
      <c r="F269" s="182"/>
      <c r="G269" s="21"/>
      <c r="H269" s="21"/>
      <c r="I269" s="21"/>
      <c r="J269" s="21"/>
      <c r="K269" s="21"/>
      <c r="L269" s="21"/>
      <c r="M269" s="21"/>
      <c r="N269" s="21"/>
      <c r="O269" s="20"/>
      <c r="P269" s="20"/>
      <c r="Q269" s="20"/>
      <c r="R269" s="18"/>
    </row>
    <row r="270" spans="3:18">
      <c r="C270" s="21"/>
      <c r="D270" s="21"/>
      <c r="E270" s="21"/>
      <c r="F270" s="182"/>
      <c r="G270" s="21"/>
      <c r="H270" s="21"/>
      <c r="I270" s="21"/>
      <c r="J270" s="21"/>
      <c r="K270" s="21"/>
      <c r="L270" s="21"/>
      <c r="M270" s="21"/>
      <c r="N270" s="21"/>
      <c r="O270" s="20"/>
      <c r="P270" s="20"/>
      <c r="Q270" s="20"/>
      <c r="R270" s="18"/>
    </row>
    <row r="271" spans="3:18">
      <c r="C271" s="21"/>
      <c r="D271" s="21"/>
      <c r="E271" s="21"/>
      <c r="F271" s="182"/>
      <c r="G271" s="21"/>
      <c r="H271" s="21"/>
      <c r="I271" s="21"/>
      <c r="J271" s="21"/>
      <c r="K271" s="21"/>
      <c r="L271" s="21"/>
      <c r="M271" s="21"/>
      <c r="N271" s="21"/>
      <c r="O271" s="20"/>
      <c r="P271" s="20"/>
      <c r="Q271" s="20"/>
      <c r="R271" s="18"/>
    </row>
    <row r="272" spans="3:18">
      <c r="C272" s="21"/>
      <c r="D272" s="21"/>
      <c r="E272" s="21"/>
      <c r="F272" s="182"/>
      <c r="G272" s="21"/>
      <c r="H272" s="21"/>
      <c r="I272" s="21"/>
      <c r="J272" s="21"/>
      <c r="K272" s="21"/>
      <c r="L272" s="21"/>
      <c r="M272" s="21"/>
      <c r="N272" s="21"/>
      <c r="O272" s="20"/>
      <c r="P272" s="20"/>
      <c r="Q272" s="20"/>
      <c r="R272" s="18"/>
    </row>
    <row r="273" spans="3:18">
      <c r="C273" s="21"/>
      <c r="D273" s="21"/>
      <c r="E273" s="21"/>
      <c r="F273" s="182"/>
      <c r="G273" s="21"/>
      <c r="H273" s="21"/>
      <c r="I273" s="21"/>
      <c r="J273" s="21"/>
      <c r="K273" s="21"/>
      <c r="L273" s="21"/>
      <c r="M273" s="21"/>
      <c r="N273" s="21"/>
      <c r="O273" s="20"/>
      <c r="P273" s="20"/>
      <c r="Q273" s="20"/>
      <c r="R273" s="18"/>
    </row>
    <row r="274" spans="3:18">
      <c r="C274" s="21"/>
      <c r="D274" s="21"/>
      <c r="E274" s="21"/>
      <c r="F274" s="182"/>
      <c r="G274" s="21"/>
      <c r="H274" s="21"/>
      <c r="I274" s="21"/>
      <c r="J274" s="21"/>
      <c r="K274" s="21"/>
      <c r="L274" s="21"/>
      <c r="M274" s="21"/>
      <c r="N274" s="21"/>
      <c r="O274" s="20"/>
      <c r="P274" s="20"/>
      <c r="Q274" s="20"/>
      <c r="R274" s="18"/>
    </row>
    <row r="275" spans="3:18">
      <c r="C275" s="21"/>
      <c r="D275" s="21"/>
      <c r="E275" s="21"/>
      <c r="F275" s="182"/>
      <c r="G275" s="21"/>
      <c r="H275" s="21"/>
      <c r="I275" s="21"/>
      <c r="J275" s="21"/>
      <c r="K275" s="21"/>
      <c r="L275" s="21"/>
      <c r="M275" s="21"/>
      <c r="N275" s="21"/>
      <c r="O275" s="20"/>
      <c r="P275" s="20"/>
      <c r="Q275" s="20"/>
      <c r="R275" s="18"/>
    </row>
    <row r="276" spans="3:18">
      <c r="C276" s="21"/>
      <c r="D276" s="21"/>
      <c r="E276" s="21"/>
      <c r="F276" s="182"/>
      <c r="G276" s="21"/>
      <c r="H276" s="21"/>
      <c r="I276" s="21"/>
      <c r="J276" s="21"/>
      <c r="K276" s="21"/>
      <c r="L276" s="21"/>
      <c r="M276" s="21"/>
      <c r="N276" s="21"/>
      <c r="O276" s="20"/>
      <c r="P276" s="20"/>
      <c r="Q276" s="20"/>
      <c r="R276" s="18"/>
    </row>
    <row r="277" spans="3:18">
      <c r="C277" s="21"/>
      <c r="D277" s="21"/>
      <c r="E277" s="21"/>
      <c r="F277" s="182"/>
      <c r="G277" s="21"/>
      <c r="H277" s="21"/>
      <c r="I277" s="21"/>
      <c r="J277" s="21"/>
      <c r="K277" s="21"/>
      <c r="L277" s="21"/>
      <c r="M277" s="21"/>
      <c r="N277" s="21"/>
      <c r="O277" s="20"/>
      <c r="P277" s="20"/>
      <c r="Q277" s="20"/>
      <c r="R277" s="18"/>
    </row>
    <row r="278" spans="3:18">
      <c r="C278" s="21"/>
      <c r="D278" s="21"/>
      <c r="E278" s="21"/>
      <c r="F278" s="182"/>
      <c r="G278" s="21"/>
      <c r="H278" s="21"/>
      <c r="I278" s="21"/>
      <c r="J278" s="21"/>
      <c r="K278" s="21"/>
      <c r="L278" s="21"/>
      <c r="M278" s="21"/>
      <c r="N278" s="21"/>
      <c r="O278" s="20"/>
      <c r="P278" s="20"/>
      <c r="Q278" s="20"/>
      <c r="R278" s="18"/>
    </row>
    <row r="279" spans="3:18">
      <c r="C279" s="21"/>
      <c r="D279" s="21"/>
      <c r="E279" s="21"/>
      <c r="F279" s="182"/>
      <c r="G279" s="21"/>
      <c r="H279" s="21"/>
      <c r="I279" s="21"/>
      <c r="J279" s="21"/>
      <c r="K279" s="21"/>
      <c r="L279" s="21"/>
      <c r="M279" s="21"/>
      <c r="N279" s="21"/>
      <c r="O279" s="20"/>
      <c r="P279" s="20"/>
      <c r="Q279" s="20"/>
      <c r="R279" s="18"/>
    </row>
    <row r="280" spans="3:18">
      <c r="C280" s="21"/>
      <c r="D280" s="21"/>
      <c r="E280" s="21"/>
      <c r="F280" s="182"/>
      <c r="G280" s="21"/>
      <c r="H280" s="21"/>
      <c r="I280" s="21"/>
      <c r="J280" s="21"/>
      <c r="K280" s="21"/>
      <c r="L280" s="21"/>
      <c r="M280" s="21"/>
      <c r="N280" s="21"/>
      <c r="O280" s="20"/>
      <c r="P280" s="20"/>
      <c r="Q280" s="20"/>
      <c r="R280" s="18"/>
    </row>
    <row r="281" spans="3:18">
      <c r="C281" s="21"/>
      <c r="D281" s="21"/>
      <c r="E281" s="21"/>
      <c r="F281" s="182"/>
      <c r="G281" s="21"/>
      <c r="H281" s="21"/>
      <c r="I281" s="21"/>
      <c r="J281" s="21"/>
      <c r="K281" s="21"/>
      <c r="L281" s="21"/>
      <c r="M281" s="21"/>
      <c r="N281" s="21"/>
      <c r="O281" s="20"/>
      <c r="P281" s="20"/>
      <c r="Q281" s="20"/>
      <c r="R281" s="18"/>
    </row>
    <row r="282" spans="3:18">
      <c r="C282" s="21"/>
      <c r="D282" s="21"/>
      <c r="E282" s="21"/>
      <c r="F282" s="182"/>
      <c r="G282" s="21"/>
      <c r="H282" s="21"/>
      <c r="I282" s="21"/>
      <c r="J282" s="21"/>
      <c r="K282" s="21"/>
      <c r="L282" s="21"/>
      <c r="M282" s="21"/>
      <c r="N282" s="21"/>
      <c r="O282" s="20"/>
      <c r="P282" s="20"/>
      <c r="Q282" s="20"/>
      <c r="R282" s="18"/>
    </row>
    <row r="283" spans="3:18">
      <c r="C283" s="21"/>
      <c r="D283" s="21"/>
      <c r="E283" s="21"/>
      <c r="F283" s="182"/>
      <c r="G283" s="21"/>
      <c r="H283" s="21"/>
      <c r="I283" s="21"/>
      <c r="J283" s="21"/>
      <c r="K283" s="21"/>
      <c r="L283" s="21"/>
      <c r="M283" s="21"/>
      <c r="N283" s="21"/>
      <c r="O283" s="20"/>
      <c r="P283" s="20"/>
      <c r="Q283" s="20"/>
      <c r="R283" s="18"/>
    </row>
    <row r="284" spans="3:18">
      <c r="C284" s="21"/>
      <c r="D284" s="21"/>
      <c r="E284" s="21"/>
      <c r="F284" s="182"/>
      <c r="G284" s="21"/>
      <c r="H284" s="21"/>
      <c r="I284" s="21"/>
      <c r="J284" s="21"/>
      <c r="K284" s="21"/>
      <c r="L284" s="21"/>
      <c r="M284" s="21"/>
      <c r="N284" s="21"/>
      <c r="O284" s="20"/>
      <c r="P284" s="20"/>
      <c r="Q284" s="20"/>
      <c r="R284" s="18"/>
    </row>
    <row r="285" spans="3:18">
      <c r="C285" s="21"/>
      <c r="D285" s="21"/>
      <c r="E285" s="21"/>
      <c r="F285" s="182"/>
      <c r="G285" s="21"/>
      <c r="H285" s="21"/>
      <c r="I285" s="21"/>
      <c r="J285" s="21"/>
      <c r="K285" s="21"/>
      <c r="L285" s="21"/>
      <c r="M285" s="21"/>
      <c r="N285" s="21"/>
      <c r="O285" s="20"/>
      <c r="P285" s="20"/>
      <c r="Q285" s="20"/>
      <c r="R285" s="18"/>
    </row>
    <row r="286" spans="3:18">
      <c r="C286" s="21"/>
      <c r="D286" s="21"/>
      <c r="E286" s="21"/>
      <c r="F286" s="182"/>
      <c r="G286" s="21"/>
      <c r="H286" s="21"/>
      <c r="I286" s="21"/>
      <c r="J286" s="21"/>
      <c r="K286" s="21"/>
      <c r="L286" s="21"/>
      <c r="M286" s="21"/>
      <c r="N286" s="21"/>
      <c r="O286" s="20"/>
      <c r="P286" s="20"/>
      <c r="Q286" s="20"/>
      <c r="R286" s="18"/>
    </row>
    <row r="287" spans="3:18">
      <c r="C287" s="21"/>
      <c r="D287" s="21"/>
      <c r="E287" s="21"/>
      <c r="F287" s="182"/>
      <c r="G287" s="21"/>
      <c r="H287" s="21"/>
      <c r="I287" s="21"/>
      <c r="J287" s="21"/>
      <c r="K287" s="21"/>
      <c r="L287" s="21"/>
      <c r="M287" s="21"/>
      <c r="N287" s="21"/>
      <c r="O287" s="20"/>
      <c r="P287" s="20"/>
      <c r="Q287" s="20"/>
      <c r="R287" s="18"/>
    </row>
    <row r="288" spans="3:18">
      <c r="C288" s="21"/>
      <c r="D288" s="21"/>
      <c r="E288" s="21"/>
      <c r="F288" s="182"/>
      <c r="G288" s="21"/>
      <c r="H288" s="21"/>
      <c r="I288" s="21"/>
      <c r="J288" s="21"/>
      <c r="K288" s="21"/>
      <c r="L288" s="21"/>
      <c r="M288" s="21"/>
      <c r="N288" s="21"/>
      <c r="O288" s="20"/>
      <c r="P288" s="20"/>
      <c r="Q288" s="20"/>
      <c r="R288" s="18"/>
    </row>
    <row r="289" spans="3:18">
      <c r="C289" s="21"/>
      <c r="D289" s="21"/>
      <c r="E289" s="21"/>
      <c r="F289" s="182"/>
      <c r="G289" s="21"/>
      <c r="H289" s="21"/>
      <c r="I289" s="21"/>
      <c r="J289" s="21"/>
      <c r="K289" s="21"/>
      <c r="L289" s="21"/>
      <c r="M289" s="21"/>
      <c r="N289" s="21"/>
      <c r="O289" s="20"/>
      <c r="P289" s="20"/>
      <c r="Q289" s="20"/>
      <c r="R289" s="18"/>
    </row>
    <row r="290" spans="3:18">
      <c r="C290" s="21"/>
      <c r="D290" s="21"/>
      <c r="E290" s="21"/>
      <c r="F290" s="182"/>
      <c r="G290" s="21"/>
      <c r="H290" s="21"/>
      <c r="I290" s="21"/>
      <c r="J290" s="21"/>
      <c r="K290" s="21"/>
      <c r="L290" s="21"/>
      <c r="M290" s="21"/>
      <c r="N290" s="21"/>
      <c r="O290" s="20"/>
      <c r="P290" s="20"/>
      <c r="Q290" s="20"/>
      <c r="R290" s="18"/>
    </row>
    <row r="291" spans="3:18">
      <c r="C291" s="21"/>
      <c r="D291" s="21"/>
      <c r="E291" s="21"/>
      <c r="F291" s="182"/>
      <c r="G291" s="21"/>
      <c r="H291" s="21"/>
      <c r="I291" s="21"/>
      <c r="J291" s="21"/>
      <c r="K291" s="21"/>
      <c r="L291" s="21"/>
      <c r="M291" s="21"/>
      <c r="N291" s="21"/>
      <c r="O291" s="20"/>
      <c r="P291" s="20"/>
      <c r="Q291" s="20"/>
      <c r="R291" s="18"/>
    </row>
    <row r="292" spans="3:18">
      <c r="C292" s="21"/>
      <c r="D292" s="21"/>
      <c r="E292" s="21"/>
      <c r="F292" s="182"/>
      <c r="G292" s="21"/>
      <c r="H292" s="21"/>
      <c r="I292" s="21"/>
      <c r="J292" s="21"/>
      <c r="K292" s="21"/>
      <c r="L292" s="21"/>
      <c r="M292" s="21"/>
      <c r="N292" s="21"/>
      <c r="O292" s="20"/>
      <c r="P292" s="20"/>
      <c r="Q292" s="20"/>
      <c r="R292" s="18"/>
    </row>
    <row r="293" spans="3:18">
      <c r="C293" s="21"/>
      <c r="D293" s="21"/>
      <c r="E293" s="21"/>
      <c r="F293" s="182"/>
      <c r="G293" s="21"/>
      <c r="H293" s="21"/>
      <c r="I293" s="21"/>
      <c r="J293" s="21"/>
      <c r="K293" s="21"/>
      <c r="L293" s="21"/>
      <c r="M293" s="21"/>
      <c r="N293" s="21"/>
      <c r="O293" s="20"/>
      <c r="P293" s="20"/>
      <c r="Q293" s="20"/>
      <c r="R293" s="18"/>
    </row>
    <row r="294" spans="3:18">
      <c r="C294" s="21"/>
      <c r="D294" s="21"/>
      <c r="E294" s="21"/>
      <c r="F294" s="182"/>
      <c r="G294" s="21"/>
      <c r="H294" s="21"/>
      <c r="I294" s="21"/>
      <c r="J294" s="21"/>
      <c r="K294" s="21"/>
      <c r="L294" s="21"/>
      <c r="M294" s="21"/>
      <c r="N294" s="21"/>
      <c r="O294" s="20"/>
      <c r="P294" s="20"/>
      <c r="Q294" s="20"/>
      <c r="R294" s="18"/>
    </row>
    <row r="295" spans="3:18">
      <c r="C295" s="21"/>
      <c r="D295" s="21"/>
      <c r="E295" s="21"/>
      <c r="F295" s="182"/>
      <c r="G295" s="21"/>
      <c r="H295" s="21"/>
      <c r="I295" s="21"/>
      <c r="J295" s="21"/>
      <c r="K295" s="21"/>
      <c r="L295" s="21"/>
      <c r="M295" s="21"/>
      <c r="N295" s="21"/>
      <c r="O295" s="20"/>
      <c r="P295" s="20"/>
      <c r="Q295" s="20"/>
      <c r="R295" s="18"/>
    </row>
    <row r="296" spans="3:18">
      <c r="C296" s="21"/>
      <c r="D296" s="21"/>
      <c r="E296" s="21"/>
      <c r="F296" s="182"/>
      <c r="G296" s="21"/>
      <c r="H296" s="21"/>
      <c r="I296" s="21"/>
      <c r="J296" s="21"/>
      <c r="K296" s="21"/>
      <c r="L296" s="21"/>
      <c r="M296" s="21"/>
      <c r="N296" s="21"/>
      <c r="O296" s="20"/>
      <c r="P296" s="20"/>
      <c r="Q296" s="20"/>
      <c r="R296" s="18"/>
    </row>
    <row r="297" spans="3:18">
      <c r="C297" s="21"/>
      <c r="D297" s="21"/>
      <c r="E297" s="21"/>
      <c r="F297" s="182"/>
      <c r="G297" s="21"/>
      <c r="H297" s="21"/>
      <c r="I297" s="21"/>
      <c r="J297" s="21"/>
      <c r="K297" s="21"/>
      <c r="L297" s="21"/>
      <c r="M297" s="21"/>
      <c r="N297" s="21"/>
      <c r="O297" s="20"/>
      <c r="P297" s="20"/>
      <c r="Q297" s="20"/>
      <c r="R297" s="18"/>
    </row>
    <row r="298" spans="3:18">
      <c r="C298" s="21"/>
      <c r="D298" s="21"/>
      <c r="E298" s="21"/>
      <c r="F298" s="182"/>
      <c r="G298" s="21"/>
      <c r="H298" s="21"/>
      <c r="I298" s="21"/>
      <c r="J298" s="21"/>
      <c r="K298" s="21"/>
      <c r="L298" s="21"/>
      <c r="M298" s="21"/>
      <c r="N298" s="21"/>
      <c r="O298" s="20"/>
      <c r="P298" s="20"/>
      <c r="Q298" s="20"/>
      <c r="R298" s="18"/>
    </row>
    <row r="299" spans="3:18">
      <c r="C299" s="21"/>
      <c r="D299" s="21"/>
      <c r="E299" s="21"/>
      <c r="F299" s="182"/>
      <c r="G299" s="21"/>
      <c r="H299" s="21"/>
      <c r="I299" s="21"/>
      <c r="J299" s="21"/>
      <c r="K299" s="21"/>
      <c r="L299" s="21"/>
      <c r="M299" s="21"/>
      <c r="N299" s="21"/>
      <c r="O299" s="20"/>
      <c r="P299" s="20"/>
      <c r="Q299" s="20"/>
      <c r="R299" s="18"/>
    </row>
    <row r="300" spans="3:18">
      <c r="C300" s="21"/>
      <c r="D300" s="21"/>
      <c r="E300" s="21"/>
      <c r="F300" s="182"/>
      <c r="G300" s="21"/>
      <c r="H300" s="21"/>
      <c r="I300" s="21"/>
      <c r="J300" s="21"/>
      <c r="K300" s="21"/>
      <c r="L300" s="21"/>
      <c r="M300" s="21"/>
      <c r="N300" s="21"/>
      <c r="O300" s="20"/>
      <c r="P300" s="20"/>
      <c r="Q300" s="20"/>
      <c r="R300" s="18"/>
    </row>
    <row r="301" spans="3:18">
      <c r="C301" s="21"/>
      <c r="D301" s="21"/>
      <c r="E301" s="21"/>
      <c r="F301" s="182"/>
      <c r="G301" s="21"/>
      <c r="H301" s="21"/>
      <c r="I301" s="21"/>
      <c r="J301" s="21"/>
      <c r="K301" s="21"/>
      <c r="L301" s="21"/>
      <c r="M301" s="21"/>
      <c r="N301" s="21"/>
      <c r="O301" s="20"/>
      <c r="P301" s="20"/>
      <c r="Q301" s="20"/>
      <c r="R301" s="18"/>
    </row>
    <row r="302" spans="3:18">
      <c r="C302" s="21"/>
      <c r="D302" s="21"/>
      <c r="E302" s="21"/>
      <c r="F302" s="182"/>
      <c r="G302" s="21"/>
      <c r="H302" s="21"/>
      <c r="I302" s="21"/>
      <c r="J302" s="21"/>
      <c r="K302" s="21"/>
      <c r="L302" s="21"/>
      <c r="M302" s="21"/>
      <c r="N302" s="21"/>
      <c r="O302" s="20"/>
      <c r="P302" s="20"/>
      <c r="Q302" s="20"/>
      <c r="R302" s="18"/>
    </row>
    <row r="303" spans="3:18">
      <c r="C303" s="21"/>
      <c r="D303" s="21"/>
      <c r="E303" s="21"/>
      <c r="F303" s="182"/>
      <c r="G303" s="21"/>
      <c r="H303" s="21"/>
      <c r="I303" s="21"/>
      <c r="J303" s="21"/>
      <c r="K303" s="21"/>
      <c r="L303" s="21"/>
      <c r="M303" s="21"/>
      <c r="N303" s="21"/>
      <c r="O303" s="20"/>
      <c r="P303" s="20"/>
      <c r="Q303" s="20"/>
      <c r="R303" s="18"/>
    </row>
    <row r="304" spans="3:18">
      <c r="C304" s="21"/>
      <c r="D304" s="21"/>
      <c r="E304" s="21"/>
      <c r="F304" s="182"/>
      <c r="G304" s="21"/>
      <c r="H304" s="21"/>
      <c r="I304" s="21"/>
      <c r="J304" s="21"/>
      <c r="K304" s="21"/>
      <c r="L304" s="21"/>
      <c r="M304" s="21"/>
      <c r="N304" s="21"/>
      <c r="O304" s="20"/>
      <c r="P304" s="20"/>
      <c r="Q304" s="20"/>
      <c r="R304" s="18"/>
    </row>
    <row r="305" spans="3:18">
      <c r="C305" s="21"/>
      <c r="D305" s="21"/>
      <c r="E305" s="21"/>
      <c r="F305" s="182"/>
      <c r="G305" s="21"/>
      <c r="H305" s="21"/>
      <c r="I305" s="21"/>
      <c r="J305" s="21"/>
      <c r="K305" s="21"/>
      <c r="L305" s="21"/>
      <c r="M305" s="21"/>
      <c r="N305" s="21"/>
      <c r="O305" s="20"/>
      <c r="P305" s="20"/>
      <c r="Q305" s="20"/>
      <c r="R305" s="18"/>
    </row>
    <row r="306" spans="3:18">
      <c r="C306" s="21"/>
      <c r="D306" s="21"/>
      <c r="E306" s="21"/>
      <c r="F306" s="182"/>
      <c r="G306" s="21"/>
      <c r="H306" s="21"/>
      <c r="I306" s="21"/>
      <c r="J306" s="21"/>
      <c r="K306" s="21"/>
      <c r="L306" s="21"/>
      <c r="M306" s="21"/>
      <c r="N306" s="21"/>
      <c r="O306" s="20"/>
      <c r="P306" s="20"/>
      <c r="Q306" s="20"/>
      <c r="R306" s="18"/>
    </row>
    <row r="307" spans="3:18">
      <c r="C307" s="21"/>
      <c r="D307" s="21"/>
      <c r="E307" s="21"/>
      <c r="F307" s="182"/>
      <c r="G307" s="21"/>
      <c r="H307" s="21"/>
      <c r="I307" s="21"/>
      <c r="J307" s="21"/>
      <c r="K307" s="21"/>
      <c r="L307" s="21"/>
      <c r="M307" s="21"/>
      <c r="N307" s="21"/>
      <c r="O307" s="20"/>
      <c r="P307" s="20"/>
      <c r="Q307" s="20"/>
      <c r="R307" s="18"/>
    </row>
    <row r="308" spans="3:18">
      <c r="C308" s="21"/>
      <c r="D308" s="21"/>
      <c r="E308" s="21"/>
      <c r="F308" s="182"/>
      <c r="G308" s="21"/>
      <c r="H308" s="21"/>
      <c r="I308" s="21"/>
      <c r="J308" s="21"/>
      <c r="K308" s="21"/>
      <c r="L308" s="21"/>
      <c r="M308" s="21"/>
      <c r="N308" s="21"/>
      <c r="O308" s="20"/>
      <c r="P308" s="20"/>
      <c r="Q308" s="20"/>
      <c r="R308" s="18"/>
    </row>
    <row r="309" spans="3:18">
      <c r="C309" s="21"/>
      <c r="D309" s="21"/>
      <c r="E309" s="21"/>
      <c r="F309" s="182"/>
      <c r="G309" s="21"/>
      <c r="H309" s="21"/>
      <c r="I309" s="21"/>
      <c r="J309" s="21"/>
      <c r="K309" s="21"/>
      <c r="L309" s="21"/>
      <c r="M309" s="21"/>
      <c r="N309" s="21"/>
      <c r="O309" s="20"/>
      <c r="P309" s="20"/>
      <c r="Q309" s="20"/>
      <c r="R309" s="18"/>
    </row>
    <row r="310" spans="3:18">
      <c r="C310" s="21"/>
      <c r="D310" s="21"/>
      <c r="E310" s="21"/>
      <c r="F310" s="182"/>
      <c r="G310" s="21"/>
      <c r="H310" s="21"/>
      <c r="I310" s="21"/>
      <c r="J310" s="21"/>
      <c r="K310" s="21"/>
      <c r="L310" s="21"/>
      <c r="M310" s="21"/>
      <c r="N310" s="21"/>
      <c r="O310" s="20"/>
      <c r="P310" s="20"/>
      <c r="Q310" s="20"/>
      <c r="R310" s="18"/>
    </row>
    <row r="311" spans="3:18">
      <c r="C311" s="21"/>
      <c r="D311" s="21"/>
      <c r="E311" s="21"/>
      <c r="F311" s="182"/>
      <c r="G311" s="21"/>
      <c r="H311" s="21"/>
      <c r="I311" s="21"/>
      <c r="J311" s="21"/>
      <c r="K311" s="21"/>
      <c r="L311" s="21"/>
      <c r="M311" s="21"/>
      <c r="N311" s="21"/>
      <c r="O311" s="20"/>
      <c r="P311" s="20"/>
      <c r="Q311" s="20"/>
      <c r="R311" s="18"/>
    </row>
    <row r="312" spans="3:18">
      <c r="C312" s="21"/>
      <c r="D312" s="21"/>
      <c r="E312" s="21"/>
      <c r="F312" s="182"/>
      <c r="G312" s="21"/>
      <c r="H312" s="21"/>
      <c r="I312" s="21"/>
      <c r="J312" s="21"/>
      <c r="K312" s="21"/>
      <c r="L312" s="21"/>
      <c r="M312" s="21"/>
      <c r="N312" s="21"/>
      <c r="O312" s="20"/>
      <c r="P312" s="20"/>
      <c r="Q312" s="20"/>
      <c r="R312" s="18"/>
    </row>
    <row r="313" spans="3:18">
      <c r="C313" s="21"/>
      <c r="D313" s="21"/>
      <c r="E313" s="21"/>
      <c r="F313" s="182"/>
      <c r="G313" s="21"/>
      <c r="H313" s="21"/>
      <c r="I313" s="21"/>
      <c r="J313" s="21"/>
      <c r="K313" s="21"/>
      <c r="L313" s="21"/>
      <c r="M313" s="21"/>
      <c r="N313" s="21"/>
      <c r="O313" s="20"/>
      <c r="P313" s="20"/>
      <c r="Q313" s="20"/>
      <c r="R313" s="18"/>
    </row>
    <row r="314" spans="3:18">
      <c r="C314" s="21"/>
      <c r="D314" s="21"/>
      <c r="E314" s="21"/>
      <c r="F314" s="182"/>
      <c r="G314" s="21"/>
      <c r="H314" s="21"/>
      <c r="I314" s="21"/>
      <c r="J314" s="21"/>
      <c r="K314" s="21"/>
      <c r="L314" s="21"/>
      <c r="M314" s="21"/>
      <c r="N314" s="21"/>
      <c r="O314" s="20"/>
      <c r="P314" s="20"/>
      <c r="Q314" s="20"/>
      <c r="R314" s="18"/>
    </row>
    <row r="315" spans="3:18">
      <c r="C315" s="21"/>
      <c r="D315" s="21"/>
      <c r="E315" s="21"/>
      <c r="F315" s="182"/>
      <c r="G315" s="21"/>
      <c r="H315" s="21"/>
      <c r="I315" s="21"/>
      <c r="J315" s="21"/>
      <c r="K315" s="21"/>
      <c r="L315" s="21"/>
      <c r="M315" s="21"/>
      <c r="N315" s="21"/>
      <c r="O315" s="20"/>
      <c r="P315" s="20"/>
      <c r="Q315" s="20"/>
      <c r="R315" s="18"/>
    </row>
    <row r="316" spans="3:18">
      <c r="C316" s="21"/>
      <c r="D316" s="21"/>
      <c r="E316" s="21"/>
      <c r="F316" s="182"/>
      <c r="G316" s="21"/>
      <c r="H316" s="21"/>
      <c r="I316" s="21"/>
      <c r="J316" s="21"/>
      <c r="K316" s="21"/>
      <c r="L316" s="21"/>
      <c r="M316" s="21"/>
      <c r="N316" s="21"/>
      <c r="O316" s="20"/>
      <c r="P316" s="20"/>
      <c r="Q316" s="20"/>
      <c r="R316" s="18"/>
    </row>
    <row r="317" spans="3:18">
      <c r="C317" s="21"/>
      <c r="D317" s="21"/>
      <c r="E317" s="21"/>
      <c r="F317" s="182"/>
      <c r="G317" s="21"/>
      <c r="H317" s="21"/>
      <c r="I317" s="21"/>
      <c r="J317" s="21"/>
      <c r="K317" s="21"/>
      <c r="L317" s="21"/>
      <c r="M317" s="21"/>
      <c r="N317" s="21"/>
      <c r="O317" s="20"/>
      <c r="P317" s="20"/>
      <c r="Q317" s="20"/>
      <c r="R317" s="18"/>
    </row>
    <row r="318" spans="3:18">
      <c r="C318" s="21"/>
      <c r="D318" s="21"/>
      <c r="E318" s="21"/>
      <c r="F318" s="182"/>
      <c r="G318" s="21"/>
      <c r="H318" s="21"/>
      <c r="I318" s="21"/>
      <c r="J318" s="21"/>
      <c r="K318" s="21"/>
      <c r="L318" s="21"/>
      <c r="M318" s="21"/>
      <c r="N318" s="21"/>
      <c r="O318" s="20"/>
      <c r="P318" s="20"/>
      <c r="Q318" s="20"/>
      <c r="R318" s="18"/>
    </row>
    <row r="319" spans="3:18">
      <c r="C319" s="21"/>
      <c r="D319" s="21"/>
      <c r="E319" s="21"/>
      <c r="F319" s="182"/>
      <c r="G319" s="21"/>
      <c r="H319" s="21"/>
      <c r="I319" s="21"/>
      <c r="J319" s="21"/>
      <c r="K319" s="21"/>
      <c r="L319" s="21"/>
      <c r="M319" s="21"/>
      <c r="N319" s="21"/>
      <c r="O319" s="20"/>
      <c r="P319" s="20"/>
      <c r="Q319" s="20"/>
      <c r="R319" s="18"/>
    </row>
    <row r="320" spans="3:18">
      <c r="C320" s="21"/>
      <c r="D320" s="21"/>
      <c r="E320" s="21"/>
      <c r="F320" s="182"/>
      <c r="G320" s="21"/>
      <c r="H320" s="21"/>
      <c r="I320" s="21"/>
      <c r="J320" s="21"/>
      <c r="K320" s="21"/>
      <c r="L320" s="21"/>
      <c r="M320" s="21"/>
      <c r="N320" s="21"/>
      <c r="O320" s="20"/>
      <c r="P320" s="20"/>
      <c r="Q320" s="20"/>
      <c r="R320" s="18"/>
    </row>
    <row r="321" spans="3:18">
      <c r="C321" s="21"/>
      <c r="D321" s="21"/>
      <c r="E321" s="21"/>
      <c r="F321" s="182"/>
      <c r="G321" s="21"/>
      <c r="H321" s="21"/>
      <c r="I321" s="21"/>
      <c r="J321" s="21"/>
      <c r="K321" s="21"/>
      <c r="L321" s="21"/>
      <c r="M321" s="21"/>
      <c r="N321" s="21"/>
      <c r="O321" s="20"/>
      <c r="P321" s="20"/>
      <c r="Q321" s="20"/>
      <c r="R321" s="18"/>
    </row>
    <row r="322" spans="3:18">
      <c r="C322" s="21"/>
      <c r="D322" s="21"/>
      <c r="E322" s="21"/>
      <c r="F322" s="182"/>
      <c r="G322" s="21"/>
      <c r="H322" s="21"/>
      <c r="I322" s="21"/>
      <c r="J322" s="21"/>
      <c r="K322" s="21"/>
      <c r="L322" s="21"/>
      <c r="M322" s="21"/>
      <c r="N322" s="21"/>
      <c r="O322" s="20"/>
      <c r="P322" s="20"/>
      <c r="Q322" s="20"/>
      <c r="R322" s="18"/>
    </row>
    <row r="323" spans="3:18">
      <c r="C323" s="21"/>
      <c r="D323" s="21"/>
      <c r="E323" s="21"/>
      <c r="F323" s="182"/>
      <c r="G323" s="21"/>
      <c r="H323" s="21"/>
      <c r="I323" s="21"/>
      <c r="J323" s="21"/>
      <c r="K323" s="21"/>
      <c r="L323" s="21"/>
      <c r="M323" s="21"/>
      <c r="N323" s="21"/>
      <c r="O323" s="20"/>
      <c r="P323" s="20"/>
      <c r="Q323" s="20"/>
      <c r="R323" s="18"/>
    </row>
    <row r="324" spans="3:18">
      <c r="C324" s="21"/>
      <c r="D324" s="21"/>
      <c r="E324" s="21"/>
      <c r="F324" s="182"/>
      <c r="G324" s="21"/>
      <c r="H324" s="21"/>
      <c r="I324" s="21"/>
      <c r="J324" s="21"/>
      <c r="K324" s="21"/>
      <c r="L324" s="21"/>
      <c r="M324" s="21"/>
      <c r="N324" s="21"/>
      <c r="O324" s="20"/>
      <c r="P324" s="20"/>
      <c r="Q324" s="20"/>
      <c r="R324" s="18"/>
    </row>
    <row r="325" spans="3:18">
      <c r="C325" s="21"/>
      <c r="D325" s="21"/>
      <c r="E325" s="21"/>
      <c r="F325" s="182"/>
      <c r="G325" s="21"/>
      <c r="H325" s="21"/>
      <c r="I325" s="21"/>
      <c r="J325" s="21"/>
      <c r="K325" s="21"/>
      <c r="L325" s="21"/>
      <c r="M325" s="21"/>
      <c r="N325" s="21"/>
      <c r="O325" s="20"/>
      <c r="P325" s="20"/>
      <c r="Q325" s="20"/>
      <c r="R325" s="18"/>
    </row>
    <row r="326" spans="3:18">
      <c r="C326" s="21"/>
      <c r="D326" s="21"/>
      <c r="E326" s="21"/>
      <c r="F326" s="182"/>
      <c r="G326" s="21"/>
      <c r="H326" s="21"/>
      <c r="I326" s="21"/>
      <c r="J326" s="21"/>
      <c r="K326" s="21"/>
      <c r="L326" s="21"/>
      <c r="M326" s="21"/>
      <c r="N326" s="21"/>
      <c r="O326" s="20"/>
      <c r="P326" s="20"/>
      <c r="Q326" s="20"/>
      <c r="R326" s="18"/>
    </row>
    <row r="327" spans="3:18">
      <c r="C327" s="21"/>
      <c r="D327" s="21"/>
      <c r="E327" s="21"/>
      <c r="F327" s="182"/>
      <c r="G327" s="21"/>
      <c r="H327" s="21"/>
      <c r="I327" s="21"/>
      <c r="J327" s="21"/>
      <c r="K327" s="21"/>
      <c r="L327" s="21"/>
      <c r="M327" s="21"/>
      <c r="N327" s="21"/>
      <c r="O327" s="20"/>
      <c r="P327" s="20"/>
      <c r="Q327" s="20"/>
      <c r="R327" s="18"/>
    </row>
    <row r="328" spans="3:18">
      <c r="C328" s="21"/>
      <c r="D328" s="21"/>
      <c r="E328" s="21"/>
      <c r="F328" s="182"/>
      <c r="G328" s="21"/>
      <c r="H328" s="21"/>
      <c r="I328" s="21"/>
      <c r="J328" s="21"/>
      <c r="K328" s="21"/>
      <c r="L328" s="21"/>
      <c r="M328" s="21"/>
      <c r="N328" s="21"/>
      <c r="O328" s="20"/>
      <c r="P328" s="20"/>
      <c r="Q328" s="20"/>
      <c r="R328" s="18"/>
    </row>
    <row r="329" spans="3:18">
      <c r="C329" s="21"/>
      <c r="D329" s="21"/>
      <c r="E329" s="21"/>
      <c r="F329" s="182"/>
      <c r="G329" s="21"/>
      <c r="H329" s="21"/>
      <c r="I329" s="21"/>
      <c r="J329" s="21"/>
      <c r="K329" s="21"/>
      <c r="L329" s="21"/>
      <c r="M329" s="21"/>
      <c r="N329" s="21"/>
      <c r="O329" s="20"/>
      <c r="P329" s="20"/>
      <c r="Q329" s="20"/>
      <c r="R329" s="18"/>
    </row>
    <row r="330" spans="3:18">
      <c r="C330" s="21"/>
      <c r="D330" s="21"/>
      <c r="E330" s="21"/>
      <c r="F330" s="182"/>
      <c r="G330" s="21"/>
      <c r="H330" s="21"/>
      <c r="I330" s="21"/>
      <c r="J330" s="21"/>
      <c r="K330" s="21"/>
      <c r="L330" s="21"/>
      <c r="M330" s="21"/>
      <c r="N330" s="21"/>
      <c r="O330" s="20"/>
      <c r="P330" s="20"/>
      <c r="Q330" s="20"/>
      <c r="R330" s="18"/>
    </row>
    <row r="331" spans="3:18">
      <c r="C331" s="21"/>
      <c r="D331" s="21"/>
      <c r="E331" s="21"/>
      <c r="F331" s="182"/>
      <c r="G331" s="21"/>
      <c r="H331" s="21"/>
      <c r="I331" s="21"/>
      <c r="J331" s="21"/>
      <c r="K331" s="21"/>
      <c r="L331" s="21"/>
      <c r="M331" s="21"/>
      <c r="N331" s="21"/>
      <c r="O331" s="20"/>
      <c r="P331" s="20"/>
      <c r="Q331" s="20"/>
      <c r="R331" s="18"/>
    </row>
    <row r="332" spans="3:18">
      <c r="C332" s="21"/>
      <c r="D332" s="21"/>
      <c r="E332" s="21"/>
      <c r="F332" s="182"/>
      <c r="G332" s="21"/>
      <c r="H332" s="21"/>
      <c r="I332" s="21"/>
      <c r="J332" s="21"/>
      <c r="K332" s="21"/>
      <c r="L332" s="21"/>
      <c r="M332" s="21"/>
      <c r="N332" s="21"/>
      <c r="O332" s="20"/>
      <c r="P332" s="20"/>
      <c r="Q332" s="20"/>
      <c r="R332" s="18"/>
    </row>
    <row r="333" spans="3:18">
      <c r="C333" s="21"/>
      <c r="D333" s="21"/>
      <c r="E333" s="21"/>
      <c r="F333" s="182"/>
      <c r="G333" s="21"/>
      <c r="H333" s="21"/>
      <c r="I333" s="21"/>
      <c r="J333" s="21"/>
      <c r="K333" s="21"/>
      <c r="L333" s="21"/>
      <c r="M333" s="21"/>
      <c r="N333" s="21"/>
      <c r="O333" s="20"/>
      <c r="P333" s="20"/>
      <c r="Q333" s="20"/>
      <c r="R333" s="18"/>
    </row>
    <row r="334" spans="3:18">
      <c r="C334" s="21"/>
      <c r="D334" s="21"/>
      <c r="E334" s="21"/>
      <c r="F334" s="182"/>
      <c r="G334" s="21"/>
      <c r="H334" s="21"/>
      <c r="I334" s="21"/>
      <c r="J334" s="21"/>
      <c r="K334" s="21"/>
      <c r="L334" s="21"/>
      <c r="M334" s="21"/>
      <c r="N334" s="21"/>
      <c r="O334" s="20"/>
      <c r="P334" s="20"/>
      <c r="Q334" s="20"/>
      <c r="R334" s="18"/>
    </row>
    <row r="335" spans="3:18">
      <c r="C335" s="21"/>
      <c r="D335" s="21"/>
      <c r="E335" s="21"/>
      <c r="F335" s="182"/>
      <c r="G335" s="21"/>
      <c r="H335" s="21"/>
      <c r="I335" s="21"/>
      <c r="J335" s="21"/>
      <c r="K335" s="21"/>
      <c r="L335" s="21"/>
      <c r="M335" s="21"/>
      <c r="N335" s="21"/>
      <c r="O335" s="20"/>
      <c r="P335" s="20"/>
      <c r="Q335" s="20"/>
      <c r="R335" s="18"/>
    </row>
    <row r="336" spans="3:18">
      <c r="C336" s="21"/>
      <c r="D336" s="21"/>
      <c r="E336" s="21"/>
      <c r="F336" s="182"/>
      <c r="G336" s="21"/>
      <c r="H336" s="21"/>
      <c r="I336" s="21"/>
      <c r="J336" s="21"/>
      <c r="K336" s="21"/>
      <c r="L336" s="21"/>
      <c r="M336" s="21"/>
      <c r="N336" s="21"/>
      <c r="O336" s="20"/>
      <c r="P336" s="20"/>
      <c r="Q336" s="20"/>
      <c r="R336" s="18"/>
    </row>
    <row r="337" spans="3:18">
      <c r="C337" s="21"/>
      <c r="D337" s="21"/>
      <c r="E337" s="21"/>
      <c r="F337" s="182"/>
      <c r="G337" s="21"/>
      <c r="H337" s="21"/>
      <c r="I337" s="21"/>
      <c r="J337" s="21"/>
      <c r="K337" s="21"/>
      <c r="L337" s="21"/>
      <c r="M337" s="21"/>
      <c r="N337" s="21"/>
      <c r="O337" s="20"/>
      <c r="P337" s="20"/>
      <c r="Q337" s="20"/>
      <c r="R337" s="18"/>
    </row>
    <row r="338" spans="3:18">
      <c r="C338" s="21"/>
      <c r="D338" s="21"/>
      <c r="E338" s="21"/>
      <c r="F338" s="182"/>
      <c r="G338" s="21"/>
      <c r="H338" s="21"/>
      <c r="I338" s="21"/>
      <c r="J338" s="21"/>
      <c r="K338" s="21"/>
      <c r="L338" s="21"/>
      <c r="M338" s="21"/>
      <c r="N338" s="21"/>
      <c r="O338" s="20"/>
      <c r="P338" s="20"/>
      <c r="Q338" s="20"/>
      <c r="R338" s="18"/>
    </row>
    <row r="339" spans="3:18">
      <c r="C339" s="21"/>
      <c r="D339" s="21"/>
      <c r="E339" s="21"/>
      <c r="F339" s="182"/>
      <c r="G339" s="21"/>
      <c r="H339" s="21"/>
      <c r="I339" s="21"/>
      <c r="J339" s="21"/>
      <c r="K339" s="21"/>
      <c r="L339" s="21"/>
      <c r="M339" s="21"/>
      <c r="N339" s="21"/>
      <c r="O339" s="20"/>
      <c r="P339" s="20"/>
      <c r="Q339" s="20"/>
      <c r="R339" s="18"/>
    </row>
    <row r="340" spans="3:18">
      <c r="C340" s="21"/>
      <c r="D340" s="21"/>
      <c r="E340" s="21"/>
      <c r="F340" s="182"/>
      <c r="G340" s="21"/>
      <c r="H340" s="21"/>
      <c r="I340" s="21"/>
      <c r="J340" s="21"/>
      <c r="K340" s="21"/>
      <c r="L340" s="21"/>
      <c r="M340" s="21"/>
      <c r="N340" s="21"/>
      <c r="O340" s="20"/>
      <c r="P340" s="20"/>
      <c r="Q340" s="20"/>
      <c r="R340" s="18"/>
    </row>
    <row r="341" spans="3:18">
      <c r="C341" s="21"/>
      <c r="D341" s="21"/>
      <c r="E341" s="21"/>
      <c r="F341" s="182"/>
      <c r="G341" s="21"/>
      <c r="H341" s="21"/>
      <c r="I341" s="21"/>
      <c r="J341" s="21"/>
      <c r="K341" s="21"/>
      <c r="L341" s="21"/>
      <c r="M341" s="21"/>
      <c r="N341" s="21"/>
      <c r="O341" s="20"/>
      <c r="P341" s="20"/>
      <c r="Q341" s="20"/>
      <c r="R341" s="18"/>
    </row>
    <row r="342" spans="3:18">
      <c r="C342" s="21"/>
      <c r="D342" s="21"/>
      <c r="E342" s="21"/>
      <c r="F342" s="182"/>
      <c r="G342" s="21"/>
      <c r="H342" s="21"/>
      <c r="I342" s="21"/>
      <c r="J342" s="21"/>
      <c r="K342" s="21"/>
      <c r="L342" s="21"/>
      <c r="M342" s="21"/>
      <c r="N342" s="21"/>
      <c r="O342" s="20"/>
      <c r="P342" s="20"/>
      <c r="Q342" s="20"/>
      <c r="R342" s="18"/>
    </row>
    <row r="343" spans="3:18">
      <c r="C343" s="21"/>
      <c r="D343" s="21"/>
      <c r="E343" s="21"/>
      <c r="F343" s="182"/>
      <c r="G343" s="21"/>
      <c r="H343" s="21"/>
      <c r="I343" s="21"/>
      <c r="J343" s="21"/>
      <c r="K343" s="21"/>
      <c r="L343" s="21"/>
      <c r="M343" s="21"/>
      <c r="N343" s="21"/>
      <c r="O343" s="20"/>
      <c r="P343" s="20"/>
      <c r="Q343" s="20"/>
      <c r="R343" s="18"/>
    </row>
    <row r="344" spans="3:18">
      <c r="C344" s="21"/>
      <c r="D344" s="21"/>
      <c r="E344" s="21"/>
      <c r="F344" s="182"/>
      <c r="G344" s="21"/>
      <c r="H344" s="21"/>
      <c r="I344" s="21"/>
      <c r="J344" s="21"/>
      <c r="K344" s="21"/>
      <c r="L344" s="21"/>
      <c r="M344" s="21"/>
      <c r="N344" s="21"/>
      <c r="O344" s="20"/>
      <c r="P344" s="20"/>
      <c r="Q344" s="20"/>
      <c r="R344" s="18"/>
    </row>
    <row r="345" spans="3:18">
      <c r="C345" s="21"/>
      <c r="D345" s="21"/>
      <c r="E345" s="21"/>
      <c r="F345" s="182"/>
      <c r="G345" s="21"/>
      <c r="H345" s="21"/>
      <c r="I345" s="21"/>
      <c r="J345" s="21"/>
      <c r="K345" s="21"/>
      <c r="L345" s="21"/>
      <c r="M345" s="21"/>
      <c r="N345" s="21"/>
      <c r="O345" s="20"/>
      <c r="P345" s="20"/>
      <c r="Q345" s="20"/>
      <c r="R345" s="18"/>
    </row>
    <row r="346" spans="3:18">
      <c r="C346" s="21"/>
      <c r="D346" s="21"/>
      <c r="E346" s="21"/>
      <c r="F346" s="182"/>
      <c r="G346" s="21"/>
      <c r="H346" s="21"/>
      <c r="I346" s="21"/>
      <c r="J346" s="21"/>
      <c r="K346" s="21"/>
      <c r="L346" s="21"/>
      <c r="M346" s="21"/>
      <c r="N346" s="21"/>
      <c r="O346" s="20"/>
      <c r="P346" s="20"/>
      <c r="Q346" s="20"/>
      <c r="R346" s="18"/>
    </row>
    <row r="347" spans="3:18">
      <c r="C347" s="21"/>
      <c r="D347" s="21"/>
      <c r="E347" s="21"/>
      <c r="F347" s="182"/>
      <c r="G347" s="21"/>
      <c r="H347" s="21"/>
      <c r="I347" s="21"/>
      <c r="J347" s="21"/>
      <c r="K347" s="21"/>
      <c r="L347" s="21"/>
      <c r="M347" s="21"/>
      <c r="N347" s="21"/>
      <c r="O347" s="20"/>
      <c r="P347" s="20"/>
      <c r="Q347" s="20"/>
      <c r="R347" s="18"/>
    </row>
    <row r="348" spans="3:18">
      <c r="C348" s="21"/>
      <c r="D348" s="21"/>
      <c r="E348" s="21"/>
      <c r="F348" s="182"/>
      <c r="G348" s="21"/>
      <c r="H348" s="21"/>
      <c r="I348" s="21"/>
      <c r="J348" s="21"/>
      <c r="K348" s="21"/>
      <c r="L348" s="21"/>
      <c r="M348" s="21"/>
      <c r="N348" s="21"/>
      <c r="O348" s="20"/>
      <c r="P348" s="20"/>
      <c r="Q348" s="20"/>
      <c r="R348" s="18"/>
    </row>
    <row r="349" spans="3:18">
      <c r="C349" s="21"/>
      <c r="D349" s="21"/>
      <c r="E349" s="21"/>
      <c r="F349" s="182"/>
      <c r="G349" s="21"/>
      <c r="H349" s="21"/>
      <c r="I349" s="21"/>
      <c r="J349" s="21"/>
      <c r="K349" s="21"/>
      <c r="L349" s="21"/>
      <c r="M349" s="21"/>
      <c r="N349" s="21"/>
      <c r="O349" s="20"/>
      <c r="P349" s="20"/>
      <c r="Q349" s="20"/>
      <c r="R349" s="18"/>
    </row>
    <row r="350" spans="3:18">
      <c r="C350" s="21"/>
      <c r="D350" s="21"/>
      <c r="E350" s="21"/>
      <c r="F350" s="182"/>
      <c r="G350" s="21"/>
      <c r="H350" s="21"/>
      <c r="I350" s="21"/>
      <c r="J350" s="21"/>
      <c r="K350" s="21"/>
      <c r="L350" s="21"/>
      <c r="M350" s="21"/>
      <c r="N350" s="21"/>
      <c r="O350" s="20"/>
      <c r="P350" s="20"/>
      <c r="Q350" s="20"/>
      <c r="R350" s="18"/>
    </row>
    <row r="351" spans="3:18">
      <c r="C351" s="21"/>
      <c r="D351" s="21"/>
      <c r="E351" s="21"/>
      <c r="F351" s="182"/>
      <c r="G351" s="21"/>
      <c r="H351" s="21"/>
      <c r="I351" s="21"/>
      <c r="J351" s="21"/>
      <c r="K351" s="21"/>
      <c r="L351" s="21"/>
      <c r="M351" s="21"/>
      <c r="N351" s="21"/>
      <c r="O351" s="20"/>
      <c r="P351" s="20"/>
      <c r="Q351" s="20"/>
      <c r="R351" s="18"/>
    </row>
    <row r="352" spans="3:18">
      <c r="C352" s="21"/>
      <c r="D352" s="21"/>
      <c r="E352" s="21"/>
      <c r="F352" s="182"/>
      <c r="G352" s="21"/>
      <c r="H352" s="21"/>
      <c r="I352" s="21"/>
      <c r="J352" s="21"/>
      <c r="K352" s="21"/>
      <c r="L352" s="21"/>
      <c r="M352" s="21"/>
      <c r="N352" s="21"/>
      <c r="O352" s="20"/>
      <c r="P352" s="20"/>
      <c r="Q352" s="20"/>
      <c r="R352" s="18"/>
    </row>
    <row r="353" spans="3:18">
      <c r="C353" s="21"/>
      <c r="D353" s="21"/>
      <c r="E353" s="21"/>
      <c r="F353" s="182"/>
      <c r="G353" s="21"/>
      <c r="H353" s="21"/>
      <c r="I353" s="21"/>
      <c r="J353" s="21"/>
      <c r="K353" s="21"/>
      <c r="L353" s="21"/>
      <c r="M353" s="21"/>
      <c r="N353" s="21"/>
      <c r="O353" s="20"/>
      <c r="P353" s="20"/>
      <c r="Q353" s="20"/>
      <c r="R353" s="18"/>
    </row>
    <row r="354" spans="3:18">
      <c r="C354" s="21"/>
      <c r="D354" s="21"/>
      <c r="E354" s="21"/>
      <c r="F354" s="182"/>
      <c r="G354" s="21"/>
      <c r="H354" s="21"/>
      <c r="I354" s="21"/>
      <c r="J354" s="21"/>
      <c r="K354" s="21"/>
      <c r="L354" s="21"/>
      <c r="M354" s="21"/>
      <c r="N354" s="21"/>
      <c r="O354" s="20"/>
      <c r="P354" s="20"/>
      <c r="Q354" s="20"/>
      <c r="R354" s="18"/>
    </row>
    <row r="355" spans="3:18">
      <c r="C355" s="21"/>
      <c r="D355" s="21"/>
      <c r="E355" s="21"/>
      <c r="F355" s="182"/>
      <c r="G355" s="21"/>
      <c r="H355" s="21"/>
      <c r="I355" s="21"/>
      <c r="J355" s="21"/>
      <c r="K355" s="21"/>
      <c r="L355" s="21"/>
      <c r="M355" s="21"/>
      <c r="N355" s="21"/>
      <c r="O355" s="20"/>
      <c r="P355" s="20"/>
      <c r="Q355" s="20"/>
      <c r="R355" s="18"/>
    </row>
    <row r="356" spans="3:18">
      <c r="C356" s="21"/>
      <c r="D356" s="21"/>
      <c r="E356" s="21"/>
      <c r="F356" s="182"/>
      <c r="G356" s="21"/>
      <c r="H356" s="21"/>
      <c r="I356" s="21"/>
      <c r="J356" s="21"/>
      <c r="K356" s="21"/>
      <c r="L356" s="21"/>
      <c r="M356" s="21"/>
      <c r="N356" s="21"/>
      <c r="O356" s="20"/>
      <c r="P356" s="20"/>
      <c r="Q356" s="20"/>
      <c r="R356" s="18"/>
    </row>
    <row r="357" spans="3:18">
      <c r="C357" s="21"/>
      <c r="D357" s="21"/>
      <c r="E357" s="21"/>
      <c r="F357" s="182"/>
      <c r="G357" s="21"/>
      <c r="H357" s="21"/>
      <c r="I357" s="21"/>
      <c r="J357" s="21"/>
      <c r="K357" s="21"/>
      <c r="L357" s="21"/>
      <c r="M357" s="21"/>
      <c r="N357" s="21"/>
      <c r="O357" s="20"/>
      <c r="P357" s="20"/>
      <c r="Q357" s="20"/>
      <c r="R357" s="18"/>
    </row>
    <row r="358" spans="3:18">
      <c r="C358" s="21"/>
      <c r="D358" s="21"/>
      <c r="E358" s="21"/>
      <c r="F358" s="182"/>
      <c r="G358" s="21"/>
      <c r="H358" s="21"/>
      <c r="I358" s="21"/>
      <c r="J358" s="21"/>
      <c r="K358" s="21"/>
      <c r="L358" s="21"/>
      <c r="M358" s="21"/>
      <c r="N358" s="21"/>
      <c r="O358" s="20"/>
      <c r="P358" s="20"/>
      <c r="Q358" s="20"/>
      <c r="R358" s="18"/>
    </row>
    <row r="359" spans="3:18">
      <c r="C359" s="21"/>
      <c r="D359" s="21"/>
      <c r="E359" s="21"/>
      <c r="F359" s="182"/>
      <c r="G359" s="21"/>
      <c r="H359" s="21"/>
      <c r="I359" s="21"/>
      <c r="J359" s="21"/>
      <c r="K359" s="21"/>
      <c r="L359" s="21"/>
      <c r="M359" s="21"/>
      <c r="N359" s="21"/>
      <c r="O359" s="20"/>
      <c r="P359" s="20"/>
      <c r="Q359" s="20"/>
      <c r="R359" s="18"/>
    </row>
    <row r="360" spans="3:18">
      <c r="C360" s="21"/>
      <c r="D360" s="21"/>
      <c r="E360" s="21"/>
      <c r="F360" s="182"/>
      <c r="G360" s="21"/>
      <c r="H360" s="21"/>
      <c r="I360" s="21"/>
      <c r="J360" s="21"/>
      <c r="K360" s="21"/>
      <c r="L360" s="21"/>
      <c r="M360" s="21"/>
      <c r="N360" s="21"/>
      <c r="O360" s="20"/>
      <c r="P360" s="20"/>
      <c r="Q360" s="20"/>
      <c r="R360" s="18"/>
    </row>
    <row r="361" spans="3:18">
      <c r="C361" s="21"/>
      <c r="D361" s="21"/>
      <c r="E361" s="21"/>
      <c r="F361" s="182"/>
      <c r="G361" s="21"/>
      <c r="H361" s="21"/>
      <c r="I361" s="21"/>
      <c r="J361" s="21"/>
      <c r="K361" s="21"/>
      <c r="L361" s="21"/>
      <c r="M361" s="21"/>
      <c r="N361" s="21"/>
      <c r="O361" s="20"/>
      <c r="P361" s="20"/>
      <c r="Q361" s="20"/>
      <c r="R361" s="18"/>
    </row>
    <row r="362" spans="3:18">
      <c r="C362" s="21"/>
      <c r="D362" s="21"/>
      <c r="E362" s="21"/>
      <c r="F362" s="182"/>
      <c r="G362" s="21"/>
      <c r="H362" s="21"/>
      <c r="I362" s="21"/>
      <c r="J362" s="21"/>
      <c r="K362" s="21"/>
      <c r="L362" s="21"/>
      <c r="M362" s="21"/>
      <c r="N362" s="21"/>
      <c r="O362" s="20"/>
      <c r="P362" s="20"/>
      <c r="Q362" s="20"/>
      <c r="R362" s="18"/>
    </row>
    <row r="363" spans="3:18">
      <c r="C363" s="21"/>
      <c r="D363" s="21"/>
      <c r="E363" s="21"/>
      <c r="F363" s="182"/>
      <c r="G363" s="21"/>
      <c r="H363" s="21"/>
      <c r="I363" s="21"/>
      <c r="J363" s="21"/>
      <c r="K363" s="21"/>
      <c r="L363" s="21"/>
      <c r="M363" s="21"/>
      <c r="N363" s="21"/>
      <c r="O363" s="20"/>
      <c r="P363" s="20"/>
      <c r="Q363" s="20"/>
      <c r="R363" s="18"/>
    </row>
    <row r="364" spans="3:18">
      <c r="C364" s="21"/>
      <c r="D364" s="21"/>
      <c r="E364" s="21"/>
      <c r="F364" s="182"/>
      <c r="G364" s="21"/>
      <c r="H364" s="21"/>
      <c r="I364" s="21"/>
      <c r="J364" s="21"/>
      <c r="K364" s="21"/>
      <c r="L364" s="21"/>
      <c r="M364" s="21"/>
      <c r="N364" s="21"/>
      <c r="O364" s="20"/>
      <c r="P364" s="20"/>
      <c r="Q364" s="20"/>
      <c r="R364" s="18"/>
    </row>
    <row r="365" spans="3:18">
      <c r="C365" s="21"/>
      <c r="D365" s="21"/>
      <c r="E365" s="21"/>
      <c r="F365" s="182"/>
      <c r="G365" s="21"/>
      <c r="H365" s="21"/>
      <c r="I365" s="21"/>
      <c r="J365" s="21"/>
      <c r="K365" s="21"/>
      <c r="L365" s="21"/>
      <c r="M365" s="21"/>
      <c r="N365" s="21"/>
      <c r="O365" s="20"/>
      <c r="P365" s="20"/>
      <c r="Q365" s="20"/>
      <c r="R365" s="18"/>
    </row>
    <row r="366" spans="3:18">
      <c r="C366" s="21"/>
      <c r="D366" s="21"/>
      <c r="E366" s="21"/>
      <c r="F366" s="182"/>
      <c r="G366" s="21"/>
      <c r="H366" s="21"/>
      <c r="I366" s="21"/>
      <c r="J366" s="21"/>
      <c r="K366" s="21"/>
      <c r="L366" s="21"/>
      <c r="M366" s="21"/>
      <c r="N366" s="21"/>
      <c r="O366" s="20"/>
      <c r="P366" s="20"/>
      <c r="Q366" s="20"/>
      <c r="R366" s="18"/>
    </row>
    <row r="367" spans="3:18">
      <c r="C367" s="21"/>
      <c r="D367" s="21"/>
      <c r="E367" s="21"/>
      <c r="F367" s="182"/>
      <c r="G367" s="21"/>
      <c r="H367" s="21"/>
      <c r="I367" s="21"/>
      <c r="J367" s="21"/>
      <c r="K367" s="21"/>
      <c r="L367" s="21"/>
      <c r="M367" s="21"/>
      <c r="N367" s="21"/>
      <c r="O367" s="20"/>
      <c r="P367" s="20"/>
      <c r="Q367" s="20"/>
      <c r="R367" s="18"/>
    </row>
    <row r="368" spans="3:18">
      <c r="C368" s="21"/>
      <c r="D368" s="21"/>
      <c r="E368" s="21"/>
      <c r="F368" s="182"/>
      <c r="G368" s="21"/>
      <c r="H368" s="21"/>
      <c r="I368" s="21"/>
      <c r="J368" s="21"/>
      <c r="K368" s="21"/>
      <c r="L368" s="21"/>
      <c r="M368" s="21"/>
      <c r="N368" s="21"/>
      <c r="O368" s="20"/>
      <c r="P368" s="20"/>
      <c r="Q368" s="20"/>
      <c r="R368" s="18"/>
    </row>
    <row r="369" spans="3:18">
      <c r="C369" s="21"/>
      <c r="D369" s="21"/>
      <c r="E369" s="21"/>
      <c r="F369" s="182"/>
      <c r="G369" s="21"/>
      <c r="H369" s="21"/>
      <c r="I369" s="21"/>
      <c r="J369" s="21"/>
      <c r="K369" s="21"/>
      <c r="L369" s="21"/>
      <c r="M369" s="21"/>
      <c r="N369" s="21"/>
      <c r="O369" s="20"/>
      <c r="P369" s="20"/>
      <c r="Q369" s="20"/>
      <c r="R369" s="18"/>
    </row>
    <row r="370" spans="3:18">
      <c r="C370" s="21"/>
      <c r="D370" s="21"/>
      <c r="E370" s="21"/>
      <c r="F370" s="182"/>
      <c r="G370" s="21"/>
      <c r="H370" s="21"/>
      <c r="I370" s="21"/>
      <c r="J370" s="21"/>
      <c r="K370" s="21"/>
      <c r="L370" s="21"/>
      <c r="M370" s="21"/>
      <c r="N370" s="21"/>
      <c r="O370" s="20"/>
      <c r="P370" s="20"/>
      <c r="Q370" s="20"/>
      <c r="R370" s="18"/>
    </row>
    <row r="371" spans="3:18">
      <c r="C371" s="21"/>
      <c r="D371" s="21"/>
      <c r="E371" s="21"/>
      <c r="F371" s="182"/>
      <c r="G371" s="21"/>
      <c r="H371" s="21"/>
      <c r="I371" s="21"/>
      <c r="J371" s="21"/>
      <c r="K371" s="21"/>
      <c r="L371" s="21"/>
      <c r="M371" s="21"/>
      <c r="N371" s="21"/>
      <c r="O371" s="20"/>
      <c r="P371" s="20"/>
      <c r="Q371" s="20"/>
      <c r="R371" s="18"/>
    </row>
    <row r="372" spans="3:18">
      <c r="C372" s="21"/>
      <c r="D372" s="21"/>
      <c r="E372" s="21"/>
      <c r="F372" s="182"/>
      <c r="G372" s="21"/>
      <c r="H372" s="21"/>
      <c r="I372" s="21"/>
      <c r="J372" s="21"/>
      <c r="K372" s="21"/>
      <c r="L372" s="21"/>
      <c r="M372" s="21"/>
      <c r="N372" s="21"/>
      <c r="O372" s="20"/>
      <c r="P372" s="20"/>
      <c r="Q372" s="20"/>
      <c r="R372" s="18"/>
    </row>
    <row r="373" spans="3:18">
      <c r="C373" s="21"/>
      <c r="D373" s="21"/>
      <c r="E373" s="21"/>
      <c r="F373" s="182"/>
      <c r="G373" s="21"/>
      <c r="H373" s="21"/>
      <c r="I373" s="21"/>
      <c r="J373" s="21"/>
      <c r="K373" s="21"/>
      <c r="L373" s="21"/>
      <c r="M373" s="21"/>
      <c r="N373" s="21"/>
      <c r="O373" s="20"/>
      <c r="P373" s="20"/>
      <c r="Q373" s="20"/>
      <c r="R373" s="18"/>
    </row>
    <row r="374" spans="3:18">
      <c r="C374" s="21"/>
      <c r="D374" s="21"/>
      <c r="E374" s="21"/>
      <c r="F374" s="182"/>
      <c r="G374" s="21"/>
      <c r="H374" s="21"/>
      <c r="I374" s="21"/>
      <c r="J374" s="21"/>
      <c r="K374" s="21"/>
      <c r="L374" s="21"/>
      <c r="M374" s="21"/>
      <c r="N374" s="21"/>
      <c r="O374" s="20"/>
      <c r="P374" s="20"/>
      <c r="Q374" s="20"/>
      <c r="R374" s="18"/>
    </row>
    <row r="375" spans="3:18">
      <c r="C375" s="21"/>
      <c r="D375" s="21"/>
      <c r="E375" s="21"/>
      <c r="F375" s="182"/>
      <c r="G375" s="21"/>
      <c r="H375" s="21"/>
      <c r="I375" s="21"/>
      <c r="J375" s="21"/>
      <c r="K375" s="21"/>
      <c r="L375" s="21"/>
      <c r="M375" s="21"/>
      <c r="N375" s="21"/>
      <c r="O375" s="20"/>
      <c r="P375" s="20"/>
      <c r="Q375" s="20"/>
      <c r="R375" s="18"/>
    </row>
    <row r="376" spans="3:18">
      <c r="C376" s="21"/>
      <c r="D376" s="21"/>
      <c r="E376" s="21"/>
      <c r="F376" s="182"/>
      <c r="G376" s="21"/>
      <c r="H376" s="21"/>
      <c r="I376" s="21"/>
      <c r="J376" s="21"/>
      <c r="K376" s="21"/>
      <c r="L376" s="21"/>
      <c r="M376" s="21"/>
      <c r="N376" s="21"/>
      <c r="O376" s="20"/>
      <c r="P376" s="20"/>
      <c r="Q376" s="20"/>
      <c r="R376" s="18"/>
    </row>
    <row r="377" spans="3:18">
      <c r="C377" s="21"/>
      <c r="D377" s="21"/>
      <c r="E377" s="21"/>
      <c r="F377" s="182"/>
      <c r="G377" s="21"/>
      <c r="H377" s="21"/>
      <c r="I377" s="21"/>
      <c r="J377" s="21"/>
      <c r="K377" s="21"/>
      <c r="L377" s="21"/>
      <c r="M377" s="21"/>
      <c r="N377" s="21"/>
      <c r="O377" s="20"/>
      <c r="P377" s="20"/>
      <c r="Q377" s="20"/>
      <c r="R377" s="18"/>
    </row>
    <row r="378" spans="3:18">
      <c r="C378" s="21"/>
      <c r="D378" s="21"/>
      <c r="E378" s="21"/>
      <c r="F378" s="182"/>
      <c r="G378" s="21"/>
      <c r="H378" s="21"/>
      <c r="I378" s="21"/>
      <c r="J378" s="21"/>
      <c r="K378" s="21"/>
      <c r="L378" s="21"/>
      <c r="M378" s="21"/>
      <c r="N378" s="21"/>
      <c r="O378" s="20"/>
      <c r="P378" s="20"/>
      <c r="Q378" s="20"/>
      <c r="R378" s="18"/>
    </row>
    <row r="379" spans="3:18">
      <c r="C379" s="21"/>
      <c r="D379" s="21"/>
      <c r="E379" s="21"/>
      <c r="F379" s="182"/>
      <c r="G379" s="21"/>
      <c r="H379" s="21"/>
      <c r="I379" s="21"/>
      <c r="J379" s="21"/>
      <c r="K379" s="21"/>
      <c r="L379" s="21"/>
      <c r="M379" s="21"/>
      <c r="N379" s="21"/>
      <c r="O379" s="20"/>
      <c r="P379" s="20"/>
      <c r="Q379" s="20"/>
      <c r="R379" s="18"/>
    </row>
    <row r="380" spans="3:18">
      <c r="C380" s="21"/>
      <c r="D380" s="21"/>
      <c r="E380" s="21"/>
      <c r="F380" s="182"/>
      <c r="G380" s="21"/>
      <c r="H380" s="21"/>
      <c r="I380" s="21"/>
      <c r="J380" s="21"/>
      <c r="K380" s="21"/>
      <c r="L380" s="21"/>
      <c r="M380" s="21"/>
      <c r="N380" s="21"/>
      <c r="O380" s="20"/>
      <c r="P380" s="20"/>
      <c r="Q380" s="20"/>
      <c r="R380" s="18"/>
    </row>
    <row r="381" spans="3:18">
      <c r="C381" s="21"/>
      <c r="D381" s="21"/>
      <c r="E381" s="21"/>
      <c r="F381" s="182"/>
      <c r="G381" s="21"/>
      <c r="H381" s="21"/>
      <c r="I381" s="21"/>
      <c r="J381" s="21"/>
      <c r="K381" s="21"/>
      <c r="L381" s="21"/>
      <c r="M381" s="21"/>
      <c r="N381" s="21"/>
      <c r="O381" s="20"/>
      <c r="P381" s="20"/>
      <c r="Q381" s="20"/>
      <c r="R381" s="18"/>
    </row>
    <row r="382" spans="3:18">
      <c r="C382" s="21"/>
      <c r="D382" s="21"/>
      <c r="E382" s="21"/>
      <c r="F382" s="182"/>
      <c r="G382" s="21"/>
      <c r="H382" s="21"/>
      <c r="I382" s="21"/>
      <c r="J382" s="21"/>
      <c r="K382" s="21"/>
      <c r="L382" s="21"/>
      <c r="M382" s="21"/>
      <c r="N382" s="21"/>
      <c r="O382" s="20"/>
      <c r="P382" s="20"/>
      <c r="Q382" s="20"/>
      <c r="R382" s="18"/>
    </row>
    <row r="383" spans="3:18">
      <c r="C383" s="21"/>
      <c r="D383" s="21"/>
      <c r="E383" s="21"/>
      <c r="F383" s="182"/>
      <c r="G383" s="21"/>
      <c r="H383" s="21"/>
      <c r="I383" s="21"/>
      <c r="J383" s="21"/>
      <c r="K383" s="21"/>
      <c r="L383" s="21"/>
      <c r="M383" s="21"/>
      <c r="N383" s="21"/>
      <c r="O383" s="20"/>
      <c r="P383" s="20"/>
      <c r="Q383" s="20"/>
      <c r="R383" s="18"/>
    </row>
    <row r="384" spans="3:18">
      <c r="C384" s="21"/>
      <c r="D384" s="21"/>
      <c r="E384" s="21"/>
      <c r="F384" s="182"/>
      <c r="G384" s="21"/>
      <c r="H384" s="21"/>
      <c r="I384" s="21"/>
      <c r="J384" s="21"/>
      <c r="K384" s="21"/>
      <c r="L384" s="21"/>
      <c r="M384" s="21"/>
      <c r="N384" s="21"/>
      <c r="O384" s="20"/>
      <c r="P384" s="20"/>
      <c r="Q384" s="20"/>
      <c r="R384" s="18"/>
    </row>
    <row r="385" spans="3:18">
      <c r="C385" s="21"/>
      <c r="D385" s="21"/>
      <c r="E385" s="21"/>
      <c r="F385" s="182"/>
      <c r="G385" s="21"/>
      <c r="H385" s="21"/>
      <c r="I385" s="21"/>
      <c r="J385" s="21"/>
      <c r="K385" s="21"/>
      <c r="L385" s="21"/>
      <c r="M385" s="21"/>
      <c r="N385" s="21"/>
      <c r="O385" s="20"/>
      <c r="P385" s="20"/>
      <c r="Q385" s="20"/>
      <c r="R385" s="18"/>
    </row>
    <row r="386" spans="3:18">
      <c r="C386" s="21"/>
      <c r="D386" s="21"/>
      <c r="E386" s="21"/>
      <c r="F386" s="182"/>
      <c r="G386" s="21"/>
      <c r="H386" s="21"/>
      <c r="I386" s="21"/>
      <c r="J386" s="21"/>
      <c r="K386" s="21"/>
      <c r="L386" s="21"/>
      <c r="M386" s="21"/>
      <c r="N386" s="21"/>
      <c r="O386" s="20"/>
      <c r="P386" s="20"/>
      <c r="Q386" s="20"/>
      <c r="R386" s="18"/>
    </row>
    <row r="387" spans="3:18">
      <c r="C387" s="21"/>
      <c r="D387" s="21"/>
      <c r="E387" s="21"/>
      <c r="F387" s="182"/>
      <c r="G387" s="21"/>
      <c r="H387" s="21"/>
      <c r="I387" s="21"/>
      <c r="J387" s="21"/>
      <c r="K387" s="21"/>
      <c r="L387" s="21"/>
      <c r="M387" s="21"/>
      <c r="N387" s="21"/>
      <c r="O387" s="20"/>
      <c r="P387" s="20"/>
      <c r="Q387" s="20"/>
      <c r="R387" s="18"/>
    </row>
    <row r="388" spans="3:18">
      <c r="C388" s="21"/>
      <c r="D388" s="21"/>
      <c r="E388" s="21"/>
      <c r="F388" s="182"/>
      <c r="G388" s="21"/>
      <c r="H388" s="21"/>
      <c r="I388" s="21"/>
      <c r="J388" s="21"/>
      <c r="K388" s="21"/>
      <c r="L388" s="21"/>
      <c r="M388" s="21"/>
      <c r="N388" s="21"/>
      <c r="O388" s="20"/>
      <c r="P388" s="20"/>
      <c r="Q388" s="20"/>
      <c r="R388" s="18"/>
    </row>
    <row r="389" spans="3:18">
      <c r="C389" s="21"/>
      <c r="D389" s="21"/>
      <c r="E389" s="21"/>
      <c r="F389" s="182"/>
      <c r="G389" s="21"/>
      <c r="H389" s="21"/>
      <c r="I389" s="21"/>
      <c r="J389" s="21"/>
      <c r="K389" s="21"/>
      <c r="L389" s="21"/>
      <c r="M389" s="21"/>
      <c r="N389" s="21"/>
      <c r="O389" s="20"/>
      <c r="P389" s="20"/>
      <c r="Q389" s="20"/>
      <c r="R389" s="18"/>
    </row>
    <row r="390" spans="3:18">
      <c r="C390" s="21"/>
      <c r="D390" s="21"/>
      <c r="E390" s="21"/>
      <c r="F390" s="182"/>
      <c r="G390" s="21"/>
      <c r="H390" s="21"/>
      <c r="I390" s="21"/>
      <c r="J390" s="21"/>
      <c r="K390" s="21"/>
      <c r="L390" s="21"/>
      <c r="M390" s="21"/>
      <c r="N390" s="21"/>
      <c r="O390" s="20"/>
      <c r="P390" s="20"/>
      <c r="Q390" s="20"/>
      <c r="R390" s="18"/>
    </row>
    <row r="391" spans="3:18">
      <c r="C391" s="21"/>
      <c r="D391" s="21"/>
      <c r="E391" s="21"/>
      <c r="F391" s="182"/>
      <c r="G391" s="21"/>
      <c r="H391" s="21"/>
      <c r="I391" s="21"/>
      <c r="J391" s="21"/>
      <c r="K391" s="21"/>
      <c r="L391" s="21"/>
      <c r="M391" s="21"/>
      <c r="N391" s="21"/>
      <c r="O391" s="20"/>
      <c r="P391" s="20"/>
      <c r="Q391" s="20"/>
      <c r="R391" s="18"/>
    </row>
    <row r="392" spans="3:18">
      <c r="C392" s="21"/>
      <c r="D392" s="21"/>
      <c r="E392" s="21"/>
      <c r="F392" s="182"/>
      <c r="G392" s="21"/>
      <c r="H392" s="21"/>
      <c r="I392" s="21"/>
      <c r="J392" s="21"/>
      <c r="K392" s="21"/>
      <c r="L392" s="21"/>
      <c r="M392" s="21"/>
      <c r="N392" s="21"/>
      <c r="O392" s="20"/>
      <c r="P392" s="20"/>
      <c r="Q392" s="20"/>
      <c r="R392" s="18"/>
    </row>
    <row r="393" spans="3:18">
      <c r="C393" s="21"/>
      <c r="D393" s="21"/>
      <c r="E393" s="21"/>
      <c r="F393" s="182"/>
      <c r="G393" s="21"/>
      <c r="H393" s="21"/>
      <c r="I393" s="21"/>
      <c r="J393" s="21"/>
      <c r="K393" s="21"/>
      <c r="L393" s="21"/>
      <c r="M393" s="21"/>
      <c r="N393" s="21"/>
      <c r="O393" s="20"/>
      <c r="P393" s="20"/>
      <c r="Q393" s="20"/>
      <c r="R393" s="18"/>
    </row>
    <row r="394" spans="3:18">
      <c r="C394" s="21"/>
      <c r="D394" s="21"/>
      <c r="E394" s="21"/>
      <c r="F394" s="182"/>
      <c r="G394" s="21"/>
      <c r="H394" s="21"/>
      <c r="I394" s="21"/>
      <c r="J394" s="21"/>
      <c r="K394" s="21"/>
      <c r="L394" s="21"/>
      <c r="M394" s="21"/>
      <c r="N394" s="21"/>
      <c r="O394" s="20"/>
      <c r="P394" s="20"/>
      <c r="Q394" s="20"/>
      <c r="R394" s="18"/>
    </row>
    <row r="395" spans="3:18">
      <c r="C395" s="21"/>
      <c r="D395" s="21"/>
      <c r="E395" s="21"/>
      <c r="F395" s="182"/>
      <c r="G395" s="21"/>
      <c r="H395" s="21"/>
      <c r="I395" s="21"/>
      <c r="J395" s="21"/>
      <c r="K395" s="21"/>
      <c r="L395" s="21"/>
      <c r="M395" s="21"/>
      <c r="N395" s="21"/>
      <c r="O395" s="20"/>
      <c r="P395" s="20"/>
      <c r="Q395" s="20"/>
      <c r="R395" s="18"/>
    </row>
    <row r="396" spans="3:18">
      <c r="C396" s="21"/>
      <c r="D396" s="21"/>
      <c r="E396" s="21"/>
      <c r="F396" s="182"/>
      <c r="G396" s="21"/>
      <c r="H396" s="21"/>
      <c r="I396" s="21"/>
      <c r="J396" s="21"/>
      <c r="K396" s="21"/>
      <c r="L396" s="21"/>
      <c r="M396" s="21"/>
      <c r="N396" s="21"/>
      <c r="O396" s="20"/>
      <c r="P396" s="20"/>
      <c r="Q396" s="20"/>
      <c r="R396" s="18"/>
    </row>
    <row r="397" spans="3:18">
      <c r="C397" s="21"/>
      <c r="D397" s="21"/>
      <c r="E397" s="21"/>
      <c r="F397" s="182"/>
      <c r="G397" s="21"/>
      <c r="H397" s="21"/>
      <c r="I397" s="21"/>
      <c r="J397" s="21"/>
      <c r="K397" s="21"/>
      <c r="L397" s="21"/>
      <c r="M397" s="21"/>
      <c r="N397" s="21"/>
      <c r="O397" s="20"/>
      <c r="P397" s="20"/>
      <c r="Q397" s="20"/>
      <c r="R397" s="18"/>
    </row>
    <row r="398" spans="3:18">
      <c r="C398" s="21"/>
      <c r="D398" s="21"/>
      <c r="E398" s="21"/>
      <c r="F398" s="182"/>
      <c r="G398" s="21"/>
      <c r="H398" s="21"/>
      <c r="I398" s="21"/>
      <c r="J398" s="21"/>
      <c r="K398" s="21"/>
      <c r="L398" s="21"/>
      <c r="M398" s="21"/>
      <c r="N398" s="21"/>
      <c r="O398" s="20"/>
      <c r="P398" s="20"/>
      <c r="Q398" s="20"/>
      <c r="R398" s="18"/>
    </row>
    <row r="399" spans="3:18">
      <c r="C399" s="21"/>
      <c r="D399" s="21"/>
      <c r="E399" s="21"/>
      <c r="F399" s="182"/>
      <c r="G399" s="21"/>
      <c r="H399" s="21"/>
      <c r="I399" s="21"/>
      <c r="J399" s="21"/>
      <c r="K399" s="21"/>
      <c r="L399" s="21"/>
      <c r="M399" s="21"/>
      <c r="N399" s="21"/>
      <c r="O399" s="20"/>
      <c r="P399" s="20"/>
      <c r="Q399" s="20"/>
      <c r="R399" s="18"/>
    </row>
    <row r="400" spans="3:18">
      <c r="C400" s="21"/>
      <c r="D400" s="21"/>
      <c r="E400" s="21"/>
      <c r="F400" s="182"/>
      <c r="G400" s="21"/>
      <c r="H400" s="21"/>
      <c r="I400" s="21"/>
      <c r="J400" s="21"/>
      <c r="K400" s="21"/>
      <c r="L400" s="21"/>
      <c r="M400" s="21"/>
      <c r="N400" s="21"/>
      <c r="O400" s="20"/>
      <c r="P400" s="20"/>
      <c r="Q400" s="20"/>
      <c r="R400" s="18"/>
    </row>
    <row r="401" spans="3:18">
      <c r="C401" s="21"/>
      <c r="D401" s="21"/>
      <c r="E401" s="21"/>
      <c r="F401" s="182"/>
      <c r="G401" s="21"/>
      <c r="H401" s="21"/>
      <c r="I401" s="21"/>
      <c r="J401" s="21"/>
      <c r="K401" s="21"/>
      <c r="L401" s="21"/>
      <c r="M401" s="21"/>
      <c r="N401" s="21"/>
      <c r="O401" s="20"/>
      <c r="P401" s="20"/>
      <c r="Q401" s="20"/>
      <c r="R401" s="18"/>
    </row>
    <row r="402" spans="3:18">
      <c r="C402" s="21"/>
      <c r="D402" s="21"/>
      <c r="E402" s="21"/>
      <c r="F402" s="182"/>
      <c r="G402" s="21"/>
      <c r="H402" s="21"/>
      <c r="I402" s="21"/>
      <c r="J402" s="21"/>
      <c r="K402" s="21"/>
      <c r="L402" s="21"/>
      <c r="M402" s="21"/>
      <c r="N402" s="21"/>
      <c r="O402" s="20"/>
      <c r="P402" s="20"/>
      <c r="Q402" s="20"/>
      <c r="R402" s="18"/>
    </row>
    <row r="403" spans="3:18">
      <c r="C403" s="21"/>
      <c r="D403" s="21"/>
      <c r="E403" s="21"/>
      <c r="F403" s="182"/>
      <c r="G403" s="21"/>
      <c r="H403" s="21"/>
      <c r="I403" s="21"/>
      <c r="J403" s="21"/>
      <c r="K403" s="21"/>
      <c r="L403" s="21"/>
      <c r="M403" s="21"/>
      <c r="N403" s="21"/>
      <c r="O403" s="20"/>
      <c r="P403" s="20"/>
      <c r="Q403" s="20"/>
      <c r="R403" s="18"/>
    </row>
    <row r="404" spans="3:18">
      <c r="C404" s="21"/>
      <c r="D404" s="21"/>
      <c r="E404" s="21"/>
      <c r="F404" s="182"/>
      <c r="G404" s="21"/>
      <c r="H404" s="21"/>
      <c r="I404" s="21"/>
      <c r="J404" s="21"/>
      <c r="K404" s="21"/>
      <c r="L404" s="21"/>
      <c r="M404" s="21"/>
      <c r="N404" s="21"/>
      <c r="O404" s="20"/>
      <c r="P404" s="20"/>
      <c r="Q404" s="20"/>
      <c r="R404" s="18"/>
    </row>
    <row r="405" spans="3:18">
      <c r="C405" s="21"/>
      <c r="D405" s="21"/>
      <c r="E405" s="21"/>
      <c r="F405" s="182"/>
      <c r="G405" s="21"/>
      <c r="H405" s="21"/>
      <c r="I405" s="21"/>
      <c r="J405" s="21"/>
      <c r="K405" s="21"/>
      <c r="L405" s="21"/>
      <c r="M405" s="21"/>
      <c r="N405" s="21"/>
      <c r="O405" s="20"/>
      <c r="P405" s="20"/>
      <c r="Q405" s="20"/>
      <c r="R405" s="18"/>
    </row>
    <row r="406" spans="3:18">
      <c r="C406" s="21"/>
      <c r="D406" s="21"/>
      <c r="E406" s="21"/>
      <c r="F406" s="182"/>
      <c r="G406" s="21"/>
      <c r="H406" s="21"/>
      <c r="I406" s="21"/>
      <c r="J406" s="21"/>
      <c r="K406" s="21"/>
      <c r="L406" s="21"/>
      <c r="M406" s="21"/>
      <c r="N406" s="21"/>
      <c r="O406" s="20"/>
      <c r="P406" s="20"/>
      <c r="Q406" s="20"/>
      <c r="R406" s="18"/>
    </row>
    <row r="407" spans="3:18">
      <c r="C407" s="21"/>
      <c r="D407" s="21"/>
      <c r="E407" s="21"/>
      <c r="F407" s="182"/>
      <c r="G407" s="21"/>
      <c r="H407" s="21"/>
      <c r="I407" s="21"/>
      <c r="J407" s="21"/>
      <c r="K407" s="21"/>
      <c r="L407" s="21"/>
      <c r="M407" s="21"/>
      <c r="N407" s="21"/>
      <c r="O407" s="20"/>
      <c r="P407" s="20"/>
      <c r="Q407" s="20"/>
      <c r="R407" s="18"/>
    </row>
    <row r="408" spans="3:18">
      <c r="C408" s="21"/>
      <c r="D408" s="21"/>
      <c r="E408" s="21"/>
      <c r="F408" s="182"/>
      <c r="G408" s="21"/>
      <c r="H408" s="21"/>
      <c r="I408" s="21"/>
      <c r="J408" s="21"/>
      <c r="K408" s="21"/>
      <c r="L408" s="21"/>
      <c r="M408" s="21"/>
      <c r="N408" s="21"/>
      <c r="O408" s="20"/>
      <c r="P408" s="20"/>
      <c r="Q408" s="20"/>
      <c r="R408" s="18"/>
    </row>
    <row r="409" spans="3:18">
      <c r="C409" s="21"/>
      <c r="D409" s="21"/>
      <c r="E409" s="21"/>
      <c r="F409" s="182"/>
      <c r="G409" s="21"/>
      <c r="H409" s="21"/>
      <c r="I409" s="21"/>
      <c r="J409" s="21"/>
      <c r="K409" s="21"/>
      <c r="L409" s="21"/>
      <c r="M409" s="21"/>
      <c r="N409" s="21"/>
      <c r="O409" s="20"/>
      <c r="P409" s="20"/>
      <c r="Q409" s="20"/>
      <c r="R409" s="18"/>
    </row>
    <row r="410" spans="3:18">
      <c r="C410" s="21"/>
      <c r="D410" s="21"/>
      <c r="E410" s="21"/>
      <c r="F410" s="182"/>
      <c r="G410" s="21"/>
      <c r="H410" s="21"/>
      <c r="I410" s="21"/>
      <c r="J410" s="21"/>
      <c r="K410" s="21"/>
      <c r="L410" s="21"/>
      <c r="M410" s="21"/>
      <c r="N410" s="21"/>
      <c r="O410" s="20"/>
      <c r="P410" s="20"/>
      <c r="Q410" s="20"/>
      <c r="R410" s="18"/>
    </row>
    <row r="411" spans="3:18">
      <c r="C411" s="21"/>
      <c r="D411" s="21"/>
      <c r="E411" s="21"/>
      <c r="F411" s="182"/>
      <c r="G411" s="21"/>
      <c r="H411" s="21"/>
      <c r="I411" s="21"/>
      <c r="J411" s="21"/>
      <c r="K411" s="21"/>
      <c r="L411" s="21"/>
      <c r="M411" s="21"/>
      <c r="N411" s="21"/>
      <c r="O411" s="20"/>
      <c r="P411" s="20"/>
      <c r="Q411" s="20"/>
      <c r="R411" s="18"/>
    </row>
    <row r="412" spans="3:18">
      <c r="C412" s="21"/>
      <c r="D412" s="21"/>
      <c r="E412" s="21"/>
      <c r="F412" s="182"/>
      <c r="G412" s="21"/>
      <c r="H412" s="21"/>
      <c r="I412" s="21"/>
      <c r="J412" s="21"/>
      <c r="K412" s="21"/>
      <c r="L412" s="21"/>
      <c r="M412" s="21"/>
      <c r="N412" s="21"/>
      <c r="O412" s="20"/>
      <c r="P412" s="20"/>
      <c r="Q412" s="20"/>
      <c r="R412" s="18"/>
    </row>
    <row r="413" spans="3:18">
      <c r="C413" s="21"/>
      <c r="D413" s="21"/>
      <c r="E413" s="21"/>
      <c r="F413" s="182"/>
      <c r="G413" s="21"/>
      <c r="H413" s="21"/>
      <c r="I413" s="21"/>
      <c r="J413" s="21"/>
      <c r="K413" s="21"/>
      <c r="L413" s="21"/>
      <c r="M413" s="21"/>
      <c r="N413" s="21"/>
      <c r="O413" s="20"/>
      <c r="P413" s="20"/>
      <c r="Q413" s="20"/>
      <c r="R413" s="18"/>
    </row>
    <row r="414" spans="3:18">
      <c r="C414" s="21"/>
      <c r="D414" s="21"/>
      <c r="E414" s="21"/>
      <c r="F414" s="182"/>
      <c r="G414" s="21"/>
      <c r="H414" s="21"/>
      <c r="I414" s="21"/>
      <c r="J414" s="21"/>
      <c r="K414" s="21"/>
      <c r="L414" s="21"/>
      <c r="M414" s="21"/>
      <c r="N414" s="21"/>
      <c r="O414" s="20"/>
      <c r="P414" s="20"/>
      <c r="Q414" s="20"/>
      <c r="R414" s="18"/>
    </row>
    <row r="415" spans="3:18">
      <c r="C415" s="21"/>
      <c r="D415" s="21"/>
      <c r="E415" s="21"/>
      <c r="F415" s="182"/>
      <c r="G415" s="21"/>
      <c r="H415" s="21"/>
      <c r="I415" s="21"/>
      <c r="J415" s="21"/>
      <c r="K415" s="21"/>
      <c r="L415" s="21"/>
      <c r="M415" s="21"/>
      <c r="N415" s="21"/>
      <c r="O415" s="20"/>
      <c r="P415" s="20"/>
      <c r="Q415" s="20"/>
      <c r="R415" s="18"/>
    </row>
    <row r="416" spans="3:18">
      <c r="C416" s="21"/>
      <c r="D416" s="21"/>
      <c r="E416" s="21"/>
      <c r="F416" s="182"/>
      <c r="G416" s="21"/>
      <c r="H416" s="21"/>
      <c r="I416" s="21"/>
      <c r="J416" s="21"/>
      <c r="K416" s="21"/>
      <c r="L416" s="21"/>
      <c r="M416" s="21"/>
      <c r="N416" s="21"/>
      <c r="O416" s="20"/>
      <c r="P416" s="20"/>
      <c r="Q416" s="20"/>
      <c r="R416" s="18"/>
    </row>
    <row r="417" spans="3:18">
      <c r="C417" s="21"/>
      <c r="D417" s="21"/>
      <c r="E417" s="21"/>
      <c r="F417" s="182"/>
      <c r="G417" s="21"/>
      <c r="H417" s="21"/>
      <c r="I417" s="21"/>
      <c r="J417" s="21"/>
      <c r="K417" s="21"/>
      <c r="L417" s="21"/>
      <c r="M417" s="21"/>
      <c r="N417" s="21"/>
      <c r="O417" s="20"/>
      <c r="P417" s="20"/>
      <c r="Q417" s="20"/>
      <c r="R417" s="18"/>
    </row>
    <row r="418" spans="3:18">
      <c r="C418" s="21"/>
      <c r="D418" s="21"/>
      <c r="E418" s="21"/>
      <c r="F418" s="182"/>
      <c r="G418" s="21"/>
      <c r="H418" s="21"/>
      <c r="I418" s="21"/>
      <c r="J418" s="21"/>
      <c r="K418" s="21"/>
      <c r="L418" s="21"/>
      <c r="M418" s="21"/>
      <c r="N418" s="21"/>
      <c r="O418" s="20"/>
      <c r="P418" s="20"/>
      <c r="Q418" s="20"/>
      <c r="R418" s="18"/>
    </row>
    <row r="419" spans="3:18">
      <c r="C419" s="21"/>
      <c r="D419" s="21"/>
      <c r="E419" s="21"/>
      <c r="F419" s="182"/>
      <c r="G419" s="21"/>
      <c r="H419" s="21"/>
      <c r="I419" s="21"/>
      <c r="J419" s="21"/>
      <c r="K419" s="21"/>
      <c r="L419" s="21"/>
      <c r="M419" s="21"/>
      <c r="N419" s="21"/>
      <c r="O419" s="20"/>
      <c r="P419" s="20"/>
      <c r="Q419" s="20"/>
      <c r="R419" s="18"/>
    </row>
    <row r="420" spans="3:18">
      <c r="C420" s="21"/>
      <c r="D420" s="21"/>
      <c r="E420" s="21"/>
      <c r="F420" s="182"/>
      <c r="G420" s="21"/>
      <c r="H420" s="21"/>
      <c r="I420" s="21"/>
      <c r="J420" s="21"/>
      <c r="K420" s="21"/>
      <c r="L420" s="21"/>
      <c r="M420" s="21"/>
      <c r="N420" s="21"/>
      <c r="O420" s="20"/>
      <c r="P420" s="20"/>
      <c r="Q420" s="20"/>
      <c r="R420" s="18"/>
    </row>
    <row r="421" spans="3:18">
      <c r="C421" s="21"/>
      <c r="D421" s="21"/>
      <c r="E421" s="21"/>
      <c r="F421" s="182"/>
      <c r="G421" s="21"/>
      <c r="H421" s="21"/>
      <c r="I421" s="21"/>
      <c r="J421" s="21"/>
      <c r="K421" s="21"/>
      <c r="L421" s="21"/>
      <c r="M421" s="21"/>
      <c r="N421" s="21"/>
      <c r="O421" s="20"/>
      <c r="P421" s="20"/>
      <c r="Q421" s="20"/>
      <c r="R421" s="18"/>
    </row>
    <row r="422" spans="3:18">
      <c r="C422" s="21"/>
      <c r="D422" s="21"/>
      <c r="E422" s="21"/>
      <c r="F422" s="182"/>
      <c r="G422" s="21"/>
      <c r="H422" s="21"/>
      <c r="I422" s="21"/>
      <c r="J422" s="21"/>
      <c r="K422" s="21"/>
      <c r="L422" s="21"/>
      <c r="M422" s="21"/>
      <c r="N422" s="21"/>
      <c r="O422" s="20"/>
      <c r="P422" s="20"/>
      <c r="Q422" s="20"/>
      <c r="R422" s="18"/>
    </row>
    <row r="423" spans="3:18">
      <c r="C423" s="21"/>
      <c r="D423" s="21"/>
      <c r="E423" s="21"/>
      <c r="F423" s="182"/>
      <c r="G423" s="21"/>
      <c r="H423" s="21"/>
      <c r="I423" s="21"/>
      <c r="J423" s="21"/>
      <c r="K423" s="21"/>
      <c r="L423" s="21"/>
      <c r="M423" s="21"/>
      <c r="N423" s="21"/>
      <c r="O423" s="20"/>
      <c r="P423" s="20"/>
      <c r="Q423" s="20"/>
      <c r="R423" s="18"/>
    </row>
    <row r="424" spans="3:18">
      <c r="C424" s="21"/>
      <c r="D424" s="21"/>
      <c r="E424" s="21"/>
      <c r="F424" s="182"/>
      <c r="G424" s="21"/>
      <c r="H424" s="21"/>
      <c r="I424" s="21"/>
      <c r="J424" s="21"/>
      <c r="K424" s="21"/>
      <c r="L424" s="21"/>
      <c r="M424" s="21"/>
      <c r="N424" s="21"/>
      <c r="O424" s="20"/>
      <c r="P424" s="20"/>
      <c r="Q424" s="20"/>
      <c r="R424" s="18"/>
    </row>
    <row r="425" spans="3:18">
      <c r="C425" s="21"/>
      <c r="D425" s="21"/>
      <c r="E425" s="21"/>
      <c r="F425" s="182"/>
      <c r="G425" s="21"/>
      <c r="H425" s="21"/>
      <c r="I425" s="21"/>
      <c r="J425" s="21"/>
      <c r="K425" s="21"/>
      <c r="L425" s="21"/>
      <c r="M425" s="21"/>
      <c r="N425" s="21"/>
      <c r="O425" s="20"/>
      <c r="P425" s="20"/>
      <c r="Q425" s="20"/>
      <c r="R425" s="18"/>
    </row>
    <row r="426" spans="3:18">
      <c r="C426" s="21"/>
      <c r="D426" s="21"/>
      <c r="E426" s="21"/>
      <c r="F426" s="182"/>
      <c r="G426" s="21"/>
      <c r="H426" s="21"/>
      <c r="I426" s="21"/>
      <c r="J426" s="21"/>
      <c r="K426" s="21"/>
      <c r="L426" s="21"/>
      <c r="M426" s="21"/>
      <c r="N426" s="21"/>
      <c r="O426" s="20"/>
      <c r="P426" s="20"/>
      <c r="Q426" s="20"/>
      <c r="R426" s="18"/>
    </row>
    <row r="427" spans="3:18">
      <c r="C427" s="21"/>
      <c r="D427" s="21"/>
      <c r="E427" s="21"/>
      <c r="F427" s="182"/>
      <c r="G427" s="21"/>
      <c r="H427" s="21"/>
      <c r="I427" s="21"/>
      <c r="J427" s="21"/>
      <c r="K427" s="21"/>
      <c r="L427" s="21"/>
      <c r="M427" s="21"/>
      <c r="N427" s="21"/>
      <c r="O427" s="20"/>
      <c r="P427" s="20"/>
      <c r="Q427" s="20"/>
      <c r="R427" s="18"/>
    </row>
    <row r="428" spans="3:18">
      <c r="C428" s="21"/>
      <c r="D428" s="21"/>
      <c r="E428" s="21"/>
      <c r="F428" s="182"/>
      <c r="G428" s="21"/>
      <c r="H428" s="21"/>
      <c r="I428" s="21"/>
      <c r="J428" s="21"/>
      <c r="K428" s="21"/>
      <c r="L428" s="21"/>
      <c r="M428" s="21"/>
      <c r="N428" s="21"/>
      <c r="O428" s="20"/>
      <c r="P428" s="20"/>
      <c r="Q428" s="20"/>
      <c r="R428" s="18"/>
    </row>
    <row r="429" spans="3:18">
      <c r="C429" s="21"/>
      <c r="D429" s="21"/>
      <c r="E429" s="21"/>
      <c r="F429" s="182"/>
      <c r="G429" s="21"/>
      <c r="H429" s="21"/>
      <c r="I429" s="21"/>
      <c r="J429" s="21"/>
      <c r="K429" s="21"/>
      <c r="L429" s="21"/>
      <c r="M429" s="21"/>
      <c r="N429" s="21"/>
      <c r="O429" s="20"/>
      <c r="P429" s="20"/>
      <c r="Q429" s="20"/>
      <c r="R429" s="18"/>
    </row>
    <row r="430" spans="3:18">
      <c r="C430" s="21"/>
      <c r="D430" s="21"/>
      <c r="E430" s="21"/>
      <c r="F430" s="182"/>
      <c r="G430" s="21"/>
      <c r="H430" s="21"/>
      <c r="I430" s="21"/>
      <c r="J430" s="21"/>
      <c r="K430" s="21"/>
      <c r="L430" s="21"/>
      <c r="M430" s="21"/>
      <c r="N430" s="21"/>
      <c r="O430" s="20"/>
      <c r="P430" s="20"/>
      <c r="Q430" s="20"/>
      <c r="R430" s="18"/>
    </row>
    <row r="431" spans="3:18">
      <c r="C431" s="21"/>
      <c r="D431" s="21"/>
      <c r="E431" s="21"/>
      <c r="F431" s="182"/>
      <c r="G431" s="21"/>
      <c r="H431" s="21"/>
      <c r="I431" s="21"/>
      <c r="J431" s="21"/>
      <c r="K431" s="21"/>
      <c r="L431" s="21"/>
      <c r="M431" s="21"/>
      <c r="N431" s="21"/>
      <c r="O431" s="20"/>
      <c r="P431" s="20"/>
      <c r="Q431" s="20"/>
      <c r="R431" s="18"/>
    </row>
    <row r="432" spans="3:18">
      <c r="C432" s="21"/>
      <c r="D432" s="21"/>
      <c r="E432" s="21"/>
      <c r="F432" s="182"/>
      <c r="G432" s="21"/>
      <c r="H432" s="21"/>
      <c r="I432" s="21"/>
      <c r="J432" s="21"/>
      <c r="K432" s="21"/>
      <c r="L432" s="21"/>
      <c r="M432" s="21"/>
      <c r="N432" s="21"/>
      <c r="O432" s="20"/>
      <c r="P432" s="20"/>
      <c r="Q432" s="20"/>
      <c r="R432" s="18"/>
    </row>
    <row r="433" spans="3:18">
      <c r="C433" s="21"/>
      <c r="D433" s="21"/>
      <c r="E433" s="21"/>
      <c r="F433" s="182"/>
      <c r="G433" s="21"/>
      <c r="H433" s="21"/>
      <c r="I433" s="21"/>
      <c r="J433" s="21"/>
      <c r="K433" s="21"/>
      <c r="L433" s="21"/>
      <c r="M433" s="21"/>
      <c r="N433" s="21"/>
      <c r="O433" s="20"/>
      <c r="P433" s="20"/>
      <c r="Q433" s="20"/>
      <c r="R433" s="18"/>
    </row>
    <row r="434" spans="3:18">
      <c r="C434" s="21"/>
      <c r="D434" s="21"/>
      <c r="E434" s="21"/>
      <c r="F434" s="182"/>
      <c r="G434" s="21"/>
      <c r="H434" s="21"/>
      <c r="I434" s="21"/>
      <c r="J434" s="21"/>
      <c r="K434" s="21"/>
      <c r="L434" s="21"/>
      <c r="M434" s="21"/>
      <c r="N434" s="21"/>
      <c r="O434" s="20"/>
      <c r="P434" s="20"/>
      <c r="Q434" s="20"/>
      <c r="R434" s="18"/>
    </row>
    <row r="435" spans="3:18">
      <c r="C435" s="21"/>
      <c r="D435" s="21"/>
      <c r="E435" s="21"/>
      <c r="F435" s="182"/>
      <c r="G435" s="21"/>
      <c r="H435" s="21"/>
      <c r="I435" s="21"/>
      <c r="J435" s="21"/>
      <c r="K435" s="21"/>
      <c r="L435" s="21"/>
      <c r="M435" s="21"/>
      <c r="N435" s="21"/>
      <c r="O435" s="20"/>
      <c r="P435" s="20"/>
      <c r="Q435" s="20"/>
      <c r="R435" s="18"/>
    </row>
    <row r="436" spans="3:18">
      <c r="C436" s="21"/>
      <c r="D436" s="21"/>
      <c r="E436" s="21"/>
      <c r="F436" s="182"/>
      <c r="G436" s="21"/>
      <c r="H436" s="21"/>
      <c r="I436" s="21"/>
      <c r="J436" s="21"/>
      <c r="K436" s="21"/>
      <c r="L436" s="21"/>
      <c r="M436" s="21"/>
      <c r="N436" s="21"/>
      <c r="O436" s="20"/>
      <c r="P436" s="20"/>
      <c r="Q436" s="20"/>
      <c r="R436" s="18"/>
    </row>
    <row r="437" spans="3:18">
      <c r="C437" s="21"/>
      <c r="D437" s="21"/>
      <c r="E437" s="21"/>
      <c r="F437" s="182"/>
      <c r="G437" s="21"/>
      <c r="H437" s="21"/>
      <c r="I437" s="21"/>
      <c r="J437" s="21"/>
      <c r="K437" s="21"/>
      <c r="L437" s="21"/>
      <c r="M437" s="21"/>
      <c r="N437" s="21"/>
      <c r="O437" s="20"/>
      <c r="P437" s="20"/>
      <c r="Q437" s="20"/>
      <c r="R437" s="18"/>
    </row>
    <row r="438" spans="3:18">
      <c r="C438" s="21"/>
      <c r="D438" s="21"/>
      <c r="E438" s="21"/>
      <c r="F438" s="182"/>
      <c r="G438" s="21"/>
      <c r="H438" s="21"/>
      <c r="I438" s="21"/>
      <c r="J438" s="21"/>
      <c r="K438" s="21"/>
      <c r="L438" s="21"/>
      <c r="M438" s="21"/>
      <c r="N438" s="21"/>
      <c r="O438" s="20"/>
      <c r="P438" s="20"/>
      <c r="Q438" s="20"/>
      <c r="R438" s="18"/>
    </row>
    <row r="439" spans="3:18">
      <c r="C439" s="21"/>
      <c r="D439" s="21"/>
      <c r="E439" s="21"/>
      <c r="F439" s="182"/>
      <c r="G439" s="21"/>
      <c r="H439" s="21"/>
      <c r="I439" s="21"/>
      <c r="J439" s="21"/>
      <c r="K439" s="21"/>
      <c r="L439" s="21"/>
      <c r="M439" s="21"/>
      <c r="N439" s="21"/>
      <c r="O439" s="20"/>
      <c r="P439" s="20"/>
      <c r="Q439" s="20"/>
      <c r="R439" s="18"/>
    </row>
    <row r="440" spans="3:18">
      <c r="C440" s="21"/>
      <c r="D440" s="21"/>
      <c r="E440" s="21"/>
      <c r="F440" s="182"/>
      <c r="G440" s="21"/>
      <c r="H440" s="21"/>
      <c r="I440" s="21"/>
      <c r="J440" s="21"/>
      <c r="K440" s="21"/>
      <c r="L440" s="21"/>
      <c r="M440" s="21"/>
      <c r="N440" s="21"/>
      <c r="O440" s="20"/>
      <c r="P440" s="20"/>
      <c r="Q440" s="20"/>
      <c r="R440" s="18"/>
    </row>
    <row r="441" spans="3:18">
      <c r="C441" s="21"/>
      <c r="D441" s="21"/>
      <c r="E441" s="21"/>
      <c r="F441" s="182"/>
      <c r="G441" s="21"/>
      <c r="H441" s="21"/>
      <c r="I441" s="21"/>
      <c r="J441" s="21"/>
      <c r="K441" s="21"/>
      <c r="L441" s="21"/>
      <c r="M441" s="21"/>
      <c r="N441" s="21"/>
      <c r="O441" s="20"/>
      <c r="P441" s="20"/>
      <c r="Q441" s="20"/>
      <c r="R441" s="18"/>
    </row>
    <row r="442" spans="3:18">
      <c r="C442" s="21"/>
      <c r="D442" s="21"/>
      <c r="E442" s="21"/>
      <c r="F442" s="182"/>
      <c r="G442" s="21"/>
      <c r="H442" s="21"/>
      <c r="I442" s="21"/>
      <c r="J442" s="21"/>
      <c r="K442" s="21"/>
      <c r="L442" s="21"/>
      <c r="M442" s="21"/>
      <c r="N442" s="21"/>
      <c r="O442" s="20"/>
      <c r="P442" s="20"/>
      <c r="Q442" s="20"/>
      <c r="R442" s="18"/>
    </row>
    <row r="443" spans="3:18">
      <c r="C443" s="21"/>
      <c r="D443" s="21"/>
      <c r="E443" s="21"/>
      <c r="F443" s="182"/>
      <c r="G443" s="21"/>
      <c r="H443" s="21"/>
      <c r="I443" s="21"/>
      <c r="J443" s="21"/>
      <c r="K443" s="21"/>
      <c r="L443" s="21"/>
      <c r="M443" s="21"/>
      <c r="N443" s="21"/>
      <c r="O443" s="20"/>
      <c r="P443" s="20"/>
      <c r="Q443" s="20"/>
      <c r="R443" s="18"/>
    </row>
    <row r="444" spans="3:18">
      <c r="C444" s="21"/>
      <c r="D444" s="21"/>
      <c r="E444" s="21"/>
      <c r="F444" s="182"/>
      <c r="G444" s="21"/>
      <c r="H444" s="21"/>
      <c r="I444" s="21"/>
      <c r="J444" s="21"/>
      <c r="K444" s="21"/>
      <c r="L444" s="21"/>
      <c r="M444" s="21"/>
      <c r="N444" s="21"/>
      <c r="O444" s="20"/>
      <c r="P444" s="20"/>
      <c r="Q444" s="20"/>
      <c r="R444" s="18"/>
    </row>
    <row r="445" spans="3:18">
      <c r="C445" s="21"/>
      <c r="D445" s="21"/>
      <c r="E445" s="21"/>
      <c r="F445" s="182"/>
      <c r="G445" s="21"/>
      <c r="H445" s="21"/>
      <c r="I445" s="21"/>
      <c r="J445" s="21"/>
      <c r="K445" s="21"/>
      <c r="L445" s="21"/>
      <c r="M445" s="21"/>
      <c r="N445" s="21"/>
      <c r="O445" s="20"/>
      <c r="P445" s="20"/>
      <c r="Q445" s="20"/>
      <c r="R445" s="18"/>
    </row>
    <row r="446" spans="3:18">
      <c r="C446" s="21"/>
      <c r="D446" s="21"/>
      <c r="E446" s="21"/>
      <c r="F446" s="182"/>
      <c r="G446" s="21"/>
      <c r="H446" s="21"/>
      <c r="I446" s="21"/>
      <c r="J446" s="21"/>
      <c r="K446" s="21"/>
      <c r="L446" s="21"/>
      <c r="M446" s="21"/>
      <c r="N446" s="21"/>
      <c r="O446" s="20"/>
      <c r="P446" s="20"/>
      <c r="Q446" s="20"/>
      <c r="R446" s="18"/>
    </row>
    <row r="447" spans="3:18">
      <c r="C447" s="21"/>
      <c r="D447" s="21"/>
      <c r="E447" s="21"/>
      <c r="F447" s="182"/>
      <c r="G447" s="21"/>
      <c r="H447" s="21"/>
      <c r="I447" s="21"/>
      <c r="J447" s="21"/>
      <c r="K447" s="21"/>
      <c r="L447" s="21"/>
      <c r="M447" s="21"/>
      <c r="N447" s="21"/>
      <c r="O447" s="20"/>
      <c r="P447" s="20"/>
      <c r="Q447" s="20"/>
      <c r="R447" s="18"/>
    </row>
    <row r="448" spans="3:18">
      <c r="C448" s="21"/>
      <c r="D448" s="21"/>
      <c r="E448" s="21"/>
      <c r="F448" s="182"/>
      <c r="G448" s="21"/>
      <c r="H448" s="21"/>
      <c r="I448" s="21"/>
      <c r="J448" s="21"/>
      <c r="K448" s="21"/>
      <c r="L448" s="21"/>
      <c r="M448" s="21"/>
      <c r="N448" s="21"/>
      <c r="O448" s="20"/>
      <c r="P448" s="20"/>
      <c r="Q448" s="20"/>
      <c r="R448" s="18"/>
    </row>
    <row r="449" spans="3:18">
      <c r="C449" s="21"/>
      <c r="D449" s="21"/>
      <c r="E449" s="21"/>
      <c r="F449" s="182"/>
      <c r="G449" s="21"/>
      <c r="H449" s="21"/>
      <c r="I449" s="21"/>
      <c r="J449" s="21"/>
      <c r="K449" s="21"/>
      <c r="L449" s="21"/>
      <c r="M449" s="21"/>
      <c r="N449" s="21"/>
      <c r="O449" s="20"/>
      <c r="P449" s="20"/>
      <c r="Q449" s="20"/>
      <c r="R449" s="18"/>
    </row>
    <row r="450" spans="3:18">
      <c r="C450" s="21"/>
      <c r="D450" s="21"/>
      <c r="E450" s="21"/>
      <c r="F450" s="182"/>
      <c r="G450" s="21"/>
      <c r="H450" s="21"/>
      <c r="I450" s="21"/>
      <c r="J450" s="21"/>
      <c r="K450" s="21"/>
      <c r="L450" s="21"/>
      <c r="M450" s="21"/>
      <c r="N450" s="21"/>
      <c r="O450" s="20"/>
      <c r="P450" s="20"/>
      <c r="Q450" s="20"/>
      <c r="R450" s="18"/>
    </row>
    <row r="451" spans="3:18">
      <c r="C451" s="21"/>
      <c r="D451" s="21"/>
      <c r="E451" s="21"/>
      <c r="F451" s="182"/>
      <c r="G451" s="21"/>
      <c r="H451" s="21"/>
      <c r="I451" s="21"/>
      <c r="J451" s="21"/>
      <c r="K451" s="21"/>
      <c r="L451" s="21"/>
      <c r="M451" s="21"/>
      <c r="N451" s="21"/>
      <c r="O451" s="20"/>
      <c r="P451" s="20"/>
      <c r="Q451" s="20"/>
      <c r="R451" s="18"/>
    </row>
    <row r="452" spans="3:18">
      <c r="C452" s="21"/>
      <c r="D452" s="21"/>
      <c r="E452" s="21"/>
      <c r="F452" s="182"/>
      <c r="G452" s="21"/>
      <c r="H452" s="21"/>
      <c r="I452" s="21"/>
      <c r="J452" s="21"/>
      <c r="K452" s="21"/>
      <c r="L452" s="21"/>
      <c r="M452" s="21"/>
      <c r="N452" s="21"/>
      <c r="O452" s="20"/>
      <c r="P452" s="20"/>
      <c r="Q452" s="20"/>
      <c r="R452" s="18"/>
    </row>
    <row r="453" spans="3:18">
      <c r="C453" s="21"/>
      <c r="D453" s="21"/>
      <c r="E453" s="21"/>
      <c r="F453" s="182"/>
      <c r="G453" s="21"/>
      <c r="H453" s="21"/>
      <c r="I453" s="21"/>
      <c r="J453" s="21"/>
      <c r="K453" s="21"/>
      <c r="L453" s="21"/>
      <c r="M453" s="21"/>
      <c r="N453" s="21"/>
      <c r="O453" s="20"/>
      <c r="P453" s="20"/>
      <c r="Q453" s="20"/>
      <c r="R453" s="18"/>
    </row>
    <row r="454" spans="3:18">
      <c r="C454" s="21"/>
      <c r="D454" s="21"/>
      <c r="E454" s="21"/>
      <c r="F454" s="182"/>
      <c r="G454" s="21"/>
      <c r="H454" s="21"/>
      <c r="I454" s="21"/>
      <c r="J454" s="21"/>
      <c r="K454" s="21"/>
      <c r="L454" s="21"/>
      <c r="M454" s="21"/>
      <c r="N454" s="21"/>
      <c r="O454" s="20"/>
      <c r="P454" s="20"/>
      <c r="Q454" s="20"/>
      <c r="R454" s="18"/>
    </row>
    <row r="455" spans="3:18">
      <c r="C455" s="21"/>
      <c r="D455" s="21"/>
      <c r="E455" s="21"/>
      <c r="F455" s="182"/>
      <c r="G455" s="21"/>
      <c r="H455" s="21"/>
      <c r="I455" s="21"/>
      <c r="J455" s="21"/>
      <c r="K455" s="21"/>
      <c r="L455" s="21"/>
      <c r="M455" s="21"/>
      <c r="N455" s="21"/>
      <c r="O455" s="20"/>
      <c r="P455" s="20"/>
      <c r="Q455" s="20"/>
      <c r="R455" s="18"/>
    </row>
    <row r="456" spans="3:18">
      <c r="C456" s="21"/>
      <c r="D456" s="21"/>
      <c r="E456" s="21"/>
      <c r="F456" s="182"/>
      <c r="G456" s="21"/>
      <c r="H456" s="21"/>
      <c r="I456" s="21"/>
      <c r="J456" s="21"/>
      <c r="K456" s="21"/>
      <c r="L456" s="21"/>
      <c r="M456" s="21"/>
      <c r="N456" s="21"/>
      <c r="O456" s="20"/>
      <c r="P456" s="20"/>
      <c r="Q456" s="20"/>
      <c r="R456" s="18"/>
    </row>
    <row r="457" spans="3:18">
      <c r="C457" s="21"/>
      <c r="D457" s="21"/>
      <c r="E457" s="21"/>
      <c r="F457" s="182"/>
      <c r="G457" s="21"/>
      <c r="H457" s="21"/>
      <c r="I457" s="21"/>
      <c r="J457" s="21"/>
      <c r="K457" s="21"/>
      <c r="L457" s="21"/>
      <c r="M457" s="21"/>
      <c r="N457" s="21"/>
      <c r="O457" s="20"/>
      <c r="P457" s="20"/>
      <c r="Q457" s="20"/>
      <c r="R457" s="18"/>
    </row>
    <row r="458" spans="3:18">
      <c r="C458" s="21"/>
      <c r="D458" s="21"/>
      <c r="E458" s="21"/>
      <c r="F458" s="182"/>
      <c r="G458" s="21"/>
      <c r="H458" s="21"/>
      <c r="I458" s="21"/>
      <c r="J458" s="21"/>
      <c r="K458" s="21"/>
      <c r="L458" s="21"/>
      <c r="M458" s="21"/>
      <c r="N458" s="21"/>
      <c r="O458" s="20"/>
      <c r="P458" s="20"/>
      <c r="Q458" s="20"/>
      <c r="R458" s="18"/>
    </row>
    <row r="459" spans="3:18">
      <c r="C459" s="21"/>
      <c r="D459" s="21"/>
      <c r="E459" s="21"/>
      <c r="F459" s="182"/>
      <c r="G459" s="21"/>
      <c r="H459" s="21"/>
      <c r="I459" s="21"/>
      <c r="J459" s="21"/>
      <c r="K459" s="21"/>
      <c r="L459" s="21"/>
      <c r="M459" s="21"/>
      <c r="N459" s="21"/>
      <c r="O459" s="20"/>
      <c r="P459" s="20"/>
      <c r="Q459" s="20"/>
      <c r="R459" s="18"/>
    </row>
    <row r="460" spans="3:18">
      <c r="C460" s="21"/>
      <c r="D460" s="21"/>
      <c r="E460" s="21"/>
      <c r="F460" s="182"/>
      <c r="G460" s="21"/>
      <c r="H460" s="21"/>
      <c r="I460" s="21"/>
      <c r="J460" s="21"/>
      <c r="K460" s="21"/>
      <c r="L460" s="21"/>
      <c r="M460" s="21"/>
      <c r="N460" s="21"/>
      <c r="O460" s="20"/>
      <c r="P460" s="20"/>
      <c r="Q460" s="20"/>
      <c r="R460" s="18"/>
    </row>
    <row r="461" spans="3:18">
      <c r="C461" s="21"/>
      <c r="D461" s="21"/>
      <c r="E461" s="21"/>
      <c r="F461" s="182"/>
      <c r="G461" s="21"/>
      <c r="H461" s="21"/>
      <c r="I461" s="21"/>
      <c r="J461" s="21"/>
      <c r="K461" s="21"/>
      <c r="L461" s="21"/>
      <c r="M461" s="21"/>
      <c r="N461" s="21"/>
      <c r="O461" s="20"/>
      <c r="P461" s="20"/>
      <c r="Q461" s="20"/>
      <c r="R461" s="18"/>
    </row>
    <row r="462" spans="3:18">
      <c r="C462" s="21"/>
      <c r="D462" s="21"/>
      <c r="E462" s="21"/>
      <c r="F462" s="182"/>
      <c r="G462" s="21"/>
      <c r="H462" s="21"/>
      <c r="I462" s="21"/>
      <c r="J462" s="21"/>
      <c r="K462" s="21"/>
      <c r="L462" s="21"/>
      <c r="M462" s="21"/>
      <c r="N462" s="21"/>
      <c r="O462" s="20"/>
      <c r="P462" s="20"/>
      <c r="Q462" s="20"/>
      <c r="R462" s="18"/>
    </row>
    <row r="463" spans="3:18">
      <c r="C463" s="21"/>
      <c r="D463" s="21"/>
      <c r="E463" s="21"/>
      <c r="F463" s="182"/>
      <c r="G463" s="21"/>
      <c r="H463" s="21"/>
      <c r="I463" s="21"/>
      <c r="J463" s="21"/>
      <c r="K463" s="21"/>
      <c r="L463" s="21"/>
      <c r="M463" s="21"/>
      <c r="N463" s="21"/>
      <c r="O463" s="20"/>
      <c r="P463" s="20"/>
      <c r="Q463" s="20"/>
      <c r="R463" s="18"/>
    </row>
    <row r="464" spans="3:18">
      <c r="C464" s="21"/>
      <c r="D464" s="21"/>
      <c r="E464" s="21"/>
      <c r="F464" s="182"/>
      <c r="G464" s="21"/>
      <c r="H464" s="21"/>
      <c r="I464" s="21"/>
      <c r="J464" s="21"/>
      <c r="K464" s="21"/>
      <c r="L464" s="21"/>
      <c r="M464" s="21"/>
      <c r="N464" s="21"/>
      <c r="O464" s="20"/>
      <c r="P464" s="20"/>
      <c r="Q464" s="20"/>
      <c r="R464" s="18"/>
    </row>
    <row r="465" spans="3:18">
      <c r="C465" s="21"/>
      <c r="D465" s="21"/>
      <c r="E465" s="21"/>
      <c r="F465" s="182"/>
      <c r="G465" s="21"/>
      <c r="H465" s="21"/>
      <c r="I465" s="21"/>
      <c r="J465" s="21"/>
      <c r="K465" s="21"/>
      <c r="L465" s="21"/>
      <c r="M465" s="21"/>
      <c r="N465" s="21"/>
      <c r="O465" s="20"/>
      <c r="P465" s="20"/>
      <c r="Q465" s="20"/>
      <c r="R465" s="18"/>
    </row>
    <row r="466" spans="3:18">
      <c r="C466" s="21"/>
      <c r="D466" s="21"/>
      <c r="E466" s="21"/>
      <c r="F466" s="182"/>
      <c r="G466" s="21"/>
      <c r="H466" s="21"/>
      <c r="I466" s="21"/>
      <c r="J466" s="21"/>
      <c r="K466" s="21"/>
      <c r="L466" s="21"/>
      <c r="M466" s="21"/>
      <c r="N466" s="21"/>
      <c r="O466" s="20"/>
      <c r="P466" s="20"/>
      <c r="Q466" s="20"/>
      <c r="R466" s="18"/>
    </row>
    <row r="467" spans="3:18">
      <c r="C467" s="21"/>
      <c r="D467" s="21"/>
      <c r="E467" s="21"/>
      <c r="F467" s="182"/>
      <c r="G467" s="21"/>
      <c r="H467" s="21"/>
      <c r="I467" s="21"/>
      <c r="J467" s="21"/>
      <c r="K467" s="21"/>
      <c r="L467" s="21"/>
      <c r="M467" s="21"/>
      <c r="N467" s="21"/>
      <c r="O467" s="20"/>
      <c r="P467" s="20"/>
      <c r="Q467" s="20"/>
      <c r="R467" s="18"/>
    </row>
    <row r="468" spans="3:18">
      <c r="C468" s="21"/>
      <c r="D468" s="21"/>
      <c r="E468" s="21"/>
      <c r="F468" s="182"/>
      <c r="G468" s="21"/>
      <c r="H468" s="21"/>
      <c r="I468" s="21"/>
      <c r="J468" s="21"/>
      <c r="K468" s="21"/>
      <c r="L468" s="21"/>
      <c r="M468" s="21"/>
      <c r="N468" s="21"/>
      <c r="O468" s="20"/>
      <c r="P468" s="20"/>
      <c r="Q468" s="20"/>
      <c r="R468" s="18"/>
    </row>
    <row r="469" spans="3:18">
      <c r="C469" s="21"/>
      <c r="D469" s="21"/>
      <c r="E469" s="21"/>
      <c r="F469" s="182"/>
      <c r="G469" s="21"/>
      <c r="H469" s="21"/>
      <c r="I469" s="21"/>
      <c r="J469" s="21"/>
      <c r="K469" s="21"/>
      <c r="L469" s="21"/>
      <c r="M469" s="21"/>
      <c r="N469" s="21"/>
      <c r="O469" s="20"/>
      <c r="P469" s="20"/>
      <c r="Q469" s="20"/>
      <c r="R469" s="18"/>
    </row>
    <row r="470" spans="3:18">
      <c r="C470" s="21"/>
      <c r="D470" s="21"/>
      <c r="E470" s="21"/>
      <c r="F470" s="182"/>
      <c r="G470" s="21"/>
      <c r="H470" s="21"/>
      <c r="I470" s="21"/>
      <c r="J470" s="21"/>
      <c r="K470" s="21"/>
      <c r="L470" s="21"/>
      <c r="M470" s="21"/>
      <c r="N470" s="21"/>
      <c r="O470" s="20"/>
      <c r="P470" s="20"/>
      <c r="Q470" s="20"/>
      <c r="R470" s="18"/>
    </row>
    <row r="471" spans="3:18">
      <c r="C471" s="21"/>
      <c r="D471" s="21"/>
      <c r="E471" s="21"/>
      <c r="F471" s="182"/>
      <c r="G471" s="21"/>
      <c r="H471" s="21"/>
      <c r="I471" s="21"/>
      <c r="J471" s="21"/>
      <c r="K471" s="21"/>
      <c r="L471" s="21"/>
      <c r="M471" s="21"/>
      <c r="N471" s="21"/>
      <c r="O471" s="20"/>
      <c r="P471" s="20"/>
      <c r="Q471" s="20"/>
      <c r="R471" s="18"/>
    </row>
    <row r="472" spans="3:18">
      <c r="C472" s="21"/>
      <c r="D472" s="21"/>
      <c r="E472" s="21"/>
      <c r="F472" s="182"/>
      <c r="G472" s="21"/>
      <c r="H472" s="21"/>
      <c r="I472" s="21"/>
      <c r="J472" s="21"/>
      <c r="K472" s="21"/>
      <c r="L472" s="21"/>
      <c r="M472" s="21"/>
      <c r="N472" s="21"/>
      <c r="O472" s="20"/>
      <c r="P472" s="20"/>
      <c r="Q472" s="20"/>
      <c r="R472" s="18"/>
    </row>
    <row r="473" spans="3:18">
      <c r="C473" s="21"/>
      <c r="D473" s="21"/>
      <c r="E473" s="21"/>
      <c r="F473" s="182"/>
      <c r="G473" s="21"/>
      <c r="H473" s="21"/>
      <c r="I473" s="21"/>
      <c r="J473" s="21"/>
      <c r="K473" s="21"/>
      <c r="L473" s="21"/>
      <c r="M473" s="21"/>
      <c r="N473" s="21"/>
      <c r="O473" s="20"/>
      <c r="P473" s="20"/>
      <c r="Q473" s="20"/>
      <c r="R473" s="18"/>
    </row>
    <row r="474" spans="3:18">
      <c r="C474" s="21"/>
      <c r="D474" s="21"/>
      <c r="E474" s="21"/>
      <c r="F474" s="182"/>
      <c r="G474" s="21"/>
      <c r="H474" s="21"/>
      <c r="I474" s="21"/>
      <c r="J474" s="21"/>
      <c r="K474" s="21"/>
      <c r="L474" s="21"/>
      <c r="M474" s="21"/>
      <c r="N474" s="21"/>
      <c r="O474" s="20"/>
      <c r="P474" s="20"/>
      <c r="Q474" s="20"/>
      <c r="R474" s="18"/>
    </row>
    <row r="475" spans="3:18">
      <c r="C475" s="21"/>
      <c r="D475" s="21"/>
      <c r="E475" s="21"/>
      <c r="F475" s="182"/>
      <c r="G475" s="21"/>
      <c r="H475" s="21"/>
      <c r="I475" s="21"/>
      <c r="J475" s="21"/>
      <c r="K475" s="21"/>
      <c r="L475" s="21"/>
      <c r="M475" s="21"/>
      <c r="N475" s="21"/>
      <c r="O475" s="20"/>
      <c r="P475" s="20"/>
      <c r="Q475" s="20"/>
      <c r="R475" s="18"/>
    </row>
    <row r="476" spans="3:18">
      <c r="C476" s="21"/>
      <c r="D476" s="21"/>
      <c r="E476" s="21"/>
      <c r="F476" s="182"/>
      <c r="G476" s="21"/>
      <c r="H476" s="21"/>
      <c r="I476" s="21"/>
      <c r="J476" s="21"/>
      <c r="K476" s="21"/>
      <c r="L476" s="21"/>
      <c r="M476" s="21"/>
      <c r="N476" s="21"/>
      <c r="O476" s="20"/>
      <c r="P476" s="20"/>
      <c r="Q476" s="20"/>
      <c r="R476" s="18"/>
    </row>
    <row r="477" spans="3:18">
      <c r="C477" s="21"/>
      <c r="D477" s="21"/>
      <c r="E477" s="21"/>
      <c r="F477" s="182"/>
      <c r="G477" s="21"/>
      <c r="H477" s="21"/>
      <c r="I477" s="21"/>
      <c r="J477" s="21"/>
      <c r="K477" s="21"/>
      <c r="L477" s="21"/>
      <c r="M477" s="21"/>
      <c r="N477" s="21"/>
      <c r="O477" s="20"/>
      <c r="P477" s="20"/>
      <c r="Q477" s="20"/>
      <c r="R477" s="18"/>
    </row>
    <row r="478" spans="3:18">
      <c r="C478" s="21"/>
      <c r="D478" s="21"/>
      <c r="E478" s="21"/>
      <c r="F478" s="182"/>
      <c r="G478" s="21"/>
      <c r="H478" s="21"/>
      <c r="I478" s="21"/>
      <c r="J478" s="21"/>
      <c r="K478" s="21"/>
      <c r="L478" s="21"/>
      <c r="M478" s="21"/>
      <c r="N478" s="21"/>
      <c r="O478" s="20"/>
      <c r="P478" s="20"/>
      <c r="Q478" s="20"/>
      <c r="R478" s="18"/>
    </row>
    <row r="479" spans="3:18">
      <c r="C479" s="21"/>
      <c r="D479" s="21"/>
      <c r="E479" s="21"/>
      <c r="F479" s="182"/>
      <c r="G479" s="21"/>
      <c r="H479" s="21"/>
      <c r="I479" s="21"/>
      <c r="J479" s="21"/>
      <c r="K479" s="21"/>
      <c r="L479" s="21"/>
      <c r="M479" s="21"/>
      <c r="N479" s="21"/>
      <c r="O479" s="20"/>
      <c r="P479" s="20"/>
      <c r="Q479" s="20"/>
      <c r="R479" s="18"/>
    </row>
    <row r="480" spans="3:18">
      <c r="C480" s="21"/>
      <c r="D480" s="21"/>
      <c r="E480" s="21"/>
      <c r="F480" s="182"/>
      <c r="G480" s="21"/>
      <c r="H480" s="21"/>
      <c r="I480" s="21"/>
      <c r="J480" s="21"/>
      <c r="K480" s="21"/>
      <c r="L480" s="21"/>
      <c r="M480" s="21"/>
      <c r="N480" s="21"/>
      <c r="O480" s="20"/>
      <c r="P480" s="20"/>
      <c r="Q480" s="20"/>
      <c r="R480" s="18"/>
    </row>
    <row r="481" spans="3:18">
      <c r="C481" s="21"/>
      <c r="D481" s="21"/>
      <c r="E481" s="21"/>
      <c r="F481" s="182"/>
      <c r="G481" s="21"/>
      <c r="H481" s="21"/>
      <c r="I481" s="21"/>
      <c r="J481" s="21"/>
      <c r="K481" s="21"/>
      <c r="L481" s="21"/>
      <c r="M481" s="21"/>
      <c r="N481" s="21"/>
      <c r="O481" s="20"/>
      <c r="P481" s="20"/>
      <c r="Q481" s="20"/>
      <c r="R481" s="18"/>
    </row>
    <row r="482" spans="3:18">
      <c r="C482" s="21"/>
      <c r="D482" s="21"/>
      <c r="E482" s="21"/>
      <c r="F482" s="182"/>
      <c r="G482" s="21"/>
      <c r="H482" s="21"/>
      <c r="I482" s="21"/>
      <c r="J482" s="21"/>
      <c r="K482" s="21"/>
      <c r="L482" s="21"/>
      <c r="M482" s="21"/>
      <c r="N482" s="21"/>
      <c r="O482" s="20"/>
      <c r="P482" s="20"/>
      <c r="Q482" s="20"/>
      <c r="R482" s="18"/>
    </row>
    <row r="483" spans="3:18">
      <c r="C483" s="21"/>
      <c r="D483" s="21"/>
      <c r="E483" s="21"/>
      <c r="F483" s="182"/>
      <c r="G483" s="21"/>
      <c r="H483" s="21"/>
      <c r="I483" s="21"/>
      <c r="J483" s="21"/>
      <c r="K483" s="21"/>
      <c r="L483" s="21"/>
      <c r="M483" s="21"/>
      <c r="N483" s="21"/>
      <c r="O483" s="20"/>
      <c r="P483" s="20"/>
      <c r="Q483" s="20"/>
      <c r="R483" s="18"/>
    </row>
    <row r="484" spans="3:18">
      <c r="C484" s="21"/>
      <c r="D484" s="21"/>
      <c r="E484" s="21"/>
      <c r="F484" s="182"/>
      <c r="G484" s="21"/>
      <c r="H484" s="21"/>
      <c r="I484" s="21"/>
      <c r="J484" s="21"/>
      <c r="K484" s="21"/>
      <c r="L484" s="21"/>
      <c r="M484" s="21"/>
      <c r="N484" s="21"/>
      <c r="O484" s="20"/>
      <c r="P484" s="20"/>
      <c r="Q484" s="20"/>
      <c r="R484" s="18"/>
    </row>
    <row r="485" spans="3:18">
      <c r="C485" s="21"/>
      <c r="D485" s="21"/>
      <c r="E485" s="21"/>
      <c r="F485" s="182"/>
      <c r="G485" s="21"/>
      <c r="H485" s="21"/>
      <c r="I485" s="21"/>
      <c r="J485" s="21"/>
      <c r="K485" s="21"/>
      <c r="L485" s="21"/>
      <c r="M485" s="21"/>
      <c r="N485" s="21"/>
      <c r="O485" s="20"/>
      <c r="P485" s="20"/>
      <c r="Q485" s="20"/>
      <c r="R485" s="18"/>
    </row>
    <row r="486" spans="3:18">
      <c r="C486" s="21"/>
      <c r="D486" s="21"/>
      <c r="E486" s="21"/>
      <c r="F486" s="182"/>
      <c r="G486" s="21"/>
      <c r="H486" s="21"/>
      <c r="I486" s="21"/>
      <c r="J486" s="21"/>
      <c r="K486" s="21"/>
      <c r="L486" s="21"/>
      <c r="M486" s="21"/>
      <c r="N486" s="21"/>
      <c r="O486" s="20"/>
      <c r="P486" s="20"/>
      <c r="Q486" s="20"/>
      <c r="R486" s="18"/>
    </row>
    <row r="487" spans="3:18">
      <c r="C487" s="21"/>
      <c r="D487" s="21"/>
      <c r="E487" s="21"/>
      <c r="F487" s="182"/>
      <c r="G487" s="21"/>
      <c r="H487" s="21"/>
      <c r="I487" s="21"/>
      <c r="J487" s="21"/>
      <c r="K487" s="21"/>
      <c r="L487" s="21"/>
      <c r="M487" s="21"/>
      <c r="N487" s="21"/>
      <c r="O487" s="20"/>
      <c r="P487" s="20"/>
      <c r="Q487" s="20"/>
      <c r="R487" s="18"/>
    </row>
    <row r="488" spans="3:18">
      <c r="C488" s="21"/>
      <c r="D488" s="21"/>
      <c r="E488" s="21"/>
      <c r="F488" s="182"/>
      <c r="G488" s="21"/>
      <c r="H488" s="21"/>
      <c r="I488" s="21"/>
      <c r="J488" s="21"/>
      <c r="K488" s="21"/>
      <c r="L488" s="21"/>
      <c r="M488" s="21"/>
      <c r="N488" s="21"/>
      <c r="O488" s="20"/>
      <c r="P488" s="20"/>
      <c r="Q488" s="20"/>
      <c r="R488" s="18"/>
    </row>
    <row r="489" spans="3:18">
      <c r="C489" s="21"/>
      <c r="D489" s="21"/>
      <c r="E489" s="21"/>
      <c r="F489" s="182"/>
      <c r="G489" s="21"/>
      <c r="H489" s="21"/>
      <c r="I489" s="21"/>
      <c r="J489" s="21"/>
      <c r="K489" s="21"/>
      <c r="L489" s="21"/>
      <c r="M489" s="21"/>
      <c r="N489" s="21"/>
      <c r="O489" s="20"/>
      <c r="P489" s="20"/>
      <c r="Q489" s="20"/>
      <c r="R489" s="18"/>
    </row>
    <row r="490" spans="3:18">
      <c r="C490" s="21"/>
      <c r="D490" s="21"/>
      <c r="E490" s="21"/>
      <c r="F490" s="182"/>
      <c r="G490" s="21"/>
      <c r="H490" s="21"/>
      <c r="I490" s="21"/>
      <c r="J490" s="21"/>
      <c r="K490" s="21"/>
      <c r="L490" s="21"/>
      <c r="M490" s="21"/>
      <c r="N490" s="21"/>
      <c r="O490" s="20"/>
      <c r="P490" s="20"/>
      <c r="Q490" s="20"/>
      <c r="R490" s="18"/>
    </row>
    <row r="491" spans="3:18">
      <c r="C491" s="21"/>
      <c r="D491" s="21"/>
      <c r="E491" s="21"/>
      <c r="F491" s="182"/>
      <c r="G491" s="21"/>
      <c r="H491" s="21"/>
      <c r="I491" s="21"/>
      <c r="J491" s="21"/>
      <c r="K491" s="21"/>
      <c r="L491" s="21"/>
      <c r="M491" s="21"/>
      <c r="N491" s="21"/>
      <c r="O491" s="20"/>
      <c r="P491" s="20"/>
      <c r="Q491" s="20"/>
      <c r="R491" s="18"/>
    </row>
    <row r="492" spans="3:18">
      <c r="C492" s="21"/>
      <c r="D492" s="21"/>
      <c r="E492" s="21"/>
      <c r="F492" s="182"/>
      <c r="G492" s="21"/>
      <c r="H492" s="21"/>
      <c r="I492" s="21"/>
      <c r="J492" s="21"/>
      <c r="K492" s="21"/>
      <c r="L492" s="21"/>
      <c r="M492" s="21"/>
      <c r="N492" s="21"/>
      <c r="O492" s="20"/>
      <c r="P492" s="20"/>
      <c r="Q492" s="20"/>
      <c r="R492" s="18"/>
    </row>
    <row r="493" spans="3:18">
      <c r="C493" s="21"/>
      <c r="D493" s="21"/>
      <c r="E493" s="21"/>
      <c r="F493" s="182"/>
      <c r="G493" s="21"/>
      <c r="H493" s="21"/>
      <c r="I493" s="21"/>
      <c r="J493" s="21"/>
      <c r="K493" s="21"/>
      <c r="L493" s="21"/>
      <c r="M493" s="21"/>
      <c r="N493" s="21"/>
      <c r="O493" s="20"/>
      <c r="P493" s="20"/>
      <c r="Q493" s="20"/>
      <c r="R493" s="18"/>
    </row>
    <row r="494" spans="3:18">
      <c r="C494" s="21"/>
      <c r="D494" s="21"/>
      <c r="E494" s="21"/>
      <c r="F494" s="182"/>
      <c r="G494" s="21"/>
      <c r="H494" s="21"/>
      <c r="I494" s="21"/>
      <c r="J494" s="21"/>
      <c r="K494" s="21"/>
      <c r="L494" s="21"/>
      <c r="M494" s="21"/>
      <c r="N494" s="21"/>
      <c r="O494" s="20"/>
      <c r="P494" s="20"/>
      <c r="Q494" s="20"/>
      <c r="R494" s="18"/>
    </row>
    <row r="495" spans="3:18">
      <c r="C495" s="21"/>
      <c r="D495" s="21"/>
      <c r="E495" s="21"/>
      <c r="F495" s="182"/>
      <c r="G495" s="21"/>
      <c r="H495" s="21"/>
      <c r="I495" s="21"/>
      <c r="J495" s="21"/>
      <c r="K495" s="21"/>
      <c r="L495" s="21"/>
      <c r="M495" s="21"/>
      <c r="N495" s="21"/>
      <c r="O495" s="20"/>
      <c r="P495" s="20"/>
      <c r="Q495" s="20"/>
      <c r="R495" s="18"/>
    </row>
    <row r="496" spans="3:18">
      <c r="C496" s="21"/>
      <c r="D496" s="21"/>
      <c r="E496" s="21"/>
      <c r="F496" s="182"/>
      <c r="G496" s="21"/>
      <c r="H496" s="21"/>
      <c r="I496" s="21"/>
      <c r="J496" s="21"/>
      <c r="K496" s="21"/>
      <c r="L496" s="21"/>
      <c r="M496" s="21"/>
      <c r="N496" s="21"/>
      <c r="O496" s="20"/>
      <c r="P496" s="20"/>
      <c r="Q496" s="20"/>
      <c r="R496" s="18"/>
    </row>
    <row r="497" spans="3:18">
      <c r="C497" s="21"/>
      <c r="D497" s="21"/>
      <c r="E497" s="21"/>
      <c r="F497" s="182"/>
      <c r="G497" s="21"/>
      <c r="H497" s="21"/>
      <c r="I497" s="21"/>
      <c r="J497" s="21"/>
      <c r="K497" s="21"/>
      <c r="L497" s="21"/>
      <c r="M497" s="21"/>
      <c r="N497" s="21"/>
      <c r="O497" s="20"/>
      <c r="P497" s="20"/>
      <c r="Q497" s="20"/>
      <c r="R497" s="18"/>
    </row>
    <row r="498" spans="3:18">
      <c r="C498" s="21"/>
      <c r="D498" s="21"/>
      <c r="E498" s="21"/>
      <c r="F498" s="182"/>
      <c r="G498" s="21"/>
      <c r="H498" s="21"/>
      <c r="I498" s="21"/>
      <c r="J498" s="21"/>
      <c r="K498" s="21"/>
      <c r="L498" s="21"/>
      <c r="M498" s="21"/>
      <c r="N498" s="21"/>
      <c r="O498" s="20"/>
      <c r="P498" s="20"/>
      <c r="Q498" s="20"/>
      <c r="R498" s="18"/>
    </row>
    <row r="499" spans="3:18">
      <c r="C499" s="21"/>
      <c r="D499" s="21"/>
      <c r="E499" s="21"/>
      <c r="F499" s="182"/>
      <c r="G499" s="21"/>
      <c r="H499" s="21"/>
      <c r="I499" s="21"/>
      <c r="J499" s="21"/>
      <c r="K499" s="21"/>
      <c r="L499" s="21"/>
      <c r="M499" s="21"/>
      <c r="N499" s="21"/>
      <c r="O499" s="20"/>
      <c r="P499" s="20"/>
      <c r="Q499" s="20"/>
      <c r="R499" s="18"/>
    </row>
    <row r="500" spans="3:18">
      <c r="C500" s="21"/>
      <c r="D500" s="21"/>
      <c r="E500" s="21"/>
      <c r="F500" s="182"/>
      <c r="G500" s="21"/>
      <c r="H500" s="21"/>
      <c r="I500" s="21"/>
      <c r="J500" s="21"/>
      <c r="K500" s="21"/>
      <c r="L500" s="21"/>
      <c r="M500" s="21"/>
      <c r="N500" s="21"/>
      <c r="O500" s="20"/>
      <c r="P500" s="20"/>
      <c r="Q500" s="20"/>
      <c r="R500" s="18"/>
    </row>
    <row r="501" spans="3:18">
      <c r="C501" s="21"/>
      <c r="D501" s="21"/>
      <c r="E501" s="21"/>
      <c r="F501" s="182"/>
      <c r="G501" s="21"/>
      <c r="H501" s="21"/>
      <c r="I501" s="21"/>
      <c r="J501" s="21"/>
      <c r="K501" s="21"/>
      <c r="L501" s="21"/>
      <c r="M501" s="21"/>
      <c r="N501" s="21"/>
      <c r="O501" s="20"/>
      <c r="P501" s="20"/>
      <c r="Q501" s="20"/>
      <c r="R501" s="18"/>
    </row>
    <row r="502" spans="3:18">
      <c r="C502" s="21"/>
      <c r="D502" s="21"/>
      <c r="E502" s="21"/>
      <c r="F502" s="182"/>
      <c r="G502" s="21"/>
      <c r="H502" s="21"/>
      <c r="I502" s="21"/>
      <c r="J502" s="21"/>
      <c r="K502" s="21"/>
      <c r="L502" s="21"/>
      <c r="M502" s="21"/>
      <c r="N502" s="21"/>
      <c r="O502" s="20"/>
      <c r="P502" s="20"/>
      <c r="Q502" s="20"/>
      <c r="R502" s="18"/>
    </row>
    <row r="503" spans="3:18">
      <c r="C503" s="21"/>
      <c r="D503" s="21"/>
      <c r="E503" s="21"/>
      <c r="F503" s="182"/>
      <c r="G503" s="21"/>
      <c r="H503" s="21"/>
      <c r="I503" s="21"/>
      <c r="J503" s="21"/>
      <c r="K503" s="21"/>
      <c r="L503" s="21"/>
      <c r="M503" s="21"/>
      <c r="N503" s="21"/>
      <c r="O503" s="20"/>
      <c r="P503" s="20"/>
      <c r="Q503" s="20"/>
      <c r="R503" s="18"/>
    </row>
    <row r="504" spans="3:18">
      <c r="C504" s="21"/>
      <c r="D504" s="21"/>
      <c r="E504" s="21"/>
      <c r="F504" s="182"/>
      <c r="G504" s="21"/>
      <c r="H504" s="21"/>
      <c r="I504" s="21"/>
      <c r="J504" s="21"/>
      <c r="K504" s="21"/>
      <c r="L504" s="21"/>
      <c r="M504" s="21"/>
      <c r="N504" s="21"/>
      <c r="O504" s="20"/>
      <c r="P504" s="20"/>
      <c r="Q504" s="20"/>
      <c r="R504" s="18"/>
    </row>
    <row r="505" spans="3:18">
      <c r="C505" s="21"/>
      <c r="D505" s="21"/>
      <c r="E505" s="21"/>
      <c r="F505" s="182"/>
      <c r="G505" s="21"/>
      <c r="H505" s="21"/>
      <c r="I505" s="21"/>
      <c r="J505" s="21"/>
      <c r="K505" s="21"/>
      <c r="L505" s="21"/>
      <c r="M505" s="21"/>
      <c r="N505" s="21"/>
      <c r="O505" s="20"/>
      <c r="P505" s="20"/>
      <c r="Q505" s="20"/>
      <c r="R505" s="18"/>
    </row>
    <row r="506" spans="3:18">
      <c r="C506" s="21"/>
      <c r="D506" s="21"/>
      <c r="E506" s="21"/>
      <c r="F506" s="182"/>
      <c r="G506" s="21"/>
      <c r="H506" s="21"/>
      <c r="I506" s="21"/>
      <c r="J506" s="21"/>
      <c r="K506" s="21"/>
      <c r="L506" s="21"/>
      <c r="M506" s="21"/>
      <c r="N506" s="21"/>
      <c r="O506" s="20"/>
      <c r="P506" s="20"/>
      <c r="Q506" s="20"/>
      <c r="R506" s="18"/>
    </row>
    <row r="507" spans="3:18">
      <c r="C507" s="21"/>
      <c r="D507" s="21"/>
      <c r="E507" s="21"/>
      <c r="F507" s="182"/>
      <c r="G507" s="21"/>
      <c r="H507" s="21"/>
      <c r="I507" s="21"/>
      <c r="J507" s="21"/>
      <c r="K507" s="21"/>
      <c r="L507" s="21"/>
      <c r="M507" s="21"/>
      <c r="N507" s="21"/>
      <c r="O507" s="20"/>
      <c r="P507" s="20"/>
      <c r="Q507" s="20"/>
      <c r="R507" s="18"/>
    </row>
    <row r="508" spans="3:18">
      <c r="C508" s="21"/>
      <c r="D508" s="21"/>
      <c r="E508" s="21"/>
      <c r="F508" s="182"/>
      <c r="G508" s="21"/>
      <c r="H508" s="21"/>
      <c r="I508" s="21"/>
      <c r="J508" s="21"/>
      <c r="K508" s="21"/>
      <c r="L508" s="21"/>
      <c r="M508" s="21"/>
      <c r="N508" s="21"/>
      <c r="O508" s="20"/>
      <c r="P508" s="20"/>
      <c r="Q508" s="20"/>
      <c r="R508" s="18"/>
    </row>
    <row r="509" spans="3:18">
      <c r="C509" s="21"/>
      <c r="D509" s="21"/>
      <c r="E509" s="21"/>
      <c r="F509" s="182"/>
      <c r="G509" s="21"/>
      <c r="H509" s="21"/>
      <c r="I509" s="21"/>
      <c r="J509" s="21"/>
      <c r="K509" s="21"/>
      <c r="L509" s="21"/>
      <c r="M509" s="21"/>
      <c r="N509" s="21"/>
      <c r="O509" s="20"/>
      <c r="P509" s="20"/>
      <c r="Q509" s="20"/>
      <c r="R509" s="18"/>
    </row>
    <row r="510" spans="3:18">
      <c r="C510" s="21"/>
      <c r="D510" s="21"/>
      <c r="E510" s="21"/>
      <c r="F510" s="182"/>
      <c r="G510" s="21"/>
      <c r="H510" s="21"/>
      <c r="I510" s="21"/>
      <c r="J510" s="21"/>
      <c r="K510" s="21"/>
      <c r="L510" s="21"/>
      <c r="M510" s="21"/>
      <c r="N510" s="21"/>
      <c r="O510" s="20"/>
      <c r="P510" s="20"/>
      <c r="Q510" s="20"/>
      <c r="R510" s="18"/>
    </row>
    <row r="511" spans="3:18">
      <c r="C511" s="21"/>
      <c r="D511" s="21"/>
      <c r="E511" s="21"/>
      <c r="F511" s="182"/>
      <c r="G511" s="21"/>
      <c r="H511" s="21"/>
      <c r="I511" s="21"/>
      <c r="J511" s="21"/>
      <c r="K511" s="21"/>
      <c r="L511" s="21"/>
      <c r="M511" s="21"/>
      <c r="N511" s="21"/>
      <c r="O511" s="20"/>
      <c r="P511" s="20"/>
      <c r="Q511" s="20"/>
      <c r="R511" s="18"/>
    </row>
    <row r="512" spans="3:18">
      <c r="C512" s="21"/>
      <c r="D512" s="21"/>
      <c r="E512" s="21"/>
      <c r="F512" s="182"/>
      <c r="G512" s="21"/>
      <c r="H512" s="21"/>
      <c r="I512" s="21"/>
      <c r="J512" s="21"/>
      <c r="K512" s="21"/>
      <c r="L512" s="21"/>
      <c r="M512" s="21"/>
      <c r="N512" s="21"/>
      <c r="O512" s="20"/>
      <c r="P512" s="20"/>
      <c r="Q512" s="20"/>
      <c r="R512" s="18"/>
    </row>
    <row r="513" spans="3:18">
      <c r="C513" s="21"/>
      <c r="D513" s="21"/>
      <c r="E513" s="21"/>
      <c r="F513" s="182"/>
      <c r="G513" s="21"/>
      <c r="H513" s="21"/>
      <c r="I513" s="21"/>
      <c r="J513" s="21"/>
      <c r="K513" s="21"/>
      <c r="L513" s="21"/>
      <c r="M513" s="21"/>
      <c r="N513" s="21"/>
      <c r="O513" s="20"/>
      <c r="P513" s="20"/>
      <c r="Q513" s="20"/>
      <c r="R513" s="18"/>
    </row>
    <row r="514" spans="3:18">
      <c r="C514" s="21"/>
      <c r="D514" s="21"/>
      <c r="E514" s="21"/>
      <c r="F514" s="182"/>
      <c r="G514" s="21"/>
      <c r="H514" s="21"/>
      <c r="I514" s="21"/>
      <c r="J514" s="21"/>
      <c r="K514" s="21"/>
      <c r="L514" s="21"/>
      <c r="M514" s="21"/>
      <c r="N514" s="21"/>
      <c r="O514" s="20"/>
      <c r="P514" s="20"/>
      <c r="Q514" s="20"/>
      <c r="R514" s="18"/>
    </row>
    <row r="515" spans="3:18">
      <c r="C515" s="21"/>
      <c r="D515" s="21"/>
      <c r="E515" s="21"/>
      <c r="F515" s="182"/>
      <c r="G515" s="21"/>
      <c r="H515" s="21"/>
      <c r="I515" s="21"/>
      <c r="J515" s="21"/>
      <c r="K515" s="21"/>
      <c r="L515" s="21"/>
      <c r="M515" s="21"/>
      <c r="N515" s="21"/>
      <c r="O515" s="20"/>
      <c r="P515" s="20"/>
      <c r="Q515" s="20"/>
      <c r="R515" s="18"/>
    </row>
    <row r="516" spans="3:18">
      <c r="C516" s="21"/>
      <c r="D516" s="21"/>
      <c r="E516" s="21"/>
      <c r="F516" s="182"/>
      <c r="G516" s="21"/>
      <c r="H516" s="21"/>
      <c r="I516" s="21"/>
      <c r="J516" s="21"/>
      <c r="K516" s="21"/>
      <c r="L516" s="21"/>
      <c r="M516" s="21"/>
      <c r="N516" s="21"/>
      <c r="O516" s="20"/>
      <c r="P516" s="20"/>
      <c r="Q516" s="20"/>
      <c r="R516" s="18"/>
    </row>
    <row r="517" spans="3:18">
      <c r="C517" s="21"/>
      <c r="D517" s="21"/>
      <c r="E517" s="21"/>
      <c r="F517" s="182"/>
      <c r="G517" s="21"/>
      <c r="H517" s="21"/>
      <c r="I517" s="21"/>
      <c r="J517" s="21"/>
      <c r="K517" s="21"/>
      <c r="L517" s="21"/>
      <c r="M517" s="21"/>
      <c r="N517" s="21"/>
      <c r="O517" s="20"/>
      <c r="P517" s="20"/>
      <c r="Q517" s="20"/>
      <c r="R517" s="18"/>
    </row>
    <row r="518" spans="3:18">
      <c r="C518" s="21"/>
      <c r="D518" s="21"/>
      <c r="E518" s="21"/>
      <c r="F518" s="182"/>
      <c r="G518" s="21"/>
      <c r="H518" s="21"/>
      <c r="I518" s="21"/>
      <c r="J518" s="21"/>
      <c r="K518" s="21"/>
      <c r="L518" s="21"/>
      <c r="M518" s="21"/>
      <c r="N518" s="21"/>
      <c r="O518" s="20"/>
      <c r="P518" s="20"/>
      <c r="Q518" s="20"/>
      <c r="R518" s="18"/>
    </row>
    <row r="519" spans="3:18">
      <c r="C519" s="21"/>
      <c r="D519" s="21"/>
      <c r="E519" s="21"/>
      <c r="F519" s="182"/>
      <c r="G519" s="21"/>
      <c r="H519" s="21"/>
      <c r="I519" s="21"/>
      <c r="J519" s="21"/>
      <c r="K519" s="21"/>
      <c r="L519" s="21"/>
      <c r="M519" s="21"/>
      <c r="N519" s="21"/>
      <c r="O519" s="20"/>
      <c r="P519" s="20"/>
      <c r="Q519" s="20"/>
      <c r="R519" s="18"/>
    </row>
    <row r="520" spans="3:18">
      <c r="C520" s="21"/>
      <c r="D520" s="21"/>
      <c r="E520" s="21"/>
      <c r="F520" s="182"/>
      <c r="G520" s="21"/>
      <c r="H520" s="21"/>
      <c r="I520" s="21"/>
      <c r="J520" s="21"/>
      <c r="K520" s="21"/>
      <c r="L520" s="21"/>
      <c r="M520" s="21"/>
      <c r="N520" s="21"/>
      <c r="O520" s="20"/>
      <c r="P520" s="20"/>
      <c r="Q520" s="20"/>
      <c r="R520" s="18"/>
    </row>
    <row r="521" spans="3:18">
      <c r="C521" s="21"/>
      <c r="D521" s="21"/>
      <c r="E521" s="21"/>
      <c r="F521" s="182"/>
      <c r="G521" s="21"/>
      <c r="H521" s="21"/>
      <c r="I521" s="21"/>
      <c r="J521" s="21"/>
      <c r="K521" s="21"/>
      <c r="L521" s="21"/>
      <c r="M521" s="21"/>
      <c r="N521" s="21"/>
      <c r="O521" s="20"/>
      <c r="P521" s="20"/>
      <c r="Q521" s="20"/>
      <c r="R521" s="18"/>
    </row>
    <row r="522" spans="3:18">
      <c r="C522" s="21"/>
      <c r="D522" s="21"/>
      <c r="E522" s="21"/>
      <c r="F522" s="182"/>
      <c r="G522" s="21"/>
      <c r="H522" s="21"/>
      <c r="I522" s="21"/>
      <c r="J522" s="21"/>
      <c r="K522" s="21"/>
      <c r="L522" s="21"/>
      <c r="M522" s="21"/>
      <c r="N522" s="21"/>
      <c r="O522" s="20"/>
      <c r="P522" s="20"/>
      <c r="Q522" s="20"/>
      <c r="R522" s="18"/>
    </row>
    <row r="523" spans="3:18">
      <c r="C523" s="21"/>
      <c r="D523" s="21"/>
      <c r="E523" s="21"/>
      <c r="F523" s="182"/>
      <c r="G523" s="21"/>
      <c r="H523" s="21"/>
      <c r="I523" s="21"/>
      <c r="J523" s="21"/>
      <c r="K523" s="21"/>
      <c r="L523" s="21"/>
      <c r="M523" s="21"/>
      <c r="N523" s="21"/>
      <c r="O523" s="20"/>
      <c r="P523" s="20"/>
      <c r="Q523" s="20"/>
      <c r="R523" s="18"/>
    </row>
    <row r="524" spans="3:18">
      <c r="C524" s="21"/>
      <c r="D524" s="21"/>
      <c r="E524" s="21"/>
      <c r="F524" s="182"/>
      <c r="G524" s="21"/>
      <c r="H524" s="21"/>
      <c r="I524" s="21"/>
      <c r="J524" s="21"/>
      <c r="K524" s="21"/>
      <c r="L524" s="21"/>
      <c r="M524" s="21"/>
      <c r="N524" s="21"/>
      <c r="O524" s="20"/>
      <c r="P524" s="20"/>
      <c r="Q524" s="20"/>
      <c r="R524" s="18"/>
    </row>
    <row r="525" spans="3:18">
      <c r="C525" s="21"/>
      <c r="D525" s="21"/>
      <c r="E525" s="21"/>
      <c r="F525" s="182"/>
      <c r="G525" s="21"/>
      <c r="H525" s="21"/>
      <c r="I525" s="21"/>
      <c r="J525" s="21"/>
      <c r="K525" s="21"/>
      <c r="L525" s="21"/>
      <c r="M525" s="21"/>
      <c r="N525" s="21"/>
      <c r="O525" s="20"/>
      <c r="P525" s="20"/>
      <c r="Q525" s="20"/>
      <c r="R525" s="18"/>
    </row>
    <row r="526" spans="3:18">
      <c r="C526" s="21"/>
      <c r="D526" s="21"/>
      <c r="E526" s="21"/>
      <c r="F526" s="182"/>
      <c r="G526" s="21"/>
      <c r="H526" s="21"/>
      <c r="I526" s="21"/>
      <c r="J526" s="21"/>
      <c r="K526" s="21"/>
      <c r="L526" s="21"/>
      <c r="M526" s="21"/>
      <c r="N526" s="21"/>
      <c r="O526" s="20"/>
      <c r="P526" s="20"/>
      <c r="Q526" s="20"/>
      <c r="R526" s="18"/>
    </row>
    <row r="527" spans="3:18">
      <c r="C527" s="21"/>
      <c r="D527" s="21"/>
      <c r="E527" s="21"/>
      <c r="F527" s="182"/>
      <c r="G527" s="21"/>
      <c r="H527" s="21"/>
      <c r="I527" s="21"/>
      <c r="J527" s="21"/>
      <c r="K527" s="21"/>
      <c r="L527" s="21"/>
      <c r="M527" s="21"/>
      <c r="N527" s="21"/>
      <c r="O527" s="20"/>
      <c r="P527" s="20"/>
      <c r="Q527" s="20"/>
      <c r="R527" s="18"/>
    </row>
    <row r="528" spans="3:18">
      <c r="C528" s="21"/>
      <c r="D528" s="21"/>
      <c r="E528" s="21"/>
      <c r="F528" s="182"/>
      <c r="G528" s="21"/>
      <c r="H528" s="21"/>
      <c r="I528" s="21"/>
      <c r="J528" s="21"/>
      <c r="K528" s="21"/>
      <c r="L528" s="21"/>
      <c r="M528" s="21"/>
      <c r="N528" s="21"/>
      <c r="O528" s="20"/>
      <c r="P528" s="20"/>
      <c r="Q528" s="20"/>
      <c r="R528" s="18"/>
    </row>
    <row r="529" spans="3:18">
      <c r="C529" s="21"/>
      <c r="D529" s="21"/>
      <c r="E529" s="21"/>
      <c r="F529" s="182"/>
      <c r="G529" s="21"/>
      <c r="H529" s="21"/>
      <c r="I529" s="21"/>
      <c r="J529" s="21"/>
      <c r="K529" s="21"/>
      <c r="L529" s="21"/>
      <c r="M529" s="21"/>
      <c r="N529" s="21"/>
      <c r="O529" s="20"/>
      <c r="P529" s="20"/>
      <c r="Q529" s="20"/>
      <c r="R529" s="18"/>
    </row>
    <row r="530" spans="3:18">
      <c r="C530" s="21"/>
      <c r="D530" s="21"/>
      <c r="E530" s="21"/>
      <c r="F530" s="182"/>
      <c r="G530" s="21"/>
      <c r="H530" s="21"/>
      <c r="I530" s="21"/>
      <c r="J530" s="21"/>
      <c r="K530" s="21"/>
      <c r="L530" s="21"/>
      <c r="M530" s="21"/>
      <c r="N530" s="21"/>
      <c r="O530" s="20"/>
      <c r="P530" s="20"/>
      <c r="Q530" s="20"/>
      <c r="R530" s="18"/>
    </row>
    <row r="531" spans="3:18">
      <c r="C531" s="21"/>
      <c r="D531" s="21"/>
      <c r="E531" s="21"/>
      <c r="F531" s="182"/>
      <c r="G531" s="21"/>
      <c r="H531" s="21"/>
      <c r="I531" s="21"/>
      <c r="J531" s="21"/>
      <c r="K531" s="21"/>
      <c r="L531" s="21"/>
      <c r="M531" s="21"/>
      <c r="N531" s="21"/>
      <c r="O531" s="20"/>
      <c r="P531" s="20"/>
      <c r="Q531" s="20"/>
      <c r="R531" s="18"/>
    </row>
    <row r="532" spans="3:18">
      <c r="C532" s="21"/>
      <c r="D532" s="21"/>
      <c r="E532" s="21"/>
      <c r="F532" s="182"/>
      <c r="G532" s="21"/>
      <c r="H532" s="21"/>
      <c r="I532" s="21"/>
      <c r="J532" s="21"/>
      <c r="K532" s="21"/>
      <c r="L532" s="21"/>
      <c r="M532" s="21"/>
      <c r="N532" s="21"/>
      <c r="O532" s="20"/>
      <c r="P532" s="20"/>
      <c r="Q532" s="20"/>
      <c r="R532" s="18"/>
    </row>
    <row r="533" spans="3:18">
      <c r="C533" s="21"/>
      <c r="D533" s="21"/>
      <c r="E533" s="21"/>
      <c r="F533" s="182"/>
      <c r="G533" s="21"/>
      <c r="H533" s="21"/>
      <c r="I533" s="21"/>
      <c r="J533" s="21"/>
      <c r="K533" s="21"/>
      <c r="L533" s="21"/>
      <c r="M533" s="21"/>
      <c r="N533" s="21"/>
      <c r="O533" s="20"/>
      <c r="P533" s="20"/>
      <c r="Q533" s="20"/>
      <c r="R533" s="18"/>
    </row>
    <row r="534" spans="3:18">
      <c r="C534" s="21"/>
      <c r="D534" s="21"/>
      <c r="E534" s="21"/>
      <c r="F534" s="182"/>
      <c r="G534" s="21"/>
      <c r="H534" s="21"/>
      <c r="I534" s="21"/>
      <c r="J534" s="21"/>
      <c r="K534" s="21"/>
      <c r="L534" s="21"/>
      <c r="M534" s="21"/>
      <c r="N534" s="21"/>
      <c r="O534" s="20"/>
      <c r="P534" s="20"/>
      <c r="Q534" s="20"/>
      <c r="R534" s="18"/>
    </row>
    <row r="535" spans="3:18">
      <c r="C535" s="21"/>
      <c r="D535" s="21"/>
      <c r="E535" s="21"/>
      <c r="F535" s="182"/>
      <c r="G535" s="21"/>
      <c r="H535" s="21"/>
      <c r="I535" s="21"/>
      <c r="J535" s="21"/>
      <c r="K535" s="21"/>
      <c r="L535" s="21"/>
      <c r="M535" s="21"/>
      <c r="N535" s="21"/>
      <c r="O535" s="20"/>
      <c r="P535" s="20"/>
      <c r="Q535" s="20"/>
      <c r="R535" s="18"/>
    </row>
    <row r="536" spans="3:18">
      <c r="C536" s="21"/>
      <c r="D536" s="21"/>
      <c r="E536" s="21"/>
      <c r="F536" s="182"/>
      <c r="G536" s="21"/>
      <c r="H536" s="21"/>
      <c r="I536" s="21"/>
      <c r="J536" s="21"/>
      <c r="K536" s="21"/>
      <c r="L536" s="21"/>
      <c r="M536" s="21"/>
      <c r="N536" s="21"/>
      <c r="O536" s="20"/>
      <c r="P536" s="20"/>
      <c r="Q536" s="20"/>
      <c r="R536" s="18"/>
    </row>
    <row r="537" spans="3:18">
      <c r="C537" s="21"/>
      <c r="D537" s="21"/>
      <c r="E537" s="21"/>
      <c r="F537" s="182"/>
      <c r="G537" s="21"/>
      <c r="H537" s="21"/>
      <c r="I537" s="21"/>
      <c r="J537" s="21"/>
      <c r="K537" s="21"/>
      <c r="L537" s="21"/>
      <c r="M537" s="21"/>
      <c r="N537" s="21"/>
      <c r="O537" s="20"/>
      <c r="P537" s="20"/>
      <c r="Q537" s="20"/>
      <c r="R537" s="18"/>
    </row>
    <row r="538" spans="3:18">
      <c r="C538" s="21"/>
      <c r="D538" s="21"/>
      <c r="E538" s="21"/>
      <c r="F538" s="182"/>
      <c r="G538" s="21"/>
      <c r="H538" s="21"/>
      <c r="I538" s="21"/>
      <c r="J538" s="21"/>
      <c r="K538" s="21"/>
      <c r="L538" s="21"/>
      <c r="M538" s="21"/>
      <c r="N538" s="21"/>
      <c r="O538" s="20"/>
      <c r="P538" s="20"/>
      <c r="Q538" s="20"/>
      <c r="R538" s="18"/>
    </row>
    <row r="539" spans="3:18">
      <c r="C539" s="21"/>
      <c r="D539" s="21"/>
      <c r="E539" s="21"/>
      <c r="F539" s="182"/>
      <c r="G539" s="21"/>
      <c r="H539" s="21"/>
      <c r="I539" s="21"/>
      <c r="J539" s="21"/>
      <c r="K539" s="21"/>
      <c r="L539" s="21"/>
      <c r="M539" s="21"/>
      <c r="N539" s="21"/>
      <c r="O539" s="20"/>
      <c r="P539" s="20"/>
      <c r="Q539" s="20"/>
      <c r="R539" s="18"/>
    </row>
    <row r="540" spans="3:18">
      <c r="C540" s="21"/>
      <c r="D540" s="21"/>
      <c r="E540" s="21"/>
      <c r="F540" s="182"/>
      <c r="G540" s="21"/>
      <c r="H540" s="21"/>
      <c r="I540" s="21"/>
      <c r="J540" s="21"/>
      <c r="K540" s="21"/>
      <c r="L540" s="21"/>
      <c r="M540" s="21"/>
      <c r="N540" s="21"/>
      <c r="O540" s="20"/>
      <c r="P540" s="20"/>
      <c r="Q540" s="20"/>
      <c r="R540" s="18"/>
    </row>
    <row r="541" spans="3:18">
      <c r="C541" s="21"/>
      <c r="D541" s="21"/>
      <c r="E541" s="21"/>
      <c r="F541" s="182"/>
      <c r="G541" s="21"/>
      <c r="H541" s="21"/>
      <c r="I541" s="21"/>
      <c r="J541" s="21"/>
      <c r="K541" s="21"/>
      <c r="L541" s="21"/>
      <c r="M541" s="21"/>
      <c r="N541" s="21"/>
      <c r="O541" s="20"/>
      <c r="P541" s="20"/>
      <c r="Q541" s="20"/>
      <c r="R541" s="18"/>
    </row>
    <row r="542" spans="3:18">
      <c r="C542" s="21"/>
      <c r="D542" s="21"/>
      <c r="E542" s="21"/>
      <c r="F542" s="182"/>
      <c r="G542" s="21"/>
      <c r="H542" s="21"/>
      <c r="I542" s="21"/>
      <c r="J542" s="21"/>
      <c r="K542" s="21"/>
      <c r="L542" s="21"/>
      <c r="M542" s="21"/>
      <c r="N542" s="21"/>
      <c r="O542" s="20"/>
      <c r="P542" s="20"/>
      <c r="Q542" s="20"/>
      <c r="R542" s="18"/>
    </row>
    <row r="543" spans="3:18">
      <c r="C543" s="21"/>
      <c r="D543" s="21"/>
      <c r="E543" s="21"/>
      <c r="F543" s="182"/>
      <c r="G543" s="21"/>
      <c r="H543" s="21"/>
      <c r="I543" s="21"/>
      <c r="J543" s="21"/>
      <c r="K543" s="21"/>
      <c r="L543" s="21"/>
      <c r="M543" s="21"/>
      <c r="N543" s="21"/>
      <c r="O543" s="20"/>
      <c r="P543" s="20"/>
      <c r="Q543" s="20"/>
      <c r="R543" s="18"/>
    </row>
    <row r="544" spans="3:18">
      <c r="C544" s="21"/>
      <c r="D544" s="21"/>
      <c r="E544" s="21"/>
      <c r="F544" s="182"/>
      <c r="G544" s="21"/>
      <c r="H544" s="21"/>
      <c r="I544" s="21"/>
      <c r="J544" s="21"/>
      <c r="K544" s="21"/>
      <c r="L544" s="21"/>
      <c r="M544" s="21"/>
      <c r="N544" s="21"/>
      <c r="O544" s="20"/>
      <c r="P544" s="20"/>
      <c r="Q544" s="20"/>
      <c r="R544" s="18"/>
    </row>
    <row r="545" spans="3:18">
      <c r="C545" s="21"/>
      <c r="D545" s="21"/>
      <c r="E545" s="21"/>
      <c r="F545" s="182"/>
      <c r="G545" s="21"/>
      <c r="H545" s="21"/>
      <c r="I545" s="21"/>
      <c r="J545" s="21"/>
      <c r="K545" s="21"/>
      <c r="L545" s="21"/>
      <c r="M545" s="21"/>
      <c r="N545" s="21"/>
      <c r="O545" s="20"/>
      <c r="P545" s="20"/>
      <c r="Q545" s="20"/>
      <c r="R545" s="18"/>
    </row>
    <row r="546" spans="3:18">
      <c r="C546" s="21"/>
      <c r="D546" s="21"/>
      <c r="E546" s="21"/>
      <c r="F546" s="182"/>
      <c r="G546" s="21"/>
      <c r="H546" s="21"/>
      <c r="I546" s="21"/>
      <c r="J546" s="21"/>
      <c r="K546" s="21"/>
      <c r="L546" s="21"/>
      <c r="M546" s="21"/>
      <c r="N546" s="21"/>
      <c r="O546" s="20"/>
      <c r="P546" s="20"/>
      <c r="Q546" s="20"/>
      <c r="R546" s="18"/>
    </row>
    <row r="547" spans="3:18">
      <c r="C547" s="21"/>
      <c r="D547" s="21"/>
      <c r="E547" s="21"/>
      <c r="F547" s="182"/>
      <c r="G547" s="21"/>
      <c r="H547" s="21"/>
      <c r="I547" s="21"/>
      <c r="J547" s="21"/>
      <c r="K547" s="21"/>
      <c r="L547" s="21"/>
      <c r="M547" s="21"/>
      <c r="N547" s="21"/>
      <c r="O547" s="20"/>
      <c r="P547" s="20"/>
      <c r="Q547" s="20"/>
      <c r="R547" s="18"/>
    </row>
    <row r="548" spans="3:18">
      <c r="C548" s="21"/>
      <c r="D548" s="21"/>
      <c r="E548" s="21"/>
      <c r="F548" s="182"/>
      <c r="G548" s="21"/>
      <c r="H548" s="21"/>
      <c r="I548" s="21"/>
      <c r="J548" s="21"/>
      <c r="K548" s="21"/>
      <c r="L548" s="21"/>
      <c r="M548" s="21"/>
      <c r="N548" s="21"/>
      <c r="O548" s="20"/>
      <c r="P548" s="20"/>
      <c r="Q548" s="20"/>
      <c r="R548" s="18"/>
    </row>
    <row r="549" spans="3:18">
      <c r="C549" s="21"/>
      <c r="D549" s="21"/>
      <c r="E549" s="21"/>
      <c r="F549" s="182"/>
      <c r="G549" s="21"/>
      <c r="H549" s="21"/>
      <c r="I549" s="21"/>
      <c r="J549" s="21"/>
      <c r="K549" s="21"/>
      <c r="L549" s="21"/>
      <c r="M549" s="21"/>
      <c r="N549" s="21"/>
      <c r="O549" s="20"/>
      <c r="P549" s="20"/>
      <c r="Q549" s="20"/>
      <c r="R549" s="18"/>
    </row>
    <row r="550" spans="3:18">
      <c r="C550" s="21"/>
      <c r="D550" s="21"/>
      <c r="E550" s="21"/>
      <c r="F550" s="182"/>
      <c r="G550" s="21"/>
      <c r="H550" s="21"/>
      <c r="I550" s="21"/>
      <c r="J550" s="21"/>
      <c r="K550" s="21"/>
      <c r="L550" s="21"/>
      <c r="M550" s="21"/>
      <c r="N550" s="21"/>
      <c r="O550" s="20"/>
      <c r="P550" s="20"/>
      <c r="Q550" s="20"/>
      <c r="R550" s="18"/>
    </row>
    <row r="551" spans="3:18">
      <c r="C551" s="21"/>
      <c r="D551" s="21"/>
      <c r="E551" s="21"/>
      <c r="F551" s="182"/>
      <c r="G551" s="21"/>
      <c r="H551" s="21"/>
      <c r="I551" s="21"/>
      <c r="J551" s="21"/>
      <c r="K551" s="21"/>
      <c r="L551" s="21"/>
      <c r="M551" s="21"/>
      <c r="N551" s="21"/>
      <c r="O551" s="20"/>
      <c r="P551" s="20"/>
      <c r="Q551" s="20"/>
      <c r="R551" s="18"/>
    </row>
    <row r="552" spans="3:18">
      <c r="C552" s="21"/>
      <c r="D552" s="21"/>
      <c r="E552" s="21"/>
      <c r="F552" s="182"/>
      <c r="G552" s="21"/>
      <c r="H552" s="21"/>
      <c r="I552" s="21"/>
      <c r="J552" s="21"/>
      <c r="K552" s="21"/>
      <c r="L552" s="21"/>
      <c r="M552" s="21"/>
      <c r="N552" s="21"/>
      <c r="O552" s="20"/>
      <c r="P552" s="20"/>
      <c r="Q552" s="20"/>
      <c r="R552" s="18"/>
    </row>
    <row r="553" spans="3:18">
      <c r="C553" s="21"/>
      <c r="D553" s="21"/>
      <c r="E553" s="21"/>
      <c r="F553" s="182"/>
      <c r="G553" s="21"/>
      <c r="H553" s="21"/>
      <c r="I553" s="21"/>
      <c r="J553" s="21"/>
      <c r="K553" s="21"/>
      <c r="L553" s="21"/>
      <c r="M553" s="21"/>
      <c r="N553" s="21"/>
      <c r="O553" s="20"/>
      <c r="P553" s="20"/>
      <c r="Q553" s="20"/>
      <c r="R553" s="18"/>
    </row>
    <row r="554" spans="3:18">
      <c r="C554" s="21"/>
      <c r="D554" s="21"/>
      <c r="E554" s="21"/>
      <c r="F554" s="182"/>
      <c r="G554" s="21"/>
      <c r="H554" s="21"/>
      <c r="I554" s="21"/>
      <c r="J554" s="21"/>
      <c r="K554" s="21"/>
      <c r="L554" s="21"/>
      <c r="M554" s="21"/>
      <c r="N554" s="21"/>
      <c r="O554" s="20"/>
      <c r="P554" s="20"/>
      <c r="Q554" s="20"/>
      <c r="R554" s="18"/>
    </row>
    <row r="555" spans="3:18">
      <c r="C555" s="21"/>
      <c r="D555" s="21"/>
      <c r="E555" s="21"/>
      <c r="F555" s="182"/>
      <c r="G555" s="21"/>
      <c r="H555" s="21"/>
      <c r="I555" s="21"/>
      <c r="J555" s="21"/>
      <c r="K555" s="21"/>
      <c r="L555" s="21"/>
      <c r="M555" s="21"/>
      <c r="N555" s="21"/>
      <c r="O555" s="20"/>
      <c r="P555" s="20"/>
      <c r="Q555" s="20"/>
      <c r="R555" s="18"/>
    </row>
    <row r="556" spans="3:18">
      <c r="C556" s="21"/>
      <c r="D556" s="21"/>
      <c r="E556" s="21"/>
      <c r="F556" s="182"/>
      <c r="G556" s="21"/>
      <c r="H556" s="21"/>
      <c r="I556" s="21"/>
      <c r="J556" s="21"/>
      <c r="K556" s="21"/>
      <c r="L556" s="21"/>
      <c r="M556" s="21"/>
      <c r="N556" s="21"/>
      <c r="O556" s="20"/>
      <c r="P556" s="20"/>
      <c r="Q556" s="20"/>
      <c r="R556" s="18"/>
    </row>
    <row r="557" spans="3:18">
      <c r="C557" s="21"/>
      <c r="D557" s="21"/>
      <c r="E557" s="21"/>
      <c r="F557" s="182"/>
      <c r="G557" s="21"/>
      <c r="H557" s="21"/>
      <c r="I557" s="21"/>
      <c r="J557" s="21"/>
      <c r="K557" s="21"/>
      <c r="L557" s="21"/>
      <c r="M557" s="21"/>
      <c r="N557" s="21"/>
      <c r="O557" s="20"/>
      <c r="P557" s="20"/>
      <c r="Q557" s="20"/>
      <c r="R557" s="18"/>
    </row>
    <row r="558" spans="3:18">
      <c r="C558" s="21"/>
      <c r="D558" s="21"/>
      <c r="E558" s="21"/>
      <c r="F558" s="182"/>
      <c r="G558" s="21"/>
      <c r="H558" s="21"/>
      <c r="I558" s="21"/>
      <c r="J558" s="21"/>
      <c r="K558" s="21"/>
      <c r="L558" s="21"/>
      <c r="M558" s="21"/>
      <c r="N558" s="21"/>
      <c r="O558" s="20"/>
      <c r="P558" s="20"/>
      <c r="Q558" s="20"/>
      <c r="R558" s="18"/>
    </row>
    <row r="559" spans="3:18">
      <c r="C559" s="21"/>
      <c r="D559" s="21"/>
      <c r="E559" s="21"/>
      <c r="F559" s="182"/>
      <c r="G559" s="21"/>
      <c r="H559" s="21"/>
      <c r="I559" s="21"/>
      <c r="J559" s="21"/>
      <c r="K559" s="21"/>
      <c r="L559" s="21"/>
      <c r="M559" s="21"/>
      <c r="N559" s="21"/>
      <c r="O559" s="20"/>
      <c r="P559" s="20"/>
      <c r="Q559" s="20"/>
      <c r="R559" s="18"/>
    </row>
    <row r="560" spans="3:18">
      <c r="C560" s="21"/>
      <c r="D560" s="21"/>
      <c r="E560" s="21"/>
      <c r="F560" s="182"/>
      <c r="G560" s="21"/>
      <c r="H560" s="21"/>
      <c r="I560" s="21"/>
      <c r="J560" s="21"/>
      <c r="K560" s="21"/>
      <c r="L560" s="21"/>
      <c r="M560" s="21"/>
      <c r="N560" s="21"/>
      <c r="O560" s="20"/>
      <c r="P560" s="20"/>
      <c r="Q560" s="20"/>
      <c r="R560" s="18"/>
    </row>
    <row r="561" spans="3:18">
      <c r="C561" s="21"/>
      <c r="D561" s="21"/>
      <c r="E561" s="21"/>
      <c r="F561" s="182"/>
      <c r="G561" s="21"/>
      <c r="H561" s="21"/>
      <c r="I561" s="21"/>
      <c r="J561" s="21"/>
      <c r="K561" s="21"/>
      <c r="L561" s="21"/>
      <c r="M561" s="21"/>
      <c r="N561" s="21"/>
      <c r="O561" s="20"/>
      <c r="P561" s="20"/>
      <c r="Q561" s="20"/>
      <c r="R561" s="18"/>
    </row>
    <row r="562" spans="3:18">
      <c r="C562" s="21"/>
      <c r="D562" s="21"/>
      <c r="E562" s="21"/>
      <c r="F562" s="182"/>
      <c r="G562" s="21"/>
      <c r="H562" s="21"/>
      <c r="I562" s="21"/>
      <c r="J562" s="21"/>
      <c r="K562" s="21"/>
      <c r="L562" s="21"/>
      <c r="M562" s="21"/>
      <c r="N562" s="21"/>
      <c r="O562" s="20"/>
      <c r="P562" s="20"/>
      <c r="Q562" s="20"/>
      <c r="R562" s="18"/>
    </row>
    <row r="563" spans="3:18">
      <c r="C563" s="21"/>
      <c r="D563" s="21"/>
      <c r="E563" s="21"/>
      <c r="F563" s="182"/>
      <c r="G563" s="21"/>
      <c r="H563" s="21"/>
      <c r="I563" s="21"/>
      <c r="J563" s="21"/>
      <c r="K563" s="21"/>
      <c r="L563" s="21"/>
      <c r="M563" s="21"/>
      <c r="N563" s="21"/>
      <c r="O563" s="20"/>
      <c r="P563" s="20"/>
      <c r="Q563" s="20"/>
      <c r="R563" s="18"/>
    </row>
    <row r="564" spans="3:18">
      <c r="C564" s="21"/>
      <c r="D564" s="21"/>
      <c r="E564" s="21"/>
      <c r="F564" s="182"/>
      <c r="G564" s="21"/>
      <c r="H564" s="21"/>
      <c r="I564" s="21"/>
      <c r="J564" s="21"/>
      <c r="K564" s="21"/>
      <c r="L564" s="21"/>
      <c r="M564" s="21"/>
      <c r="N564" s="21"/>
      <c r="O564" s="20"/>
      <c r="P564" s="20"/>
      <c r="Q564" s="20"/>
      <c r="R564" s="18"/>
    </row>
    <row r="565" spans="3:18">
      <c r="C565" s="21"/>
      <c r="D565" s="21"/>
      <c r="E565" s="21"/>
      <c r="F565" s="182"/>
      <c r="G565" s="21"/>
      <c r="H565" s="21"/>
      <c r="I565" s="21"/>
      <c r="J565" s="21"/>
      <c r="K565" s="21"/>
      <c r="L565" s="21"/>
      <c r="M565" s="21"/>
      <c r="N565" s="21"/>
      <c r="O565" s="20"/>
      <c r="P565" s="20"/>
      <c r="Q565" s="20"/>
      <c r="R565" s="18"/>
    </row>
    <row r="566" spans="3:18">
      <c r="C566" s="21"/>
      <c r="D566" s="21"/>
      <c r="E566" s="21"/>
      <c r="F566" s="182"/>
      <c r="G566" s="21"/>
      <c r="H566" s="21"/>
      <c r="I566" s="21"/>
      <c r="J566" s="21"/>
      <c r="K566" s="21"/>
      <c r="L566" s="21"/>
      <c r="M566" s="21"/>
      <c r="N566" s="21"/>
      <c r="O566" s="20"/>
      <c r="P566" s="20"/>
      <c r="Q566" s="20"/>
      <c r="R566" s="18"/>
    </row>
    <row r="567" spans="3:18">
      <c r="C567" s="21"/>
      <c r="D567" s="21"/>
      <c r="E567" s="21"/>
      <c r="F567" s="182"/>
      <c r="G567" s="21"/>
      <c r="H567" s="21"/>
      <c r="I567" s="21"/>
      <c r="J567" s="21"/>
      <c r="K567" s="21"/>
      <c r="L567" s="21"/>
      <c r="M567" s="21"/>
      <c r="N567" s="21"/>
      <c r="O567" s="20"/>
      <c r="P567" s="20"/>
      <c r="Q567" s="20"/>
      <c r="R567" s="18"/>
    </row>
    <row r="568" spans="3:18">
      <c r="C568" s="21"/>
      <c r="D568" s="21"/>
      <c r="E568" s="21"/>
      <c r="F568" s="182"/>
      <c r="G568" s="21"/>
      <c r="H568" s="21"/>
      <c r="I568" s="21"/>
      <c r="J568" s="21"/>
      <c r="K568" s="21"/>
      <c r="L568" s="21"/>
      <c r="M568" s="21"/>
      <c r="N568" s="21"/>
      <c r="O568" s="20"/>
      <c r="P568" s="20"/>
      <c r="Q568" s="20"/>
      <c r="R568" s="18"/>
    </row>
    <row r="569" spans="3:18">
      <c r="C569" s="21"/>
      <c r="D569" s="21"/>
      <c r="E569" s="21"/>
      <c r="F569" s="182"/>
      <c r="G569" s="21"/>
      <c r="H569" s="21"/>
      <c r="I569" s="21"/>
      <c r="J569" s="21"/>
      <c r="K569" s="21"/>
      <c r="L569" s="21"/>
      <c r="M569" s="21"/>
      <c r="N569" s="21"/>
      <c r="O569" s="20"/>
      <c r="P569" s="20"/>
      <c r="Q569" s="20"/>
      <c r="R569" s="18"/>
    </row>
    <row r="570" spans="3:18">
      <c r="C570" s="21"/>
      <c r="D570" s="21"/>
      <c r="E570" s="21"/>
      <c r="F570" s="182"/>
      <c r="G570" s="21"/>
      <c r="H570" s="21"/>
      <c r="I570" s="21"/>
      <c r="J570" s="21"/>
      <c r="K570" s="21"/>
      <c r="L570" s="21"/>
      <c r="M570" s="21"/>
      <c r="N570" s="21"/>
      <c r="O570" s="20"/>
      <c r="P570" s="20"/>
      <c r="Q570" s="20"/>
      <c r="R570" s="18"/>
    </row>
    <row r="571" spans="3:18">
      <c r="C571" s="21"/>
      <c r="D571" s="21"/>
      <c r="E571" s="21"/>
      <c r="F571" s="182"/>
      <c r="G571" s="21"/>
      <c r="H571" s="21"/>
      <c r="I571" s="21"/>
      <c r="J571" s="21"/>
      <c r="K571" s="21"/>
      <c r="L571" s="21"/>
      <c r="M571" s="21"/>
      <c r="N571" s="21"/>
      <c r="O571" s="20"/>
      <c r="P571" s="20"/>
      <c r="Q571" s="20"/>
      <c r="R571" s="18"/>
    </row>
    <row r="572" spans="3:18">
      <c r="C572" s="21"/>
      <c r="D572" s="21"/>
      <c r="E572" s="21"/>
      <c r="F572" s="182"/>
      <c r="G572" s="21"/>
      <c r="H572" s="21"/>
      <c r="I572" s="21"/>
      <c r="J572" s="21"/>
      <c r="K572" s="21"/>
      <c r="L572" s="21"/>
      <c r="M572" s="21"/>
      <c r="N572" s="21"/>
      <c r="O572" s="20"/>
      <c r="P572" s="20"/>
      <c r="Q572" s="20"/>
      <c r="R572" s="18"/>
    </row>
    <row r="573" spans="3:18">
      <c r="C573" s="21"/>
      <c r="D573" s="21"/>
      <c r="E573" s="21"/>
      <c r="F573" s="182"/>
      <c r="G573" s="21"/>
      <c r="H573" s="21"/>
      <c r="I573" s="21"/>
      <c r="J573" s="21"/>
      <c r="K573" s="21"/>
      <c r="L573" s="21"/>
      <c r="M573" s="21"/>
      <c r="N573" s="21"/>
      <c r="O573" s="20"/>
      <c r="P573" s="20"/>
      <c r="Q573" s="20"/>
      <c r="R573" s="18"/>
    </row>
    <row r="574" spans="3:18">
      <c r="C574" s="21"/>
      <c r="D574" s="21"/>
      <c r="E574" s="21"/>
      <c r="F574" s="182"/>
      <c r="G574" s="21"/>
      <c r="H574" s="21"/>
      <c r="I574" s="21"/>
      <c r="J574" s="21"/>
      <c r="K574" s="21"/>
      <c r="L574" s="21"/>
      <c r="M574" s="21"/>
      <c r="N574" s="21"/>
      <c r="O574" s="20"/>
      <c r="P574" s="20"/>
      <c r="Q574" s="20"/>
      <c r="R574" s="18"/>
    </row>
    <row r="575" spans="3:18">
      <c r="C575" s="21"/>
      <c r="D575" s="21"/>
      <c r="E575" s="21"/>
      <c r="F575" s="182"/>
      <c r="G575" s="21"/>
      <c r="H575" s="21"/>
      <c r="I575" s="21"/>
      <c r="J575" s="21"/>
      <c r="K575" s="21"/>
      <c r="L575" s="21"/>
      <c r="M575" s="21"/>
      <c r="N575" s="21"/>
      <c r="O575" s="20"/>
      <c r="P575" s="20"/>
      <c r="Q575" s="20"/>
      <c r="R575" s="18"/>
    </row>
    <row r="576" spans="3:18">
      <c r="C576" s="21"/>
      <c r="D576" s="21"/>
      <c r="E576" s="21"/>
      <c r="F576" s="182"/>
      <c r="G576" s="21"/>
      <c r="H576" s="21"/>
      <c r="I576" s="21"/>
      <c r="J576" s="21"/>
      <c r="K576" s="21"/>
      <c r="L576" s="21"/>
      <c r="M576" s="21"/>
      <c r="N576" s="21"/>
      <c r="O576" s="20"/>
      <c r="P576" s="20"/>
      <c r="Q576" s="20"/>
      <c r="R576" s="18"/>
    </row>
    <row r="577" spans="3:18">
      <c r="C577" s="21"/>
      <c r="D577" s="21"/>
      <c r="E577" s="21"/>
      <c r="F577" s="182"/>
      <c r="G577" s="21"/>
      <c r="H577" s="21"/>
      <c r="I577" s="21"/>
      <c r="J577" s="21"/>
      <c r="K577" s="21"/>
      <c r="L577" s="21"/>
      <c r="M577" s="21"/>
      <c r="N577" s="21"/>
      <c r="O577" s="20"/>
      <c r="P577" s="20"/>
      <c r="Q577" s="20"/>
      <c r="R577" s="18"/>
    </row>
    <row r="578" spans="3:18">
      <c r="C578" s="21"/>
      <c r="D578" s="21"/>
      <c r="E578" s="21"/>
      <c r="F578" s="182"/>
      <c r="G578" s="21"/>
      <c r="H578" s="21"/>
      <c r="I578" s="21"/>
      <c r="J578" s="21"/>
      <c r="K578" s="21"/>
      <c r="L578" s="21"/>
      <c r="M578" s="21"/>
      <c r="N578" s="21"/>
      <c r="O578" s="20"/>
      <c r="P578" s="20"/>
      <c r="Q578" s="20"/>
      <c r="R578" s="18"/>
    </row>
    <row r="579" spans="3:18">
      <c r="C579" s="21"/>
      <c r="D579" s="21"/>
      <c r="E579" s="21"/>
      <c r="F579" s="182"/>
      <c r="G579" s="21"/>
      <c r="H579" s="21"/>
      <c r="I579" s="21"/>
      <c r="J579" s="21"/>
      <c r="K579" s="21"/>
      <c r="L579" s="21"/>
      <c r="M579" s="21"/>
      <c r="N579" s="21"/>
      <c r="O579" s="20"/>
      <c r="P579" s="20"/>
      <c r="Q579" s="20"/>
      <c r="R579" s="18"/>
    </row>
    <row r="580" spans="3:18">
      <c r="C580" s="21"/>
      <c r="D580" s="21"/>
      <c r="E580" s="21"/>
      <c r="F580" s="182"/>
      <c r="G580" s="21"/>
      <c r="H580" s="21"/>
      <c r="I580" s="21"/>
      <c r="J580" s="21"/>
      <c r="K580" s="21"/>
      <c r="L580" s="21"/>
      <c r="M580" s="21"/>
      <c r="N580" s="21"/>
      <c r="O580" s="20"/>
      <c r="P580" s="20"/>
      <c r="Q580" s="20"/>
      <c r="R580" s="18"/>
    </row>
    <row r="581" spans="3:18">
      <c r="C581" s="21"/>
      <c r="D581" s="21"/>
      <c r="E581" s="21"/>
      <c r="F581" s="182"/>
      <c r="G581" s="21"/>
      <c r="H581" s="21"/>
      <c r="I581" s="21"/>
      <c r="J581" s="21"/>
      <c r="K581" s="21"/>
      <c r="L581" s="21"/>
      <c r="M581" s="21"/>
      <c r="N581" s="21"/>
      <c r="O581" s="20"/>
      <c r="P581" s="20"/>
      <c r="Q581" s="20"/>
      <c r="R581" s="18"/>
    </row>
    <row r="582" spans="3:18">
      <c r="C582" s="21"/>
      <c r="D582" s="21"/>
      <c r="E582" s="21"/>
      <c r="F582" s="182"/>
      <c r="G582" s="21"/>
      <c r="H582" s="21"/>
      <c r="I582" s="21"/>
      <c r="J582" s="21"/>
      <c r="K582" s="21"/>
      <c r="L582" s="21"/>
      <c r="M582" s="21"/>
      <c r="N582" s="21"/>
      <c r="O582" s="20"/>
      <c r="P582" s="20"/>
      <c r="Q582" s="20"/>
      <c r="R582" s="18"/>
    </row>
    <row r="583" spans="3:18">
      <c r="C583" s="21"/>
      <c r="D583" s="21"/>
      <c r="E583" s="21"/>
      <c r="F583" s="182"/>
      <c r="G583" s="21"/>
      <c r="H583" s="21"/>
      <c r="I583" s="21"/>
      <c r="J583" s="21"/>
      <c r="K583" s="21"/>
      <c r="L583" s="21"/>
      <c r="M583" s="21"/>
      <c r="N583" s="21"/>
      <c r="O583" s="20"/>
      <c r="P583" s="20"/>
      <c r="Q583" s="20"/>
      <c r="R583" s="18"/>
    </row>
    <row r="584" spans="3:18">
      <c r="C584" s="21"/>
      <c r="D584" s="21"/>
      <c r="E584" s="21"/>
      <c r="F584" s="182"/>
      <c r="G584" s="21"/>
      <c r="H584" s="21"/>
      <c r="I584" s="21"/>
      <c r="J584" s="21"/>
      <c r="K584" s="21"/>
      <c r="L584" s="21"/>
      <c r="M584" s="21"/>
      <c r="N584" s="21"/>
      <c r="O584" s="20"/>
      <c r="P584" s="20"/>
      <c r="Q584" s="20"/>
      <c r="R584" s="18"/>
    </row>
    <row r="585" spans="3:18">
      <c r="C585" s="21"/>
      <c r="D585" s="21"/>
      <c r="E585" s="21"/>
      <c r="F585" s="182"/>
      <c r="G585" s="21"/>
      <c r="H585" s="21"/>
      <c r="I585" s="21"/>
      <c r="J585" s="21"/>
      <c r="K585" s="21"/>
      <c r="L585" s="21"/>
      <c r="M585" s="21"/>
      <c r="N585" s="21"/>
      <c r="O585" s="20"/>
      <c r="P585" s="20"/>
      <c r="Q585" s="20"/>
      <c r="R585" s="18"/>
    </row>
    <row r="586" spans="3:18">
      <c r="C586" s="21"/>
      <c r="D586" s="21"/>
      <c r="E586" s="21"/>
      <c r="F586" s="182"/>
      <c r="G586" s="21"/>
      <c r="H586" s="21"/>
      <c r="I586" s="21"/>
      <c r="J586" s="21"/>
      <c r="K586" s="21"/>
      <c r="L586" s="21"/>
      <c r="M586" s="21"/>
      <c r="N586" s="21"/>
      <c r="O586" s="20"/>
      <c r="P586" s="20"/>
      <c r="Q586" s="20"/>
      <c r="R586" s="18"/>
    </row>
    <row r="587" spans="3:18">
      <c r="C587" s="21"/>
      <c r="D587" s="21"/>
      <c r="E587" s="21"/>
      <c r="F587" s="182"/>
      <c r="G587" s="21"/>
      <c r="H587" s="21"/>
      <c r="I587" s="21"/>
      <c r="J587" s="21"/>
      <c r="K587" s="21"/>
      <c r="L587" s="21"/>
      <c r="M587" s="21"/>
      <c r="N587" s="21"/>
      <c r="O587" s="20"/>
      <c r="P587" s="20"/>
      <c r="Q587" s="20"/>
      <c r="R587" s="18"/>
    </row>
    <row r="588" spans="3:18">
      <c r="C588" s="21"/>
      <c r="D588" s="21"/>
      <c r="E588" s="21"/>
      <c r="F588" s="182"/>
      <c r="G588" s="21"/>
      <c r="H588" s="21"/>
      <c r="I588" s="21"/>
      <c r="J588" s="21"/>
      <c r="K588" s="21"/>
      <c r="L588" s="21"/>
      <c r="M588" s="21"/>
      <c r="N588" s="21"/>
      <c r="O588" s="20"/>
      <c r="P588" s="20"/>
      <c r="Q588" s="20"/>
      <c r="R588" s="18"/>
    </row>
    <row r="589" spans="3:18">
      <c r="C589" s="21"/>
      <c r="D589" s="21"/>
      <c r="E589" s="21"/>
      <c r="F589" s="182"/>
      <c r="G589" s="21"/>
      <c r="H589" s="21"/>
      <c r="I589" s="21"/>
      <c r="J589" s="21"/>
      <c r="K589" s="21"/>
      <c r="L589" s="21"/>
      <c r="M589" s="21"/>
      <c r="N589" s="21"/>
      <c r="O589" s="20"/>
      <c r="P589" s="20"/>
      <c r="Q589" s="20"/>
      <c r="R589" s="18"/>
    </row>
    <row r="590" spans="3:18">
      <c r="C590" s="21"/>
      <c r="D590" s="21"/>
      <c r="E590" s="21"/>
      <c r="F590" s="182"/>
      <c r="G590" s="21"/>
      <c r="H590" s="21"/>
      <c r="I590" s="21"/>
      <c r="J590" s="21"/>
      <c r="K590" s="21"/>
      <c r="L590" s="21"/>
      <c r="M590" s="21"/>
      <c r="N590" s="21"/>
      <c r="O590" s="20"/>
      <c r="P590" s="20"/>
      <c r="Q590" s="20"/>
      <c r="R590" s="18"/>
    </row>
    <row r="591" spans="3:18">
      <c r="C591" s="21"/>
      <c r="D591" s="21"/>
      <c r="E591" s="21"/>
      <c r="F591" s="182"/>
      <c r="G591" s="21"/>
      <c r="H591" s="21"/>
      <c r="I591" s="21"/>
      <c r="J591" s="21"/>
      <c r="K591" s="21"/>
      <c r="L591" s="21"/>
      <c r="M591" s="21"/>
      <c r="N591" s="21"/>
      <c r="O591" s="20"/>
      <c r="P591" s="20"/>
      <c r="Q591" s="20"/>
      <c r="R591" s="18"/>
    </row>
    <row r="592" spans="3:18">
      <c r="C592" s="21"/>
      <c r="D592" s="21"/>
      <c r="E592" s="21"/>
      <c r="F592" s="182"/>
      <c r="G592" s="21"/>
      <c r="H592" s="21"/>
      <c r="I592" s="21"/>
      <c r="J592" s="21"/>
      <c r="K592" s="21"/>
      <c r="L592" s="21"/>
      <c r="M592" s="21"/>
      <c r="N592" s="21"/>
      <c r="O592" s="20"/>
      <c r="P592" s="20"/>
      <c r="Q592" s="20"/>
      <c r="R592" s="18"/>
    </row>
    <row r="593" spans="3:18">
      <c r="C593" s="21"/>
      <c r="D593" s="21"/>
      <c r="E593" s="21"/>
      <c r="F593" s="182"/>
      <c r="G593" s="21"/>
      <c r="H593" s="21"/>
      <c r="I593" s="21"/>
      <c r="J593" s="21"/>
      <c r="K593" s="21"/>
      <c r="L593" s="21"/>
      <c r="M593" s="21"/>
      <c r="N593" s="21"/>
      <c r="O593" s="20"/>
      <c r="P593" s="20"/>
      <c r="Q593" s="20"/>
      <c r="R593" s="18"/>
    </row>
    <row r="594" spans="3:18">
      <c r="C594" s="21"/>
      <c r="D594" s="21"/>
      <c r="E594" s="21"/>
      <c r="F594" s="182"/>
      <c r="G594" s="21"/>
      <c r="H594" s="21"/>
      <c r="I594" s="21"/>
      <c r="J594" s="21"/>
      <c r="K594" s="21"/>
      <c r="L594" s="21"/>
      <c r="M594" s="21"/>
      <c r="N594" s="21"/>
      <c r="O594" s="20"/>
      <c r="P594" s="20"/>
      <c r="Q594" s="20"/>
      <c r="R594" s="18"/>
    </row>
    <row r="595" spans="3:18">
      <c r="C595" s="21"/>
      <c r="D595" s="21"/>
      <c r="E595" s="21"/>
      <c r="F595" s="182"/>
      <c r="G595" s="21"/>
      <c r="H595" s="21"/>
      <c r="I595" s="21"/>
      <c r="J595" s="21"/>
      <c r="K595" s="21"/>
      <c r="L595" s="21"/>
      <c r="M595" s="21"/>
      <c r="N595" s="21"/>
      <c r="O595" s="20"/>
      <c r="P595" s="20"/>
      <c r="Q595" s="20"/>
      <c r="R595" s="18"/>
    </row>
    <row r="596" spans="3:18">
      <c r="C596" s="21"/>
      <c r="D596" s="21"/>
      <c r="E596" s="21"/>
      <c r="F596" s="182"/>
      <c r="G596" s="21"/>
      <c r="H596" s="21"/>
      <c r="I596" s="21"/>
      <c r="J596" s="21"/>
      <c r="K596" s="21"/>
      <c r="L596" s="21"/>
      <c r="M596" s="21"/>
      <c r="N596" s="21"/>
      <c r="O596" s="20"/>
      <c r="P596" s="20"/>
      <c r="Q596" s="20"/>
      <c r="R596" s="18"/>
    </row>
    <row r="597" spans="3:18">
      <c r="C597" s="21"/>
      <c r="D597" s="21"/>
      <c r="E597" s="21"/>
      <c r="F597" s="182"/>
      <c r="G597" s="21"/>
      <c r="H597" s="21"/>
      <c r="I597" s="21"/>
      <c r="J597" s="21"/>
      <c r="K597" s="21"/>
      <c r="L597" s="21"/>
      <c r="M597" s="21"/>
      <c r="N597" s="21"/>
      <c r="O597" s="20"/>
      <c r="P597" s="20"/>
      <c r="Q597" s="20"/>
      <c r="R597" s="18"/>
    </row>
    <row r="598" spans="3:18">
      <c r="C598" s="21"/>
      <c r="D598" s="21"/>
      <c r="E598" s="21"/>
      <c r="F598" s="182"/>
      <c r="G598" s="21"/>
      <c r="H598" s="21"/>
      <c r="I598" s="21"/>
      <c r="J598" s="21"/>
      <c r="K598" s="21"/>
      <c r="L598" s="21"/>
      <c r="M598" s="21"/>
      <c r="N598" s="21"/>
      <c r="O598" s="20"/>
      <c r="P598" s="20"/>
      <c r="Q598" s="20"/>
      <c r="R598" s="18"/>
    </row>
    <row r="599" spans="3:18">
      <c r="C599" s="21"/>
      <c r="D599" s="21"/>
      <c r="E599" s="21"/>
      <c r="F599" s="182"/>
      <c r="G599" s="21"/>
      <c r="H599" s="21"/>
      <c r="I599" s="21"/>
      <c r="J599" s="21"/>
      <c r="K599" s="21"/>
      <c r="L599" s="21"/>
      <c r="M599" s="21"/>
      <c r="N599" s="21"/>
      <c r="O599" s="20"/>
      <c r="P599" s="20"/>
      <c r="Q599" s="20"/>
      <c r="R599" s="18"/>
    </row>
    <row r="600" spans="3:18">
      <c r="C600" s="21"/>
      <c r="D600" s="21"/>
      <c r="E600" s="21"/>
      <c r="F600" s="182"/>
      <c r="G600" s="21"/>
      <c r="H600" s="21"/>
      <c r="I600" s="21"/>
      <c r="J600" s="21"/>
      <c r="K600" s="21"/>
      <c r="L600" s="21"/>
      <c r="M600" s="21"/>
      <c r="N600" s="21"/>
      <c r="O600" s="20"/>
      <c r="P600" s="20"/>
      <c r="Q600" s="20"/>
      <c r="R600" s="18"/>
    </row>
    <row r="601" spans="3:18">
      <c r="C601" s="21"/>
      <c r="D601" s="21"/>
      <c r="E601" s="21"/>
      <c r="F601" s="182"/>
      <c r="G601" s="21"/>
      <c r="H601" s="21"/>
      <c r="I601" s="21"/>
      <c r="J601" s="21"/>
      <c r="K601" s="21"/>
      <c r="L601" s="21"/>
      <c r="M601" s="21"/>
      <c r="N601" s="21"/>
      <c r="O601" s="20"/>
      <c r="P601" s="20"/>
      <c r="Q601" s="20"/>
      <c r="R601" s="18"/>
    </row>
    <row r="602" spans="3:18">
      <c r="C602" s="21"/>
      <c r="D602" s="21"/>
      <c r="E602" s="21"/>
      <c r="F602" s="182"/>
      <c r="G602" s="21"/>
      <c r="H602" s="21"/>
      <c r="I602" s="21"/>
      <c r="J602" s="21"/>
      <c r="K602" s="21"/>
      <c r="L602" s="21"/>
      <c r="M602" s="21"/>
      <c r="N602" s="21"/>
      <c r="O602" s="20"/>
      <c r="P602" s="20"/>
      <c r="Q602" s="20"/>
      <c r="R602" s="18"/>
    </row>
    <row r="603" spans="3:18">
      <c r="C603" s="21"/>
      <c r="D603" s="21"/>
      <c r="E603" s="21"/>
      <c r="F603" s="182"/>
      <c r="G603" s="21"/>
      <c r="H603" s="21"/>
      <c r="I603" s="21"/>
      <c r="J603" s="21"/>
      <c r="K603" s="21"/>
      <c r="L603" s="21"/>
      <c r="M603" s="21"/>
      <c r="N603" s="21"/>
      <c r="O603" s="20"/>
      <c r="P603" s="20"/>
      <c r="Q603" s="20"/>
      <c r="R603" s="18"/>
    </row>
    <row r="604" spans="3:18">
      <c r="C604" s="21"/>
      <c r="D604" s="21"/>
      <c r="E604" s="21"/>
      <c r="F604" s="182"/>
      <c r="G604" s="21"/>
      <c r="H604" s="21"/>
      <c r="I604" s="21"/>
      <c r="J604" s="21"/>
      <c r="K604" s="21"/>
      <c r="L604" s="21"/>
      <c r="M604" s="21"/>
      <c r="N604" s="21"/>
      <c r="O604" s="20"/>
      <c r="P604" s="20"/>
      <c r="Q604" s="20"/>
      <c r="R604" s="18"/>
    </row>
    <row r="605" spans="3:18">
      <c r="C605" s="21"/>
      <c r="D605" s="21"/>
      <c r="E605" s="21"/>
      <c r="F605" s="182"/>
      <c r="G605" s="21"/>
      <c r="H605" s="21"/>
      <c r="I605" s="21"/>
      <c r="J605" s="21"/>
      <c r="K605" s="21"/>
      <c r="L605" s="21"/>
      <c r="M605" s="21"/>
      <c r="N605" s="21"/>
      <c r="O605" s="20"/>
      <c r="P605" s="20"/>
      <c r="Q605" s="20"/>
      <c r="R605" s="18"/>
    </row>
    <row r="606" spans="3:18">
      <c r="C606" s="21"/>
      <c r="D606" s="21"/>
      <c r="E606" s="21"/>
      <c r="F606" s="182"/>
      <c r="G606" s="21"/>
      <c r="H606" s="21"/>
      <c r="I606" s="21"/>
      <c r="J606" s="21"/>
      <c r="K606" s="21"/>
      <c r="L606" s="21"/>
      <c r="M606" s="21"/>
      <c r="N606" s="21"/>
      <c r="O606" s="20"/>
      <c r="P606" s="20"/>
      <c r="Q606" s="20"/>
      <c r="R606" s="18"/>
    </row>
    <row r="607" spans="3:18">
      <c r="C607" s="21"/>
      <c r="D607" s="21"/>
      <c r="E607" s="21"/>
      <c r="F607" s="182"/>
      <c r="G607" s="21"/>
      <c r="H607" s="21"/>
      <c r="I607" s="21"/>
      <c r="J607" s="21"/>
      <c r="K607" s="21"/>
      <c r="L607" s="21"/>
      <c r="M607" s="21"/>
      <c r="N607" s="21"/>
      <c r="O607" s="20"/>
      <c r="P607" s="20"/>
      <c r="Q607" s="20"/>
      <c r="R607" s="18"/>
    </row>
    <row r="608" spans="3:18">
      <c r="C608" s="21"/>
      <c r="D608" s="21"/>
      <c r="E608" s="21"/>
      <c r="F608" s="182"/>
      <c r="G608" s="21"/>
      <c r="H608" s="21"/>
      <c r="I608" s="21"/>
      <c r="J608" s="21"/>
      <c r="K608" s="21"/>
      <c r="L608" s="21"/>
      <c r="M608" s="21"/>
      <c r="N608" s="21"/>
      <c r="O608" s="20"/>
      <c r="P608" s="20"/>
      <c r="Q608" s="20"/>
      <c r="R608" s="18"/>
    </row>
    <row r="609" spans="3:18">
      <c r="C609" s="21"/>
      <c r="D609" s="21"/>
      <c r="E609" s="21"/>
      <c r="F609" s="182"/>
      <c r="G609" s="21"/>
      <c r="H609" s="21"/>
      <c r="I609" s="21"/>
      <c r="J609" s="21"/>
      <c r="K609" s="21"/>
      <c r="L609" s="21"/>
      <c r="M609" s="21"/>
      <c r="N609" s="21"/>
      <c r="O609" s="20"/>
      <c r="P609" s="20"/>
      <c r="Q609" s="20"/>
      <c r="R609" s="18"/>
    </row>
    <row r="610" spans="3:18">
      <c r="C610" s="21"/>
      <c r="D610" s="21"/>
      <c r="E610" s="21"/>
      <c r="F610" s="182"/>
      <c r="G610" s="21"/>
      <c r="H610" s="21"/>
      <c r="I610" s="21"/>
      <c r="J610" s="21"/>
      <c r="K610" s="21"/>
      <c r="L610" s="21"/>
      <c r="M610" s="21"/>
      <c r="N610" s="21"/>
      <c r="O610" s="20"/>
      <c r="P610" s="20"/>
      <c r="Q610" s="20"/>
      <c r="R610" s="18"/>
    </row>
    <row r="611" spans="3:18">
      <c r="C611" s="21"/>
      <c r="D611" s="21"/>
      <c r="E611" s="21"/>
      <c r="F611" s="182"/>
      <c r="G611" s="21"/>
      <c r="H611" s="21"/>
      <c r="I611" s="21"/>
      <c r="J611" s="21"/>
      <c r="K611" s="21"/>
      <c r="L611" s="21"/>
      <c r="M611" s="21"/>
      <c r="N611" s="21"/>
      <c r="O611" s="20"/>
      <c r="P611" s="20"/>
      <c r="Q611" s="20"/>
      <c r="R611" s="18"/>
    </row>
    <row r="612" spans="3:18">
      <c r="C612" s="21"/>
      <c r="D612" s="21"/>
      <c r="E612" s="21"/>
      <c r="F612" s="182"/>
      <c r="G612" s="21"/>
      <c r="H612" s="21"/>
      <c r="I612" s="21"/>
      <c r="J612" s="21"/>
      <c r="K612" s="21"/>
      <c r="L612" s="21"/>
      <c r="M612" s="21"/>
      <c r="N612" s="21"/>
      <c r="O612" s="20"/>
      <c r="P612" s="20"/>
      <c r="Q612" s="20"/>
      <c r="R612" s="18"/>
    </row>
    <row r="613" spans="3:18">
      <c r="C613" s="21"/>
      <c r="D613" s="21"/>
      <c r="E613" s="21"/>
      <c r="F613" s="182"/>
      <c r="G613" s="21"/>
      <c r="H613" s="21"/>
      <c r="I613" s="21"/>
      <c r="J613" s="21"/>
      <c r="K613" s="21"/>
      <c r="L613" s="21"/>
      <c r="M613" s="21"/>
      <c r="N613" s="21"/>
      <c r="O613" s="20"/>
      <c r="P613" s="20"/>
      <c r="Q613" s="20"/>
      <c r="R613" s="18"/>
    </row>
    <row r="614" spans="3:18">
      <c r="C614" s="21"/>
      <c r="D614" s="21"/>
      <c r="E614" s="21"/>
      <c r="F614" s="182"/>
      <c r="G614" s="21"/>
      <c r="H614" s="21"/>
      <c r="I614" s="21"/>
      <c r="J614" s="21"/>
      <c r="K614" s="21"/>
      <c r="L614" s="21"/>
      <c r="M614" s="21"/>
      <c r="N614" s="21"/>
      <c r="O614" s="20"/>
      <c r="P614" s="20"/>
      <c r="Q614" s="20"/>
      <c r="R614" s="18"/>
    </row>
    <row r="615" spans="3:18">
      <c r="C615" s="21"/>
      <c r="D615" s="21"/>
      <c r="E615" s="21"/>
      <c r="F615" s="182"/>
      <c r="G615" s="21"/>
      <c r="H615" s="21"/>
      <c r="I615" s="21"/>
      <c r="J615" s="21"/>
      <c r="K615" s="21"/>
      <c r="L615" s="21"/>
      <c r="M615" s="21"/>
      <c r="N615" s="21"/>
      <c r="O615" s="20"/>
      <c r="P615" s="20"/>
      <c r="Q615" s="20"/>
      <c r="R615" s="18"/>
    </row>
    <row r="616" spans="3:18">
      <c r="C616" s="21"/>
      <c r="D616" s="21"/>
      <c r="E616" s="21"/>
      <c r="F616" s="182"/>
      <c r="G616" s="21"/>
      <c r="H616" s="21"/>
      <c r="I616" s="21"/>
      <c r="J616" s="21"/>
      <c r="K616" s="21"/>
      <c r="L616" s="21"/>
      <c r="M616" s="21"/>
      <c r="N616" s="21"/>
      <c r="O616" s="20"/>
      <c r="P616" s="20"/>
      <c r="Q616" s="20"/>
      <c r="R616" s="18"/>
    </row>
    <row r="617" spans="3:18">
      <c r="C617" s="21"/>
      <c r="D617" s="21"/>
      <c r="E617" s="21"/>
      <c r="F617" s="182"/>
      <c r="G617" s="21"/>
      <c r="H617" s="21"/>
      <c r="I617" s="21"/>
      <c r="J617" s="21"/>
      <c r="K617" s="21"/>
      <c r="L617" s="21"/>
      <c r="M617" s="21"/>
      <c r="N617" s="21"/>
      <c r="O617" s="20"/>
      <c r="P617" s="20"/>
      <c r="Q617" s="20"/>
      <c r="R617" s="18"/>
    </row>
    <row r="618" spans="3:18">
      <c r="C618" s="21"/>
      <c r="D618" s="21"/>
      <c r="E618" s="21"/>
      <c r="F618" s="182"/>
      <c r="G618" s="21"/>
      <c r="H618" s="21"/>
      <c r="I618" s="21"/>
      <c r="J618" s="21"/>
      <c r="K618" s="21"/>
      <c r="L618" s="21"/>
      <c r="M618" s="21"/>
      <c r="N618" s="21"/>
      <c r="O618" s="20"/>
      <c r="P618" s="20"/>
      <c r="Q618" s="20"/>
      <c r="R618" s="18"/>
    </row>
    <row r="619" spans="3:18">
      <c r="C619" s="21"/>
      <c r="D619" s="21"/>
      <c r="E619" s="21"/>
      <c r="F619" s="182"/>
      <c r="G619" s="21"/>
      <c r="H619" s="21"/>
      <c r="I619" s="21"/>
      <c r="J619" s="21"/>
      <c r="K619" s="21"/>
      <c r="L619" s="21"/>
      <c r="M619" s="21"/>
      <c r="N619" s="21"/>
      <c r="O619" s="20"/>
      <c r="P619" s="20"/>
      <c r="Q619" s="20"/>
      <c r="R619" s="18"/>
    </row>
    <row r="620" spans="3:18">
      <c r="C620" s="21"/>
      <c r="D620" s="21"/>
      <c r="E620" s="21"/>
      <c r="F620" s="182"/>
      <c r="G620" s="21"/>
      <c r="H620" s="21"/>
      <c r="I620" s="21"/>
      <c r="J620" s="21"/>
      <c r="K620" s="21"/>
      <c r="L620" s="21"/>
      <c r="M620" s="21"/>
      <c r="N620" s="21"/>
      <c r="O620" s="20"/>
      <c r="P620" s="20"/>
      <c r="Q620" s="20"/>
      <c r="R620" s="18"/>
    </row>
    <row r="621" spans="3:18">
      <c r="C621" s="21"/>
      <c r="D621" s="21"/>
      <c r="E621" s="21"/>
      <c r="F621" s="182"/>
      <c r="G621" s="21"/>
      <c r="H621" s="21"/>
      <c r="I621" s="21"/>
      <c r="J621" s="21"/>
      <c r="K621" s="21"/>
      <c r="L621" s="21"/>
      <c r="M621" s="21"/>
      <c r="N621" s="21"/>
      <c r="O621" s="20"/>
      <c r="P621" s="20"/>
      <c r="Q621" s="20"/>
      <c r="R621" s="18"/>
    </row>
    <row r="622" spans="3:18">
      <c r="C622" s="21"/>
      <c r="D622" s="21"/>
      <c r="E622" s="21"/>
      <c r="F622" s="182"/>
      <c r="G622" s="21"/>
      <c r="H622" s="21"/>
      <c r="I622" s="21"/>
      <c r="J622" s="21"/>
      <c r="K622" s="21"/>
      <c r="L622" s="21"/>
      <c r="M622" s="21"/>
      <c r="N622" s="21"/>
      <c r="O622" s="20"/>
      <c r="P622" s="20"/>
      <c r="Q622" s="20"/>
      <c r="R622" s="18"/>
    </row>
    <row r="623" spans="3:18">
      <c r="C623" s="21"/>
      <c r="D623" s="21"/>
      <c r="E623" s="21"/>
      <c r="F623" s="182"/>
      <c r="G623" s="21"/>
      <c r="H623" s="21"/>
      <c r="I623" s="21"/>
      <c r="J623" s="21"/>
      <c r="K623" s="21"/>
      <c r="L623" s="21"/>
      <c r="M623" s="21"/>
      <c r="N623" s="21"/>
      <c r="O623" s="20"/>
      <c r="P623" s="20"/>
      <c r="Q623" s="20"/>
      <c r="R623" s="18"/>
    </row>
    <row r="624" spans="3:18">
      <c r="C624" s="21"/>
      <c r="D624" s="21"/>
      <c r="E624" s="21"/>
      <c r="F624" s="182"/>
      <c r="G624" s="21"/>
      <c r="H624" s="21"/>
      <c r="I624" s="21"/>
      <c r="J624" s="21"/>
      <c r="K624" s="21"/>
      <c r="L624" s="21"/>
      <c r="M624" s="21"/>
      <c r="N624" s="21"/>
      <c r="O624" s="20"/>
      <c r="P624" s="20"/>
      <c r="Q624" s="20"/>
      <c r="R624" s="18"/>
    </row>
    <row r="625" spans="3:18">
      <c r="C625" s="21"/>
      <c r="D625" s="21"/>
      <c r="E625" s="21"/>
      <c r="F625" s="182"/>
      <c r="G625" s="21"/>
      <c r="H625" s="21"/>
      <c r="I625" s="21"/>
      <c r="J625" s="21"/>
      <c r="K625" s="21"/>
      <c r="L625" s="21"/>
      <c r="M625" s="21"/>
      <c r="N625" s="21"/>
      <c r="O625" s="20"/>
      <c r="P625" s="20"/>
      <c r="Q625" s="20"/>
      <c r="R625" s="18"/>
    </row>
    <row r="626" spans="3:18">
      <c r="C626" s="21"/>
      <c r="D626" s="21"/>
      <c r="E626" s="21"/>
      <c r="F626" s="182"/>
      <c r="G626" s="21"/>
      <c r="H626" s="21"/>
      <c r="I626" s="21"/>
      <c r="J626" s="21"/>
      <c r="K626" s="21"/>
      <c r="L626" s="21"/>
      <c r="M626" s="21"/>
      <c r="N626" s="21"/>
      <c r="O626" s="20"/>
      <c r="P626" s="20"/>
      <c r="Q626" s="20"/>
      <c r="R626" s="18"/>
    </row>
    <row r="627" spans="3:18">
      <c r="C627" s="21"/>
      <c r="D627" s="21"/>
      <c r="E627" s="21"/>
      <c r="F627" s="182"/>
      <c r="G627" s="21"/>
      <c r="H627" s="21"/>
      <c r="I627" s="21"/>
      <c r="J627" s="21"/>
      <c r="K627" s="21"/>
      <c r="L627" s="21"/>
      <c r="M627" s="21"/>
      <c r="N627" s="21"/>
      <c r="O627" s="20"/>
      <c r="P627" s="20"/>
      <c r="Q627" s="20"/>
      <c r="R627" s="18"/>
    </row>
    <row r="628" spans="3:18">
      <c r="C628" s="21"/>
      <c r="D628" s="21"/>
      <c r="E628" s="21"/>
      <c r="F628" s="182"/>
      <c r="G628" s="21"/>
      <c r="H628" s="21"/>
      <c r="I628" s="21"/>
      <c r="J628" s="21"/>
      <c r="K628" s="21"/>
      <c r="L628" s="21"/>
      <c r="M628" s="21"/>
      <c r="N628" s="21"/>
      <c r="O628" s="20"/>
      <c r="P628" s="20"/>
      <c r="Q628" s="20"/>
      <c r="R628" s="18"/>
    </row>
    <row r="629" spans="3:18">
      <c r="C629" s="21"/>
      <c r="D629" s="21"/>
      <c r="E629" s="21"/>
      <c r="F629" s="182"/>
      <c r="G629" s="21"/>
      <c r="H629" s="21"/>
      <c r="I629" s="21"/>
      <c r="J629" s="21"/>
      <c r="K629" s="21"/>
      <c r="L629" s="21"/>
      <c r="M629" s="21"/>
      <c r="N629" s="21"/>
      <c r="O629" s="20"/>
      <c r="P629" s="20"/>
      <c r="Q629" s="20"/>
      <c r="R629" s="18"/>
    </row>
    <row r="630" spans="3:18">
      <c r="C630" s="21"/>
      <c r="D630" s="21"/>
      <c r="E630" s="21"/>
      <c r="F630" s="182"/>
      <c r="G630" s="21"/>
      <c r="H630" s="21"/>
      <c r="I630" s="21"/>
      <c r="J630" s="21"/>
      <c r="K630" s="21"/>
      <c r="L630" s="21"/>
      <c r="M630" s="21"/>
      <c r="N630" s="21"/>
      <c r="O630" s="20"/>
      <c r="P630" s="20"/>
      <c r="Q630" s="20"/>
      <c r="R630" s="18"/>
    </row>
    <row r="631" spans="3:18">
      <c r="C631" s="21"/>
      <c r="D631" s="21"/>
      <c r="E631" s="21"/>
      <c r="F631" s="182"/>
      <c r="G631" s="21"/>
      <c r="H631" s="21"/>
      <c r="I631" s="21"/>
      <c r="J631" s="21"/>
      <c r="K631" s="21"/>
      <c r="L631" s="21"/>
      <c r="M631" s="21"/>
      <c r="N631" s="21"/>
      <c r="O631" s="20"/>
      <c r="P631" s="20"/>
      <c r="Q631" s="20"/>
      <c r="R631" s="18"/>
    </row>
    <row r="632" spans="3:18">
      <c r="C632" s="21"/>
      <c r="D632" s="21"/>
      <c r="E632" s="21"/>
      <c r="F632" s="182"/>
      <c r="G632" s="21"/>
      <c r="H632" s="21"/>
      <c r="I632" s="21"/>
      <c r="J632" s="21"/>
      <c r="K632" s="21"/>
      <c r="L632" s="21"/>
      <c r="M632" s="21"/>
      <c r="N632" s="21"/>
      <c r="O632" s="20"/>
      <c r="P632" s="20"/>
      <c r="Q632" s="20"/>
      <c r="R632" s="18"/>
    </row>
    <row r="633" spans="3:18">
      <c r="C633" s="21"/>
      <c r="D633" s="21"/>
      <c r="E633" s="21"/>
      <c r="F633" s="182"/>
      <c r="G633" s="21"/>
      <c r="H633" s="21"/>
      <c r="I633" s="21"/>
      <c r="J633" s="21"/>
      <c r="K633" s="21"/>
      <c r="L633" s="21"/>
      <c r="M633" s="21"/>
      <c r="N633" s="21"/>
      <c r="O633" s="20"/>
      <c r="P633" s="20"/>
      <c r="Q633" s="20"/>
      <c r="R633" s="18"/>
    </row>
    <row r="634" spans="3:18">
      <c r="C634" s="21"/>
      <c r="D634" s="21"/>
      <c r="E634" s="21"/>
      <c r="F634" s="182"/>
      <c r="G634" s="21"/>
      <c r="H634" s="21"/>
      <c r="I634" s="21"/>
      <c r="J634" s="21"/>
      <c r="K634" s="21"/>
      <c r="L634" s="21"/>
      <c r="M634" s="21"/>
      <c r="N634" s="21"/>
      <c r="O634" s="20"/>
      <c r="P634" s="20"/>
      <c r="Q634" s="20"/>
      <c r="R634" s="18"/>
    </row>
    <row r="635" spans="3:18">
      <c r="C635" s="21"/>
      <c r="D635" s="21"/>
      <c r="E635" s="21"/>
      <c r="F635" s="182"/>
      <c r="G635" s="21"/>
      <c r="H635" s="21"/>
      <c r="I635" s="21"/>
      <c r="J635" s="21"/>
      <c r="K635" s="21"/>
      <c r="L635" s="21"/>
      <c r="M635" s="21"/>
      <c r="N635" s="21"/>
      <c r="O635" s="20"/>
      <c r="P635" s="20"/>
      <c r="Q635" s="20"/>
      <c r="R635" s="18"/>
    </row>
    <row r="636" spans="3:18">
      <c r="C636" s="21"/>
      <c r="D636" s="21"/>
      <c r="E636" s="21"/>
      <c r="F636" s="182"/>
      <c r="G636" s="21"/>
      <c r="H636" s="21"/>
      <c r="I636" s="21"/>
      <c r="J636" s="21"/>
      <c r="K636" s="21"/>
      <c r="L636" s="21"/>
      <c r="M636" s="21"/>
      <c r="N636" s="21"/>
      <c r="O636" s="20"/>
      <c r="P636" s="20"/>
      <c r="Q636" s="20"/>
      <c r="R636" s="18"/>
    </row>
    <row r="637" spans="3:18">
      <c r="C637" s="21"/>
      <c r="D637" s="21"/>
      <c r="E637" s="21"/>
      <c r="F637" s="182"/>
      <c r="G637" s="21"/>
      <c r="H637" s="21"/>
      <c r="I637" s="21"/>
      <c r="J637" s="21"/>
      <c r="K637" s="21"/>
      <c r="L637" s="21"/>
      <c r="M637" s="21"/>
      <c r="N637" s="21"/>
      <c r="O637" s="20"/>
      <c r="P637" s="20"/>
      <c r="Q637" s="20"/>
      <c r="R637" s="18"/>
    </row>
    <row r="638" spans="3:18">
      <c r="C638" s="21"/>
      <c r="D638" s="21"/>
      <c r="E638" s="21"/>
      <c r="F638" s="182"/>
      <c r="G638" s="21"/>
      <c r="H638" s="21"/>
      <c r="I638" s="21"/>
      <c r="J638" s="21"/>
      <c r="K638" s="21"/>
      <c r="L638" s="21"/>
      <c r="M638" s="21"/>
      <c r="N638" s="21"/>
      <c r="O638" s="20"/>
      <c r="P638" s="20"/>
      <c r="Q638" s="20"/>
      <c r="R638" s="18"/>
    </row>
    <row r="639" spans="3:18">
      <c r="C639" s="21"/>
      <c r="D639" s="21"/>
      <c r="E639" s="21"/>
      <c r="F639" s="182"/>
      <c r="G639" s="21"/>
      <c r="H639" s="21"/>
      <c r="I639" s="21"/>
      <c r="J639" s="21"/>
      <c r="K639" s="21"/>
      <c r="L639" s="21"/>
      <c r="M639" s="21"/>
      <c r="N639" s="21"/>
      <c r="O639" s="20"/>
      <c r="P639" s="20"/>
      <c r="Q639" s="20"/>
      <c r="R639" s="18"/>
    </row>
    <row r="640" spans="3:18">
      <c r="C640" s="21"/>
      <c r="D640" s="21"/>
      <c r="E640" s="21"/>
      <c r="F640" s="182"/>
      <c r="G640" s="21"/>
      <c r="H640" s="21"/>
      <c r="I640" s="21"/>
      <c r="J640" s="21"/>
      <c r="K640" s="21"/>
      <c r="L640" s="21"/>
      <c r="M640" s="21"/>
      <c r="N640" s="21"/>
      <c r="O640" s="20"/>
      <c r="P640" s="20"/>
      <c r="Q640" s="20"/>
      <c r="R640" s="18"/>
    </row>
    <row r="641" spans="3:18">
      <c r="C641" s="21"/>
      <c r="D641" s="21"/>
      <c r="E641" s="21"/>
      <c r="F641" s="182"/>
      <c r="G641" s="21"/>
      <c r="H641" s="21"/>
      <c r="I641" s="21"/>
      <c r="J641" s="21"/>
      <c r="K641" s="21"/>
      <c r="L641" s="21"/>
      <c r="M641" s="21"/>
      <c r="N641" s="21"/>
      <c r="O641" s="20"/>
      <c r="P641" s="20"/>
      <c r="Q641" s="20"/>
      <c r="R641" s="18"/>
    </row>
    <row r="642" spans="3:18">
      <c r="C642" s="21"/>
      <c r="D642" s="21"/>
      <c r="E642" s="21"/>
      <c r="F642" s="182"/>
      <c r="G642" s="21"/>
      <c r="H642" s="21"/>
      <c r="I642" s="21"/>
      <c r="J642" s="21"/>
      <c r="K642" s="21"/>
      <c r="L642" s="21"/>
      <c r="M642" s="21"/>
      <c r="N642" s="21"/>
      <c r="O642" s="20"/>
      <c r="P642" s="20"/>
      <c r="Q642" s="20"/>
      <c r="R642" s="18"/>
    </row>
    <row r="643" spans="3:18">
      <c r="C643" s="21"/>
      <c r="D643" s="21"/>
      <c r="E643" s="21"/>
      <c r="F643" s="182"/>
      <c r="G643" s="21"/>
      <c r="H643" s="21"/>
      <c r="I643" s="21"/>
      <c r="J643" s="21"/>
      <c r="K643" s="21"/>
      <c r="L643" s="21"/>
      <c r="M643" s="21"/>
      <c r="N643" s="21"/>
      <c r="O643" s="20"/>
      <c r="P643" s="20"/>
      <c r="Q643" s="20"/>
      <c r="R643" s="18"/>
    </row>
    <row r="644" spans="3:18">
      <c r="C644" s="21"/>
      <c r="D644" s="21"/>
      <c r="E644" s="21"/>
      <c r="F644" s="182"/>
      <c r="G644" s="21"/>
      <c r="H644" s="21"/>
      <c r="I644" s="21"/>
      <c r="J644" s="21"/>
      <c r="K644" s="21"/>
      <c r="L644" s="21"/>
      <c r="M644" s="21"/>
      <c r="N644" s="21"/>
      <c r="O644" s="20"/>
      <c r="P644" s="20"/>
      <c r="Q644" s="20"/>
      <c r="R644" s="18"/>
    </row>
    <row r="645" spans="3:18">
      <c r="C645" s="21"/>
      <c r="D645" s="21"/>
      <c r="E645" s="21"/>
      <c r="F645" s="182"/>
      <c r="G645" s="21"/>
      <c r="H645" s="21"/>
      <c r="I645" s="21"/>
      <c r="J645" s="21"/>
      <c r="K645" s="21"/>
      <c r="L645" s="21"/>
      <c r="M645" s="21"/>
      <c r="N645" s="21"/>
      <c r="O645" s="20"/>
      <c r="P645" s="20"/>
      <c r="Q645" s="20"/>
      <c r="R645" s="18"/>
    </row>
    <row r="646" spans="3:18">
      <c r="C646" s="21"/>
      <c r="D646" s="21"/>
      <c r="E646" s="21"/>
      <c r="F646" s="182"/>
      <c r="G646" s="21"/>
      <c r="H646" s="21"/>
      <c r="I646" s="21"/>
      <c r="J646" s="21"/>
      <c r="K646" s="21"/>
      <c r="L646" s="21"/>
      <c r="M646" s="21"/>
      <c r="N646" s="21"/>
      <c r="O646" s="20"/>
      <c r="P646" s="20"/>
      <c r="Q646" s="20"/>
      <c r="R646" s="18"/>
    </row>
    <row r="647" spans="3:18">
      <c r="C647" s="21"/>
      <c r="D647" s="21"/>
      <c r="E647" s="21"/>
      <c r="F647" s="182"/>
      <c r="G647" s="21"/>
      <c r="H647" s="21"/>
      <c r="I647" s="21"/>
      <c r="J647" s="21"/>
      <c r="K647" s="21"/>
      <c r="L647" s="21"/>
      <c r="M647" s="21"/>
      <c r="N647" s="21"/>
      <c r="O647" s="20"/>
      <c r="P647" s="20"/>
      <c r="Q647" s="20"/>
      <c r="R647" s="18"/>
    </row>
    <row r="648" spans="3:18">
      <c r="C648" s="21"/>
      <c r="D648" s="21"/>
      <c r="E648" s="21"/>
      <c r="F648" s="182"/>
      <c r="G648" s="21"/>
      <c r="H648" s="21"/>
      <c r="I648" s="21"/>
      <c r="J648" s="21"/>
      <c r="K648" s="21"/>
      <c r="L648" s="21"/>
      <c r="M648" s="21"/>
      <c r="N648" s="21"/>
      <c r="O648" s="20"/>
      <c r="P648" s="20"/>
      <c r="Q648" s="20"/>
      <c r="R648" s="18"/>
    </row>
    <row r="649" spans="3:18">
      <c r="C649" s="21"/>
      <c r="D649" s="21"/>
      <c r="E649" s="21"/>
      <c r="F649" s="182"/>
      <c r="G649" s="21"/>
      <c r="H649" s="21"/>
      <c r="I649" s="21"/>
      <c r="J649" s="21"/>
      <c r="K649" s="21"/>
      <c r="L649" s="21"/>
      <c r="M649" s="21"/>
      <c r="N649" s="21"/>
      <c r="O649" s="20"/>
      <c r="P649" s="20"/>
      <c r="Q649" s="20"/>
      <c r="R649" s="18"/>
    </row>
    <row r="650" spans="3:18">
      <c r="C650" s="21"/>
      <c r="D650" s="21"/>
      <c r="E650" s="21"/>
      <c r="F650" s="182"/>
      <c r="G650" s="21"/>
      <c r="H650" s="21"/>
      <c r="I650" s="21"/>
      <c r="J650" s="21"/>
      <c r="K650" s="21"/>
      <c r="L650" s="21"/>
      <c r="M650" s="21"/>
      <c r="N650" s="21"/>
      <c r="O650" s="20"/>
      <c r="P650" s="20"/>
      <c r="Q650" s="20"/>
      <c r="R650" s="18"/>
    </row>
    <row r="651" spans="3:18">
      <c r="C651" s="21"/>
      <c r="D651" s="21"/>
      <c r="E651" s="21"/>
      <c r="F651" s="182"/>
      <c r="G651" s="21"/>
      <c r="H651" s="21"/>
      <c r="I651" s="21"/>
      <c r="J651" s="21"/>
      <c r="K651" s="21"/>
      <c r="L651" s="21"/>
      <c r="M651" s="21"/>
      <c r="N651" s="21"/>
      <c r="O651" s="20"/>
      <c r="P651" s="20"/>
      <c r="Q651" s="20"/>
      <c r="R651" s="18"/>
    </row>
    <row r="652" spans="3:18">
      <c r="C652" s="21"/>
      <c r="D652" s="21"/>
      <c r="E652" s="21"/>
      <c r="F652" s="182"/>
      <c r="G652" s="21"/>
      <c r="H652" s="21"/>
      <c r="I652" s="21"/>
      <c r="J652" s="21"/>
      <c r="K652" s="21"/>
      <c r="L652" s="21"/>
      <c r="M652" s="21"/>
      <c r="N652" s="21"/>
      <c r="O652" s="20"/>
      <c r="P652" s="20"/>
      <c r="Q652" s="20"/>
      <c r="R652" s="18"/>
    </row>
    <row r="653" spans="3:18">
      <c r="C653" s="21"/>
      <c r="D653" s="21"/>
      <c r="E653" s="21"/>
      <c r="F653" s="182"/>
      <c r="G653" s="21"/>
      <c r="H653" s="21"/>
      <c r="I653" s="21"/>
      <c r="J653" s="21"/>
      <c r="K653" s="21"/>
      <c r="L653" s="21"/>
      <c r="M653" s="21"/>
      <c r="N653" s="21"/>
      <c r="O653" s="20"/>
      <c r="P653" s="20"/>
      <c r="Q653" s="20"/>
      <c r="R653" s="18"/>
    </row>
  </sheetData>
  <sheetProtection password="CAF5" sheet="1" objects="1" scenarios="1"/>
  <mergeCells count="6">
    <mergeCell ref="F6:I6"/>
    <mergeCell ref="F7:F8"/>
    <mergeCell ref="A1:Q1"/>
    <mergeCell ref="B5:J5"/>
    <mergeCell ref="L5:Q5"/>
    <mergeCell ref="A3:Q3"/>
  </mergeCells>
  <phoneticPr fontId="0" type="noConversion"/>
  <printOptions horizontalCentered="1"/>
  <pageMargins left="0.25" right="0.23" top="0.87" bottom="0.82" header="0.67" footer="0.5"/>
  <pageSetup scale="66" orientation="landscape" r:id="rId1"/>
  <headerFooter alignWithMargins="0">
    <oddFooter>&amp;L&amp;"Arial,Italic"MSDE - LFRO   12 / 2014&amp;C&amp;"Arial,Regular"- &amp;[11 -&amp;R&amp;"Arial,Italic"Selected Financial Data - Part 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16</vt:i4>
      </vt:variant>
    </vt:vector>
  </HeadingPairs>
  <TitlesOfParts>
    <vt:vector size="34" baseType="lpstr">
      <vt:lpstr>tABLE1</vt:lpstr>
      <vt:lpstr>Admin</vt:lpstr>
      <vt:lpstr>MidLev</vt:lpstr>
      <vt:lpstr>Inst</vt:lpstr>
      <vt:lpstr>Adult</vt:lpstr>
      <vt:lpstr>sp ed</vt:lpstr>
      <vt:lpstr>ppshs</vt:lpstr>
      <vt:lpstr>trans</vt:lpstr>
      <vt:lpstr>opmp</vt:lpstr>
      <vt:lpstr>fixchg</vt:lpstr>
      <vt:lpstr>distfc</vt:lpstr>
      <vt:lpstr>comserv</vt:lpstr>
      <vt:lpstr>CapOut</vt:lpstr>
      <vt:lpstr>food</vt:lpstr>
      <vt:lpstr>const</vt:lpstr>
      <vt:lpstr>debt</vt:lpstr>
      <vt:lpstr>expbyobj</vt:lpstr>
      <vt:lpstr>Sheet1</vt:lpstr>
      <vt:lpstr>Admin!Print_Area</vt:lpstr>
      <vt:lpstr>Adult!Print_Area</vt:lpstr>
      <vt:lpstr>CapOut!Print_Area</vt:lpstr>
      <vt:lpstr>comserv!Print_Area</vt:lpstr>
      <vt:lpstr>distfc!Print_Area</vt:lpstr>
      <vt:lpstr>expbyobj!Print_Area</vt:lpstr>
      <vt:lpstr>fixchg!Print_Area</vt:lpstr>
      <vt:lpstr>food!Print_Area</vt:lpstr>
      <vt:lpstr>Inst!Print_Area</vt:lpstr>
      <vt:lpstr>MidLev!Print_Area</vt:lpstr>
      <vt:lpstr>opmp!Print_Area</vt:lpstr>
      <vt:lpstr>ppshs!Print_Area</vt:lpstr>
      <vt:lpstr>'sp ed'!Print_Area</vt:lpstr>
      <vt:lpstr>tABLE1!Print_Area</vt:lpstr>
      <vt:lpstr>trans!Print_Area</vt:lpstr>
      <vt:lpstr>Inst!Print_Titles</vt:lpstr>
    </vt:vector>
  </TitlesOfParts>
  <Company>MSDE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Selected Financial Data Part 2 FY 2008</dc:title>
  <dc:subject>10-08-2009 Release Revised 1-20-2010</dc:subject>
  <dc:creator>SOVAROUN IENG</dc:creator>
  <cp:lastModifiedBy>mbenjamin</cp:lastModifiedBy>
  <cp:lastPrinted>2015-01-22T16:51:25Z</cp:lastPrinted>
  <dcterms:created xsi:type="dcterms:W3CDTF">1999-04-12T15:49:59Z</dcterms:created>
  <dcterms:modified xsi:type="dcterms:W3CDTF">2015-01-22T17:11:06Z</dcterms:modified>
</cp:coreProperties>
</file>