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hidePivotFieldList="1" defaultThemeVersion="124226"/>
  <bookViews>
    <workbookView xWindow="360" yWindow="105" windowWidth="11355" windowHeight="4875"/>
  </bookViews>
  <sheets>
    <sheet name="Tbl1" sheetId="10" r:id="rId1"/>
    <sheet name="Tbl2" sheetId="9" r:id="rId2"/>
    <sheet name="Tbl3" sheetId="5" r:id="rId3"/>
    <sheet name="Tbl4" sheetId="12" r:id="rId4"/>
    <sheet name="Tbl5" sheetId="15" r:id="rId5"/>
    <sheet name="Tbl6" sheetId="16" r:id="rId6"/>
    <sheet name="Tbl 7" sheetId="17" r:id="rId7"/>
    <sheet name="Tbl8" sheetId="18" r:id="rId8"/>
    <sheet name="Tbl9" sheetId="13" r:id="rId9"/>
    <sheet name="Tbl 10" sheetId="14" r:id="rId10"/>
    <sheet name="Tbl11" sheetId="20" r:id="rId11"/>
    <sheet name="Allexp" sheetId="19" r:id="rId12"/>
    <sheet name="Tbl5a" sheetId="21" r:id="rId13"/>
    <sheet name="Sheet1" sheetId="22" r:id="rId14"/>
  </sheets>
  <externalReferences>
    <externalReference r:id="rId15"/>
  </externalReferences>
  <definedNames>
    <definedName name="_xlnm.Print_Area" localSheetId="9">'Tbl 10'!$A$1:$N$40</definedName>
    <definedName name="_xlnm.Print_Area" localSheetId="6">'Tbl 7'!$A$1:$L$42</definedName>
    <definedName name="_xlnm.Print_Area" localSheetId="10">'Tbl11'!$A$1:$E$41</definedName>
    <definedName name="_xlnm.Print_Area" localSheetId="1">'Tbl2'!$A$1:$M$44</definedName>
    <definedName name="_xlnm.Print_Area" localSheetId="12">Tbl5a!$A$1:$N$41</definedName>
    <definedName name="_xlnm.Print_Area" localSheetId="8">'Tbl9'!$A$1:$X$38</definedName>
    <definedName name="_xlnm.Print_Titles" localSheetId="12">Tbl5a!$A:$A,Tbl5a!$1:$3</definedName>
  </definedNames>
  <calcPr calcId="125725"/>
</workbook>
</file>

<file path=xl/calcChain.xml><?xml version="1.0" encoding="utf-8"?>
<calcChain xmlns="http://schemas.openxmlformats.org/spreadsheetml/2006/main">
  <c r="V39" i="19"/>
  <c r="V38"/>
  <c r="V37"/>
  <c r="V36"/>
  <c r="V34"/>
  <c r="V33"/>
  <c r="V32"/>
  <c r="V31"/>
  <c r="V30"/>
  <c r="V28"/>
  <c r="V27"/>
  <c r="V26"/>
  <c r="V25"/>
  <c r="V24"/>
  <c r="V22"/>
  <c r="V21"/>
  <c r="V20"/>
  <c r="V19"/>
  <c r="V18"/>
  <c r="V16"/>
  <c r="V15"/>
  <c r="V14"/>
  <c r="V13"/>
  <c r="V12"/>
  <c r="U39"/>
  <c r="U38"/>
  <c r="U37"/>
  <c r="U36"/>
  <c r="U34"/>
  <c r="U33"/>
  <c r="U32"/>
  <c r="U31"/>
  <c r="U30"/>
  <c r="U28"/>
  <c r="U27"/>
  <c r="U26"/>
  <c r="U25"/>
  <c r="U24"/>
  <c r="U22"/>
  <c r="U21"/>
  <c r="U20"/>
  <c r="U19"/>
  <c r="U18"/>
  <c r="U16"/>
  <c r="U15"/>
  <c r="U14"/>
  <c r="U13"/>
  <c r="U12"/>
  <c r="T39"/>
  <c r="T38"/>
  <c r="T37"/>
  <c r="T36"/>
  <c r="T34"/>
  <c r="T33"/>
  <c r="T32"/>
  <c r="T31"/>
  <c r="T30"/>
  <c r="T28"/>
  <c r="T27"/>
  <c r="T26"/>
  <c r="T25"/>
  <c r="T24"/>
  <c r="T22"/>
  <c r="T21"/>
  <c r="T20"/>
  <c r="T19"/>
  <c r="T18"/>
  <c r="T16"/>
  <c r="T15"/>
  <c r="T14"/>
  <c r="T13"/>
  <c r="T12"/>
  <c r="S39"/>
  <c r="S38"/>
  <c r="S37"/>
  <c r="S36"/>
  <c r="S34"/>
  <c r="S33"/>
  <c r="S32"/>
  <c r="S31"/>
  <c r="S30"/>
  <c r="S28"/>
  <c r="S27"/>
  <c r="S26"/>
  <c r="S25"/>
  <c r="S24"/>
  <c r="S22"/>
  <c r="S21"/>
  <c r="S20"/>
  <c r="S19"/>
  <c r="S18"/>
  <c r="S16"/>
  <c r="S15"/>
  <c r="S14"/>
  <c r="S13"/>
  <c r="S12"/>
  <c r="R39"/>
  <c r="R38"/>
  <c r="R37"/>
  <c r="R36"/>
  <c r="R34"/>
  <c r="R33"/>
  <c r="R32"/>
  <c r="R31"/>
  <c r="R30"/>
  <c r="R28"/>
  <c r="R27"/>
  <c r="R26"/>
  <c r="R25"/>
  <c r="R24"/>
  <c r="R22"/>
  <c r="R21"/>
  <c r="R20"/>
  <c r="R19"/>
  <c r="R18"/>
  <c r="R16"/>
  <c r="R15"/>
  <c r="R14"/>
  <c r="R13"/>
  <c r="R12"/>
  <c r="Q39"/>
  <c r="Q38"/>
  <c r="Q37"/>
  <c r="Q36"/>
  <c r="Q34"/>
  <c r="Q33"/>
  <c r="Q32"/>
  <c r="Q31"/>
  <c r="Q30"/>
  <c r="Q28"/>
  <c r="Q27"/>
  <c r="Q26"/>
  <c r="Q25"/>
  <c r="Q24"/>
  <c r="Q22"/>
  <c r="Q21"/>
  <c r="Q20"/>
  <c r="Q19"/>
  <c r="Q18"/>
  <c r="Q16"/>
  <c r="Q15"/>
  <c r="Q14"/>
  <c r="Q13"/>
  <c r="Q12"/>
  <c r="P39"/>
  <c r="P38"/>
  <c r="P37"/>
  <c r="P36"/>
  <c r="P34"/>
  <c r="P33"/>
  <c r="P32"/>
  <c r="P31"/>
  <c r="P30"/>
  <c r="P28"/>
  <c r="P27"/>
  <c r="P26"/>
  <c r="P25"/>
  <c r="P24"/>
  <c r="P22"/>
  <c r="P21"/>
  <c r="P20"/>
  <c r="P19"/>
  <c r="P18"/>
  <c r="P16"/>
  <c r="P15"/>
  <c r="P14"/>
  <c r="P13"/>
  <c r="P12"/>
  <c r="O39"/>
  <c r="O38"/>
  <c r="O37"/>
  <c r="O36"/>
  <c r="O34"/>
  <c r="O33"/>
  <c r="O32"/>
  <c r="O31"/>
  <c r="O30"/>
  <c r="O28"/>
  <c r="O27"/>
  <c r="O26"/>
  <c r="O25"/>
  <c r="O24"/>
  <c r="O22"/>
  <c r="O21"/>
  <c r="O20"/>
  <c r="O19"/>
  <c r="O18"/>
  <c r="O16"/>
  <c r="O15"/>
  <c r="O14"/>
  <c r="O12"/>
  <c r="N39"/>
  <c r="N38"/>
  <c r="N37"/>
  <c r="N36"/>
  <c r="N34"/>
  <c r="N33"/>
  <c r="N32"/>
  <c r="N31"/>
  <c r="N30"/>
  <c r="N28"/>
  <c r="N27"/>
  <c r="N26"/>
  <c r="N25"/>
  <c r="N24"/>
  <c r="N22"/>
  <c r="N21"/>
  <c r="N20"/>
  <c r="N19"/>
  <c r="N18"/>
  <c r="N16"/>
  <c r="N15"/>
  <c r="N14"/>
  <c r="N13"/>
  <c r="N12"/>
  <c r="K39"/>
  <c r="K38"/>
  <c r="K37"/>
  <c r="K36"/>
  <c r="K34"/>
  <c r="K33"/>
  <c r="K32"/>
  <c r="K31"/>
  <c r="K30"/>
  <c r="K28"/>
  <c r="K27"/>
  <c r="K26"/>
  <c r="K25"/>
  <c r="K24"/>
  <c r="K22"/>
  <c r="K21"/>
  <c r="K20"/>
  <c r="K19"/>
  <c r="K18"/>
  <c r="K16"/>
  <c r="K15"/>
  <c r="K14"/>
  <c r="K13"/>
  <c r="K12"/>
  <c r="J39"/>
  <c r="J38"/>
  <c r="J37"/>
  <c r="J36"/>
  <c r="J34"/>
  <c r="J33"/>
  <c r="J32"/>
  <c r="J31"/>
  <c r="J30"/>
  <c r="J28"/>
  <c r="J27"/>
  <c r="J26"/>
  <c r="J25"/>
  <c r="J24"/>
  <c r="J22"/>
  <c r="J21"/>
  <c r="J20"/>
  <c r="J19"/>
  <c r="J18"/>
  <c r="J16"/>
  <c r="J15"/>
  <c r="J14"/>
  <c r="J13"/>
  <c r="J12"/>
  <c r="I39"/>
  <c r="I38"/>
  <c r="I37"/>
  <c r="I36"/>
  <c r="I34"/>
  <c r="I33"/>
  <c r="I32"/>
  <c r="I31"/>
  <c r="I30"/>
  <c r="I28"/>
  <c r="I27"/>
  <c r="I26"/>
  <c r="I25"/>
  <c r="I24"/>
  <c r="I22"/>
  <c r="I21"/>
  <c r="I20"/>
  <c r="I19"/>
  <c r="I18"/>
  <c r="I16"/>
  <c r="I15"/>
  <c r="I14"/>
  <c r="I13"/>
  <c r="I12"/>
  <c r="H39"/>
  <c r="H38"/>
  <c r="H37"/>
  <c r="H36"/>
  <c r="H34"/>
  <c r="H33"/>
  <c r="H32"/>
  <c r="H31"/>
  <c r="H30"/>
  <c r="H28"/>
  <c r="H27"/>
  <c r="H26"/>
  <c r="H25"/>
  <c r="H24"/>
  <c r="H22"/>
  <c r="H21"/>
  <c r="H20"/>
  <c r="H19"/>
  <c r="H18"/>
  <c r="H16"/>
  <c r="H15"/>
  <c r="H14"/>
  <c r="H13"/>
  <c r="H12"/>
  <c r="G39"/>
  <c r="G38"/>
  <c r="G37"/>
  <c r="G36"/>
  <c r="G34"/>
  <c r="G33"/>
  <c r="G32"/>
  <c r="G31"/>
  <c r="G30"/>
  <c r="G28"/>
  <c r="G27"/>
  <c r="G26"/>
  <c r="G25"/>
  <c r="G24"/>
  <c r="G22"/>
  <c r="G21"/>
  <c r="G20"/>
  <c r="G19"/>
  <c r="G18"/>
  <c r="G16"/>
  <c r="G15"/>
  <c r="G14"/>
  <c r="G12"/>
  <c r="F39"/>
  <c r="F38"/>
  <c r="F37"/>
  <c r="F36"/>
  <c r="F34"/>
  <c r="F33"/>
  <c r="F32"/>
  <c r="F31"/>
  <c r="F30"/>
  <c r="F28"/>
  <c r="F27"/>
  <c r="F26"/>
  <c r="F25"/>
  <c r="F24"/>
  <c r="F22"/>
  <c r="F21"/>
  <c r="F20"/>
  <c r="F19"/>
  <c r="F18"/>
  <c r="F16"/>
  <c r="F15"/>
  <c r="F14"/>
  <c r="F13"/>
  <c r="F12"/>
  <c r="E39"/>
  <c r="E38"/>
  <c r="E37"/>
  <c r="E36"/>
  <c r="E34"/>
  <c r="E33"/>
  <c r="E32"/>
  <c r="E31"/>
  <c r="E30"/>
  <c r="E28"/>
  <c r="E27"/>
  <c r="E26"/>
  <c r="E25"/>
  <c r="E24"/>
  <c r="E22"/>
  <c r="E21"/>
  <c r="E20"/>
  <c r="E19"/>
  <c r="E18"/>
  <c r="E16"/>
  <c r="E15"/>
  <c r="E14"/>
  <c r="E13"/>
  <c r="E12"/>
  <c r="D39"/>
  <c r="D38"/>
  <c r="D37"/>
  <c r="D36"/>
  <c r="D34"/>
  <c r="D33"/>
  <c r="D32"/>
  <c r="D31"/>
  <c r="D30"/>
  <c r="D28"/>
  <c r="D27"/>
  <c r="D26"/>
  <c r="D25"/>
  <c r="D24"/>
  <c r="D22"/>
  <c r="D21"/>
  <c r="D20"/>
  <c r="D19"/>
  <c r="D18"/>
  <c r="D16"/>
  <c r="D15"/>
  <c r="D14"/>
  <c r="D13"/>
  <c r="D12"/>
  <c r="AA13" l="1"/>
  <c r="K34" i="12" l="1"/>
  <c r="K33"/>
  <c r="K32"/>
  <c r="K31"/>
  <c r="AA39" i="19" l="1"/>
  <c r="AA38"/>
  <c r="AA37"/>
  <c r="AA36"/>
  <c r="AA34"/>
  <c r="AA33"/>
  <c r="AA32"/>
  <c r="AA31"/>
  <c r="AA30"/>
  <c r="AA28"/>
  <c r="AA27"/>
  <c r="AA26"/>
  <c r="AA25"/>
  <c r="AA24"/>
  <c r="AA22"/>
  <c r="AA21"/>
  <c r="AA20"/>
  <c r="AA19"/>
  <c r="AA18"/>
  <c r="AA16"/>
  <c r="AA15"/>
  <c r="AA14"/>
  <c r="AA12"/>
  <c r="C12"/>
  <c r="B12" s="1"/>
  <c r="C14"/>
  <c r="B14" s="1"/>
  <c r="C15"/>
  <c r="B15" s="1"/>
  <c r="C16"/>
  <c r="B16" s="1"/>
  <c r="C18"/>
  <c r="B18" s="1"/>
  <c r="C19"/>
  <c r="B19" s="1"/>
  <c r="C20"/>
  <c r="B20" s="1"/>
  <c r="C21"/>
  <c r="B21" s="1"/>
  <c r="C22"/>
  <c r="B22" s="1"/>
  <c r="C24"/>
  <c r="B24" s="1"/>
  <c r="C25"/>
  <c r="B25" s="1"/>
  <c r="C26"/>
  <c r="B26" s="1"/>
  <c r="C27"/>
  <c r="B27" s="1"/>
  <c r="C28"/>
  <c r="B28" s="1"/>
  <c r="C30"/>
  <c r="B30" s="1"/>
  <c r="C31"/>
  <c r="B31" s="1"/>
  <c r="C32"/>
  <c r="B32" s="1"/>
  <c r="C33"/>
  <c r="B33" s="1"/>
  <c r="C34"/>
  <c r="B34" s="1"/>
  <c r="C36"/>
  <c r="B36" s="1"/>
  <c r="C37"/>
  <c r="B37" s="1"/>
  <c r="C38"/>
  <c r="B38" s="1"/>
  <c r="C39"/>
  <c r="B39" s="1"/>
  <c r="I10" l="1"/>
  <c r="E10"/>
  <c r="K10"/>
  <c r="V10" l="1"/>
  <c r="T10"/>
  <c r="R10"/>
  <c r="P10"/>
  <c r="N10"/>
  <c r="U10"/>
  <c r="Q10"/>
  <c r="F10"/>
  <c r="H10"/>
  <c r="J10"/>
  <c r="S10" l="1"/>
  <c r="Y12" l="1"/>
  <c r="Y13"/>
  <c r="Y14"/>
  <c r="Y15"/>
  <c r="Y16"/>
  <c r="Y18"/>
  <c r="Y19"/>
  <c r="Y20"/>
  <c r="Y21"/>
  <c r="Y22"/>
  <c r="Y24"/>
  <c r="Y25"/>
  <c r="Y26"/>
  <c r="Y27"/>
  <c r="Y28"/>
  <c r="Y30"/>
  <c r="Y31"/>
  <c r="Y32"/>
  <c r="Y33"/>
  <c r="Y34"/>
  <c r="Y36"/>
  <c r="Y37"/>
  <c r="Y38"/>
  <c r="Y39"/>
  <c r="AC10"/>
  <c r="AB10"/>
  <c r="AA10"/>
  <c r="H39" i="12"/>
  <c r="E39" i="5"/>
  <c r="K39"/>
  <c r="Q39"/>
  <c r="T39" i="12"/>
  <c r="W39" i="5"/>
  <c r="AC39"/>
  <c r="AI39"/>
  <c r="H38"/>
  <c r="E38"/>
  <c r="T38"/>
  <c r="K37"/>
  <c r="N37" i="12"/>
  <c r="Q37" i="5"/>
  <c r="W37"/>
  <c r="AC37"/>
  <c r="AI37"/>
  <c r="H36" i="12"/>
  <c r="K36"/>
  <c r="N36" i="5"/>
  <c r="Q36" i="12"/>
  <c r="W36"/>
  <c r="AC36"/>
  <c r="AI36"/>
  <c r="E34"/>
  <c r="T34"/>
  <c r="W34" i="5"/>
  <c r="H33"/>
  <c r="E33"/>
  <c r="K33"/>
  <c r="Q33" i="12"/>
  <c r="W33"/>
  <c r="AC33"/>
  <c r="AI33"/>
  <c r="K32" i="5"/>
  <c r="N32"/>
  <c r="Q32"/>
  <c r="T32"/>
  <c r="W32"/>
  <c r="AC32"/>
  <c r="AI32"/>
  <c r="K31"/>
  <c r="T31"/>
  <c r="E30"/>
  <c r="K30"/>
  <c r="N30"/>
  <c r="Q30"/>
  <c r="T30"/>
  <c r="W30"/>
  <c r="Z30"/>
  <c r="AC30"/>
  <c r="AF30"/>
  <c r="AI30"/>
  <c r="E28"/>
  <c r="K28" i="12"/>
  <c r="Q28"/>
  <c r="W28"/>
  <c r="AC28"/>
  <c r="AI28"/>
  <c r="K27" i="5"/>
  <c r="N27"/>
  <c r="Q27"/>
  <c r="T27"/>
  <c r="W27" i="12"/>
  <c r="Z27" i="5"/>
  <c r="AC27"/>
  <c r="AF27"/>
  <c r="AI27"/>
  <c r="H26"/>
  <c r="N26"/>
  <c r="Q26" i="12"/>
  <c r="T26" i="5"/>
  <c r="Z26"/>
  <c r="AC26" i="12"/>
  <c r="AF26" i="5"/>
  <c r="H25" i="12"/>
  <c r="E25"/>
  <c r="K25" i="5"/>
  <c r="Q25"/>
  <c r="T25"/>
  <c r="W25"/>
  <c r="AC25"/>
  <c r="AI25"/>
  <c r="H24"/>
  <c r="K24" i="12"/>
  <c r="N24" i="5"/>
  <c r="T24"/>
  <c r="W24" i="12"/>
  <c r="Z24" i="5"/>
  <c r="AF24"/>
  <c r="AI24" i="12"/>
  <c r="H22"/>
  <c r="K22" i="5"/>
  <c r="N22"/>
  <c r="Q22"/>
  <c r="T22" i="12"/>
  <c r="W22" i="5"/>
  <c r="AC22"/>
  <c r="AI22"/>
  <c r="H21"/>
  <c r="E21"/>
  <c r="E20" i="12"/>
  <c r="K20" i="5"/>
  <c r="N20"/>
  <c r="Q20"/>
  <c r="T20"/>
  <c r="W20"/>
  <c r="Z20"/>
  <c r="AC20"/>
  <c r="AF20"/>
  <c r="AI20"/>
  <c r="N19"/>
  <c r="Q19" i="12"/>
  <c r="T19" i="5"/>
  <c r="Z19"/>
  <c r="AC19" i="12"/>
  <c r="AF19" i="5"/>
  <c r="E18" i="12"/>
  <c r="K18" i="5"/>
  <c r="Q18"/>
  <c r="T18" i="12"/>
  <c r="W18" i="5"/>
  <c r="AC18"/>
  <c r="AI18"/>
  <c r="E16"/>
  <c r="T16"/>
  <c r="H15" i="12"/>
  <c r="K15" i="5"/>
  <c r="N15" i="12"/>
  <c r="Q15" i="5"/>
  <c r="T15"/>
  <c r="W15"/>
  <c r="AC15"/>
  <c r="AI15"/>
  <c r="H14"/>
  <c r="N14"/>
  <c r="Q14" i="12"/>
  <c r="T14" i="5"/>
  <c r="Z14"/>
  <c r="AC14" i="12"/>
  <c r="AF14" i="5"/>
  <c r="E13" i="12"/>
  <c r="K13" i="5"/>
  <c r="Q13"/>
  <c r="T13" i="12"/>
  <c r="W13" i="5"/>
  <c r="AC13"/>
  <c r="AI13"/>
  <c r="H12"/>
  <c r="K12"/>
  <c r="N12"/>
  <c r="T12"/>
  <c r="W12"/>
  <c r="Z12"/>
  <c r="AC12"/>
  <c r="AF12"/>
  <c r="AI12"/>
  <c r="G39" i="10"/>
  <c r="AL37" i="5"/>
  <c r="G36" i="10"/>
  <c r="G30"/>
  <c r="G28"/>
  <c r="G25"/>
  <c r="G22"/>
  <c r="G20"/>
  <c r="G15"/>
  <c r="Z9" i="17"/>
  <c r="Y9"/>
  <c r="X9"/>
  <c r="AF9"/>
  <c r="AE9"/>
  <c r="AD9"/>
  <c r="AK9"/>
  <c r="AJ9"/>
  <c r="AI9"/>
  <c r="W38"/>
  <c r="W37"/>
  <c r="W36"/>
  <c r="W35"/>
  <c r="W33"/>
  <c r="W32"/>
  <c r="W31"/>
  <c r="W30"/>
  <c r="W29"/>
  <c r="W27"/>
  <c r="W26"/>
  <c r="W25"/>
  <c r="W24"/>
  <c r="W23"/>
  <c r="W21"/>
  <c r="W20"/>
  <c r="W19"/>
  <c r="W18"/>
  <c r="W17"/>
  <c r="W15"/>
  <c r="W14"/>
  <c r="W13"/>
  <c r="W12"/>
  <c r="W11"/>
  <c r="AC38"/>
  <c r="AC37"/>
  <c r="AC36"/>
  <c r="AC35"/>
  <c r="AC33"/>
  <c r="AC32"/>
  <c r="AC31"/>
  <c r="AC30"/>
  <c r="AC29"/>
  <c r="AC27"/>
  <c r="AC26"/>
  <c r="AC25"/>
  <c r="AC24"/>
  <c r="AC23"/>
  <c r="AC21"/>
  <c r="AC20"/>
  <c r="AC19"/>
  <c r="AC18"/>
  <c r="AC17"/>
  <c r="AC15"/>
  <c r="AC14"/>
  <c r="AC13"/>
  <c r="AC12"/>
  <c r="AC11"/>
  <c r="U38"/>
  <c r="U37"/>
  <c r="U36"/>
  <c r="U35"/>
  <c r="U33"/>
  <c r="U32"/>
  <c r="U31"/>
  <c r="U30"/>
  <c r="U29"/>
  <c r="U27"/>
  <c r="U26"/>
  <c r="U25"/>
  <c r="U24"/>
  <c r="U23"/>
  <c r="U21"/>
  <c r="U20"/>
  <c r="U19"/>
  <c r="U18"/>
  <c r="U17"/>
  <c r="U15"/>
  <c r="U14"/>
  <c r="U13"/>
  <c r="U12"/>
  <c r="U11"/>
  <c r="T38"/>
  <c r="T37"/>
  <c r="T36"/>
  <c r="P36" s="1"/>
  <c r="L36" s="1"/>
  <c r="T35"/>
  <c r="T33"/>
  <c r="T32"/>
  <c r="T31"/>
  <c r="P31" s="1"/>
  <c r="L31" s="1"/>
  <c r="T30"/>
  <c r="T29"/>
  <c r="P29" s="1"/>
  <c r="L29" s="1"/>
  <c r="T27"/>
  <c r="T26"/>
  <c r="P26" s="1"/>
  <c r="L26" s="1"/>
  <c r="T25"/>
  <c r="T24"/>
  <c r="P24" s="1"/>
  <c r="L24" s="1"/>
  <c r="T23"/>
  <c r="T21"/>
  <c r="P21" s="1"/>
  <c r="L21" s="1"/>
  <c r="T20"/>
  <c r="T19"/>
  <c r="P19" s="1"/>
  <c r="L19" s="1"/>
  <c r="T18"/>
  <c r="T17"/>
  <c r="P17" s="1"/>
  <c r="L17" s="1"/>
  <c r="T15"/>
  <c r="T14"/>
  <c r="T13"/>
  <c r="T12"/>
  <c r="P12" s="1"/>
  <c r="L12" s="1"/>
  <c r="T11"/>
  <c r="S38"/>
  <c r="R38" s="1"/>
  <c r="N38" s="1"/>
  <c r="D38" s="1"/>
  <c r="S37"/>
  <c r="S36"/>
  <c r="O36" s="1"/>
  <c r="H36" s="1"/>
  <c r="S35"/>
  <c r="S33"/>
  <c r="R33" s="1"/>
  <c r="N33" s="1"/>
  <c r="D33" s="1"/>
  <c r="S32"/>
  <c r="S31"/>
  <c r="O31" s="1"/>
  <c r="H31" s="1"/>
  <c r="S30"/>
  <c r="S29"/>
  <c r="R29" s="1"/>
  <c r="N29" s="1"/>
  <c r="D29" s="1"/>
  <c r="S27"/>
  <c r="S26"/>
  <c r="S25"/>
  <c r="S24"/>
  <c r="R24" s="1"/>
  <c r="N24" s="1"/>
  <c r="D24" s="1"/>
  <c r="S23"/>
  <c r="S21"/>
  <c r="O21" s="1"/>
  <c r="H21" s="1"/>
  <c r="S20"/>
  <c r="S19"/>
  <c r="R19" s="1"/>
  <c r="N19" s="1"/>
  <c r="D19" s="1"/>
  <c r="S18"/>
  <c r="S17"/>
  <c r="R17" s="1"/>
  <c r="N17" s="1"/>
  <c r="D17" s="1"/>
  <c r="S15"/>
  <c r="S14"/>
  <c r="R14" s="1"/>
  <c r="N14" s="1"/>
  <c r="D14" s="1"/>
  <c r="S13"/>
  <c r="S12"/>
  <c r="O12" s="1"/>
  <c r="H12" s="1"/>
  <c r="S11"/>
  <c r="O11" s="1"/>
  <c r="H11" s="1"/>
  <c r="AH38"/>
  <c r="AH37"/>
  <c r="AH36"/>
  <c r="AH35"/>
  <c r="AH33"/>
  <c r="AH32"/>
  <c r="AH31"/>
  <c r="AH30"/>
  <c r="AH29"/>
  <c r="AH27"/>
  <c r="AH26"/>
  <c r="AH25"/>
  <c r="AH24"/>
  <c r="AH23"/>
  <c r="AH21"/>
  <c r="AH20"/>
  <c r="AH19"/>
  <c r="AH18"/>
  <c r="AH17"/>
  <c r="AH15"/>
  <c r="AH14"/>
  <c r="AH13"/>
  <c r="AH12"/>
  <c r="AH11"/>
  <c r="AH9"/>
  <c r="P11"/>
  <c r="P14"/>
  <c r="L14" s="1"/>
  <c r="P33"/>
  <c r="L33" s="1"/>
  <c r="P38"/>
  <c r="L38" s="1"/>
  <c r="O13"/>
  <c r="O15"/>
  <c r="H15" s="1"/>
  <c r="O18"/>
  <c r="O20"/>
  <c r="H20" s="1"/>
  <c r="O23"/>
  <c r="O24"/>
  <c r="H24" s="1"/>
  <c r="O25"/>
  <c r="H25" s="1"/>
  <c r="O26"/>
  <c r="H26" s="1"/>
  <c r="O27"/>
  <c r="O30"/>
  <c r="H30" s="1"/>
  <c r="O32"/>
  <c r="O35"/>
  <c r="H35" s="1"/>
  <c r="O37"/>
  <c r="H37" s="1"/>
  <c r="R11"/>
  <c r="N11" s="1"/>
  <c r="D11" s="1"/>
  <c r="R12"/>
  <c r="N12" s="1"/>
  <c r="D12" s="1"/>
  <c r="R21"/>
  <c r="N21" s="1"/>
  <c r="D21" s="1"/>
  <c r="R26"/>
  <c r="N26" s="1"/>
  <c r="D26" s="1"/>
  <c r="R31"/>
  <c r="N31" s="1"/>
  <c r="D31" s="1"/>
  <c r="L11"/>
  <c r="H32"/>
  <c r="H27"/>
  <c r="H23"/>
  <c r="H18"/>
  <c r="H13"/>
  <c r="T9"/>
  <c r="C9" i="20"/>
  <c r="G24" i="10"/>
  <c r="G37"/>
  <c r="G27"/>
  <c r="G21"/>
  <c r="G19"/>
  <c r="G16"/>
  <c r="G14"/>
  <c r="G12"/>
  <c r="E24" i="5"/>
  <c r="K24"/>
  <c r="AI24"/>
  <c r="N18"/>
  <c r="Z18"/>
  <c r="AF18"/>
  <c r="E20"/>
  <c r="K28"/>
  <c r="N28"/>
  <c r="Q28"/>
  <c r="Z28"/>
  <c r="AC28"/>
  <c r="AF28"/>
  <c r="AI28"/>
  <c r="E27"/>
  <c r="N33"/>
  <c r="Q33"/>
  <c r="W33"/>
  <c r="Z33"/>
  <c r="AC33"/>
  <c r="AF33"/>
  <c r="AI33"/>
  <c r="H16"/>
  <c r="N16"/>
  <c r="Z16"/>
  <c r="AF16"/>
  <c r="E19"/>
  <c r="Q19"/>
  <c r="H25"/>
  <c r="N25"/>
  <c r="Z25"/>
  <c r="AF25"/>
  <c r="E14"/>
  <c r="Q14"/>
  <c r="N21"/>
  <c r="Z21"/>
  <c r="AF21"/>
  <c r="E12"/>
  <c r="Q12"/>
  <c r="Z22"/>
  <c r="AF22"/>
  <c r="E26"/>
  <c r="Q26"/>
  <c r="E32"/>
  <c r="Z32"/>
  <c r="AF32"/>
  <c r="E36"/>
  <c r="T36"/>
  <c r="Z36"/>
  <c r="AF36"/>
  <c r="N38"/>
  <c r="Z38"/>
  <c r="AF38"/>
  <c r="E31"/>
  <c r="H31"/>
  <c r="N31"/>
  <c r="Z31"/>
  <c r="AF31"/>
  <c r="E37"/>
  <c r="N37"/>
  <c r="Z37"/>
  <c r="AF37"/>
  <c r="E13"/>
  <c r="N13"/>
  <c r="T13"/>
  <c r="Z13"/>
  <c r="AF13"/>
  <c r="H39"/>
  <c r="N39"/>
  <c r="Z39"/>
  <c r="AF39"/>
  <c r="E15"/>
  <c r="N15"/>
  <c r="Z15"/>
  <c r="AF15"/>
  <c r="AL15"/>
  <c r="E34"/>
  <c r="N34"/>
  <c r="Q34"/>
  <c r="Z34"/>
  <c r="AC34"/>
  <c r="AF34"/>
  <c r="AI34"/>
  <c r="E9" i="20"/>
  <c r="AL37" i="12"/>
  <c r="AL22"/>
  <c r="AL15"/>
  <c r="AI39"/>
  <c r="AI34"/>
  <c r="AI30"/>
  <c r="AI20"/>
  <c r="AI12"/>
  <c r="AF39"/>
  <c r="AF38"/>
  <c r="AF37"/>
  <c r="AF36"/>
  <c r="AF34"/>
  <c r="AF33"/>
  <c r="AF32"/>
  <c r="AF31"/>
  <c r="AF30"/>
  <c r="AF28"/>
  <c r="AF27"/>
  <c r="AF26"/>
  <c r="AF25"/>
  <c r="AF24"/>
  <c r="AF22"/>
  <c r="AF21"/>
  <c r="AF20"/>
  <c r="AF19"/>
  <c r="AF18"/>
  <c r="AF16"/>
  <c r="AF15"/>
  <c r="AF14"/>
  <c r="AF13"/>
  <c r="AF12"/>
  <c r="AC39"/>
  <c r="AC34"/>
  <c r="AC30"/>
  <c r="AC25"/>
  <c r="AC20"/>
  <c r="AC15"/>
  <c r="AC12"/>
  <c r="Z39"/>
  <c r="Z38"/>
  <c r="Z37"/>
  <c r="Z36"/>
  <c r="Z34"/>
  <c r="Z33"/>
  <c r="Z32"/>
  <c r="Z31"/>
  <c r="Z30"/>
  <c r="Z28"/>
  <c r="Z27"/>
  <c r="Z26"/>
  <c r="Z25"/>
  <c r="Z24"/>
  <c r="Z22"/>
  <c r="Z21"/>
  <c r="Z20"/>
  <c r="Z19"/>
  <c r="Z18"/>
  <c r="Z16"/>
  <c r="Z15"/>
  <c r="Z14"/>
  <c r="Z13"/>
  <c r="Z12"/>
  <c r="W34"/>
  <c r="W25"/>
  <c r="W15"/>
  <c r="T36"/>
  <c r="T26"/>
  <c r="T21"/>
  <c r="T16"/>
  <c r="Q39"/>
  <c r="Q34"/>
  <c r="Q30"/>
  <c r="Q25"/>
  <c r="Q20"/>
  <c r="Q12"/>
  <c r="N39"/>
  <c r="N38"/>
  <c r="N36"/>
  <c r="N34"/>
  <c r="N33"/>
  <c r="N31"/>
  <c r="N30"/>
  <c r="N28"/>
  <c r="N26"/>
  <c r="N25"/>
  <c r="N24"/>
  <c r="N21"/>
  <c r="N20"/>
  <c r="N19"/>
  <c r="N18"/>
  <c r="N16"/>
  <c r="N14"/>
  <c r="N13"/>
  <c r="N12"/>
  <c r="K30"/>
  <c r="K20"/>
  <c r="K12"/>
  <c r="H31"/>
  <c r="H21"/>
  <c r="H16"/>
  <c r="H12"/>
  <c r="E38"/>
  <c r="E37"/>
  <c r="E36"/>
  <c r="E33"/>
  <c r="E32"/>
  <c r="E31"/>
  <c r="E28"/>
  <c r="E27"/>
  <c r="E26"/>
  <c r="E24"/>
  <c r="E22"/>
  <c r="E21"/>
  <c r="E19"/>
  <c r="E16"/>
  <c r="E15"/>
  <c r="E14"/>
  <c r="E12"/>
  <c r="AG20"/>
  <c r="Y15" i="15"/>
  <c r="Y27"/>
  <c r="Y25"/>
  <c r="Y16"/>
  <c r="Y14"/>
  <c r="W15"/>
  <c r="W13"/>
  <c r="S39"/>
  <c r="M39" i="16" s="1"/>
  <c r="S37" i="15"/>
  <c r="S16"/>
  <c r="S14"/>
  <c r="O28"/>
  <c r="O26"/>
  <c r="O24"/>
  <c r="M21"/>
  <c r="M19"/>
  <c r="K38"/>
  <c r="K36"/>
  <c r="K21"/>
  <c r="K19"/>
  <c r="K15"/>
  <c r="K13"/>
  <c r="G39"/>
  <c r="G37"/>
  <c r="U25"/>
  <c r="Y39"/>
  <c r="Y38"/>
  <c r="Y37"/>
  <c r="Y36"/>
  <c r="Y34"/>
  <c r="Y33"/>
  <c r="Y31"/>
  <c r="Y30"/>
  <c r="Y28"/>
  <c r="Y26"/>
  <c r="Y24"/>
  <c r="Y21"/>
  <c r="Y20"/>
  <c r="Y19"/>
  <c r="Y18"/>
  <c r="Y13"/>
  <c r="Y12"/>
  <c r="W39"/>
  <c r="W38"/>
  <c r="W37"/>
  <c r="W36"/>
  <c r="W34"/>
  <c r="W33"/>
  <c r="O33" i="16" s="1"/>
  <c r="W32" i="15"/>
  <c r="W31"/>
  <c r="W30"/>
  <c r="W28"/>
  <c r="O28" i="16" s="1"/>
  <c r="W27" i="15"/>
  <c r="W26"/>
  <c r="W25"/>
  <c r="W24"/>
  <c r="W22"/>
  <c r="W21"/>
  <c r="W20"/>
  <c r="W19"/>
  <c r="W18"/>
  <c r="W16"/>
  <c r="W14"/>
  <c r="W12"/>
  <c r="U39"/>
  <c r="U38"/>
  <c r="U37"/>
  <c r="U36"/>
  <c r="N36" i="16" s="1"/>
  <c r="U34" i="15"/>
  <c r="U33"/>
  <c r="U32"/>
  <c r="U31"/>
  <c r="N31" i="16" s="1"/>
  <c r="U30" i="15"/>
  <c r="U28"/>
  <c r="U27"/>
  <c r="N27" i="16" s="1"/>
  <c r="U26" i="15"/>
  <c r="U24"/>
  <c r="U22"/>
  <c r="U21"/>
  <c r="U20"/>
  <c r="U19"/>
  <c r="N19" i="16" s="1"/>
  <c r="U18" i="15"/>
  <c r="N18" i="16" s="1"/>
  <c r="U16" i="15"/>
  <c r="U15"/>
  <c r="U14"/>
  <c r="U13"/>
  <c r="S38"/>
  <c r="S36"/>
  <c r="S34"/>
  <c r="S33"/>
  <c r="S32"/>
  <c r="S31"/>
  <c r="S30"/>
  <c r="S28"/>
  <c r="S27"/>
  <c r="S26"/>
  <c r="S25"/>
  <c r="S24"/>
  <c r="S22"/>
  <c r="S21"/>
  <c r="S20"/>
  <c r="S19"/>
  <c r="S18"/>
  <c r="S15"/>
  <c r="S13"/>
  <c r="S12"/>
  <c r="Q39"/>
  <c r="Q38"/>
  <c r="L38" i="16" s="1"/>
  <c r="Q37" i="15"/>
  <c r="Q36"/>
  <c r="Q34"/>
  <c r="Q33"/>
  <c r="Q32"/>
  <c r="Q31"/>
  <c r="Q30"/>
  <c r="Q28"/>
  <c r="Q27"/>
  <c r="L27" i="16" s="1"/>
  <c r="Q26" i="15"/>
  <c r="Q25"/>
  <c r="Q24"/>
  <c r="Q22"/>
  <c r="Q21"/>
  <c r="L21" i="16" s="1"/>
  <c r="Q20" i="15"/>
  <c r="Q19"/>
  <c r="L19" i="16" s="1"/>
  <c r="Q18" i="15"/>
  <c r="Q16"/>
  <c r="Q15"/>
  <c r="Q14"/>
  <c r="Q13"/>
  <c r="Q12"/>
  <c r="O39"/>
  <c r="O38"/>
  <c r="O37"/>
  <c r="O36"/>
  <c r="O34"/>
  <c r="O33"/>
  <c r="K33" i="16" s="1"/>
  <c r="O32" i="15"/>
  <c r="O31"/>
  <c r="O30"/>
  <c r="O27"/>
  <c r="O25"/>
  <c r="O22"/>
  <c r="O21"/>
  <c r="O20"/>
  <c r="O19"/>
  <c r="O18"/>
  <c r="O16"/>
  <c r="O15"/>
  <c r="O14"/>
  <c r="O13"/>
  <c r="O12"/>
  <c r="M39"/>
  <c r="M38"/>
  <c r="M37"/>
  <c r="M36"/>
  <c r="M34"/>
  <c r="M33"/>
  <c r="M32"/>
  <c r="M31"/>
  <c r="M30"/>
  <c r="M28"/>
  <c r="M27"/>
  <c r="M26"/>
  <c r="M25"/>
  <c r="M24"/>
  <c r="M22"/>
  <c r="M20"/>
  <c r="M18"/>
  <c r="M16"/>
  <c r="M15"/>
  <c r="M14"/>
  <c r="M13"/>
  <c r="M12"/>
  <c r="K39"/>
  <c r="H39" i="16" s="1"/>
  <c r="K37" i="15"/>
  <c r="K34"/>
  <c r="K33"/>
  <c r="K32"/>
  <c r="K31"/>
  <c r="K30"/>
  <c r="H30" i="16" s="1"/>
  <c r="K28" i="15"/>
  <c r="K27"/>
  <c r="K26"/>
  <c r="K25"/>
  <c r="K24"/>
  <c r="K22"/>
  <c r="K20"/>
  <c r="K18"/>
  <c r="K16"/>
  <c r="K14"/>
  <c r="K12"/>
  <c r="I39"/>
  <c r="I38"/>
  <c r="I37"/>
  <c r="F37" i="16" s="1"/>
  <c r="I36" i="15"/>
  <c r="I34"/>
  <c r="F34" i="16" s="1"/>
  <c r="I33" i="15"/>
  <c r="I32"/>
  <c r="I31"/>
  <c r="I30"/>
  <c r="I28"/>
  <c r="I27"/>
  <c r="F27" i="16" s="1"/>
  <c r="I26" i="15"/>
  <c r="I25"/>
  <c r="F25" i="16" s="1"/>
  <c r="I24" i="15"/>
  <c r="I22"/>
  <c r="I21"/>
  <c r="I20"/>
  <c r="I19"/>
  <c r="I18"/>
  <c r="F18" i="16" s="1"/>
  <c r="I16" i="15"/>
  <c r="I15"/>
  <c r="I14"/>
  <c r="I13"/>
  <c r="F13" i="16" s="1"/>
  <c r="I12" i="15"/>
  <c r="G38"/>
  <c r="G36"/>
  <c r="G34"/>
  <c r="G33"/>
  <c r="G32"/>
  <c r="G31"/>
  <c r="G30"/>
  <c r="G28"/>
  <c r="G27"/>
  <c r="G26"/>
  <c r="G25"/>
  <c r="G24"/>
  <c r="G22"/>
  <c r="G21"/>
  <c r="G20"/>
  <c r="G19"/>
  <c r="G18"/>
  <c r="G16"/>
  <c r="G15"/>
  <c r="G14"/>
  <c r="G13"/>
  <c r="G12"/>
  <c r="E39"/>
  <c r="E38"/>
  <c r="E37"/>
  <c r="E36"/>
  <c r="E34"/>
  <c r="E33"/>
  <c r="E32"/>
  <c r="E30"/>
  <c r="E28"/>
  <c r="E27"/>
  <c r="C27"/>
  <c r="E26"/>
  <c r="E25"/>
  <c r="C25"/>
  <c r="E24"/>
  <c r="D24" i="16" s="1"/>
  <c r="E22" i="15"/>
  <c r="E21"/>
  <c r="E20"/>
  <c r="E19"/>
  <c r="E18"/>
  <c r="C18"/>
  <c r="E16"/>
  <c r="E15"/>
  <c r="E14"/>
  <c r="E12"/>
  <c r="C39"/>
  <c r="C38"/>
  <c r="C37"/>
  <c r="C36"/>
  <c r="C34"/>
  <c r="C33"/>
  <c r="C32"/>
  <c r="C31"/>
  <c r="C30"/>
  <c r="C28"/>
  <c r="C26"/>
  <c r="C24"/>
  <c r="C22"/>
  <c r="C21"/>
  <c r="C21" i="16" s="1"/>
  <c r="C20" i="15"/>
  <c r="C19"/>
  <c r="C16"/>
  <c r="C15"/>
  <c r="C13"/>
  <c r="E13"/>
  <c r="C12"/>
  <c r="Y22"/>
  <c r="Y32"/>
  <c r="E31"/>
  <c r="U12"/>
  <c r="C14"/>
  <c r="D10" i="21"/>
  <c r="H10"/>
  <c r="I10"/>
  <c r="J10"/>
  <c r="K10"/>
  <c r="L10"/>
  <c r="M10"/>
  <c r="N10"/>
  <c r="E10"/>
  <c r="G10"/>
  <c r="F10"/>
  <c r="C10"/>
  <c r="B13"/>
  <c r="B14"/>
  <c r="B15"/>
  <c r="B16"/>
  <c r="B18"/>
  <c r="B19"/>
  <c r="B20"/>
  <c r="B21"/>
  <c r="B22"/>
  <c r="B24"/>
  <c r="B25"/>
  <c r="B26"/>
  <c r="B27"/>
  <c r="B28"/>
  <c r="B30"/>
  <c r="B31"/>
  <c r="B32"/>
  <c r="B33"/>
  <c r="B34"/>
  <c r="B36"/>
  <c r="B37"/>
  <c r="B38"/>
  <c r="B39"/>
  <c r="B12"/>
  <c r="N14" i="16"/>
  <c r="N24"/>
  <c r="N34"/>
  <c r="L20"/>
  <c r="L25"/>
  <c r="L30"/>
  <c r="K25"/>
  <c r="F21"/>
  <c r="E31"/>
  <c r="C37"/>
  <c r="C34"/>
  <c r="B11" i="18"/>
  <c r="B38"/>
  <c r="B37"/>
  <c r="B36"/>
  <c r="B35"/>
  <c r="B33"/>
  <c r="B32"/>
  <c r="B31"/>
  <c r="B30"/>
  <c r="B29"/>
  <c r="B27"/>
  <c r="B26"/>
  <c r="B25"/>
  <c r="B24"/>
  <c r="B23"/>
  <c r="B21"/>
  <c r="B20"/>
  <c r="B19"/>
  <c r="B18"/>
  <c r="B17"/>
  <c r="B15"/>
  <c r="B14"/>
  <c r="B13"/>
  <c r="D11"/>
  <c r="D13"/>
  <c r="D14"/>
  <c r="D15"/>
  <c r="D17"/>
  <c r="D18"/>
  <c r="D19"/>
  <c r="D20"/>
  <c r="D21"/>
  <c r="D23"/>
  <c r="D24"/>
  <c r="D25"/>
  <c r="D26"/>
  <c r="D27"/>
  <c r="D29"/>
  <c r="D30"/>
  <c r="D31"/>
  <c r="D32"/>
  <c r="D33"/>
  <c r="D35"/>
  <c r="D36"/>
  <c r="D37"/>
  <c r="D38"/>
  <c r="F11"/>
  <c r="F13"/>
  <c r="F14"/>
  <c r="F15"/>
  <c r="F17"/>
  <c r="F18"/>
  <c r="F19"/>
  <c r="F20"/>
  <c r="F21"/>
  <c r="F23"/>
  <c r="F24"/>
  <c r="F25"/>
  <c r="F26"/>
  <c r="F27"/>
  <c r="F29"/>
  <c r="F30"/>
  <c r="F31"/>
  <c r="F32"/>
  <c r="F33"/>
  <c r="F35"/>
  <c r="F36"/>
  <c r="F37"/>
  <c r="F38"/>
  <c r="H11"/>
  <c r="H13"/>
  <c r="H14"/>
  <c r="H15"/>
  <c r="H17"/>
  <c r="H18"/>
  <c r="H19"/>
  <c r="H20"/>
  <c r="H21"/>
  <c r="H23"/>
  <c r="H24"/>
  <c r="H25"/>
  <c r="H26"/>
  <c r="H27"/>
  <c r="H29"/>
  <c r="H30"/>
  <c r="H31"/>
  <c r="H32"/>
  <c r="H33"/>
  <c r="H35"/>
  <c r="H36"/>
  <c r="H37"/>
  <c r="H38"/>
  <c r="J11"/>
  <c r="J13"/>
  <c r="J14"/>
  <c r="J15"/>
  <c r="J17"/>
  <c r="J18"/>
  <c r="J19"/>
  <c r="J20"/>
  <c r="J21"/>
  <c r="J23"/>
  <c r="J24"/>
  <c r="J25"/>
  <c r="J26"/>
  <c r="J27"/>
  <c r="J29"/>
  <c r="J30"/>
  <c r="J31"/>
  <c r="J32"/>
  <c r="J33"/>
  <c r="J35"/>
  <c r="J36"/>
  <c r="J37"/>
  <c r="J38"/>
  <c r="L11"/>
  <c r="L13"/>
  <c r="L14"/>
  <c r="L15"/>
  <c r="L17"/>
  <c r="L18"/>
  <c r="L19"/>
  <c r="L20"/>
  <c r="L21"/>
  <c r="L23"/>
  <c r="L24"/>
  <c r="L25"/>
  <c r="L26"/>
  <c r="L27"/>
  <c r="L29"/>
  <c r="L30"/>
  <c r="L31"/>
  <c r="L32"/>
  <c r="L33"/>
  <c r="L35"/>
  <c r="L36"/>
  <c r="L37"/>
  <c r="L38"/>
  <c r="N11"/>
  <c r="N13"/>
  <c r="N14"/>
  <c r="N15"/>
  <c r="N17"/>
  <c r="N18"/>
  <c r="N19"/>
  <c r="N20"/>
  <c r="N21"/>
  <c r="N23"/>
  <c r="N24"/>
  <c r="N25"/>
  <c r="N26"/>
  <c r="N27"/>
  <c r="N29"/>
  <c r="N30"/>
  <c r="N31"/>
  <c r="N32"/>
  <c r="N33"/>
  <c r="N35"/>
  <c r="N36"/>
  <c r="N37"/>
  <c r="N38"/>
  <c r="P11"/>
  <c r="P13"/>
  <c r="P14"/>
  <c r="P15"/>
  <c r="P17"/>
  <c r="P18"/>
  <c r="P19"/>
  <c r="P20"/>
  <c r="P21"/>
  <c r="P23"/>
  <c r="P24"/>
  <c r="P25"/>
  <c r="P26"/>
  <c r="P27"/>
  <c r="P29"/>
  <c r="P30"/>
  <c r="P31"/>
  <c r="P32"/>
  <c r="P33"/>
  <c r="P35"/>
  <c r="P36"/>
  <c r="P37"/>
  <c r="P38"/>
  <c r="R14"/>
  <c r="R17"/>
  <c r="R19"/>
  <c r="R21"/>
  <c r="R24"/>
  <c r="R26"/>
  <c r="R29"/>
  <c r="R31"/>
  <c r="R33"/>
  <c r="R36"/>
  <c r="R38"/>
  <c r="T11"/>
  <c r="T13"/>
  <c r="T14"/>
  <c r="T15"/>
  <c r="T17"/>
  <c r="T18"/>
  <c r="T19"/>
  <c r="T20"/>
  <c r="T21"/>
  <c r="T23"/>
  <c r="T24"/>
  <c r="T25"/>
  <c r="T26"/>
  <c r="T27"/>
  <c r="T29"/>
  <c r="T30"/>
  <c r="T31"/>
  <c r="T32"/>
  <c r="T33"/>
  <c r="T35"/>
  <c r="T36"/>
  <c r="T37"/>
  <c r="T38"/>
  <c r="V11"/>
  <c r="V13"/>
  <c r="V14"/>
  <c r="V15"/>
  <c r="V17"/>
  <c r="V18"/>
  <c r="V19"/>
  <c r="V20"/>
  <c r="V21"/>
  <c r="V23"/>
  <c r="V24"/>
  <c r="V25"/>
  <c r="V26"/>
  <c r="V27"/>
  <c r="V29"/>
  <c r="V30"/>
  <c r="V31"/>
  <c r="V32"/>
  <c r="V33"/>
  <c r="V35"/>
  <c r="V36"/>
  <c r="V37"/>
  <c r="V38"/>
  <c r="X11"/>
  <c r="X13"/>
  <c r="X14"/>
  <c r="X15"/>
  <c r="X17"/>
  <c r="X18"/>
  <c r="X19"/>
  <c r="X20"/>
  <c r="X21"/>
  <c r="X23"/>
  <c r="X24"/>
  <c r="X25"/>
  <c r="X26"/>
  <c r="X27"/>
  <c r="X29"/>
  <c r="X30"/>
  <c r="X31"/>
  <c r="X32"/>
  <c r="X33"/>
  <c r="X35"/>
  <c r="X36"/>
  <c r="X37"/>
  <c r="X38"/>
  <c r="R11"/>
  <c r="R37"/>
  <c r="R35"/>
  <c r="R32"/>
  <c r="R30"/>
  <c r="R27"/>
  <c r="R25"/>
  <c r="R23"/>
  <c r="R20"/>
  <c r="R18"/>
  <c r="R15"/>
  <c r="R13"/>
  <c r="R36" i="17" l="1"/>
  <c r="N36" s="1"/>
  <c r="D36" s="1"/>
  <c r="O38"/>
  <c r="H38" s="1"/>
  <c r="S9"/>
  <c r="O33"/>
  <c r="H33" s="1"/>
  <c r="O29"/>
  <c r="H29" s="1"/>
  <c r="L34" i="16"/>
  <c r="L13"/>
  <c r="F31"/>
  <c r="J36"/>
  <c r="N30"/>
  <c r="C12"/>
  <c r="F16"/>
  <c r="J14"/>
  <c r="X38" i="19"/>
  <c r="I38" i="10"/>
  <c r="X36" i="19"/>
  <c r="I36" i="10"/>
  <c r="X33" i="19"/>
  <c r="I33" i="10"/>
  <c r="X31" i="19"/>
  <c r="I31" i="10"/>
  <c r="X28" i="19"/>
  <c r="I28" i="10"/>
  <c r="X26" i="19"/>
  <c r="I26" i="10"/>
  <c r="X24" i="19"/>
  <c r="I24" i="10"/>
  <c r="X21" i="19"/>
  <c r="I21" i="10"/>
  <c r="X19" i="19"/>
  <c r="I19" i="10"/>
  <c r="X16" i="19"/>
  <c r="I16" i="10"/>
  <c r="X14" i="19"/>
  <c r="I14" i="10"/>
  <c r="X12" i="19"/>
  <c r="I12" i="10"/>
  <c r="X39" i="19"/>
  <c r="I39" i="10"/>
  <c r="X37" i="19"/>
  <c r="I37" i="10"/>
  <c r="X34" i="19"/>
  <c r="I34" i="10"/>
  <c r="X32" i="19"/>
  <c r="I32" i="10"/>
  <c r="X30" i="19"/>
  <c r="I30" i="10"/>
  <c r="X27" i="19"/>
  <c r="I27" i="10"/>
  <c r="X25" i="19"/>
  <c r="I25" i="10"/>
  <c r="X22" i="19"/>
  <c r="I22" i="10"/>
  <c r="X20" i="19"/>
  <c r="I20" i="10"/>
  <c r="X18" i="19"/>
  <c r="I18" i="10"/>
  <c r="X15" i="19"/>
  <c r="I15" i="10"/>
  <c r="X13" i="19"/>
  <c r="I13" i="10"/>
  <c r="L15" i="16"/>
  <c r="L22"/>
  <c r="N32"/>
  <c r="N37"/>
  <c r="O19" i="17"/>
  <c r="H19" s="1"/>
  <c r="O17"/>
  <c r="H17" s="1"/>
  <c r="O14"/>
  <c r="H14" s="1"/>
  <c r="Y10" i="19"/>
  <c r="I10" i="10" s="1"/>
  <c r="L37" i="16"/>
  <c r="L32"/>
  <c r="N12"/>
  <c r="F12"/>
  <c r="O15"/>
  <c r="F26"/>
  <c r="D31"/>
  <c r="B33" i="15"/>
  <c r="B18"/>
  <c r="B27"/>
  <c r="E22" i="16"/>
  <c r="F15"/>
  <c r="F20"/>
  <c r="F30"/>
  <c r="F39"/>
  <c r="H25"/>
  <c r="K15"/>
  <c r="K22"/>
  <c r="L24"/>
  <c r="L26"/>
  <c r="L28"/>
  <c r="L31"/>
  <c r="L33"/>
  <c r="L36"/>
  <c r="M15"/>
  <c r="N13"/>
  <c r="N15"/>
  <c r="N20"/>
  <c r="N26"/>
  <c r="N28"/>
  <c r="AL12" i="12"/>
  <c r="AL13" i="5"/>
  <c r="AL18"/>
  <c r="AL26" i="12"/>
  <c r="AI15"/>
  <c r="AI25"/>
  <c r="W27" i="5"/>
  <c r="K27" i="16" s="1"/>
  <c r="H26" i="12"/>
  <c r="K9" i="14"/>
  <c r="V30" i="13"/>
  <c r="C10" i="15"/>
  <c r="K10"/>
  <c r="Y10"/>
  <c r="U10"/>
  <c r="Q10"/>
  <c r="M10"/>
  <c r="I10"/>
  <c r="G10"/>
  <c r="W10"/>
  <c r="S10"/>
  <c r="O10"/>
  <c r="E10"/>
  <c r="C27" i="16"/>
  <c r="F14"/>
  <c r="F19"/>
  <c r="F36"/>
  <c r="C32"/>
  <c r="F33"/>
  <c r="F28"/>
  <c r="C16"/>
  <c r="F24"/>
  <c r="C39"/>
  <c r="AL30" i="12"/>
  <c r="AL13"/>
  <c r="AL18"/>
  <c r="AL39"/>
  <c r="AL24"/>
  <c r="R32" i="13"/>
  <c r="H29"/>
  <c r="J30" i="16"/>
  <c r="T31" i="12"/>
  <c r="T39" i="5"/>
  <c r="H22" i="16"/>
  <c r="H27"/>
  <c r="H34"/>
  <c r="Q15" i="12"/>
  <c r="G9" i="14"/>
  <c r="Q10" i="5" s="1"/>
  <c r="F22" i="16"/>
  <c r="F32"/>
  <c r="N22" i="12"/>
  <c r="N27"/>
  <c r="N32"/>
  <c r="V11" i="13"/>
  <c r="T21"/>
  <c r="D21" i="16"/>
  <c r="H22" i="5"/>
  <c r="D9" i="14"/>
  <c r="H10" i="12" s="1"/>
  <c r="D12" i="13"/>
  <c r="X38"/>
  <c r="C24" i="16"/>
  <c r="E30" i="12"/>
  <c r="E39"/>
  <c r="M9" i="14"/>
  <c r="AI10" i="12" s="1"/>
  <c r="I9" i="14"/>
  <c r="W10" i="12" s="1"/>
  <c r="E9" i="14"/>
  <c r="K10" i="12" s="1"/>
  <c r="X10" i="19"/>
  <c r="C9" i="14"/>
  <c r="E10" i="5" s="1"/>
  <c r="AA32" i="12"/>
  <c r="AI10" i="5"/>
  <c r="AC10"/>
  <c r="L9" i="14"/>
  <c r="J9"/>
  <c r="H9"/>
  <c r="T10" i="12" s="1"/>
  <c r="F9" i="14"/>
  <c r="B14" i="15"/>
  <c r="B37"/>
  <c r="B39"/>
  <c r="B32"/>
  <c r="B34"/>
  <c r="B10" i="21"/>
  <c r="AA15" i="12"/>
  <c r="AC10"/>
  <c r="B15" i="15"/>
  <c r="B19"/>
  <c r="B24"/>
  <c r="B13"/>
  <c r="B30"/>
  <c r="B16"/>
  <c r="B26"/>
  <c r="O31" i="12"/>
  <c r="O34" i="16"/>
  <c r="M34"/>
  <c r="D39"/>
  <c r="J13"/>
  <c r="D22"/>
  <c r="D25"/>
  <c r="D16"/>
  <c r="H33"/>
  <c r="E33"/>
  <c r="P13"/>
  <c r="J12"/>
  <c r="D14"/>
  <c r="E15"/>
  <c r="J16"/>
  <c r="J20"/>
  <c r="O22"/>
  <c r="M22"/>
  <c r="J25"/>
  <c r="J26"/>
  <c r="O27"/>
  <c r="M27"/>
  <c r="E27"/>
  <c r="J31"/>
  <c r="O32"/>
  <c r="M32"/>
  <c r="K32"/>
  <c r="H32"/>
  <c r="E32"/>
  <c r="D33"/>
  <c r="O37"/>
  <c r="M37"/>
  <c r="K37"/>
  <c r="H37"/>
  <c r="P15"/>
  <c r="H26"/>
  <c r="N22"/>
  <c r="H12"/>
  <c r="N21"/>
  <c r="N25"/>
  <c r="H19"/>
  <c r="N16"/>
  <c r="M28"/>
  <c r="H28"/>
  <c r="E28"/>
  <c r="E24"/>
  <c r="M12"/>
  <c r="D12"/>
  <c r="J15"/>
  <c r="O18"/>
  <c r="M18"/>
  <c r="H18"/>
  <c r="E18"/>
  <c r="O20"/>
  <c r="E20"/>
  <c r="J24"/>
  <c r="O25"/>
  <c r="M25"/>
  <c r="E25"/>
  <c r="D26"/>
  <c r="J27"/>
  <c r="O30"/>
  <c r="K30"/>
  <c r="E30"/>
  <c r="J32"/>
  <c r="K34"/>
  <c r="O39"/>
  <c r="K39"/>
  <c r="E39"/>
  <c r="AL21" i="12"/>
  <c r="F20" i="13"/>
  <c r="AL21" i="5"/>
  <c r="P21" i="16" s="1"/>
  <c r="X19" i="13"/>
  <c r="AL20" i="12"/>
  <c r="P24" i="13"/>
  <c r="AL25" i="12"/>
  <c r="AL38"/>
  <c r="J37" i="13"/>
  <c r="AL38" i="5"/>
  <c r="P38" i="16" s="1"/>
  <c r="B13" i="13"/>
  <c r="F15"/>
  <c r="B18"/>
  <c r="D26"/>
  <c r="J27"/>
  <c r="T31"/>
  <c r="AL34" i="12"/>
  <c r="F35" i="13"/>
  <c r="AG39" i="5"/>
  <c r="AG18" i="12"/>
  <c r="V20" i="13"/>
  <c r="N25"/>
  <c r="F30"/>
  <c r="AA37" i="12"/>
  <c r="K20" i="16"/>
  <c r="B32" i="13"/>
  <c r="D21"/>
  <c r="F11"/>
  <c r="H19"/>
  <c r="H38"/>
  <c r="L17"/>
  <c r="L36"/>
  <c r="P14"/>
  <c r="R23"/>
  <c r="T12"/>
  <c r="X29"/>
  <c r="W12" i="12"/>
  <c r="W20"/>
  <c r="W30"/>
  <c r="W39"/>
  <c r="W28" i="5"/>
  <c r="K28" i="16" s="1"/>
  <c r="R20" i="13"/>
  <c r="V32"/>
  <c r="B36" i="14"/>
  <c r="V37" i="13"/>
  <c r="B37"/>
  <c r="D17"/>
  <c r="D36"/>
  <c r="F25"/>
  <c r="H14"/>
  <c r="H24"/>
  <c r="J13"/>
  <c r="J23"/>
  <c r="J32"/>
  <c r="L12"/>
  <c r="L21"/>
  <c r="L31"/>
  <c r="N11"/>
  <c r="N20"/>
  <c r="N30"/>
  <c r="P19"/>
  <c r="P29"/>
  <c r="P38"/>
  <c r="R18"/>
  <c r="R27"/>
  <c r="R37"/>
  <c r="T17"/>
  <c r="T36"/>
  <c r="V15"/>
  <c r="V25"/>
  <c r="X14"/>
  <c r="X24"/>
  <c r="X33"/>
  <c r="J19" i="16"/>
  <c r="T14" i="12"/>
  <c r="T19"/>
  <c r="T24"/>
  <c r="T28"/>
  <c r="T33"/>
  <c r="T38"/>
  <c r="T34" i="5"/>
  <c r="J34" i="16" s="1"/>
  <c r="T22" i="5"/>
  <c r="J22" i="16" s="1"/>
  <c r="T21" i="5"/>
  <c r="J21" i="16" s="1"/>
  <c r="T33" i="5"/>
  <c r="J33" i="16" s="1"/>
  <c r="T28" i="5"/>
  <c r="J28" i="16" s="1"/>
  <c r="T18" i="5"/>
  <c r="J18" i="16" s="1"/>
  <c r="B11" i="13"/>
  <c r="B15"/>
  <c r="B20"/>
  <c r="B25"/>
  <c r="B30"/>
  <c r="B35"/>
  <c r="D14"/>
  <c r="D19"/>
  <c r="D24"/>
  <c r="D29"/>
  <c r="D33"/>
  <c r="D38"/>
  <c r="F13"/>
  <c r="F18"/>
  <c r="F23"/>
  <c r="F27"/>
  <c r="F32"/>
  <c r="F37"/>
  <c r="H12"/>
  <c r="H17"/>
  <c r="H21"/>
  <c r="H26"/>
  <c r="H31"/>
  <c r="H36"/>
  <c r="J11"/>
  <c r="J15"/>
  <c r="J20"/>
  <c r="J25"/>
  <c r="J30"/>
  <c r="J35"/>
  <c r="L14"/>
  <c r="L19"/>
  <c r="L24"/>
  <c r="L29"/>
  <c r="L33"/>
  <c r="L38"/>
  <c r="N13"/>
  <c r="N18"/>
  <c r="N23"/>
  <c r="N27"/>
  <c r="N32"/>
  <c r="N37"/>
  <c r="P12"/>
  <c r="P17"/>
  <c r="P21"/>
  <c r="P26"/>
  <c r="P31"/>
  <c r="P36"/>
  <c r="R11"/>
  <c r="R15"/>
  <c r="R25"/>
  <c r="R30"/>
  <c r="T14"/>
  <c r="T19"/>
  <c r="T24"/>
  <c r="T29"/>
  <c r="T33"/>
  <c r="T38"/>
  <c r="V13"/>
  <c r="V18"/>
  <c r="V23"/>
  <c r="X12"/>
  <c r="X17"/>
  <c r="X21"/>
  <c r="X26"/>
  <c r="X31"/>
  <c r="X36"/>
  <c r="T12" i="12"/>
  <c r="T15"/>
  <c r="T20"/>
  <c r="T25"/>
  <c r="T27"/>
  <c r="T30"/>
  <c r="T32"/>
  <c r="T37"/>
  <c r="T37" i="5"/>
  <c r="J37" i="16" s="1"/>
  <c r="N19" i="13"/>
  <c r="N29"/>
  <c r="V33"/>
  <c r="R33"/>
  <c r="N33"/>
  <c r="J33"/>
  <c r="F33"/>
  <c r="O24" i="12"/>
  <c r="O38"/>
  <c r="K15"/>
  <c r="K25"/>
  <c r="K39"/>
  <c r="K10" i="5"/>
  <c r="E10" i="16" s="1"/>
  <c r="K34" i="5"/>
  <c r="E34" i="16" s="1"/>
  <c r="X15" i="13"/>
  <c r="X20"/>
  <c r="X30"/>
  <c r="B13" i="14"/>
  <c r="E13" i="16"/>
  <c r="O34" i="12"/>
  <c r="O39"/>
  <c r="G34" i="10"/>
  <c r="AL34" i="5"/>
  <c r="P34" i="16" s="1"/>
  <c r="H13" i="5"/>
  <c r="H13" i="12"/>
  <c r="AI14" i="5"/>
  <c r="O14" i="16" s="1"/>
  <c r="AI14" i="12"/>
  <c r="W14" i="5"/>
  <c r="K14" i="16" s="1"/>
  <c r="W14" i="12"/>
  <c r="K14" i="5"/>
  <c r="E14" i="16" s="1"/>
  <c r="K14" i="12"/>
  <c r="AI16" i="5"/>
  <c r="AI16" i="12"/>
  <c r="AC16" i="5"/>
  <c r="AC16" i="12"/>
  <c r="W16" i="5"/>
  <c r="K16" i="16" s="1"/>
  <c r="W16" i="12"/>
  <c r="Q16" i="5"/>
  <c r="H16" i="16" s="1"/>
  <c r="Q16" i="12"/>
  <c r="K16" i="5"/>
  <c r="E16" i="16" s="1"/>
  <c r="K16" i="12"/>
  <c r="H18" i="5"/>
  <c r="H18" i="12"/>
  <c r="AI19" i="5"/>
  <c r="O19" i="16" s="1"/>
  <c r="AI19" i="12"/>
  <c r="W19" i="5"/>
  <c r="K19" i="16" s="1"/>
  <c r="W19" i="12"/>
  <c r="K19" i="5"/>
  <c r="K19" i="12"/>
  <c r="H20" i="5"/>
  <c r="D20" i="16" s="1"/>
  <c r="H20" i="12"/>
  <c r="AI21" i="5"/>
  <c r="O21" i="16" s="1"/>
  <c r="AI21" i="12"/>
  <c r="AC21" i="5"/>
  <c r="M21" i="16" s="1"/>
  <c r="AC21" i="12"/>
  <c r="W21" i="5"/>
  <c r="K21" i="16" s="1"/>
  <c r="W21" i="12"/>
  <c r="Q21" i="5"/>
  <c r="H21" i="16" s="1"/>
  <c r="Q21" i="12"/>
  <c r="K21" i="5"/>
  <c r="E21" i="16" s="1"/>
  <c r="K21" i="12"/>
  <c r="B21" s="1"/>
  <c r="AC24" i="5"/>
  <c r="M24" i="16" s="1"/>
  <c r="AC24" i="12"/>
  <c r="Q24" i="5"/>
  <c r="H24" i="16" s="1"/>
  <c r="Q24" i="12"/>
  <c r="AI26" i="5"/>
  <c r="AI26" i="12"/>
  <c r="W26" i="5"/>
  <c r="K26" i="16" s="1"/>
  <c r="W26" i="12"/>
  <c r="K26" i="5"/>
  <c r="E26" i="16" s="1"/>
  <c r="K26" i="12"/>
  <c r="B26" s="1"/>
  <c r="H27" i="5"/>
  <c r="D27" i="16" s="1"/>
  <c r="H27" i="12"/>
  <c r="B27" i="14"/>
  <c r="H28" i="5"/>
  <c r="D28" i="16" s="1"/>
  <c r="H30" i="5"/>
  <c r="D30" i="16" s="1"/>
  <c r="H30" i="12"/>
  <c r="AI31" i="5"/>
  <c r="O31" i="16" s="1"/>
  <c r="AI31" i="12"/>
  <c r="AC31" i="5"/>
  <c r="M31" i="16" s="1"/>
  <c r="AC31" i="12"/>
  <c r="W31" i="5"/>
  <c r="W31" i="12"/>
  <c r="Q31" i="5"/>
  <c r="H31" i="16" s="1"/>
  <c r="Q31" i="12"/>
  <c r="H32" i="5"/>
  <c r="D32" i="16" s="1"/>
  <c r="H32" i="12"/>
  <c r="H34" i="5"/>
  <c r="D34" i="16" s="1"/>
  <c r="H34" i="12"/>
  <c r="B34" s="1"/>
  <c r="B35" i="14"/>
  <c r="H36" i="5"/>
  <c r="D36" i="16" s="1"/>
  <c r="H37" i="5"/>
  <c r="D37" i="16" s="1"/>
  <c r="H37" i="12"/>
  <c r="AI38" i="5"/>
  <c r="O38" i="16" s="1"/>
  <c r="AI38" i="12"/>
  <c r="AC38" i="5"/>
  <c r="M38" i="16" s="1"/>
  <c r="AC38" i="12"/>
  <c r="W38" i="5"/>
  <c r="K38" i="16" s="1"/>
  <c r="W38" i="12"/>
  <c r="Q38" i="5"/>
  <c r="H38" i="16" s="1"/>
  <c r="Q38" i="12"/>
  <c r="K38" i="5"/>
  <c r="E38" i="16" s="1"/>
  <c r="K38" i="12"/>
  <c r="B38" i="15"/>
  <c r="K18" i="16"/>
  <c r="K31"/>
  <c r="B12" i="15"/>
  <c r="O16" i="16"/>
  <c r="E37"/>
  <c r="M16"/>
  <c r="O21" i="12"/>
  <c r="AA31"/>
  <c r="AA33"/>
  <c r="AA36"/>
  <c r="AA38"/>
  <c r="M33" i="16"/>
  <c r="B18" i="14"/>
  <c r="B12" i="13"/>
  <c r="B14"/>
  <c r="B17"/>
  <c r="B19"/>
  <c r="B21"/>
  <c r="B24"/>
  <c r="B26"/>
  <c r="B29"/>
  <c r="B31"/>
  <c r="B33"/>
  <c r="B36"/>
  <c r="B38"/>
  <c r="D11"/>
  <c r="D13"/>
  <c r="D15"/>
  <c r="D18"/>
  <c r="D20"/>
  <c r="D23"/>
  <c r="D25"/>
  <c r="D27"/>
  <c r="D30"/>
  <c r="D32"/>
  <c r="D35"/>
  <c r="D37"/>
  <c r="F12"/>
  <c r="F14"/>
  <c r="F17"/>
  <c r="F19"/>
  <c r="F21"/>
  <c r="F24"/>
  <c r="F26"/>
  <c r="F29"/>
  <c r="F31"/>
  <c r="F36"/>
  <c r="F38"/>
  <c r="H11"/>
  <c r="H13"/>
  <c r="H15"/>
  <c r="H18"/>
  <c r="H20"/>
  <c r="H23"/>
  <c r="H25"/>
  <c r="H27"/>
  <c r="H30"/>
  <c r="H32"/>
  <c r="H35"/>
  <c r="H37"/>
  <c r="J12"/>
  <c r="J14"/>
  <c r="J17"/>
  <c r="J19"/>
  <c r="J21"/>
  <c r="J24"/>
  <c r="J26"/>
  <c r="J29"/>
  <c r="J31"/>
  <c r="J36"/>
  <c r="J38"/>
  <c r="L11"/>
  <c r="L13"/>
  <c r="L15"/>
  <c r="L18"/>
  <c r="L20"/>
  <c r="L23"/>
  <c r="L25"/>
  <c r="L27"/>
  <c r="L30"/>
  <c r="L32"/>
  <c r="L35"/>
  <c r="L37"/>
  <c r="N12"/>
  <c r="N14"/>
  <c r="N17"/>
  <c r="N21"/>
  <c r="N24"/>
  <c r="N26"/>
  <c r="N31"/>
  <c r="N36"/>
  <c r="N38"/>
  <c r="P11"/>
  <c r="P13"/>
  <c r="P15"/>
  <c r="P18"/>
  <c r="P20"/>
  <c r="P23"/>
  <c r="P25"/>
  <c r="P27"/>
  <c r="P30"/>
  <c r="P32"/>
  <c r="P35"/>
  <c r="P37"/>
  <c r="R12"/>
  <c r="R14"/>
  <c r="R17"/>
  <c r="R19"/>
  <c r="R21"/>
  <c r="R24"/>
  <c r="R26"/>
  <c r="R29"/>
  <c r="R31"/>
  <c r="R36"/>
  <c r="R38"/>
  <c r="T11"/>
  <c r="T13"/>
  <c r="T15"/>
  <c r="T18"/>
  <c r="T20"/>
  <c r="T23"/>
  <c r="T25"/>
  <c r="T27"/>
  <c r="T30"/>
  <c r="T32"/>
  <c r="T35"/>
  <c r="T37"/>
  <c r="V12"/>
  <c r="V14"/>
  <c r="V17"/>
  <c r="V19"/>
  <c r="V21"/>
  <c r="V24"/>
  <c r="V26"/>
  <c r="V29"/>
  <c r="V31"/>
  <c r="V36"/>
  <c r="V38"/>
  <c r="X11"/>
  <c r="X13"/>
  <c r="X18"/>
  <c r="X23"/>
  <c r="X25"/>
  <c r="X27"/>
  <c r="X32"/>
  <c r="X35"/>
  <c r="X37"/>
  <c r="C20" i="16"/>
  <c r="C30"/>
  <c r="C33"/>
  <c r="H14"/>
  <c r="J39"/>
  <c r="L12"/>
  <c r="L16"/>
  <c r="N39"/>
  <c r="B20" i="15"/>
  <c r="B22"/>
  <c r="O25" i="12"/>
  <c r="AA13"/>
  <c r="AA39"/>
  <c r="AA34"/>
  <c r="H14"/>
  <c r="H19"/>
  <c r="H24"/>
  <c r="B24" s="1"/>
  <c r="H28"/>
  <c r="H33"/>
  <c r="H38"/>
  <c r="K13"/>
  <c r="K18"/>
  <c r="K22"/>
  <c r="K27"/>
  <c r="K37"/>
  <c r="L27" s="1"/>
  <c r="Q13"/>
  <c r="Q18"/>
  <c r="Q22"/>
  <c r="Q27"/>
  <c r="Q32"/>
  <c r="Q37"/>
  <c r="W13"/>
  <c r="W18"/>
  <c r="W22"/>
  <c r="W32"/>
  <c r="W37"/>
  <c r="AC13"/>
  <c r="AC18"/>
  <c r="AC22"/>
  <c r="AC27"/>
  <c r="AC32"/>
  <c r="AC37"/>
  <c r="AI13"/>
  <c r="AI18"/>
  <c r="AI22"/>
  <c r="AI27"/>
  <c r="AI32"/>
  <c r="AI37"/>
  <c r="H15" i="5"/>
  <c r="AL39"/>
  <c r="P39" i="16" s="1"/>
  <c r="AA39" i="5"/>
  <c r="O39"/>
  <c r="AI36"/>
  <c r="AC36"/>
  <c r="M36" i="16" s="1"/>
  <c r="W36" i="5"/>
  <c r="Q36"/>
  <c r="H36" i="16" s="1"/>
  <c r="K36" i="5"/>
  <c r="AC26"/>
  <c r="M26" i="16" s="1"/>
  <c r="AL22" i="5"/>
  <c r="P22" i="16" s="1"/>
  <c r="AC14" i="5"/>
  <c r="M14" i="16" s="1"/>
  <c r="AL25" i="5"/>
  <c r="P25" i="16" s="1"/>
  <c r="AC19" i="5"/>
  <c r="M19" i="16" s="1"/>
  <c r="H19" i="5"/>
  <c r="D19" i="16" s="1"/>
  <c r="W24" i="5"/>
  <c r="G13" i="10"/>
  <c r="G18"/>
  <c r="G32"/>
  <c r="B23" i="14"/>
  <c r="B28" i="15"/>
  <c r="B31"/>
  <c r="F14" i="12"/>
  <c r="O12"/>
  <c r="O15"/>
  <c r="U32"/>
  <c r="AA12"/>
  <c r="AA22"/>
  <c r="AA25"/>
  <c r="AG27"/>
  <c r="AG30"/>
  <c r="AG32"/>
  <c r="AG34"/>
  <c r="AG37"/>
  <c r="AG39"/>
  <c r="C15" i="16"/>
  <c r="C38"/>
  <c r="C26"/>
  <c r="B15" i="14"/>
  <c r="B20"/>
  <c r="AL20" i="5"/>
  <c r="P20" i="16" s="1"/>
  <c r="AL27" i="5"/>
  <c r="P27" i="16" s="1"/>
  <c r="AL30" i="5"/>
  <c r="P30" i="16" s="1"/>
  <c r="F31" i="12"/>
  <c r="F36"/>
  <c r="F26"/>
  <c r="F28"/>
  <c r="F15"/>
  <c r="F18"/>
  <c r="F25"/>
  <c r="B25"/>
  <c r="F27"/>
  <c r="F37"/>
  <c r="B39"/>
  <c r="R27"/>
  <c r="U19"/>
  <c r="U28"/>
  <c r="AD34"/>
  <c r="AG12"/>
  <c r="AG14"/>
  <c r="AG16"/>
  <c r="AG19"/>
  <c r="AG21"/>
  <c r="AG24"/>
  <c r="AG26"/>
  <c r="AG28"/>
  <c r="O13" i="16"/>
  <c r="M13"/>
  <c r="AG38" i="5"/>
  <c r="N38" i="16"/>
  <c r="O12"/>
  <c r="M20"/>
  <c r="P18"/>
  <c r="H15"/>
  <c r="P37"/>
  <c r="AC9" i="17"/>
  <c r="W9"/>
  <c r="F34" i="12"/>
  <c r="O18"/>
  <c r="O27"/>
  <c r="R16"/>
  <c r="U15"/>
  <c r="U25"/>
  <c r="AA18"/>
  <c r="AA20"/>
  <c r="AA27"/>
  <c r="AA30"/>
  <c r="AD26"/>
  <c r="AG13"/>
  <c r="AG15"/>
  <c r="AG22"/>
  <c r="AG25"/>
  <c r="AA38" i="5"/>
  <c r="O38"/>
  <c r="AD21"/>
  <c r="AG18"/>
  <c r="AA18"/>
  <c r="O18"/>
  <c r="O24" i="16"/>
  <c r="AG19" i="5"/>
  <c r="AA19"/>
  <c r="U19"/>
  <c r="O19"/>
  <c r="O14"/>
  <c r="O33"/>
  <c r="R24"/>
  <c r="AA14"/>
  <c r="AA33"/>
  <c r="AG14"/>
  <c r="AG33"/>
  <c r="C13" i="16"/>
  <c r="C14"/>
  <c r="C19"/>
  <c r="C28"/>
  <c r="C31"/>
  <c r="C36"/>
  <c r="D38"/>
  <c r="D18"/>
  <c r="E12"/>
  <c r="F38"/>
  <c r="H20"/>
  <c r="J38"/>
  <c r="K12"/>
  <c r="K13"/>
  <c r="L39"/>
  <c r="L18"/>
  <c r="M30"/>
  <c r="H13"/>
  <c r="B21" i="15"/>
  <c r="B36"/>
  <c r="B25"/>
  <c r="F24" i="12"/>
  <c r="L28"/>
  <c r="F21"/>
  <c r="L26"/>
  <c r="I12"/>
  <c r="AG38"/>
  <c r="U38"/>
  <c r="AG36"/>
  <c r="U36"/>
  <c r="AG33"/>
  <c r="U33"/>
  <c r="AG31"/>
  <c r="U31"/>
  <c r="AA28"/>
  <c r="AA26"/>
  <c r="AJ25"/>
  <c r="AA24"/>
  <c r="AA21"/>
  <c r="AJ20"/>
  <c r="AA19"/>
  <c r="AA16"/>
  <c r="AJ15"/>
  <c r="AA14"/>
  <c r="AG34" i="5"/>
  <c r="AA34"/>
  <c r="O34"/>
  <c r="AD15"/>
  <c r="AG37"/>
  <c r="AA37"/>
  <c r="O37"/>
  <c r="AD38"/>
  <c r="R38"/>
  <c r="AG32"/>
  <c r="AA32"/>
  <c r="O32"/>
  <c r="AD26"/>
  <c r="AG22"/>
  <c r="AA22"/>
  <c r="U22"/>
  <c r="O22"/>
  <c r="AG25"/>
  <c r="AA25"/>
  <c r="U25"/>
  <c r="O25"/>
  <c r="I25"/>
  <c r="R19"/>
  <c r="AD16"/>
  <c r="R16"/>
  <c r="N33" i="16"/>
  <c r="AG28" i="5"/>
  <c r="AA28"/>
  <c r="O28"/>
  <c r="L33"/>
  <c r="O24"/>
  <c r="AA24"/>
  <c r="AD33"/>
  <c r="AG24"/>
  <c r="O9" i="14"/>
  <c r="B11"/>
  <c r="B25"/>
  <c r="G26" i="10"/>
  <c r="B30" i="14"/>
  <c r="G31" i="10"/>
  <c r="B32" i="14"/>
  <c r="G33" i="10"/>
  <c r="B37" i="14"/>
  <c r="G38" i="10"/>
  <c r="B17" i="14"/>
  <c r="E18" i="5"/>
  <c r="B21" i="14"/>
  <c r="E22" i="5"/>
  <c r="B24" i="14"/>
  <c r="E25" i="5"/>
  <c r="L34"/>
  <c r="AG15"/>
  <c r="AA15"/>
  <c r="O15"/>
  <c r="I15"/>
  <c r="AD39"/>
  <c r="R39"/>
  <c r="AG13"/>
  <c r="AA13"/>
  <c r="O13"/>
  <c r="AD37"/>
  <c r="AG31"/>
  <c r="AA31"/>
  <c r="U31"/>
  <c r="O31"/>
  <c r="AG36"/>
  <c r="AA36"/>
  <c r="U36"/>
  <c r="O36"/>
  <c r="AD32"/>
  <c r="R32"/>
  <c r="R12"/>
  <c r="AG21"/>
  <c r="AA21"/>
  <c r="O21"/>
  <c r="AG16"/>
  <c r="AA16"/>
  <c r="O16"/>
  <c r="AL12"/>
  <c r="AG12"/>
  <c r="AA12"/>
  <c r="O12"/>
  <c r="B12" i="14"/>
  <c r="AL14" i="5"/>
  <c r="B14" i="14"/>
  <c r="AL19" i="5"/>
  <c r="AG20"/>
  <c r="AA20"/>
  <c r="O20"/>
  <c r="B19" i="14"/>
  <c r="AL24" i="5"/>
  <c r="AL26"/>
  <c r="AG26"/>
  <c r="AA26"/>
  <c r="U26"/>
  <c r="O26"/>
  <c r="AG27"/>
  <c r="AA27"/>
  <c r="U27"/>
  <c r="O27"/>
  <c r="B26" i="14"/>
  <c r="AG30" i="5"/>
  <c r="AA30"/>
  <c r="O30"/>
  <c r="B29" i="14"/>
  <c r="B31"/>
  <c r="B33"/>
  <c r="B38"/>
  <c r="R28" i="5"/>
  <c r="P13" i="17"/>
  <c r="R13"/>
  <c r="P15"/>
  <c r="L15" s="1"/>
  <c r="R15"/>
  <c r="N15" s="1"/>
  <c r="D15" s="1"/>
  <c r="P18"/>
  <c r="L18" s="1"/>
  <c r="R18"/>
  <c r="N18" s="1"/>
  <c r="D18" s="1"/>
  <c r="P20"/>
  <c r="L20" s="1"/>
  <c r="R20"/>
  <c r="N20" s="1"/>
  <c r="D20" s="1"/>
  <c r="P23"/>
  <c r="L23" s="1"/>
  <c r="R23"/>
  <c r="N23" s="1"/>
  <c r="D23" s="1"/>
  <c r="P25"/>
  <c r="L25" s="1"/>
  <c r="R25"/>
  <c r="N25" s="1"/>
  <c r="D25" s="1"/>
  <c r="P27"/>
  <c r="L27" s="1"/>
  <c r="R27"/>
  <c r="N27" s="1"/>
  <c r="D27" s="1"/>
  <c r="P30"/>
  <c r="L30" s="1"/>
  <c r="R30"/>
  <c r="N30" s="1"/>
  <c r="D30" s="1"/>
  <c r="P32"/>
  <c r="L32" s="1"/>
  <c r="R32"/>
  <c r="N32" s="1"/>
  <c r="D32" s="1"/>
  <c r="P35"/>
  <c r="L35" s="1"/>
  <c r="R35"/>
  <c r="N35" s="1"/>
  <c r="D35" s="1"/>
  <c r="P37"/>
  <c r="L37" s="1"/>
  <c r="R37"/>
  <c r="N37" s="1"/>
  <c r="D37" s="1"/>
  <c r="X22" i="5"/>
  <c r="AD25"/>
  <c r="AD18"/>
  <c r="O9" i="17"/>
  <c r="H9" s="1"/>
  <c r="L13" i="12" l="1"/>
  <c r="L18"/>
  <c r="L22"/>
  <c r="U27"/>
  <c r="U24"/>
  <c r="U14"/>
  <c r="U37"/>
  <c r="U18"/>
  <c r="AD36"/>
  <c r="AD15"/>
  <c r="X26" i="5"/>
  <c r="I14" i="12"/>
  <c r="R20" i="5"/>
  <c r="AD30"/>
  <c r="L12"/>
  <c r="AJ22"/>
  <c r="Q10" i="12"/>
  <c r="H10" i="16"/>
  <c r="AJ21" i="12"/>
  <c r="AD25"/>
  <c r="X14"/>
  <c r="L33"/>
  <c r="O10" i="16"/>
  <c r="AD31" i="12"/>
  <c r="AD16"/>
  <c r="L21"/>
  <c r="O32"/>
  <c r="C10" i="16"/>
  <c r="B10" i="15"/>
  <c r="I33" i="5"/>
  <c r="I30"/>
  <c r="L22"/>
  <c r="L30"/>
  <c r="U16"/>
  <c r="U13"/>
  <c r="I24"/>
  <c r="U28"/>
  <c r="L31"/>
  <c r="L15"/>
  <c r="E36" i="16"/>
  <c r="U14" i="5"/>
  <c r="X19"/>
  <c r="L36"/>
  <c r="U38"/>
  <c r="B38"/>
  <c r="M10" i="16"/>
  <c r="I31" i="12"/>
  <c r="B15"/>
  <c r="AJ37"/>
  <c r="AD20"/>
  <c r="B20"/>
  <c r="AL31" i="5"/>
  <c r="P31" i="16" s="1"/>
  <c r="AL31" i="12"/>
  <c r="B23" i="13"/>
  <c r="B31" i="12"/>
  <c r="B27" i="5"/>
  <c r="B27" i="13"/>
  <c r="V27"/>
  <c r="AJ30" i="5"/>
  <c r="AJ34"/>
  <c r="AJ14"/>
  <c r="AJ24"/>
  <c r="AJ19"/>
  <c r="AJ28"/>
  <c r="AJ36"/>
  <c r="AD20"/>
  <c r="AD39" i="12"/>
  <c r="AD30"/>
  <c r="X20" i="5"/>
  <c r="X14"/>
  <c r="X31"/>
  <c r="X12"/>
  <c r="W10"/>
  <c r="K10" i="16" s="1"/>
  <c r="I20" i="5"/>
  <c r="I21"/>
  <c r="I36"/>
  <c r="I13"/>
  <c r="I28"/>
  <c r="I24" i="12"/>
  <c r="H10" i="5"/>
  <c r="D10" i="16" s="1"/>
  <c r="X36" i="5"/>
  <c r="B38" i="12"/>
  <c r="X31"/>
  <c r="F30"/>
  <c r="AJ36"/>
  <c r="R18"/>
  <c r="L12"/>
  <c r="X34"/>
  <c r="O36"/>
  <c r="V35" i="13"/>
  <c r="T26"/>
  <c r="R35"/>
  <c r="B39" i="5"/>
  <c r="F40" i="9" s="1"/>
  <c r="H33" i="13"/>
  <c r="AL33" i="5"/>
  <c r="AL33" i="12"/>
  <c r="B33" s="1"/>
  <c r="X34" i="5"/>
  <c r="X27"/>
  <c r="K36" i="16"/>
  <c r="B12" i="12"/>
  <c r="R18" i="5"/>
  <c r="R25"/>
  <c r="R27"/>
  <c r="R37"/>
  <c r="R33"/>
  <c r="R12" i="12"/>
  <c r="R21" i="5"/>
  <c r="R31" i="12"/>
  <c r="R15" i="5"/>
  <c r="R37" i="12"/>
  <c r="O30"/>
  <c r="O20"/>
  <c r="O13"/>
  <c r="O14"/>
  <c r="O26"/>
  <c r="O16"/>
  <c r="O22"/>
  <c r="O37"/>
  <c r="O33"/>
  <c r="O19"/>
  <c r="O28"/>
  <c r="F32"/>
  <c r="F39"/>
  <c r="B30"/>
  <c r="F22"/>
  <c r="F20"/>
  <c r="F19"/>
  <c r="F16"/>
  <c r="F38"/>
  <c r="F33"/>
  <c r="F13"/>
  <c r="F12"/>
  <c r="P33" i="13"/>
  <c r="F28" i="5"/>
  <c r="E10" i="12"/>
  <c r="T10" i="5"/>
  <c r="J10" i="16" s="1"/>
  <c r="F37" i="5"/>
  <c r="AF10"/>
  <c r="N10" i="16" s="1"/>
  <c r="AF10" i="12"/>
  <c r="F26" i="5"/>
  <c r="F32"/>
  <c r="AJ32" i="12"/>
  <c r="N10" i="5"/>
  <c r="F10" i="16" s="1"/>
  <c r="N10" i="12"/>
  <c r="Z10" i="5"/>
  <c r="L10" i="16" s="1"/>
  <c r="Z10" i="12"/>
  <c r="U12"/>
  <c r="AD32"/>
  <c r="I33"/>
  <c r="I34" i="5"/>
  <c r="F34"/>
  <c r="X39" i="12"/>
  <c r="R13"/>
  <c r="AL28"/>
  <c r="B28" s="1"/>
  <c r="AL28" i="5"/>
  <c r="AL19" i="12"/>
  <c r="J18" i="13"/>
  <c r="N9" i="14"/>
  <c r="AL14" i="12"/>
  <c r="R13" i="13"/>
  <c r="AL36" i="12"/>
  <c r="N35" i="13"/>
  <c r="AL36" i="5"/>
  <c r="P36" i="16" s="1"/>
  <c r="AL32" i="12"/>
  <c r="D31" i="13"/>
  <c r="AL27" i="12"/>
  <c r="B27" s="1"/>
  <c r="L26" i="13"/>
  <c r="AL16" i="5"/>
  <c r="AL16" i="12"/>
  <c r="N15" i="13"/>
  <c r="AL32" i="5"/>
  <c r="AJ22" i="12"/>
  <c r="AJ28"/>
  <c r="AJ31" i="5"/>
  <c r="AJ26"/>
  <c r="AJ16"/>
  <c r="AJ31" i="12"/>
  <c r="O36" i="16"/>
  <c r="AJ12" i="12"/>
  <c r="O26" i="16"/>
  <c r="AD22" i="12"/>
  <c r="AD13" i="5"/>
  <c r="X36" i="12"/>
  <c r="X21"/>
  <c r="X32"/>
  <c r="B18"/>
  <c r="B22"/>
  <c r="U20"/>
  <c r="U39" i="5"/>
  <c r="U30"/>
  <c r="U20"/>
  <c r="U12"/>
  <c r="U21"/>
  <c r="U15"/>
  <c r="U24"/>
  <c r="U32"/>
  <c r="U37"/>
  <c r="U34"/>
  <c r="U33"/>
  <c r="U18"/>
  <c r="U22" i="12"/>
  <c r="U13"/>
  <c r="B37" i="5"/>
  <c r="B37" i="16" s="1"/>
  <c r="U26" i="12"/>
  <c r="U21"/>
  <c r="U16"/>
  <c r="U39"/>
  <c r="U34"/>
  <c r="U30"/>
  <c r="B37"/>
  <c r="R36"/>
  <c r="R26"/>
  <c r="R32"/>
  <c r="R22"/>
  <c r="R14" i="5"/>
  <c r="L37" i="12"/>
  <c r="L19" i="5"/>
  <c r="L31" i="12"/>
  <c r="I22"/>
  <c r="I18" i="5"/>
  <c r="I26"/>
  <c r="I36" i="12"/>
  <c r="I28"/>
  <c r="I19"/>
  <c r="B15" i="5"/>
  <c r="D15" i="16"/>
  <c r="B13" i="5"/>
  <c r="D13" i="16"/>
  <c r="X24" i="5"/>
  <c r="K24" i="16"/>
  <c r="X13" i="12"/>
  <c r="X15"/>
  <c r="X25"/>
  <c r="X28"/>
  <c r="B19"/>
  <c r="L19"/>
  <c r="L16"/>
  <c r="AD14"/>
  <c r="X18"/>
  <c r="I25"/>
  <c r="AD12"/>
  <c r="I15"/>
  <c r="X13" i="5"/>
  <c r="X30" i="12"/>
  <c r="L18" i="5"/>
  <c r="X18"/>
  <c r="AJ18"/>
  <c r="I27"/>
  <c r="L25"/>
  <c r="X25"/>
  <c r="AJ25"/>
  <c r="R22"/>
  <c r="AD22"/>
  <c r="AD28"/>
  <c r="I19"/>
  <c r="L20"/>
  <c r="AJ20"/>
  <c r="AD27"/>
  <c r="X30"/>
  <c r="I16"/>
  <c r="I12"/>
  <c r="AD12"/>
  <c r="L26"/>
  <c r="L32"/>
  <c r="X32"/>
  <c r="AJ32"/>
  <c r="I31"/>
  <c r="L37"/>
  <c r="X37"/>
  <c r="AJ37"/>
  <c r="L39"/>
  <c r="X39"/>
  <c r="AJ39"/>
  <c r="R34"/>
  <c r="AD34"/>
  <c r="F39"/>
  <c r="B21"/>
  <c r="F22" i="9" s="1"/>
  <c r="AJ33" i="5"/>
  <c r="AD14"/>
  <c r="X33"/>
  <c r="L14"/>
  <c r="L27"/>
  <c r="AJ27"/>
  <c r="L16"/>
  <c r="X16"/>
  <c r="AD19"/>
  <c r="I22"/>
  <c r="R26"/>
  <c r="L38"/>
  <c r="X38"/>
  <c r="AJ38"/>
  <c r="R31"/>
  <c r="AD31"/>
  <c r="X15"/>
  <c r="AJ15"/>
  <c r="L32" i="12"/>
  <c r="AJ13"/>
  <c r="L15"/>
  <c r="AJ18"/>
  <c r="L20"/>
  <c r="L25"/>
  <c r="AJ27"/>
  <c r="L30"/>
  <c r="I38"/>
  <c r="I13"/>
  <c r="R14"/>
  <c r="E19" i="16"/>
  <c r="AD24" i="5"/>
  <c r="L24"/>
  <c r="I14"/>
  <c r="R30"/>
  <c r="L21"/>
  <c r="X21"/>
  <c r="AJ21"/>
  <c r="R36"/>
  <c r="AD36"/>
  <c r="AJ38" i="12"/>
  <c r="AJ33"/>
  <c r="AJ24"/>
  <c r="AD38"/>
  <c r="AD33"/>
  <c r="AD28"/>
  <c r="AD19"/>
  <c r="X38"/>
  <c r="X33"/>
  <c r="X24"/>
  <c r="R38"/>
  <c r="R33"/>
  <c r="R28"/>
  <c r="R19"/>
  <c r="L36"/>
  <c r="I32" i="5"/>
  <c r="I37"/>
  <c r="B34"/>
  <c r="F35" i="9" s="1"/>
  <c r="L28" i="5"/>
  <c r="X28"/>
  <c r="AJ12"/>
  <c r="I38"/>
  <c r="AJ13"/>
  <c r="I39"/>
  <c r="AJ14" i="12"/>
  <c r="AJ39"/>
  <c r="AJ34"/>
  <c r="AJ30"/>
  <c r="AD37"/>
  <c r="AD27"/>
  <c r="AD18"/>
  <c r="AD13"/>
  <c r="X12"/>
  <c r="X37"/>
  <c r="R39"/>
  <c r="R34"/>
  <c r="R30"/>
  <c r="R25"/>
  <c r="R20"/>
  <c r="R15"/>
  <c r="L38"/>
  <c r="L24"/>
  <c r="L14"/>
  <c r="L39"/>
  <c r="L34"/>
  <c r="B14"/>
  <c r="I26"/>
  <c r="I21"/>
  <c r="I16"/>
  <c r="B13"/>
  <c r="X22"/>
  <c r="I39"/>
  <c r="B20" i="5"/>
  <c r="B30"/>
  <c r="B31"/>
  <c r="I37" i="12"/>
  <c r="I34"/>
  <c r="I32"/>
  <c r="I30"/>
  <c r="I27"/>
  <c r="X26"/>
  <c r="AJ26"/>
  <c r="R24"/>
  <c r="AD24"/>
  <c r="R21"/>
  <c r="AD21"/>
  <c r="I20"/>
  <c r="X19"/>
  <c r="AJ19"/>
  <c r="I18"/>
  <c r="X16"/>
  <c r="AJ16"/>
  <c r="X27"/>
  <c r="R13" i="5"/>
  <c r="B36"/>
  <c r="X20" i="12"/>
  <c r="L13" i="5"/>
  <c r="F12"/>
  <c r="N13" i="17"/>
  <c r="D13" s="1"/>
  <c r="R9"/>
  <c r="U9" s="1"/>
  <c r="P24" i="16"/>
  <c r="AM24" i="5"/>
  <c r="G10" i="10"/>
  <c r="AL10" i="5"/>
  <c r="AL10" i="12"/>
  <c r="F39" i="9"/>
  <c r="L39"/>
  <c r="B38" i="16"/>
  <c r="AM20" i="5"/>
  <c r="F20"/>
  <c r="F30"/>
  <c r="AM31"/>
  <c r="AM15"/>
  <c r="F21"/>
  <c r="F16"/>
  <c r="F14"/>
  <c r="AM28"/>
  <c r="AM22"/>
  <c r="AM32"/>
  <c r="F15"/>
  <c r="F24"/>
  <c r="F36"/>
  <c r="AM38"/>
  <c r="F27"/>
  <c r="AM25"/>
  <c r="AM34"/>
  <c r="AM18"/>
  <c r="F19"/>
  <c r="L13" i="17"/>
  <c r="P9"/>
  <c r="L9" s="1"/>
  <c r="AM26" i="5"/>
  <c r="B26"/>
  <c r="P26" i="16"/>
  <c r="AM19" i="5"/>
  <c r="P19" i="16"/>
  <c r="P14"/>
  <c r="B14" i="5"/>
  <c r="AM14"/>
  <c r="AM12"/>
  <c r="P12" i="16"/>
  <c r="AM33" i="5"/>
  <c r="F25"/>
  <c r="B25"/>
  <c r="C25" i="16"/>
  <c r="F22" i="5"/>
  <c r="B22"/>
  <c r="C22" i="16"/>
  <c r="F18" i="5"/>
  <c r="B18"/>
  <c r="C18" i="16"/>
  <c r="F28" i="9"/>
  <c r="L28"/>
  <c r="B27" i="16"/>
  <c r="L40" i="9"/>
  <c r="AM16" i="5"/>
  <c r="AM21"/>
  <c r="B9" i="14"/>
  <c r="F33" i="5"/>
  <c r="F38"/>
  <c r="F31"/>
  <c r="B24"/>
  <c r="F13"/>
  <c r="AM37"/>
  <c r="B19"/>
  <c r="B12"/>
  <c r="AM27" l="1"/>
  <c r="AM13"/>
  <c r="AM36"/>
  <c r="B39" i="16"/>
  <c r="F38" i="9"/>
  <c r="C38" s="1"/>
  <c r="P33" i="16"/>
  <c r="B33" i="5"/>
  <c r="B10" i="12"/>
  <c r="L22" i="9"/>
  <c r="D21" i="10" s="1"/>
  <c r="AM38" i="12"/>
  <c r="AM16"/>
  <c r="L35" i="9"/>
  <c r="D34" i="10" s="1"/>
  <c r="AM39" i="5"/>
  <c r="B16" i="12"/>
  <c r="P16" i="16"/>
  <c r="B16" i="5"/>
  <c r="AM32" i="12"/>
  <c r="B32"/>
  <c r="H9" i="13"/>
  <c r="P9"/>
  <c r="L9"/>
  <c r="B9"/>
  <c r="X9"/>
  <c r="D9"/>
  <c r="T9"/>
  <c r="F9"/>
  <c r="J9"/>
  <c r="N9"/>
  <c r="R9"/>
  <c r="V9"/>
  <c r="AM27" i="12"/>
  <c r="AM21"/>
  <c r="AM19"/>
  <c r="AM28"/>
  <c r="P32" i="16"/>
  <c r="B32" i="5"/>
  <c r="AM36" i="12"/>
  <c r="B36"/>
  <c r="C32" s="1"/>
  <c r="AM12"/>
  <c r="AM22"/>
  <c r="AM14"/>
  <c r="AM24"/>
  <c r="AM25"/>
  <c r="AM37"/>
  <c r="AM31"/>
  <c r="AM13"/>
  <c r="AM15"/>
  <c r="AM20"/>
  <c r="AM33"/>
  <c r="AM30"/>
  <c r="AM34"/>
  <c r="AM39"/>
  <c r="AM26"/>
  <c r="AM18"/>
  <c r="B28" i="5"/>
  <c r="P28" i="16"/>
  <c r="AM30" i="5"/>
  <c r="C22" i="12"/>
  <c r="B34" i="16"/>
  <c r="L38" i="9"/>
  <c r="D37" i="10" s="1"/>
  <c r="B21" i="16"/>
  <c r="F37" i="9"/>
  <c r="C37" s="1"/>
  <c r="I37" s="1"/>
  <c r="E36" i="10" s="1"/>
  <c r="L37" i="9"/>
  <c r="D36" i="10" s="1"/>
  <c r="F32" i="9"/>
  <c r="C32" s="1"/>
  <c r="I32" s="1"/>
  <c r="E31" i="10" s="1"/>
  <c r="L32" i="9"/>
  <c r="D31" i="10" s="1"/>
  <c r="L21" i="9"/>
  <c r="D20" i="10" s="1"/>
  <c r="F21" i="9"/>
  <c r="C21" s="1"/>
  <c r="I21" s="1"/>
  <c r="E20" i="10" s="1"/>
  <c r="B20" i="16"/>
  <c r="B30"/>
  <c r="L31" i="9"/>
  <c r="D30" i="10" s="1"/>
  <c r="F31" i="9"/>
  <c r="C31" s="1"/>
  <c r="I31" s="1"/>
  <c r="E30" i="10" s="1"/>
  <c r="B13" i="16"/>
  <c r="F14" i="9"/>
  <c r="C14" s="1"/>
  <c r="I14" s="1"/>
  <c r="E13" i="10" s="1"/>
  <c r="L14" i="9"/>
  <c r="D13" i="10" s="1"/>
  <c r="B15" i="16"/>
  <c r="L16" i="9"/>
  <c r="D15" i="10" s="1"/>
  <c r="F16" i="9"/>
  <c r="C16" s="1"/>
  <c r="I16" s="1"/>
  <c r="E15" i="10" s="1"/>
  <c r="B31" i="16"/>
  <c r="B36"/>
  <c r="F13" i="9"/>
  <c r="L13"/>
  <c r="B12" i="16"/>
  <c r="C40" i="9"/>
  <c r="C35"/>
  <c r="D27" i="10"/>
  <c r="F23" i="9"/>
  <c r="L23"/>
  <c r="B22" i="16"/>
  <c r="F27" i="9"/>
  <c r="L27"/>
  <c r="B26" i="16"/>
  <c r="C39" i="9"/>
  <c r="N9" i="17"/>
  <c r="D9" s="1"/>
  <c r="F20" i="9"/>
  <c r="L20"/>
  <c r="B19" i="16"/>
  <c r="F25" i="9"/>
  <c r="B24" i="16"/>
  <c r="L25" i="9"/>
  <c r="D39" i="10"/>
  <c r="C28" i="9"/>
  <c r="F19"/>
  <c r="L19"/>
  <c r="B18" i="16"/>
  <c r="C22" i="9"/>
  <c r="F26"/>
  <c r="L26"/>
  <c r="B25" i="16"/>
  <c r="F15" i="9"/>
  <c r="L15"/>
  <c r="B14" i="16"/>
  <c r="D38" i="10"/>
  <c r="P10" i="16"/>
  <c r="B10" i="5"/>
  <c r="C12" i="12" l="1"/>
  <c r="C20"/>
  <c r="C24"/>
  <c r="C34"/>
  <c r="C15" i="5"/>
  <c r="C13" i="12"/>
  <c r="C21"/>
  <c r="C37" i="5"/>
  <c r="C36" i="12"/>
  <c r="C30"/>
  <c r="C19"/>
  <c r="F34" i="9"/>
  <c r="C34" s="1"/>
  <c r="I34" s="1"/>
  <c r="L34"/>
  <c r="D33" i="10" s="1"/>
  <c r="B33" i="16"/>
  <c r="C12" i="5"/>
  <c r="C34"/>
  <c r="C33"/>
  <c r="C27"/>
  <c r="C14"/>
  <c r="C25"/>
  <c r="C18"/>
  <c r="C24"/>
  <c r="C26"/>
  <c r="C22"/>
  <c r="C20"/>
  <c r="C36"/>
  <c r="C28"/>
  <c r="C38"/>
  <c r="C32"/>
  <c r="C39"/>
  <c r="C19"/>
  <c r="C21"/>
  <c r="C13"/>
  <c r="C31"/>
  <c r="C30"/>
  <c r="C39" i="12"/>
  <c r="C25"/>
  <c r="C15"/>
  <c r="C33"/>
  <c r="C38"/>
  <c r="C26"/>
  <c r="C16" i="5"/>
  <c r="C16" i="12"/>
  <c r="C37"/>
  <c r="C28"/>
  <c r="L33" i="9"/>
  <c r="D32" i="10" s="1"/>
  <c r="F33" i="9"/>
  <c r="C33" s="1"/>
  <c r="I33" s="1"/>
  <c r="B32" i="16"/>
  <c r="L29" i="9"/>
  <c r="D28" i="10" s="1"/>
  <c r="F29" i="9"/>
  <c r="C29" s="1"/>
  <c r="I29" s="1"/>
  <c r="E28" i="10" s="1"/>
  <c r="B28" i="16"/>
  <c r="C14" i="12"/>
  <c r="C18"/>
  <c r="C31"/>
  <c r="C27"/>
  <c r="F17" i="9"/>
  <c r="C17" s="1"/>
  <c r="I17" s="1"/>
  <c r="L17"/>
  <c r="D16" i="10" s="1"/>
  <c r="B16" i="16"/>
  <c r="C13" i="10"/>
  <c r="B13" s="1"/>
  <c r="C15"/>
  <c r="B15" s="1"/>
  <c r="C30"/>
  <c r="B30" s="1"/>
  <c r="C20"/>
  <c r="B20" s="1"/>
  <c r="C36"/>
  <c r="B36" s="1"/>
  <c r="C31"/>
  <c r="B31" s="1"/>
  <c r="C15" i="9"/>
  <c r="I38"/>
  <c r="E37" i="10" s="1"/>
  <c r="C37" s="1"/>
  <c r="B37" s="1"/>
  <c r="D14"/>
  <c r="D25"/>
  <c r="D18"/>
  <c r="C25" i="9"/>
  <c r="C20"/>
  <c r="I39"/>
  <c r="E38" i="10" s="1"/>
  <c r="C38" s="1"/>
  <c r="B38" s="1"/>
  <c r="D26"/>
  <c r="D22"/>
  <c r="I35" i="9"/>
  <c r="E34" i="10" s="1"/>
  <c r="C34" s="1"/>
  <c r="B34" s="1"/>
  <c r="I40" i="9"/>
  <c r="C13"/>
  <c r="F11"/>
  <c r="C11" s="1"/>
  <c r="L11"/>
  <c r="D10" i="10" s="1"/>
  <c r="B10" i="16"/>
  <c r="C26" i="9"/>
  <c r="I22"/>
  <c r="E21" i="10" s="1"/>
  <c r="C21" s="1"/>
  <c r="B21" s="1"/>
  <c r="C19" i="9"/>
  <c r="I28"/>
  <c r="E27" i="10" s="1"/>
  <c r="C27" s="1"/>
  <c r="B27" s="1"/>
  <c r="D24"/>
  <c r="D19"/>
  <c r="C27" i="9"/>
  <c r="C23"/>
  <c r="D12" i="10"/>
  <c r="M31" i="9" l="1"/>
  <c r="G19"/>
  <c r="G13"/>
  <c r="M23"/>
  <c r="G29"/>
  <c r="M28"/>
  <c r="M17"/>
  <c r="M21"/>
  <c r="M34"/>
  <c r="G21"/>
  <c r="G40"/>
  <c r="M38"/>
  <c r="M32"/>
  <c r="G27"/>
  <c r="M20"/>
  <c r="G33"/>
  <c r="M33"/>
  <c r="G37"/>
  <c r="G32"/>
  <c r="G35"/>
  <c r="G39"/>
  <c r="M29"/>
  <c r="M37"/>
  <c r="M14"/>
  <c r="M16"/>
  <c r="M13"/>
  <c r="G23"/>
  <c r="M25"/>
  <c r="G26"/>
  <c r="M22"/>
  <c r="M35"/>
  <c r="G28"/>
  <c r="G22"/>
  <c r="G31"/>
  <c r="G16"/>
  <c r="G14"/>
  <c r="M27"/>
  <c r="M19"/>
  <c r="M26"/>
  <c r="M15"/>
  <c r="G38"/>
  <c r="G17"/>
  <c r="C28" i="10"/>
  <c r="B28" s="1"/>
  <c r="G20" i="9"/>
  <c r="G25"/>
  <c r="G15"/>
  <c r="M39"/>
  <c r="M40"/>
  <c r="G34"/>
  <c r="D22"/>
  <c r="I27"/>
  <c r="D27"/>
  <c r="E26" i="10"/>
  <c r="C26" s="1"/>
  <c r="B26" s="1"/>
  <c r="I23" i="9"/>
  <c r="E22" i="10" s="1"/>
  <c r="C22" s="1"/>
  <c r="B22" s="1"/>
  <c r="D23" i="9"/>
  <c r="D26"/>
  <c r="I26"/>
  <c r="I13"/>
  <c r="E12" i="10" s="1"/>
  <c r="C12" s="1"/>
  <c r="B12" s="1"/>
  <c r="D13" i="9"/>
  <c r="D32"/>
  <c r="D37"/>
  <c r="D14"/>
  <c r="D31"/>
  <c r="D16"/>
  <c r="D21"/>
  <c r="I20"/>
  <c r="E19" i="10" s="1"/>
  <c r="C19" s="1"/>
  <c r="B19" s="1"/>
  <c r="D20" i="9"/>
  <c r="I25"/>
  <c r="E24" i="10" s="1"/>
  <c r="D25" i="9"/>
  <c r="I15"/>
  <c r="D15"/>
  <c r="E14" i="10"/>
  <c r="C14" s="1"/>
  <c r="B14" s="1"/>
  <c r="E32"/>
  <c r="C32" s="1"/>
  <c r="B32" s="1"/>
  <c r="D33" i="9"/>
  <c r="D17"/>
  <c r="E16" i="10"/>
  <c r="C16" s="1"/>
  <c r="B16" s="1"/>
  <c r="D40" i="9"/>
  <c r="D35"/>
  <c r="D38"/>
  <c r="E33" i="10"/>
  <c r="C33" s="1"/>
  <c r="B33" s="1"/>
  <c r="I19" i="9"/>
  <c r="D19"/>
  <c r="I11"/>
  <c r="E10" i="10" s="1"/>
  <c r="C10" s="1"/>
  <c r="B10" s="1"/>
  <c r="D28" i="9"/>
  <c r="E39" i="10"/>
  <c r="C39" s="1"/>
  <c r="B39" s="1"/>
  <c r="D39" i="9"/>
  <c r="D29"/>
  <c r="D34"/>
  <c r="J22" l="1"/>
  <c r="J19"/>
  <c r="C24" i="10"/>
  <c r="J38" i="9"/>
  <c r="J35"/>
  <c r="J40"/>
  <c r="J28"/>
  <c r="E18" i="10"/>
  <c r="C18" s="1"/>
  <c r="B18" s="1"/>
  <c r="J34" i="9"/>
  <c r="J15"/>
  <c r="J20"/>
  <c r="J26"/>
  <c r="E25" i="10"/>
  <c r="C25" s="1"/>
  <c r="B25" s="1"/>
  <c r="J23" i="9"/>
  <c r="J27"/>
  <c r="J13"/>
  <c r="J31"/>
  <c r="J21"/>
  <c r="J37"/>
  <c r="J16"/>
  <c r="J32"/>
  <c r="J14"/>
  <c r="J29"/>
  <c r="J39"/>
  <c r="J17"/>
  <c r="J33"/>
  <c r="J25"/>
  <c r="B24" i="10" l="1"/>
  <c r="D10" i="19" l="1"/>
  <c r="O13" l="1"/>
  <c r="O10" s="1"/>
  <c r="G13" l="1"/>
  <c r="G10" l="1"/>
  <c r="C13"/>
  <c r="H12" i="18" s="1"/>
  <c r="B12" l="1"/>
  <c r="C10" i="19"/>
  <c r="F12" i="18"/>
  <c r="P12"/>
  <c r="R12"/>
  <c r="T12"/>
  <c r="B13" i="19"/>
  <c r="B10" s="1"/>
  <c r="L12" i="18"/>
  <c r="V12"/>
  <c r="D12"/>
  <c r="N12"/>
  <c r="X12"/>
  <c r="J12"/>
  <c r="N9" l="1"/>
  <c r="F9"/>
  <c r="X9"/>
  <c r="P9"/>
  <c r="L9"/>
  <c r="V9"/>
  <c r="J9"/>
  <c r="T9"/>
  <c r="R9"/>
  <c r="D9"/>
  <c r="B9"/>
  <c r="H9"/>
</calcChain>
</file>

<file path=xl/sharedStrings.xml><?xml version="1.0" encoding="utf-8"?>
<sst xmlns="http://schemas.openxmlformats.org/spreadsheetml/2006/main" count="929" uniqueCount="216">
  <si>
    <t>01</t>
  </si>
  <si>
    <t>21</t>
  </si>
  <si>
    <t>07</t>
  </si>
  <si>
    <t>09</t>
  </si>
  <si>
    <t>22</t>
  </si>
  <si>
    <t>23</t>
  </si>
  <si>
    <t>02</t>
  </si>
  <si>
    <t>15</t>
  </si>
  <si>
    <t>16</t>
  </si>
  <si>
    <t>03</t>
  </si>
  <si>
    <t>08</t>
  </si>
  <si>
    <t>10</t>
  </si>
  <si>
    <t>11</t>
  </si>
  <si>
    <t>04</t>
  </si>
  <si>
    <t>05</t>
  </si>
  <si>
    <t>06</t>
  </si>
  <si>
    <t>12</t>
  </si>
  <si>
    <t>13</t>
  </si>
  <si>
    <t>14</t>
  </si>
  <si>
    <t>30</t>
  </si>
  <si>
    <t>17</t>
  </si>
  <si>
    <t>18</t>
  </si>
  <si>
    <t>19</t>
  </si>
  <si>
    <t>20</t>
  </si>
  <si>
    <t>Adminis-</t>
  </si>
  <si>
    <t>tration</t>
  </si>
  <si>
    <t>Mid-level</t>
  </si>
  <si>
    <t>Instructional</t>
  </si>
  <si>
    <t>and Wages</t>
  </si>
  <si>
    <t>Salaries</t>
  </si>
  <si>
    <t>Textbooks and</t>
  </si>
  <si>
    <t>Supplies</t>
  </si>
  <si>
    <t>Other</t>
  </si>
  <si>
    <t>Costs</t>
  </si>
  <si>
    <t>Special</t>
  </si>
  <si>
    <t>Education</t>
  </si>
  <si>
    <t>Student</t>
  </si>
  <si>
    <t>Pupil</t>
  </si>
  <si>
    <t>Personnel</t>
  </si>
  <si>
    <t>Services</t>
  </si>
  <si>
    <t>Health</t>
  </si>
  <si>
    <t>Transpor-</t>
  </si>
  <si>
    <t>tation</t>
  </si>
  <si>
    <t xml:space="preserve">Operation </t>
  </si>
  <si>
    <t>of Plant</t>
  </si>
  <si>
    <t>Mainte-</t>
  </si>
  <si>
    <t>nance</t>
  </si>
  <si>
    <t>Fixed</t>
  </si>
  <si>
    <t>Charges</t>
  </si>
  <si>
    <t>Community</t>
  </si>
  <si>
    <t>Capital</t>
  </si>
  <si>
    <t>Outlay</t>
  </si>
  <si>
    <t>Allegany</t>
  </si>
  <si>
    <t>Anne Arundel</t>
  </si>
  <si>
    <t>Baltimore</t>
  </si>
  <si>
    <t>Calvert</t>
  </si>
  <si>
    <t>Caroline</t>
  </si>
  <si>
    <t>Carroll</t>
  </si>
  <si>
    <t>Cecil</t>
  </si>
  <si>
    <t>Charles</t>
  </si>
  <si>
    <t>Dorchester</t>
  </si>
  <si>
    <t>Frederick</t>
  </si>
  <si>
    <t>Garrett</t>
  </si>
  <si>
    <t>Harford</t>
  </si>
  <si>
    <t>Howard</t>
  </si>
  <si>
    <t>Kent</t>
  </si>
  <si>
    <t>Mongtomery</t>
  </si>
  <si>
    <t>Prince George's</t>
  </si>
  <si>
    <t>Queen Anne's</t>
  </si>
  <si>
    <t>St. Mary's</t>
  </si>
  <si>
    <t>Somerset</t>
  </si>
  <si>
    <t>Talbot</t>
  </si>
  <si>
    <t>Washington</t>
  </si>
  <si>
    <t>Wicomico</t>
  </si>
  <si>
    <t>Worcester</t>
  </si>
  <si>
    <t>Baltimore City</t>
  </si>
  <si>
    <t>Total State</t>
  </si>
  <si>
    <t>Total</t>
  </si>
  <si>
    <t>Current</t>
  </si>
  <si>
    <t>Expenditures</t>
  </si>
  <si>
    <t>Total Current</t>
  </si>
  <si>
    <t>Cost</t>
  </si>
  <si>
    <t>Rank</t>
  </si>
  <si>
    <t>Fund</t>
  </si>
  <si>
    <t>State Share of</t>
  </si>
  <si>
    <t xml:space="preserve">Teachers' </t>
  </si>
  <si>
    <t>Retirement</t>
  </si>
  <si>
    <t>Including State</t>
  </si>
  <si>
    <t>Share of Teachers'</t>
  </si>
  <si>
    <t>Excluding State</t>
  </si>
  <si>
    <t>Including Student Transportation</t>
  </si>
  <si>
    <t>Excluding Student Transportation</t>
  </si>
  <si>
    <t>Cost per Pupil Belonging* for Current Expenses</t>
  </si>
  <si>
    <t>Cost per Public Elementary and Secondary Pupil Belonging for Current Expenses, Capital Outlay, and Debt Service</t>
  </si>
  <si>
    <t>Table 1</t>
  </si>
  <si>
    <t>Table 2</t>
  </si>
  <si>
    <t>Programs</t>
  </si>
  <si>
    <t>Transportation</t>
  </si>
  <si>
    <t>Current Expense Fund</t>
  </si>
  <si>
    <t>and Debt</t>
  </si>
  <si>
    <t>Table 3</t>
  </si>
  <si>
    <t>Total Cost</t>
  </si>
  <si>
    <t>per Pupil</t>
  </si>
  <si>
    <t>Maintenance</t>
  </si>
  <si>
    <t>NOTE:  Excludes expenditures for adult education, equipment, state share of teachers' retirement, interfund transfers, and outgoing transfers</t>
  </si>
  <si>
    <t>Table 9</t>
  </si>
  <si>
    <t>NOTE:  Percentages may not equal 100% due to rounding.</t>
  </si>
  <si>
    <t>Table 11</t>
  </si>
  <si>
    <t>Current Capital</t>
  </si>
  <si>
    <t>Table 4</t>
  </si>
  <si>
    <t>Instructional Expenditures</t>
  </si>
  <si>
    <t>Operation</t>
  </si>
  <si>
    <t>Local</t>
  </si>
  <si>
    <t>Agency</t>
  </si>
  <si>
    <t>Federal</t>
  </si>
  <si>
    <t>Table 5</t>
  </si>
  <si>
    <t>Table 6</t>
  </si>
  <si>
    <t>Table 7</t>
  </si>
  <si>
    <t>Total Supplies and Materials</t>
  </si>
  <si>
    <t>Textbooks</t>
  </si>
  <si>
    <t>Library Materials</t>
  </si>
  <si>
    <t>Table 1 (continued)</t>
  </si>
  <si>
    <t>Current Expense Fund (continued)</t>
  </si>
  <si>
    <t>Expense</t>
  </si>
  <si>
    <t>Debt Service Fund</t>
  </si>
  <si>
    <t>Administration</t>
  </si>
  <si>
    <t>Instruction</t>
  </si>
  <si>
    <t>Interest</t>
  </si>
  <si>
    <t>Principal</t>
  </si>
  <si>
    <t>*Interfund transfers and transfers between Maryland local education agencies are not shown on this table</t>
  </si>
  <si>
    <t>Table 10</t>
  </si>
  <si>
    <t>Average</t>
  </si>
  <si>
    <t>Daily</t>
  </si>
  <si>
    <t>Membership</t>
  </si>
  <si>
    <t>Attendance</t>
  </si>
  <si>
    <t>Full-time Equivalent Average Number Belonging and Average Daily Atttendance*</t>
  </si>
  <si>
    <t xml:space="preserve">  Grand</t>
  </si>
  <si>
    <t xml:space="preserve">     Regular</t>
  </si>
  <si>
    <t xml:space="preserve">  Total</t>
  </si>
  <si>
    <t xml:space="preserve">              costs, special education, student personnel services, health services,  operation of plant, maintenance of plant, and fixed charges;</t>
  </si>
  <si>
    <t xml:space="preserve"> Capital</t>
  </si>
  <si>
    <t xml:space="preserve"> Outlay</t>
  </si>
  <si>
    <t xml:space="preserve">  Outlay</t>
  </si>
  <si>
    <t xml:space="preserve">   Fixed</t>
  </si>
  <si>
    <t>Table 8</t>
  </si>
  <si>
    <r>
      <t>Service</t>
    </r>
    <r>
      <rPr>
        <sz val="10"/>
        <rFont val="WP TypographicSymbols"/>
      </rPr>
      <t>**</t>
    </r>
  </si>
  <si>
    <r>
      <t xml:space="preserve">** </t>
    </r>
    <r>
      <rPr>
        <sz val="10"/>
        <rFont val="Arial"/>
        <family val="2"/>
      </rPr>
      <t>Current Capital Outlay means expenditures of current funds which result in the acquisition of new fixed assets or additions to existing</t>
    </r>
  </si>
  <si>
    <t>Montgomery</t>
  </si>
  <si>
    <t>Debt Services</t>
  </si>
  <si>
    <t>Capital Outlay</t>
  </si>
  <si>
    <t>Equipment</t>
  </si>
  <si>
    <t>Outlay &amp; Debt Servicess</t>
  </si>
  <si>
    <t>Less Equipment</t>
  </si>
  <si>
    <t xml:space="preserve">              student transportation and state share of teachers' retirement are included in some columns </t>
  </si>
  <si>
    <t>Non-Federal</t>
  </si>
  <si>
    <t>** Fixed</t>
  </si>
  <si>
    <t>Textbooks and Instructional Supplies</t>
  </si>
  <si>
    <t>Library</t>
  </si>
  <si>
    <t xml:space="preserve">Textbooks </t>
  </si>
  <si>
    <t>Media and</t>
  </si>
  <si>
    <t>Supplies and</t>
  </si>
  <si>
    <t>and Supplies</t>
  </si>
  <si>
    <t xml:space="preserve"> Books</t>
  </si>
  <si>
    <t>Materials</t>
  </si>
  <si>
    <t>Text-</t>
  </si>
  <si>
    <t>books</t>
  </si>
  <si>
    <t>Books</t>
  </si>
  <si>
    <t>Special Education</t>
  </si>
  <si>
    <t>Supplies and Materials</t>
  </si>
  <si>
    <t>Library Media</t>
  </si>
  <si>
    <t>*State share of Teachers' retirement is included; equipment, outgoing transfers, and adult education are excluded.</t>
  </si>
  <si>
    <t>fixed assets; Debt Service expenditures include both principal and interest payments.</t>
  </si>
  <si>
    <t xml:space="preserve">Total </t>
  </si>
  <si>
    <t>Textbook</t>
  </si>
  <si>
    <t>LibraryMedia</t>
  </si>
  <si>
    <t>Other Supplies</t>
  </si>
  <si>
    <t>Materials Of Instruction</t>
  </si>
  <si>
    <t>Table 5a</t>
  </si>
  <si>
    <t>State Share of Teachers' Retirement</t>
  </si>
  <si>
    <t>*Half-time prekindergarten pupils are expressed in full-time equivalents in arriving at per pupil costs</t>
  </si>
  <si>
    <t>(Excludes State Share of Teachers' Retirement)</t>
  </si>
  <si>
    <t>Instruction**</t>
  </si>
  <si>
    <r>
      <t>**</t>
    </r>
    <r>
      <rPr>
        <sz val="10"/>
        <rFont val="WP TypographicSymbols"/>
      </rPr>
      <t xml:space="preserve"> </t>
    </r>
    <r>
      <rPr>
        <sz val="10"/>
        <rFont val="Arial"/>
        <family val="2"/>
      </rPr>
      <t>Includes Instructional Salaries and Wages, Textbooks and Instructional Supplies, and Other Instructional Costs</t>
    </r>
  </si>
  <si>
    <t>*Expenditures include equipment and outgoing transfers reported in each category.  Percentages may not equal 100% due to rounding.</t>
  </si>
  <si>
    <t>** Include textbooks, library materials and other instructional and special education supplies and materials. Exclude Adult Education expenditures.</t>
  </si>
  <si>
    <t>Food Service Fund</t>
  </si>
  <si>
    <t>School Construction Fund</t>
  </si>
  <si>
    <t>From All Funds</t>
  </si>
  <si>
    <t>**</t>
  </si>
  <si>
    <t>2010-2011</t>
  </si>
  <si>
    <t xml:space="preserve">*Half-day prekindergarten pupils have been equated to full-time. </t>
  </si>
  <si>
    <r>
      <t xml:space="preserve">** </t>
    </r>
    <r>
      <rPr>
        <sz val="10"/>
        <rFont val="Arial"/>
        <family val="2"/>
      </rPr>
      <t>Excludes Adult Education, but includes State-paid for Teachers' Pension/Retirement.</t>
    </r>
  </si>
  <si>
    <t>NOTE:  Includes expenditures for administration, instructional salaries and wages, textbooks and other instructional materials, other instructional</t>
  </si>
  <si>
    <t>**Excludes Debt Principal repayment and Student Activity Fund Expenditures</t>
  </si>
  <si>
    <t>Expenditures**</t>
  </si>
  <si>
    <t>* Excludes Food Service, Community Services, Capital Outlay, Adult Education, equipment, and transfers.</t>
  </si>
  <si>
    <t>*Excluded Adult Education, Equipment, all Transfers  but Federal Funds Indirect Cost Recovery</t>
  </si>
  <si>
    <t>2011-2012</t>
  </si>
  <si>
    <t>Maryland Public Schools:  2012 - 2013</t>
  </si>
  <si>
    <t>2012-2013</t>
  </si>
  <si>
    <t>Cost per Pupil Belonging* for Materials of Instruction **:  Maryland Public Schools:  2012 - 2013</t>
  </si>
  <si>
    <t>Cost per Pupil Belonging* by Category:  Maryland Public Schools:  2012 - 2013</t>
  </si>
  <si>
    <t>SFD Part 2 FY 2013 Table 5</t>
  </si>
  <si>
    <t>Instruction Less Adult Eduction FY 2013</t>
  </si>
  <si>
    <t>SFD Part 2 FY 2013  Table 4A</t>
  </si>
  <si>
    <t>SFD Part 2 FY 2013 Table 4</t>
  </si>
  <si>
    <t>Adult Education 2012-2013</t>
  </si>
  <si>
    <t>Instruction - Textbooks and Instructional Supplies FY 2013</t>
  </si>
  <si>
    <t>Percent Distribution of Current Expenses by Category*:  Maryland Public Schools:  2012 - 2013</t>
  </si>
  <si>
    <t>Cost per Pupil Attending* by Category:  Maryland Public Schools:  2012 - 2013</t>
  </si>
  <si>
    <t>Cost per Pupil Belonging* from Federal Funds:  Maryland Public Schools:  2012 - 2013</t>
  </si>
  <si>
    <t>Cost per Pupil Belonging* Excluding Federal Funds:  Maryland Public Schools:  2012- 2013</t>
  </si>
  <si>
    <t>Percent Distribution of Day School Current Expenses:  Maryland Public Schools:  2012 - 2013</t>
  </si>
  <si>
    <t>Expenditures by Category* for Maryland Public Schools:  2012 - 2013</t>
  </si>
  <si>
    <t>Expenditures for All Purposes*:  Maryland Public Schools:  2012- 2013</t>
  </si>
  <si>
    <t>Expenditures* for Calculating Cost per Pupil Belonging from Federal Funds:  Maryland Public Schools:  2012 - 2013</t>
  </si>
</sst>
</file>

<file path=xl/styles.xml><?xml version="1.0" encoding="utf-8"?>
<styleSheet xmlns="http://schemas.openxmlformats.org/spreadsheetml/2006/main">
  <numFmts count="16"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&quot;$&quot;#,##0.00"/>
    <numFmt numFmtId="167" formatCode="_(* #,##0.000_);_(* \(#,##0.000\);_(* &quot;-&quot;??_);_(@_)"/>
    <numFmt numFmtId="168" formatCode="0.0%"/>
    <numFmt numFmtId="169" formatCode="_(&quot;$&quot;* #,##0_);_(&quot;$&quot;* \(#,##0\);_(&quot;$&quot;* &quot;-&quot;??_);_(@_)"/>
    <numFmt numFmtId="170" formatCode="&quot;$&quot;#,##0"/>
    <numFmt numFmtId="171" formatCode="_(&quot;$&quot;* #,##0.000_);_(&quot;$&quot;* \(#,##0.000\);_(&quot;$&quot;* &quot;-&quot;??_);_(@_)"/>
    <numFmt numFmtId="172" formatCode="_(* #,##0.00000_);_(* \(#,##0.00000\);_(* &quot;-&quot;??_);_(@_)"/>
    <numFmt numFmtId="173" formatCode="#,##0.0_);\(#,##0.0\)"/>
    <numFmt numFmtId="174" formatCode="#,##0.0"/>
  </numFmts>
  <fonts count="16">
    <font>
      <sz val="10"/>
      <name val="Arial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8"/>
      <name val="Arial"/>
      <family val="2"/>
    </font>
    <font>
      <sz val="10"/>
      <name val="WP TypographicSymbols"/>
    </font>
    <font>
      <sz val="10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Old English Text MT"/>
      <family val="4"/>
    </font>
    <font>
      <sz val="10"/>
      <name val="Arial"/>
      <family val="2"/>
    </font>
    <font>
      <sz val="10"/>
      <color indexed="12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FF0000"/>
      <name val="MS Sans Serif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</cellStyleXfs>
  <cellXfs count="274">
    <xf numFmtId="0" fontId="0" fillId="0" borderId="0" xfId="0"/>
    <xf numFmtId="4" fontId="0" fillId="0" borderId="0" xfId="0" applyNumberFormat="1"/>
    <xf numFmtId="4" fontId="0" fillId="0" borderId="0" xfId="0" applyNumberFormat="1" applyBorder="1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/>
    <xf numFmtId="4" fontId="0" fillId="0" borderId="4" xfId="0" applyNumberFormat="1" applyBorder="1"/>
    <xf numFmtId="43" fontId="0" fillId="0" borderId="0" xfId="1" applyFont="1"/>
    <xf numFmtId="43" fontId="0" fillId="0" borderId="0" xfId="1" applyFont="1" applyBorder="1"/>
    <xf numFmtId="44" fontId="0" fillId="0" borderId="0" xfId="2" applyFont="1" applyBorder="1"/>
    <xf numFmtId="2" fontId="0" fillId="0" borderId="0" xfId="0" applyNumberFormat="1"/>
    <xf numFmtId="165" fontId="0" fillId="0" borderId="0" xfId="1" applyNumberFormat="1" applyFont="1" applyBorder="1"/>
    <xf numFmtId="165" fontId="0" fillId="0" borderId="4" xfId="1" applyNumberFormat="1" applyFont="1" applyBorder="1"/>
    <xf numFmtId="165" fontId="0" fillId="0" borderId="0" xfId="1" applyNumberFormat="1" applyFont="1"/>
    <xf numFmtId="165" fontId="0" fillId="0" borderId="3" xfId="1" applyNumberFormat="1" applyFont="1" applyBorder="1"/>
    <xf numFmtId="165" fontId="0" fillId="0" borderId="0" xfId="1" applyNumberFormat="1" applyFont="1" applyBorder="1" applyAlignment="1">
      <alignment horizontal="center"/>
    </xf>
    <xf numFmtId="165" fontId="0" fillId="0" borderId="2" xfId="1" applyNumberFormat="1" applyFont="1" applyBorder="1"/>
    <xf numFmtId="165" fontId="0" fillId="0" borderId="2" xfId="1" applyNumberFormat="1" applyFont="1" applyBorder="1" applyAlignment="1">
      <alignment horizontal="center"/>
    </xf>
    <xf numFmtId="44" fontId="0" fillId="0" borderId="0" xfId="2" applyFont="1"/>
    <xf numFmtId="44" fontId="0" fillId="0" borderId="0" xfId="0" applyNumberFormat="1"/>
    <xf numFmtId="43" fontId="0" fillId="0" borderId="0" xfId="1" applyNumberFormat="1" applyFont="1"/>
    <xf numFmtId="164" fontId="0" fillId="0" borderId="0" xfId="1" applyNumberFormat="1" applyFont="1"/>
    <xf numFmtId="164" fontId="0" fillId="0" borderId="3" xfId="1" applyNumberFormat="1" applyFont="1" applyBorder="1"/>
    <xf numFmtId="164" fontId="0" fillId="0" borderId="0" xfId="1" applyNumberFormat="1" applyFont="1" applyBorder="1" applyAlignment="1">
      <alignment horizontal="center"/>
    </xf>
    <xf numFmtId="164" fontId="0" fillId="0" borderId="0" xfId="1" applyNumberFormat="1" applyFont="1" applyBorder="1"/>
    <xf numFmtId="43" fontId="0" fillId="0" borderId="4" xfId="1" applyFont="1" applyBorder="1"/>
    <xf numFmtId="43" fontId="0" fillId="0" borderId="4" xfId="1" applyNumberFormat="1" applyFont="1" applyBorder="1"/>
    <xf numFmtId="0" fontId="0" fillId="0" borderId="0" xfId="0" applyAlignment="1">
      <alignment horizontal="center"/>
    </xf>
    <xf numFmtId="43" fontId="0" fillId="0" borderId="0" xfId="0" applyNumberFormat="1"/>
    <xf numFmtId="1" fontId="0" fillId="0" borderId="0" xfId="0" applyNumberFormat="1" applyBorder="1"/>
    <xf numFmtId="1" fontId="0" fillId="0" borderId="4" xfId="0" applyNumberFormat="1" applyBorder="1"/>
    <xf numFmtId="1" fontId="0" fillId="0" borderId="0" xfId="0" applyNumberFormat="1"/>
    <xf numFmtId="3" fontId="0" fillId="0" borderId="0" xfId="0" applyNumberFormat="1" applyBorder="1"/>
    <xf numFmtId="3" fontId="0" fillId="0" borderId="4" xfId="0" applyNumberFormat="1" applyBorder="1"/>
    <xf numFmtId="3" fontId="0" fillId="0" borderId="0" xfId="0" applyNumberFormat="1"/>
    <xf numFmtId="0" fontId="0" fillId="0" borderId="5" xfId="0" applyBorder="1" applyAlignment="1">
      <alignment horizontal="center"/>
    </xf>
    <xf numFmtId="0" fontId="4" fillId="0" borderId="2" xfId="0" applyFont="1" applyBorder="1" applyAlignment="1">
      <alignment horizontal="center"/>
    </xf>
    <xf numFmtId="44" fontId="0" fillId="0" borderId="0" xfId="2" applyFont="1" applyBorder="1" applyAlignment="1">
      <alignment horizontal="right"/>
    </xf>
    <xf numFmtId="43" fontId="0" fillId="0" borderId="0" xfId="1" applyNumberFormat="1" applyFont="1" applyBorder="1"/>
    <xf numFmtId="164" fontId="0" fillId="0" borderId="2" xfId="1" applyNumberFormat="1" applyFont="1" applyBorder="1" applyAlignment="1">
      <alignment horizontal="center"/>
    </xf>
    <xf numFmtId="168" fontId="0" fillId="0" borderId="0" xfId="4" applyNumberFormat="1" applyFont="1" applyBorder="1"/>
    <xf numFmtId="10" fontId="0" fillId="0" borderId="0" xfId="4" applyNumberFormat="1" applyFont="1" applyBorder="1"/>
    <xf numFmtId="165" fontId="0" fillId="0" borderId="0" xfId="0" applyNumberFormat="1"/>
    <xf numFmtId="0" fontId="2" fillId="0" borderId="1" xfId="3" applyFont="1" applyFill="1" applyBorder="1" applyAlignment="1">
      <alignment horizontal="left" wrapText="1"/>
    </xf>
    <xf numFmtId="7" fontId="0" fillId="0" borderId="0" xfId="2" applyNumberFormat="1" applyFont="1"/>
    <xf numFmtId="43" fontId="0" fillId="0" borderId="4" xfId="1" applyFont="1" applyBorder="1" applyAlignment="1">
      <alignment horizontal="center"/>
    </xf>
    <xf numFmtId="43" fontId="0" fillId="0" borderId="0" xfId="1" applyFont="1" applyAlignment="1">
      <alignment horizontal="center"/>
    </xf>
    <xf numFmtId="7" fontId="0" fillId="0" borderId="0" xfId="1" applyNumberFormat="1" applyFont="1"/>
    <xf numFmtId="43" fontId="0" fillId="0" borderId="3" xfId="1" applyFont="1" applyBorder="1"/>
    <xf numFmtId="165" fontId="7" fillId="0" borderId="0" xfId="1" applyNumberFormat="1" applyFont="1"/>
    <xf numFmtId="165" fontId="5" fillId="0" borderId="0" xfId="1" applyNumberFormat="1" applyFont="1"/>
    <xf numFmtId="166" fontId="0" fillId="0" borderId="0" xfId="2" applyNumberFormat="1" applyFont="1"/>
    <xf numFmtId="165" fontId="0" fillId="0" borderId="0" xfId="1" applyNumberFormat="1" applyFont="1" applyAlignment="1">
      <alignment horizontal="center"/>
    </xf>
    <xf numFmtId="169" fontId="0" fillId="0" borderId="0" xfId="2" applyNumberFormat="1" applyFont="1"/>
    <xf numFmtId="166" fontId="0" fillId="0" borderId="0" xfId="2" applyNumberFormat="1" applyFont="1" applyBorder="1" applyAlignment="1">
      <alignment horizontal="center"/>
    </xf>
    <xf numFmtId="43" fontId="0" fillId="0" borderId="0" xfId="1" applyFont="1" applyBorder="1" applyAlignment="1">
      <alignment horizontal="center"/>
    </xf>
    <xf numFmtId="43" fontId="0" fillId="0" borderId="0" xfId="0" applyNumberFormat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0" xfId="0" applyFont="1"/>
    <xf numFmtId="43" fontId="0" fillId="0" borderId="0" xfId="1" applyFont="1" applyBorder="1" applyAlignment="1"/>
    <xf numFmtId="43" fontId="0" fillId="0" borderId="0" xfId="1" applyFont="1" applyBorder="1" applyAlignment="1">
      <alignment horizontal="left" indent="1"/>
    </xf>
    <xf numFmtId="0" fontId="0" fillId="0" borderId="0" xfId="0" applyAlignment="1">
      <alignment horizontal="left" indent="3"/>
    </xf>
    <xf numFmtId="166" fontId="0" fillId="0" borderId="0" xfId="0" applyNumberFormat="1"/>
    <xf numFmtId="166" fontId="0" fillId="0" borderId="0" xfId="1" applyNumberFormat="1" applyFont="1"/>
    <xf numFmtId="170" fontId="0" fillId="0" borderId="0" xfId="1" applyNumberFormat="1" applyFont="1"/>
    <xf numFmtId="7" fontId="0" fillId="0" borderId="0" xfId="2" applyNumberFormat="1" applyFont="1" applyBorder="1" applyAlignment="1">
      <alignment horizontal="right"/>
    </xf>
    <xf numFmtId="7" fontId="0" fillId="0" borderId="0" xfId="2" applyNumberFormat="1" applyFont="1" applyAlignment="1">
      <alignment horizontal="right"/>
    </xf>
    <xf numFmtId="0" fontId="0" fillId="0" borderId="2" xfId="0" applyBorder="1" applyAlignment="1">
      <alignment horizontal="left" indent="4"/>
    </xf>
    <xf numFmtId="0" fontId="0" fillId="0" borderId="0" xfId="0" applyBorder="1" applyAlignment="1">
      <alignment horizontal="left" indent="3"/>
    </xf>
    <xf numFmtId="44" fontId="0" fillId="0" borderId="0" xfId="2" applyFont="1" applyBorder="1" applyAlignment="1">
      <alignment horizontal="left"/>
    </xf>
    <xf numFmtId="49" fontId="0" fillId="0" borderId="0" xfId="2" applyNumberFormat="1" applyFont="1" applyBorder="1" applyAlignment="1">
      <alignment horizontal="left"/>
    </xf>
    <xf numFmtId="49" fontId="0" fillId="0" borderId="0" xfId="2" applyNumberFormat="1" applyFont="1" applyBorder="1"/>
    <xf numFmtId="49" fontId="0" fillId="0" borderId="0" xfId="1" applyNumberFormat="1" applyFont="1" applyBorder="1"/>
    <xf numFmtId="49" fontId="0" fillId="0" borderId="4" xfId="1" applyNumberFormat="1" applyFont="1" applyBorder="1"/>
    <xf numFmtId="167" fontId="0" fillId="0" borderId="0" xfId="1" applyNumberFormat="1" applyFont="1" applyBorder="1" applyAlignment="1">
      <alignment horizontal="right"/>
    </xf>
    <xf numFmtId="167" fontId="0" fillId="0" borderId="0" xfId="1" applyNumberFormat="1" applyFont="1" applyBorder="1" applyAlignment="1">
      <alignment horizontal="left"/>
    </xf>
    <xf numFmtId="43" fontId="0" fillId="0" borderId="0" xfId="1" applyFont="1" applyBorder="1" applyAlignment="1">
      <alignment horizontal="right"/>
    </xf>
    <xf numFmtId="0" fontId="0" fillId="0" borderId="0" xfId="0" applyFill="1" applyBorder="1"/>
    <xf numFmtId="165" fontId="0" fillId="0" borderId="0" xfId="1" applyNumberFormat="1" applyFont="1" applyFill="1" applyBorder="1" applyAlignment="1">
      <alignment horizontal="center"/>
    </xf>
    <xf numFmtId="0" fontId="0" fillId="0" borderId="2" xfId="0" applyFill="1" applyBorder="1"/>
    <xf numFmtId="0" fontId="0" fillId="0" borderId="2" xfId="0" applyFill="1" applyBorder="1" applyAlignment="1">
      <alignment horizontal="center"/>
    </xf>
    <xf numFmtId="43" fontId="0" fillId="0" borderId="6" xfId="1" applyFont="1" applyBorder="1" applyAlignment="1">
      <alignment horizontal="center"/>
    </xf>
    <xf numFmtId="0" fontId="0" fillId="0" borderId="0" xfId="0" applyFill="1" applyBorder="1" applyAlignment="1">
      <alignment horizontal="left" indent="1"/>
    </xf>
    <xf numFmtId="0" fontId="0" fillId="0" borderId="0" xfId="0" applyBorder="1" applyAlignment="1"/>
    <xf numFmtId="0" fontId="5" fillId="0" borderId="0" xfId="0" applyFont="1"/>
    <xf numFmtId="41" fontId="7" fillId="0" borderId="0" xfId="0" applyNumberFormat="1" applyFont="1" applyFill="1" applyBorder="1"/>
    <xf numFmtId="164" fontId="0" fillId="0" borderId="0" xfId="1" applyNumberFormat="1" applyFont="1" applyAlignment="1">
      <alignment horizontal="right"/>
    </xf>
    <xf numFmtId="165" fontId="6" fillId="0" borderId="0" xfId="1" applyNumberFormat="1" applyFont="1"/>
    <xf numFmtId="165" fontId="6" fillId="0" borderId="4" xfId="1" applyNumberFormat="1" applyFont="1" applyBorder="1"/>
    <xf numFmtId="165" fontId="0" fillId="0" borderId="7" xfId="1" applyNumberFormat="1" applyFont="1" applyBorder="1" applyAlignment="1">
      <alignment horizontal="center"/>
    </xf>
    <xf numFmtId="165" fontId="0" fillId="0" borderId="8" xfId="1" applyNumberFormat="1" applyFont="1" applyBorder="1"/>
    <xf numFmtId="165" fontId="0" fillId="0" borderId="9" xfId="1" applyNumberFormat="1" applyFont="1" applyBorder="1" applyAlignment="1">
      <alignment horizontal="center"/>
    </xf>
    <xf numFmtId="165" fontId="0" fillId="0" borderId="10" xfId="1" applyNumberFormat="1" applyFont="1" applyBorder="1" applyAlignment="1">
      <alignment horizontal="center"/>
    </xf>
    <xf numFmtId="165" fontId="0" fillId="0" borderId="11" xfId="1" applyNumberFormat="1" applyFont="1" applyBorder="1" applyAlignment="1">
      <alignment horizontal="center"/>
    </xf>
    <xf numFmtId="0" fontId="0" fillId="0" borderId="0" xfId="0" applyFill="1" applyBorder="1" applyAlignment="1">
      <alignment horizontal="left" indent="3"/>
    </xf>
    <xf numFmtId="0" fontId="0" fillId="0" borderId="2" xfId="0" applyFill="1" applyBorder="1" applyAlignment="1">
      <alignment horizontal="left" indent="3"/>
    </xf>
    <xf numFmtId="7" fontId="0" fillId="0" borderId="0" xfId="2" applyNumberFormat="1" applyFont="1" applyFill="1" applyAlignment="1">
      <alignment horizontal="right"/>
    </xf>
    <xf numFmtId="43" fontId="0" fillId="0" borderId="0" xfId="1" applyNumberFormat="1" applyFont="1" applyFill="1"/>
    <xf numFmtId="43" fontId="0" fillId="0" borderId="4" xfId="1" applyNumberFormat="1" applyFont="1" applyFill="1" applyBorder="1"/>
    <xf numFmtId="43" fontId="1" fillId="0" borderId="0" xfId="1" applyAlignment="1">
      <alignment horizontal="center"/>
    </xf>
    <xf numFmtId="43" fontId="1" fillId="0" borderId="0" xfId="1" applyFont="1" applyAlignment="1">
      <alignment horizontal="center"/>
    </xf>
    <xf numFmtId="43" fontId="1" fillId="0" borderId="0" xfId="1"/>
    <xf numFmtId="43" fontId="1" fillId="0" borderId="3" xfId="1" applyBorder="1"/>
    <xf numFmtId="43" fontId="1" fillId="0" borderId="4" xfId="1" applyFont="1" applyBorder="1" applyAlignment="1">
      <alignment horizontal="center"/>
    </xf>
    <xf numFmtId="49" fontId="1" fillId="0" borderId="0" xfId="2" applyNumberFormat="1" applyBorder="1"/>
    <xf numFmtId="7" fontId="1" fillId="0" borderId="0" xfId="1" applyNumberFormat="1"/>
    <xf numFmtId="165" fontId="1" fillId="0" borderId="0" xfId="1" applyNumberFormat="1" applyFont="1" applyBorder="1"/>
    <xf numFmtId="43" fontId="1" fillId="0" borderId="4" xfId="1" applyBorder="1"/>
    <xf numFmtId="44" fontId="1" fillId="0" borderId="0" xfId="2"/>
    <xf numFmtId="165" fontId="6" fillId="0" borderId="0" xfId="1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66" fontId="0" fillId="0" borderId="0" xfId="2" applyNumberFormat="1" applyFont="1" applyAlignment="1">
      <alignment horizontal="center"/>
    </xf>
    <xf numFmtId="165" fontId="6" fillId="0" borderId="0" xfId="1" applyNumberFormat="1" applyFont="1" applyBorder="1"/>
    <xf numFmtId="165" fontId="6" fillId="0" borderId="0" xfId="1" applyNumberFormat="1" applyFont="1" applyFill="1"/>
    <xf numFmtId="165" fontId="6" fillId="0" borderId="0" xfId="1" applyNumberFormat="1" applyFont="1" applyFill="1" applyBorder="1"/>
    <xf numFmtId="165" fontId="6" fillId="0" borderId="4" xfId="1" applyNumberFormat="1" applyFont="1" applyFill="1" applyBorder="1"/>
    <xf numFmtId="0" fontId="0" fillId="0" borderId="12" xfId="0" applyBorder="1" applyAlignment="1">
      <alignment horizontal="center"/>
    </xf>
    <xf numFmtId="164" fontId="6" fillId="0" borderId="0" xfId="1" applyNumberFormat="1" applyFont="1" applyBorder="1"/>
    <xf numFmtId="164" fontId="6" fillId="0" borderId="4" xfId="1" applyNumberFormat="1" applyFont="1" applyBorder="1"/>
    <xf numFmtId="165" fontId="6" fillId="0" borderId="0" xfId="1" applyNumberFormat="1" applyFont="1" applyAlignment="1">
      <alignment horizontal="center"/>
    </xf>
    <xf numFmtId="165" fontId="6" fillId="0" borderId="2" xfId="1" applyNumberFormat="1" applyFont="1" applyBorder="1" applyAlignment="1">
      <alignment horizontal="center"/>
    </xf>
    <xf numFmtId="165" fontId="6" fillId="0" borderId="2" xfId="1" applyNumberFormat="1" applyFont="1" applyBorder="1" applyAlignment="1">
      <alignment horizontal="left" indent="2"/>
    </xf>
    <xf numFmtId="165" fontId="8" fillId="0" borderId="2" xfId="1" applyNumberFormat="1" applyFont="1" applyBorder="1" applyAlignment="1">
      <alignment horizontal="center"/>
    </xf>
    <xf numFmtId="0" fontId="0" fillId="0" borderId="2" xfId="0" applyBorder="1" applyAlignment="1">
      <alignment horizontal="right"/>
    </xf>
    <xf numFmtId="0" fontId="9" fillId="0" borderId="0" xfId="0" applyFont="1" applyBorder="1"/>
    <xf numFmtId="43" fontId="0" fillId="0" borderId="4" xfId="0" applyNumberFormat="1" applyBorder="1" applyAlignment="1">
      <alignment horizontal="center"/>
    </xf>
    <xf numFmtId="0" fontId="0" fillId="0" borderId="0" xfId="1" applyNumberFormat="1" applyFont="1" applyBorder="1" applyAlignment="1">
      <alignment horizontal="left"/>
    </xf>
    <xf numFmtId="0" fontId="0" fillId="0" borderId="0" xfId="1" applyNumberFormat="1" applyFont="1" applyBorder="1"/>
    <xf numFmtId="164" fontId="6" fillId="0" borderId="0" xfId="1" applyNumberFormat="1" applyFont="1" applyFill="1"/>
    <xf numFmtId="165" fontId="10" fillId="0" borderId="0" xfId="1" applyNumberFormat="1" applyFont="1" applyBorder="1"/>
    <xf numFmtId="0" fontId="6" fillId="0" borderId="4" xfId="0" applyFont="1" applyBorder="1" applyAlignment="1">
      <alignment horizontal="center"/>
    </xf>
    <xf numFmtId="165" fontId="6" fillId="0" borderId="13" xfId="1" applyNumberFormat="1" applyFont="1" applyBorder="1" applyAlignment="1">
      <alignment horizontal="center"/>
    </xf>
    <xf numFmtId="0" fontId="6" fillId="0" borderId="0" xfId="0" applyFont="1" applyBorder="1"/>
    <xf numFmtId="165" fontId="8" fillId="0" borderId="0" xfId="1" applyNumberFormat="1" applyFont="1" applyBorder="1" applyAlignment="1">
      <alignment horizontal="center"/>
    </xf>
    <xf numFmtId="165" fontId="10" fillId="0" borderId="0" xfId="1" applyNumberFormat="1" applyFont="1"/>
    <xf numFmtId="0" fontId="10" fillId="0" borderId="0" xfId="0" applyFont="1"/>
    <xf numFmtId="2" fontId="0" fillId="0" borderId="0" xfId="0" applyNumberFormat="1" applyAlignment="1">
      <alignment horizontal="center"/>
    </xf>
    <xf numFmtId="2" fontId="0" fillId="0" borderId="4" xfId="0" applyNumberFormat="1" applyBorder="1" applyAlignment="1">
      <alignment horizontal="center"/>
    </xf>
    <xf numFmtId="4" fontId="6" fillId="0" borderId="0" xfId="0" applyNumberFormat="1" applyFont="1"/>
    <xf numFmtId="169" fontId="6" fillId="0" borderId="0" xfId="2" applyNumberFormat="1" applyFont="1"/>
    <xf numFmtId="43" fontId="1" fillId="0" borderId="4" xfId="1" applyBorder="1" applyAlignment="1">
      <alignment horizontal="center"/>
    </xf>
    <xf numFmtId="44" fontId="0" fillId="0" borderId="0" xfId="2" applyFont="1" applyAlignment="1">
      <alignment horizontal="center"/>
    </xf>
    <xf numFmtId="165" fontId="1" fillId="0" borderId="0" xfId="1" applyNumberFormat="1" applyFont="1"/>
    <xf numFmtId="172" fontId="1" fillId="0" borderId="0" xfId="1" applyNumberFormat="1" applyFont="1"/>
    <xf numFmtId="165" fontId="1" fillId="0" borderId="3" xfId="1" applyNumberFormat="1" applyFont="1" applyBorder="1"/>
    <xf numFmtId="165" fontId="1" fillId="0" borderId="0" xfId="1" applyNumberFormat="1" applyFont="1" applyBorder="1" applyAlignment="1">
      <alignment horizontal="center"/>
    </xf>
    <xf numFmtId="165" fontId="1" fillId="0" borderId="0" xfId="1" applyNumberFormat="1" applyFont="1" applyBorder="1" applyAlignment="1">
      <alignment horizontal="left"/>
    </xf>
    <xf numFmtId="165" fontId="1" fillId="0" borderId="0" xfId="1" applyNumberFormat="1" applyFont="1" applyAlignment="1">
      <alignment horizontal="center"/>
    </xf>
    <xf numFmtId="165" fontId="1" fillId="0" borderId="0" xfId="1" applyNumberFormat="1" applyFont="1" applyBorder="1" applyAlignment="1"/>
    <xf numFmtId="165" fontId="1" fillId="0" borderId="2" xfId="1" applyNumberFormat="1" applyFont="1" applyBorder="1" applyAlignment="1"/>
    <xf numFmtId="165" fontId="1" fillId="0" borderId="2" xfId="1" applyNumberFormat="1" applyFont="1" applyBorder="1" applyAlignment="1">
      <alignment horizontal="center"/>
    </xf>
    <xf numFmtId="165" fontId="1" fillId="0" borderId="2" xfId="1" applyNumberFormat="1" applyFont="1" applyBorder="1" applyAlignment="1">
      <alignment horizontal="center" vertical="center"/>
    </xf>
    <xf numFmtId="165" fontId="1" fillId="0" borderId="2" xfId="1" applyNumberFormat="1" applyFont="1" applyBorder="1" applyAlignment="1">
      <alignment horizontal="left"/>
    </xf>
    <xf numFmtId="169" fontId="1" fillId="0" borderId="0" xfId="2" applyNumberFormat="1" applyFont="1" applyBorder="1" applyAlignment="1">
      <alignment horizontal="right"/>
    </xf>
    <xf numFmtId="169" fontId="1" fillId="0" borderId="0" xfId="2" applyNumberFormat="1" applyFont="1" applyBorder="1" applyAlignment="1">
      <alignment horizontal="left"/>
    </xf>
    <xf numFmtId="165" fontId="1" fillId="0" borderId="0" xfId="1" applyNumberFormat="1" applyFont="1" applyFill="1" applyBorder="1"/>
    <xf numFmtId="165" fontId="1" fillId="0" borderId="0" xfId="1" applyNumberFormat="1" applyFont="1" applyFill="1"/>
    <xf numFmtId="165" fontId="1" fillId="0" borderId="0" xfId="1" applyNumberFormat="1" applyFont="1" applyFill="1" applyBorder="1" applyAlignment="1">
      <alignment horizontal="left"/>
    </xf>
    <xf numFmtId="165" fontId="1" fillId="0" borderId="4" xfId="1" applyNumberFormat="1" applyFont="1" applyBorder="1"/>
    <xf numFmtId="165" fontId="1" fillId="0" borderId="4" xfId="1" applyNumberFormat="1" applyFont="1" applyBorder="1" applyAlignment="1">
      <alignment horizontal="left"/>
    </xf>
    <xf numFmtId="165" fontId="1" fillId="0" borderId="0" xfId="1" applyNumberFormat="1" applyFont="1" applyAlignment="1">
      <alignment horizontal="left"/>
    </xf>
    <xf numFmtId="165" fontId="0" fillId="0" borderId="0" xfId="1" applyNumberFormat="1" applyFont="1" applyBorder="1" applyAlignment="1">
      <alignment horizontal="center" vertical="center" wrapText="1"/>
    </xf>
    <xf numFmtId="4" fontId="11" fillId="0" borderId="0" xfId="3" applyNumberFormat="1" applyFont="1" applyFill="1" applyBorder="1" applyAlignment="1">
      <alignment horizontal="right" wrapText="1"/>
    </xf>
    <xf numFmtId="0" fontId="2" fillId="0" borderId="0" xfId="3" applyFont="1" applyFill="1" applyBorder="1" applyAlignment="1">
      <alignment horizontal="left" wrapText="1"/>
    </xf>
    <xf numFmtId="0" fontId="1" fillId="0" borderId="0" xfId="0" applyFont="1"/>
    <xf numFmtId="0" fontId="1" fillId="0" borderId="2" xfId="0" applyFont="1" applyFill="1" applyBorder="1" applyAlignment="1">
      <alignment horizontal="center"/>
    </xf>
    <xf numFmtId="166" fontId="1" fillId="0" borderId="0" xfId="2" applyNumberFormat="1" applyFont="1" applyBorder="1" applyAlignment="1">
      <alignment horizontal="center"/>
    </xf>
    <xf numFmtId="166" fontId="1" fillId="0" borderId="0" xfId="2" applyNumberFormat="1" applyFont="1" applyAlignment="1">
      <alignment horizontal="center"/>
    </xf>
    <xf numFmtId="4" fontId="1" fillId="0" borderId="0" xfId="0" applyNumberFormat="1" applyFont="1" applyBorder="1"/>
    <xf numFmtId="0" fontId="1" fillId="0" borderId="0" xfId="0" applyFont="1" applyAlignment="1">
      <alignment horizontal="center"/>
    </xf>
    <xf numFmtId="39" fontId="1" fillId="0" borderId="0" xfId="1" applyNumberFormat="1" applyFont="1" applyAlignment="1">
      <alignment horizontal="center" vertical="center"/>
    </xf>
    <xf numFmtId="3" fontId="1" fillId="0" borderId="0" xfId="0" applyNumberFormat="1" applyFont="1" applyBorder="1" applyAlignment="1">
      <alignment horizontal="center"/>
    </xf>
    <xf numFmtId="2" fontId="1" fillId="0" borderId="0" xfId="2" applyNumberFormat="1" applyFont="1" applyAlignment="1">
      <alignment horizontal="center" vertical="center"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 vertical="center"/>
    </xf>
    <xf numFmtId="39" fontId="1" fillId="0" borderId="4" xfId="1" applyNumberFormat="1" applyFont="1" applyBorder="1" applyAlignment="1">
      <alignment horizontal="center" vertical="center"/>
    </xf>
    <xf numFmtId="3" fontId="1" fillId="0" borderId="4" xfId="0" applyNumberFormat="1" applyFont="1" applyBorder="1" applyAlignment="1">
      <alignment horizontal="center"/>
    </xf>
    <xf numFmtId="2" fontId="1" fillId="0" borderId="4" xfId="2" applyNumberFormat="1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/>
    </xf>
    <xf numFmtId="43" fontId="1" fillId="0" borderId="4" xfId="1" applyBorder="1" applyAlignment="1">
      <alignment horizontal="center"/>
    </xf>
    <xf numFmtId="43" fontId="1" fillId="0" borderId="0" xfId="1" applyAlignment="1">
      <alignment horizontal="center"/>
    </xf>
    <xf numFmtId="43" fontId="1" fillId="0" borderId="14" xfId="1" applyBorder="1" applyAlignment="1">
      <alignment horizontal="center"/>
    </xf>
    <xf numFmtId="43" fontId="12" fillId="0" borderId="0" xfId="0" applyNumberFormat="1" applyFont="1" applyProtection="1">
      <protection locked="0"/>
    </xf>
    <xf numFmtId="43" fontId="12" fillId="0" borderId="0" xfId="1" applyFont="1" applyProtection="1">
      <protection locked="0"/>
    </xf>
    <xf numFmtId="43" fontId="12" fillId="0" borderId="4" xfId="0" applyNumberFormat="1" applyFont="1" applyBorder="1" applyProtection="1">
      <protection locked="0"/>
    </xf>
    <xf numFmtId="43" fontId="12" fillId="0" borderId="0" xfId="1" applyFont="1"/>
    <xf numFmtId="43" fontId="12" fillId="0" borderId="4" xfId="1" applyFont="1" applyBorder="1"/>
    <xf numFmtId="43" fontId="12" fillId="0" borderId="0" xfId="0" applyNumberFormat="1" applyFont="1" applyBorder="1" applyProtection="1">
      <protection locked="0"/>
    </xf>
    <xf numFmtId="165" fontId="12" fillId="0" borderId="0" xfId="0" applyNumberFormat="1" applyFont="1" applyProtection="1">
      <protection locked="0"/>
    </xf>
    <xf numFmtId="43" fontId="13" fillId="0" borderId="0" xfId="0" applyNumberFormat="1" applyFont="1" applyProtection="1">
      <protection locked="0"/>
    </xf>
    <xf numFmtId="43" fontId="0" fillId="0" borderId="0" xfId="0" applyNumberFormat="1" applyBorder="1"/>
    <xf numFmtId="41" fontId="7" fillId="0" borderId="4" xfId="0" applyNumberFormat="1" applyFont="1" applyFill="1" applyBorder="1"/>
    <xf numFmtId="43" fontId="1" fillId="0" borderId="0" xfId="1" applyFont="1" applyAlignment="1">
      <alignment horizontal="center" vertical="center"/>
    </xf>
    <xf numFmtId="43" fontId="1" fillId="0" borderId="0" xfId="1" applyAlignment="1">
      <alignment horizontal="center" vertical="center"/>
    </xf>
    <xf numFmtId="43" fontId="6" fillId="0" borderId="0" xfId="1" applyFont="1" applyAlignment="1">
      <alignment horizontal="center" vertical="center"/>
    </xf>
    <xf numFmtId="43" fontId="1" fillId="0" borderId="0" xfId="1" applyAlignment="1"/>
    <xf numFmtId="43" fontId="1" fillId="0" borderId="0" xfId="1" applyAlignment="1">
      <alignment horizontal="left" vertical="center" shrinkToFit="1"/>
    </xf>
    <xf numFmtId="43" fontId="12" fillId="0" borderId="0" xfId="1" applyNumberFormat="1" applyFont="1" applyProtection="1">
      <protection locked="0"/>
    </xf>
    <xf numFmtId="43" fontId="12" fillId="0" borderId="0" xfId="1" applyNumberFormat="1" applyFont="1" applyBorder="1" applyProtection="1">
      <protection locked="0"/>
    </xf>
    <xf numFmtId="43" fontId="12" fillId="0" borderId="4" xfId="1" applyNumberFormat="1" applyFont="1" applyBorder="1" applyProtection="1">
      <protection locked="0"/>
    </xf>
    <xf numFmtId="170" fontId="1" fillId="0" borderId="0" xfId="2" applyNumberFormat="1" applyFont="1" applyFill="1" applyBorder="1"/>
    <xf numFmtId="165" fontId="0" fillId="0" borderId="0" xfId="1" applyNumberFormat="1" applyFont="1" applyFill="1" applyBorder="1"/>
    <xf numFmtId="49" fontId="1" fillId="0" borderId="0" xfId="1" applyNumberFormat="1" applyFont="1"/>
    <xf numFmtId="10" fontId="0" fillId="0" borderId="0" xfId="2" applyNumberFormat="1" applyFont="1"/>
    <xf numFmtId="43" fontId="0" fillId="0" borderId="0" xfId="2" applyNumberFormat="1" applyFont="1"/>
    <xf numFmtId="165" fontId="0" fillId="0" borderId="0" xfId="1" applyNumberFormat="1" applyFont="1" applyFill="1"/>
    <xf numFmtId="0" fontId="0" fillId="0" borderId="0" xfId="0" applyFill="1"/>
    <xf numFmtId="0" fontId="1" fillId="0" borderId="0" xfId="0" applyFont="1" applyBorder="1"/>
    <xf numFmtId="0" fontId="1" fillId="0" borderId="0" xfId="0" applyFont="1" applyAlignment="1">
      <alignment horizontal="center"/>
    </xf>
    <xf numFmtId="170" fontId="1" fillId="0" borderId="0" xfId="1" applyNumberFormat="1" applyFont="1"/>
    <xf numFmtId="165" fontId="14" fillId="0" borderId="0" xfId="1" applyNumberFormat="1" applyFont="1" applyFill="1" applyBorder="1"/>
    <xf numFmtId="166" fontId="14" fillId="0" borderId="0" xfId="2" applyNumberFormat="1" applyFont="1"/>
    <xf numFmtId="165" fontId="1" fillId="0" borderId="0" xfId="1" applyNumberFormat="1" applyFont="1" applyFill="1" applyProtection="1">
      <protection locked="0"/>
    </xf>
    <xf numFmtId="165" fontId="1" fillId="0" borderId="4" xfId="1" applyNumberFormat="1" applyFont="1" applyFill="1" applyBorder="1"/>
    <xf numFmtId="165" fontId="15" fillId="0" borderId="0" xfId="1" applyNumberFormat="1" applyFont="1" applyFill="1" applyBorder="1"/>
    <xf numFmtId="165" fontId="1" fillId="0" borderId="4" xfId="1" applyNumberFormat="1" applyFont="1" applyFill="1" applyBorder="1" applyProtection="1">
      <protection locked="0"/>
    </xf>
    <xf numFmtId="169" fontId="1" fillId="0" borderId="0" xfId="2" applyNumberFormat="1" applyFont="1" applyFill="1" applyBorder="1"/>
    <xf numFmtId="165" fontId="1" fillId="0" borderId="2" xfId="1" applyNumberFormat="1" applyFont="1" applyFill="1" applyBorder="1"/>
    <xf numFmtId="0" fontId="7" fillId="0" borderId="0" xfId="0" applyFont="1" applyFill="1"/>
    <xf numFmtId="170" fontId="1" fillId="0" borderId="0" xfId="0" applyNumberFormat="1" applyFont="1"/>
    <xf numFmtId="42" fontId="1" fillId="0" borderId="0" xfId="0" applyNumberFormat="1" applyFont="1"/>
    <xf numFmtId="171" fontId="1" fillId="0" borderId="0" xfId="0" applyNumberFormat="1" applyFont="1"/>
    <xf numFmtId="165" fontId="14" fillId="0" borderId="0" xfId="1" applyNumberFormat="1" applyFont="1" applyFill="1" applyProtection="1">
      <protection locked="0"/>
    </xf>
    <xf numFmtId="169" fontId="1" fillId="0" borderId="0" xfId="2" applyNumberFormat="1" applyFont="1"/>
    <xf numFmtId="166" fontId="1" fillId="0" borderId="0" xfId="2" applyNumberFormat="1" applyFont="1" applyAlignment="1">
      <alignment horizontal="center" vertical="center"/>
    </xf>
    <xf numFmtId="7" fontId="1" fillId="0" borderId="0" xfId="2" applyNumberFormat="1" applyFont="1" applyAlignment="1">
      <alignment horizontal="center" vertical="center"/>
    </xf>
    <xf numFmtId="166" fontId="1" fillId="0" borderId="0" xfId="1" applyNumberFormat="1" applyFont="1" applyBorder="1"/>
    <xf numFmtId="4" fontId="1" fillId="0" borderId="1" xfId="3" applyNumberFormat="1" applyFont="1" applyFill="1" applyBorder="1" applyAlignment="1">
      <alignment horizontal="right" wrapText="1"/>
    </xf>
    <xf numFmtId="0" fontId="1" fillId="0" borderId="0" xfId="0" applyFont="1" applyFill="1"/>
    <xf numFmtId="174" fontId="0" fillId="0" borderId="0" xfId="1" applyNumberFormat="1" applyFont="1" applyAlignment="1">
      <alignment horizontal="right"/>
    </xf>
    <xf numFmtId="174" fontId="0" fillId="0" borderId="0" xfId="1" applyNumberFormat="1" applyFont="1"/>
    <xf numFmtId="174" fontId="6" fillId="0" borderId="0" xfId="1" applyNumberFormat="1" applyFont="1" applyBorder="1"/>
    <xf numFmtId="174" fontId="6" fillId="0" borderId="4" xfId="1" applyNumberFormat="1" applyFont="1" applyBorder="1"/>
    <xf numFmtId="0" fontId="0" fillId="0" borderId="1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43" fontId="0" fillId="0" borderId="4" xfId="1" applyFont="1" applyBorder="1" applyAlignment="1">
      <alignment horizontal="center"/>
    </xf>
    <xf numFmtId="43" fontId="0" fillId="0" borderId="0" xfId="1" applyFont="1" applyAlignment="1">
      <alignment horizontal="center"/>
    </xf>
    <xf numFmtId="43" fontId="1" fillId="0" borderId="0" xfId="1" applyFont="1" applyAlignment="1">
      <alignment horizontal="center"/>
    </xf>
    <xf numFmtId="43" fontId="6" fillId="0" borderId="0" xfId="1" applyFont="1" applyAlignment="1">
      <alignment horizontal="center"/>
    </xf>
    <xf numFmtId="43" fontId="0" fillId="0" borderId="14" xfId="1" applyFont="1" applyBorder="1" applyAlignment="1">
      <alignment horizontal="center"/>
    </xf>
    <xf numFmtId="165" fontId="1" fillId="0" borderId="4" xfId="1" applyNumberFormat="1" applyFont="1" applyBorder="1" applyAlignment="1">
      <alignment horizontal="center"/>
    </xf>
    <xf numFmtId="165" fontId="6" fillId="0" borderId="4" xfId="1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5" fontId="0" fillId="0" borderId="2" xfId="1" applyNumberFormat="1" applyFont="1" applyFill="1" applyBorder="1" applyAlignment="1">
      <alignment horizontal="center"/>
    </xf>
    <xf numFmtId="165" fontId="0" fillId="0" borderId="0" xfId="1" applyNumberFormat="1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165" fontId="1" fillId="0" borderId="0" xfId="1" applyNumberFormat="1" applyFont="1" applyBorder="1" applyAlignment="1">
      <alignment horizontal="center"/>
    </xf>
    <xf numFmtId="173" fontId="0" fillId="0" borderId="0" xfId="1" applyNumberFormat="1" applyFont="1" applyBorder="1" applyAlignment="1">
      <alignment horizontal="center"/>
    </xf>
    <xf numFmtId="165" fontId="0" fillId="0" borderId="15" xfId="1" applyNumberFormat="1" applyFont="1" applyBorder="1" applyAlignment="1">
      <alignment horizontal="center"/>
    </xf>
    <xf numFmtId="165" fontId="0" fillId="0" borderId="16" xfId="1" applyNumberFormat="1" applyFont="1" applyBorder="1" applyAlignment="1">
      <alignment horizontal="center"/>
    </xf>
    <xf numFmtId="165" fontId="1" fillId="0" borderId="0" xfId="1" applyNumberFormat="1" applyFont="1" applyAlignment="1">
      <alignment horizontal="center"/>
    </xf>
    <xf numFmtId="165" fontId="1" fillId="0" borderId="5" xfId="1" applyNumberFormat="1" applyFont="1" applyBorder="1" applyAlignment="1">
      <alignment horizontal="center" wrapText="1"/>
    </xf>
    <xf numFmtId="165" fontId="1" fillId="0" borderId="0" xfId="1" applyNumberFormat="1" applyFont="1" applyBorder="1" applyAlignment="1">
      <alignment horizontal="center" wrapText="1"/>
    </xf>
    <xf numFmtId="165" fontId="1" fillId="0" borderId="2" xfId="1" applyNumberFormat="1" applyFont="1" applyBorder="1" applyAlignment="1">
      <alignment horizontal="center" wrapText="1"/>
    </xf>
    <xf numFmtId="165" fontId="0" fillId="0" borderId="5" xfId="1" applyNumberFormat="1" applyFont="1" applyBorder="1" applyAlignment="1">
      <alignment horizontal="center" vertical="center" wrapText="1"/>
    </xf>
    <xf numFmtId="165" fontId="0" fillId="0" borderId="0" xfId="1" applyNumberFormat="1" applyFont="1" applyBorder="1" applyAlignment="1">
      <alignment horizontal="center" vertical="center" wrapText="1"/>
    </xf>
    <xf numFmtId="165" fontId="0" fillId="0" borderId="4" xfId="1" applyNumberFormat="1" applyFont="1" applyBorder="1" applyAlignment="1">
      <alignment horizontal="center" vertical="center" wrapText="1"/>
    </xf>
    <xf numFmtId="43" fontId="1" fillId="0" borderId="0" xfId="1" applyFont="1" applyAlignment="1">
      <alignment horizontal="center" vertical="center"/>
    </xf>
    <xf numFmtId="43" fontId="1" fillId="0" borderId="4" xfId="1" applyBorder="1" applyAlignment="1">
      <alignment horizontal="center"/>
    </xf>
  </cellXfs>
  <cellStyles count="5">
    <cellStyle name="Comma" xfId="1" builtinId="3"/>
    <cellStyle name="Currency" xfId="2" builtinId="4"/>
    <cellStyle name="Normal" xfId="0" builtinId="0"/>
    <cellStyle name="Normal_expwret" xfId="3"/>
    <cellStyle name="Percent" xfId="4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FD%202013%20Part%202%20-%2012-16-14%20Final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1"/>
      <sheetName val="Admin"/>
      <sheetName val="MidLev"/>
      <sheetName val="Inst"/>
      <sheetName val="Adult"/>
      <sheetName val="sp ed"/>
      <sheetName val="ppshs"/>
      <sheetName val="trans"/>
      <sheetName val="opmp"/>
      <sheetName val="fixchg"/>
      <sheetName val="distfc"/>
      <sheetName val="comserv"/>
      <sheetName val="CapOut"/>
      <sheetName val="food"/>
      <sheetName val="const"/>
      <sheetName val="debt"/>
      <sheetName val="expbyobj"/>
      <sheetName val="Sheet1"/>
    </sheetNames>
    <sheetDataSet>
      <sheetData sheetId="0"/>
      <sheetData sheetId="1">
        <row r="11">
          <cell r="B11">
            <v>1921422.3199999998</v>
          </cell>
        </row>
        <row r="12">
          <cell r="B12">
            <v>27682202.870000001</v>
          </cell>
        </row>
        <row r="13">
          <cell r="B13">
            <v>72114247.969999999</v>
          </cell>
        </row>
        <row r="14">
          <cell r="B14">
            <v>43399533.149999999</v>
          </cell>
        </row>
        <row r="15">
          <cell r="B15">
            <v>5004952.18</v>
          </cell>
        </row>
        <row r="17">
          <cell r="B17">
            <v>1722079.04</v>
          </cell>
        </row>
        <row r="18">
          <cell r="B18">
            <v>4840441.8099999996</v>
          </cell>
        </row>
        <row r="19">
          <cell r="B19">
            <v>4718687.45</v>
          </cell>
        </row>
        <row r="20">
          <cell r="B20">
            <v>8667639.4900000002</v>
          </cell>
        </row>
        <row r="21">
          <cell r="B21">
            <v>1400428.71</v>
          </cell>
        </row>
        <row r="23">
          <cell r="B23">
            <v>9247117.8000000026</v>
          </cell>
        </row>
        <row r="24">
          <cell r="B24">
            <v>1536543.9800000002</v>
          </cell>
        </row>
        <row r="25">
          <cell r="B25">
            <v>11021422.569999998</v>
          </cell>
        </row>
        <row r="26">
          <cell r="B26">
            <v>11151472.58</v>
          </cell>
        </row>
        <row r="27">
          <cell r="B27">
            <v>1162998.8599999999</v>
          </cell>
        </row>
        <row r="29">
          <cell r="B29">
            <v>38449544.189999998</v>
          </cell>
        </row>
        <row r="30">
          <cell r="B30">
            <v>56316862.050000019</v>
          </cell>
        </row>
        <row r="31">
          <cell r="B31">
            <v>1873820.8599999996</v>
          </cell>
        </row>
        <row r="32">
          <cell r="B32">
            <v>3649137.7</v>
          </cell>
        </row>
        <row r="33">
          <cell r="B33">
            <v>1290264.0899999999</v>
          </cell>
        </row>
        <row r="35">
          <cell r="B35">
            <v>1111557.7699999998</v>
          </cell>
        </row>
        <row r="36">
          <cell r="B36">
            <v>7570804.709999999</v>
          </cell>
        </row>
        <row r="37">
          <cell r="B37">
            <v>4591812.17</v>
          </cell>
        </row>
        <row r="38">
          <cell r="B38">
            <v>1523905.2199999997</v>
          </cell>
        </row>
      </sheetData>
      <sheetData sheetId="2">
        <row r="10">
          <cell r="B10">
            <v>7088209.21</v>
          </cell>
        </row>
        <row r="11">
          <cell r="B11">
            <v>59773904.319999985</v>
          </cell>
        </row>
        <row r="12">
          <cell r="B12">
            <v>87812651.300000027</v>
          </cell>
        </row>
        <row r="13">
          <cell r="B13">
            <v>87469750.579999998</v>
          </cell>
        </row>
        <row r="14">
          <cell r="B14">
            <v>11606477.010000002</v>
          </cell>
        </row>
        <row r="16">
          <cell r="B16">
            <v>4230285.3299999991</v>
          </cell>
        </row>
        <row r="17">
          <cell r="B17">
            <v>23046640.84</v>
          </cell>
        </row>
        <row r="18">
          <cell r="B18">
            <v>13566353.739999998</v>
          </cell>
        </row>
        <row r="19">
          <cell r="B19">
            <v>21209795.980000008</v>
          </cell>
        </row>
        <row r="20">
          <cell r="B20">
            <v>4880175.9800000004</v>
          </cell>
        </row>
        <row r="22">
          <cell r="B22">
            <v>29549299.170000002</v>
          </cell>
        </row>
        <row r="23">
          <cell r="B23">
            <v>2330765.4200000004</v>
          </cell>
        </row>
        <row r="24">
          <cell r="B24">
            <v>25410917.939999994</v>
          </cell>
        </row>
        <row r="25">
          <cell r="B25">
            <v>54190714.109999992</v>
          </cell>
        </row>
        <row r="26">
          <cell r="B26">
            <v>2218372.33</v>
          </cell>
        </row>
        <row r="28">
          <cell r="B28">
            <v>135821732.83000001</v>
          </cell>
        </row>
        <row r="29">
          <cell r="B29">
            <v>101202290.99000001</v>
          </cell>
        </row>
        <row r="30">
          <cell r="B30">
            <v>4859092.8500000006</v>
          </cell>
        </row>
        <row r="31">
          <cell r="B31">
            <v>15447157.700000001</v>
          </cell>
        </row>
        <row r="32">
          <cell r="B32">
            <v>2996131.3699999996</v>
          </cell>
        </row>
        <row r="34">
          <cell r="B34">
            <v>3944165.9800000004</v>
          </cell>
        </row>
        <row r="35">
          <cell r="B35">
            <v>17577729.809999995</v>
          </cell>
        </row>
        <row r="36">
          <cell r="B36">
            <v>11574351.57</v>
          </cell>
        </row>
        <row r="37">
          <cell r="B37">
            <v>6842054.0299999993</v>
          </cell>
        </row>
      </sheetData>
      <sheetData sheetId="3">
        <row r="12">
          <cell r="B12">
            <v>49545343.449999996</v>
          </cell>
        </row>
        <row r="13">
          <cell r="B13">
            <v>403207492.30000007</v>
          </cell>
        </row>
        <row r="14">
          <cell r="B14">
            <v>468016428.42000002</v>
          </cell>
        </row>
        <row r="15">
          <cell r="B15">
            <v>503500839.54000008</v>
          </cell>
        </row>
        <row r="16">
          <cell r="B16">
            <v>86059297.030000001</v>
          </cell>
        </row>
        <row r="18">
          <cell r="B18">
            <v>27259362.370000001</v>
          </cell>
        </row>
        <row r="19">
          <cell r="B19">
            <v>131474622.83</v>
          </cell>
        </row>
        <row r="20">
          <cell r="B20">
            <v>74966498.290000007</v>
          </cell>
        </row>
        <row r="21">
          <cell r="B21">
            <v>133494720.16999999</v>
          </cell>
        </row>
        <row r="22">
          <cell r="B22">
            <v>24705485.849999998</v>
          </cell>
        </row>
        <row r="24">
          <cell r="B24">
            <v>199391389.67999995</v>
          </cell>
        </row>
        <row r="25">
          <cell r="B25">
            <v>20985380.149999995</v>
          </cell>
        </row>
        <row r="26">
          <cell r="B26">
            <v>178461144.79000002</v>
          </cell>
        </row>
        <row r="27">
          <cell r="B27">
            <v>316002036.60999995</v>
          </cell>
        </row>
        <row r="28">
          <cell r="B28">
            <v>11475788.639999995</v>
          </cell>
        </row>
        <row r="30">
          <cell r="B30">
            <v>868837768.8099997</v>
          </cell>
        </row>
        <row r="31">
          <cell r="B31">
            <v>617533997.71999991</v>
          </cell>
        </row>
        <row r="32">
          <cell r="B32">
            <v>36562439.269999996</v>
          </cell>
        </row>
        <row r="33">
          <cell r="B33">
            <v>80314185.620000005</v>
          </cell>
        </row>
        <row r="34">
          <cell r="B34">
            <v>14940708.130000003</v>
          </cell>
        </row>
        <row r="36">
          <cell r="B36">
            <v>22182459.759999994</v>
          </cell>
        </row>
        <row r="37">
          <cell r="B37">
            <v>111570554.35999998</v>
          </cell>
        </row>
        <row r="38">
          <cell r="B38">
            <v>73997484.309999987</v>
          </cell>
        </row>
        <row r="39">
          <cell r="B39">
            <v>45371695.719999999</v>
          </cell>
        </row>
      </sheetData>
      <sheetData sheetId="4"/>
      <sheetData sheetId="5">
        <row r="11">
          <cell r="B11">
            <v>17232923.780000001</v>
          </cell>
        </row>
        <row r="12">
          <cell r="B12">
            <v>115252381.95999998</v>
          </cell>
        </row>
        <row r="13">
          <cell r="B13">
            <v>215102914.66</v>
          </cell>
        </row>
        <row r="14">
          <cell r="B14">
            <v>183147405.58000001</v>
          </cell>
        </row>
        <row r="15">
          <cell r="B15">
            <v>25464515.649999999</v>
          </cell>
        </row>
        <row r="17">
          <cell r="B17">
            <v>6949380.7999999989</v>
          </cell>
        </row>
        <row r="18">
          <cell r="B18">
            <v>36948459.109999999</v>
          </cell>
        </row>
        <row r="19">
          <cell r="B19">
            <v>25134428.75</v>
          </cell>
        </row>
        <row r="20">
          <cell r="B20">
            <v>33843942.939999998</v>
          </cell>
        </row>
        <row r="21">
          <cell r="B21">
            <v>5475580.9100000011</v>
          </cell>
        </row>
        <row r="23">
          <cell r="B23">
            <v>51656236.95000001</v>
          </cell>
        </row>
        <row r="24">
          <cell r="B24">
            <v>4670991.43</v>
          </cell>
        </row>
        <row r="25">
          <cell r="B25">
            <v>57034370.640000008</v>
          </cell>
        </row>
        <row r="26">
          <cell r="B26">
            <v>99602690.170000017</v>
          </cell>
        </row>
        <row r="27">
          <cell r="B27">
            <v>3417509.6999999997</v>
          </cell>
        </row>
        <row r="29">
          <cell r="B29">
            <v>277822220.81</v>
          </cell>
        </row>
        <row r="30">
          <cell r="B30">
            <v>236235281.90999994</v>
          </cell>
        </row>
        <row r="31">
          <cell r="B31">
            <v>8714871.3499999996</v>
          </cell>
        </row>
        <row r="32">
          <cell r="B32">
            <v>20445920.469999999</v>
          </cell>
        </row>
        <row r="33">
          <cell r="B33">
            <v>3990746.5100000002</v>
          </cell>
        </row>
        <row r="35">
          <cell r="B35">
            <v>4316395.75</v>
          </cell>
        </row>
        <row r="36">
          <cell r="B36">
            <v>24187332.740000002</v>
          </cell>
        </row>
        <row r="37">
          <cell r="B37">
            <v>17626381.759999994</v>
          </cell>
        </row>
        <row r="38">
          <cell r="B38">
            <v>10268899.880000001</v>
          </cell>
        </row>
      </sheetData>
      <sheetData sheetId="6">
        <row r="12">
          <cell r="B12">
            <v>728026.29</v>
          </cell>
          <cell r="K12">
            <v>804639.36</v>
          </cell>
        </row>
        <row r="13">
          <cell r="B13">
            <v>6278165.6399999997</v>
          </cell>
          <cell r="K13">
            <v>0</v>
          </cell>
        </row>
        <row r="14">
          <cell r="B14">
            <v>16011035.799999999</v>
          </cell>
          <cell r="K14">
            <v>9911872</v>
          </cell>
        </row>
        <row r="15">
          <cell r="B15">
            <v>9488679.0700000003</v>
          </cell>
          <cell r="K15">
            <v>14559545.880000001</v>
          </cell>
        </row>
        <row r="16">
          <cell r="B16">
            <v>1306207.78</v>
          </cell>
          <cell r="K16">
            <v>1422254.9899999998</v>
          </cell>
        </row>
        <row r="18">
          <cell r="B18">
            <v>616965.35000000009</v>
          </cell>
          <cell r="K18">
            <v>614817.91999999993</v>
          </cell>
        </row>
        <row r="19">
          <cell r="B19">
            <v>1319403.4100000001</v>
          </cell>
          <cell r="K19">
            <v>3285448.3</v>
          </cell>
        </row>
        <row r="20">
          <cell r="B20">
            <v>996890.99</v>
          </cell>
          <cell r="K20">
            <v>1526033.17</v>
          </cell>
        </row>
        <row r="21">
          <cell r="B21">
            <v>3527389.5</v>
          </cell>
          <cell r="K21">
            <v>2782950.1100000003</v>
          </cell>
        </row>
        <row r="22">
          <cell r="B22">
            <v>457221.19999999995</v>
          </cell>
          <cell r="K22">
            <v>541998</v>
          </cell>
        </row>
        <row r="24">
          <cell r="B24">
            <v>2568249.8900000006</v>
          </cell>
          <cell r="K24">
            <v>5786920.9500000002</v>
          </cell>
        </row>
        <row r="25">
          <cell r="B25">
            <v>632783.19999999984</v>
          </cell>
          <cell r="K25">
            <v>554580.15</v>
          </cell>
        </row>
        <row r="26">
          <cell r="B26">
            <v>1623004.8699999999</v>
          </cell>
          <cell r="K26">
            <v>3283239.33</v>
          </cell>
        </row>
        <row r="27">
          <cell r="B27">
            <v>2860878</v>
          </cell>
          <cell r="K27">
            <v>6096274</v>
          </cell>
        </row>
        <row r="28">
          <cell r="B28">
            <v>233302.25</v>
          </cell>
          <cell r="K28">
            <v>342559.86</v>
          </cell>
        </row>
        <row r="30">
          <cell r="B30">
            <v>10572549.93</v>
          </cell>
          <cell r="K30">
            <v>18994.13</v>
          </cell>
        </row>
        <row r="31">
          <cell r="B31">
            <v>11655440.419999998</v>
          </cell>
          <cell r="K31">
            <v>13418351.939999998</v>
          </cell>
        </row>
        <row r="32">
          <cell r="B32">
            <v>465971.01</v>
          </cell>
          <cell r="K32">
            <v>671877.88</v>
          </cell>
        </row>
        <row r="33">
          <cell r="B33">
            <v>1320938.8699999999</v>
          </cell>
          <cell r="K33">
            <v>1900508.6000000003</v>
          </cell>
        </row>
        <row r="34">
          <cell r="B34">
            <v>684271.65</v>
          </cell>
          <cell r="K34">
            <v>312233.99</v>
          </cell>
        </row>
        <row r="36">
          <cell r="B36">
            <v>202275.49</v>
          </cell>
          <cell r="K36">
            <v>0</v>
          </cell>
        </row>
        <row r="37">
          <cell r="B37">
            <v>1430555.8400000003</v>
          </cell>
          <cell r="K37">
            <v>3540500.9499999997</v>
          </cell>
        </row>
        <row r="38">
          <cell r="B38">
            <v>2109671.7399999998</v>
          </cell>
          <cell r="K38">
            <v>1398458.17</v>
          </cell>
        </row>
        <row r="39">
          <cell r="B39">
            <v>309190</v>
          </cell>
          <cell r="K39">
            <v>869083.45000000007</v>
          </cell>
        </row>
      </sheetData>
      <sheetData sheetId="7">
        <row r="11">
          <cell r="B11">
            <v>6389902.6000000015</v>
          </cell>
        </row>
        <row r="12">
          <cell r="B12">
            <v>48942447.129999995</v>
          </cell>
        </row>
        <row r="13">
          <cell r="B13">
            <v>45140209.950000003</v>
          </cell>
        </row>
        <row r="14">
          <cell r="B14">
            <v>59917289.600000001</v>
          </cell>
        </row>
        <row r="15">
          <cell r="B15">
            <v>13939135.640000001</v>
          </cell>
        </row>
        <row r="17">
          <cell r="B17">
            <v>3898735.51</v>
          </cell>
        </row>
        <row r="18">
          <cell r="B18">
            <v>20309705.41</v>
          </cell>
        </row>
        <row r="19">
          <cell r="B19">
            <v>9599677.7300000004</v>
          </cell>
        </row>
        <row r="20">
          <cell r="B20">
            <v>25272925.989999998</v>
          </cell>
        </row>
        <row r="21">
          <cell r="B21">
            <v>3434893.8800000004</v>
          </cell>
        </row>
        <row r="23">
          <cell r="B23">
            <v>20825699.949999999</v>
          </cell>
        </row>
        <row r="24">
          <cell r="B24">
            <v>4117387.24</v>
          </cell>
        </row>
        <row r="25">
          <cell r="B25">
            <v>31172284.880000003</v>
          </cell>
        </row>
        <row r="26">
          <cell r="B26">
            <v>36608475</v>
          </cell>
        </row>
        <row r="27">
          <cell r="B27">
            <v>2148134.83</v>
          </cell>
        </row>
        <row r="29">
          <cell r="B29">
            <v>96948532.829999998</v>
          </cell>
        </row>
        <row r="30">
          <cell r="B30">
            <v>111662078.19000001</v>
          </cell>
        </row>
        <row r="31">
          <cell r="B31">
            <v>6355902.0199999996</v>
          </cell>
        </row>
        <row r="32">
          <cell r="B32">
            <v>15082581.68</v>
          </cell>
        </row>
        <row r="33">
          <cell r="B33">
            <v>2850804.9999999991</v>
          </cell>
        </row>
        <row r="35">
          <cell r="B35">
            <v>2663164.64</v>
          </cell>
        </row>
        <row r="36">
          <cell r="B36">
            <v>11686008.77</v>
          </cell>
        </row>
        <row r="37">
          <cell r="B37">
            <v>8567858.3200000003</v>
          </cell>
        </row>
        <row r="38">
          <cell r="B38">
            <v>6091214.3900000006</v>
          </cell>
        </row>
      </sheetData>
      <sheetData sheetId="8">
        <row r="11">
          <cell r="B11">
            <v>8280028.9900000002</v>
          </cell>
          <cell r="L11">
            <v>1665674.58</v>
          </cell>
        </row>
        <row r="12">
          <cell r="B12">
            <v>61690657.68</v>
          </cell>
          <cell r="L12">
            <v>14369918.93</v>
          </cell>
        </row>
        <row r="13">
          <cell r="B13">
            <v>69374095.950000003</v>
          </cell>
          <cell r="L13">
            <v>14814404.130000001</v>
          </cell>
        </row>
        <row r="14">
          <cell r="B14">
            <v>87830764.480000004</v>
          </cell>
          <cell r="L14">
            <v>34304085</v>
          </cell>
        </row>
        <row r="15">
          <cell r="B15">
            <v>15055745.640000001</v>
          </cell>
          <cell r="L15">
            <v>3258635.56</v>
          </cell>
        </row>
        <row r="17">
          <cell r="B17">
            <v>3706800.8400000003</v>
          </cell>
          <cell r="L17">
            <v>784398.97</v>
          </cell>
        </row>
        <row r="18">
          <cell r="B18">
            <v>25568570.289999999</v>
          </cell>
          <cell r="L18">
            <v>7616645.290000001</v>
          </cell>
        </row>
        <row r="19">
          <cell r="B19">
            <v>11286390.640000001</v>
          </cell>
          <cell r="L19">
            <v>4472504.1300000008</v>
          </cell>
        </row>
        <row r="20">
          <cell r="B20">
            <v>25315262.040000003</v>
          </cell>
          <cell r="L20">
            <v>6643848.5600000005</v>
          </cell>
        </row>
        <row r="21">
          <cell r="B21">
            <v>3670461.84</v>
          </cell>
          <cell r="L21">
            <v>1072093.1099999999</v>
          </cell>
        </row>
        <row r="23">
          <cell r="B23">
            <v>33827294.520000003</v>
          </cell>
          <cell r="L23">
            <v>10814214.639999999</v>
          </cell>
        </row>
        <row r="24">
          <cell r="B24">
            <v>3978833.85</v>
          </cell>
          <cell r="L24">
            <v>722722.21000000008</v>
          </cell>
        </row>
        <row r="25">
          <cell r="B25">
            <v>28332387.659999996</v>
          </cell>
          <cell r="L25">
            <v>12514080.289999999</v>
          </cell>
        </row>
        <row r="26">
          <cell r="B26">
            <v>37582029</v>
          </cell>
          <cell r="L26">
            <v>20709642.900000002</v>
          </cell>
        </row>
        <row r="27">
          <cell r="B27">
            <v>2106944.11</v>
          </cell>
          <cell r="L27">
            <v>638081.9</v>
          </cell>
        </row>
        <row r="29">
          <cell r="B29">
            <v>116179558.29000001</v>
          </cell>
          <cell r="L29">
            <v>34018766.229999997</v>
          </cell>
        </row>
        <row r="30">
          <cell r="B30">
            <v>111244145.44999999</v>
          </cell>
          <cell r="L30">
            <v>47704602.549999997</v>
          </cell>
        </row>
        <row r="31">
          <cell r="B31">
            <v>5885930</v>
          </cell>
          <cell r="L31">
            <v>1526770.9300000002</v>
          </cell>
        </row>
        <row r="32">
          <cell r="B32">
            <v>13716097.4</v>
          </cell>
          <cell r="L32">
            <v>3615137.12</v>
          </cell>
        </row>
        <row r="33">
          <cell r="B33">
            <v>2096660.71</v>
          </cell>
          <cell r="L33">
            <v>922289.3899999999</v>
          </cell>
        </row>
        <row r="35">
          <cell r="B35">
            <v>3455921.7</v>
          </cell>
          <cell r="L35">
            <v>1124209.97</v>
          </cell>
        </row>
        <row r="36">
          <cell r="B36">
            <v>19744158.769999996</v>
          </cell>
          <cell r="L36">
            <v>9756112.5799999982</v>
          </cell>
        </row>
        <row r="37">
          <cell r="B37">
            <v>10961750.459999999</v>
          </cell>
          <cell r="L37">
            <v>3152669.8600000003</v>
          </cell>
        </row>
        <row r="38">
          <cell r="B38">
            <v>7395506.8700000001</v>
          </cell>
          <cell r="L38">
            <v>999829.23999999987</v>
          </cell>
        </row>
      </sheetData>
      <sheetData sheetId="9">
        <row r="12">
          <cell r="B12">
            <v>30144626.420000009</v>
          </cell>
        </row>
        <row r="13">
          <cell r="B13">
            <v>264787046.15000001</v>
          </cell>
        </row>
        <row r="14">
          <cell r="B14">
            <v>300716622.59999979</v>
          </cell>
        </row>
        <row r="15">
          <cell r="B15">
            <v>391126907.02000004</v>
          </cell>
        </row>
        <row r="16">
          <cell r="B16">
            <v>52046137.099999994</v>
          </cell>
        </row>
        <row r="18">
          <cell r="B18">
            <v>16437197.75</v>
          </cell>
        </row>
        <row r="19">
          <cell r="B19">
            <v>89661681.609999985</v>
          </cell>
        </row>
        <row r="20">
          <cell r="B20">
            <v>47443994.260000005</v>
          </cell>
        </row>
        <row r="21">
          <cell r="B21">
            <v>77887485.679999992</v>
          </cell>
        </row>
        <row r="22">
          <cell r="B22">
            <v>14313890.279999999</v>
          </cell>
        </row>
        <row r="24">
          <cell r="B24">
            <v>144309672.47</v>
          </cell>
        </row>
        <row r="25">
          <cell r="B25">
            <v>14212643.790000001</v>
          </cell>
        </row>
        <row r="26">
          <cell r="B26">
            <v>134676874.03000003</v>
          </cell>
        </row>
        <row r="27">
          <cell r="B27">
            <v>185057005.57999998</v>
          </cell>
        </row>
        <row r="28">
          <cell r="B28">
            <v>7354004.3500000006</v>
          </cell>
        </row>
        <row r="30">
          <cell r="B30">
            <v>667665770.48000002</v>
          </cell>
        </row>
        <row r="31">
          <cell r="B31">
            <v>446606466.42000008</v>
          </cell>
        </row>
        <row r="32">
          <cell r="B32">
            <v>22246445.519999996</v>
          </cell>
        </row>
        <row r="33">
          <cell r="B33">
            <v>56163637.420000002</v>
          </cell>
        </row>
        <row r="34">
          <cell r="B34">
            <v>9426420.6199999992</v>
          </cell>
        </row>
        <row r="36">
          <cell r="B36">
            <v>14400552.859999998</v>
          </cell>
        </row>
        <row r="37">
          <cell r="B37">
            <v>69793626.089999989</v>
          </cell>
        </row>
        <row r="38">
          <cell r="B38">
            <v>47009190.699999981</v>
          </cell>
        </row>
        <row r="39">
          <cell r="B39">
            <v>25832839.989999995</v>
          </cell>
        </row>
      </sheetData>
      <sheetData sheetId="10"/>
      <sheetData sheetId="11">
        <row r="11">
          <cell r="B11">
            <v>264420.45999999996</v>
          </cell>
        </row>
        <row r="12">
          <cell r="B12">
            <v>312836.83999999997</v>
          </cell>
        </row>
        <row r="13">
          <cell r="B13">
            <v>9999.7099999999991</v>
          </cell>
        </row>
        <row r="14">
          <cell r="B14">
            <v>264816.62</v>
          </cell>
        </row>
        <row r="15">
          <cell r="B15">
            <v>1013665.9</v>
          </cell>
        </row>
        <row r="17">
          <cell r="B17">
            <v>234054.46</v>
          </cell>
        </row>
        <row r="18">
          <cell r="B18">
            <v>254886.27</v>
          </cell>
        </row>
        <row r="19">
          <cell r="B19">
            <v>388028.43000000005</v>
          </cell>
        </row>
        <row r="20">
          <cell r="B20">
            <v>1530986.5200000003</v>
          </cell>
        </row>
        <row r="21">
          <cell r="B21">
            <v>0</v>
          </cell>
        </row>
        <row r="23">
          <cell r="B23">
            <v>1511186.86</v>
          </cell>
        </row>
        <row r="24">
          <cell r="B24">
            <v>194322.02</v>
          </cell>
        </row>
        <row r="25">
          <cell r="B25">
            <v>440428.33</v>
          </cell>
        </row>
        <row r="26">
          <cell r="B26">
            <v>5959732.0600000005</v>
          </cell>
        </row>
        <row r="27">
          <cell r="B27">
            <v>82459.199999999997</v>
          </cell>
        </row>
        <row r="29">
          <cell r="B29">
            <v>2042364.82</v>
          </cell>
        </row>
        <row r="30">
          <cell r="B30">
            <v>1904679.55</v>
          </cell>
        </row>
        <row r="31">
          <cell r="B31">
            <v>187.5</v>
          </cell>
        </row>
        <row r="32">
          <cell r="B32">
            <v>164567.32999999999</v>
          </cell>
        </row>
        <row r="33">
          <cell r="B33">
            <v>2512.88</v>
          </cell>
        </row>
        <row r="35">
          <cell r="B35">
            <v>267136.95</v>
          </cell>
        </row>
        <row r="36">
          <cell r="B36">
            <v>20120.47</v>
          </cell>
        </row>
        <row r="37">
          <cell r="B37">
            <v>246566.5</v>
          </cell>
        </row>
        <row r="38">
          <cell r="B38">
            <v>22015.06</v>
          </cell>
        </row>
      </sheetData>
      <sheetData sheetId="12">
        <row r="11">
          <cell r="B11">
            <v>441708.70999999996</v>
          </cell>
        </row>
        <row r="12">
          <cell r="B12">
            <v>3905763.9099999997</v>
          </cell>
        </row>
        <row r="13">
          <cell r="B13">
            <v>5724984.0599999996</v>
          </cell>
        </row>
        <row r="14">
          <cell r="B14">
            <v>3790970</v>
          </cell>
        </row>
        <row r="15">
          <cell r="B15">
            <v>545020.85</v>
          </cell>
        </row>
        <row r="17">
          <cell r="B17">
            <v>521799.7</v>
          </cell>
        </row>
        <row r="18">
          <cell r="B18">
            <v>870281.84000000008</v>
          </cell>
        </row>
        <row r="19">
          <cell r="B19">
            <v>211609.27000000002</v>
          </cell>
        </row>
        <row r="20">
          <cell r="B20">
            <v>4125760.04</v>
          </cell>
        </row>
        <row r="21">
          <cell r="B21">
            <v>50811.58</v>
          </cell>
        </row>
        <row r="23">
          <cell r="B23">
            <v>1791790.7100000004</v>
          </cell>
        </row>
        <row r="24">
          <cell r="B24">
            <v>3057993.04</v>
          </cell>
        </row>
        <row r="25">
          <cell r="B25">
            <v>1420997.04</v>
          </cell>
        </row>
        <row r="26">
          <cell r="B26">
            <v>809203</v>
          </cell>
        </row>
        <row r="27">
          <cell r="B27">
            <v>298815.37</v>
          </cell>
        </row>
        <row r="29">
          <cell r="B29">
            <v>0</v>
          </cell>
        </row>
        <row r="30">
          <cell r="B30">
            <v>0</v>
          </cell>
        </row>
        <row r="31">
          <cell r="B31">
            <v>0</v>
          </cell>
        </row>
        <row r="32">
          <cell r="B32">
            <v>768891.31</v>
          </cell>
        </row>
        <row r="33">
          <cell r="B33">
            <v>223293</v>
          </cell>
        </row>
        <row r="35">
          <cell r="B35">
            <v>0</v>
          </cell>
        </row>
        <row r="36">
          <cell r="B36">
            <v>785208.59</v>
          </cell>
        </row>
        <row r="37">
          <cell r="B37">
            <v>5099529.74</v>
          </cell>
        </row>
        <row r="38">
          <cell r="B38">
            <v>336028.61</v>
          </cell>
        </row>
      </sheetData>
      <sheetData sheetId="13">
        <row r="11">
          <cell r="B11">
            <v>5244296.8499999996</v>
          </cell>
        </row>
        <row r="12">
          <cell r="B12">
            <v>25402203</v>
          </cell>
        </row>
        <row r="13">
          <cell r="B13">
            <v>43413321.379999995</v>
          </cell>
        </row>
        <row r="14">
          <cell r="B14">
            <v>39601842</v>
          </cell>
        </row>
        <row r="15">
          <cell r="B15">
            <v>5333310.74</v>
          </cell>
        </row>
        <row r="17">
          <cell r="B17">
            <v>2825703.18</v>
          </cell>
        </row>
        <row r="18">
          <cell r="B18">
            <v>6845070.6299999999</v>
          </cell>
        </row>
        <row r="19">
          <cell r="B19">
            <v>6298775.1899999995</v>
          </cell>
        </row>
        <row r="20">
          <cell r="B20">
            <v>11305068.680000002</v>
          </cell>
        </row>
        <row r="21">
          <cell r="B21">
            <v>2481986</v>
          </cell>
        </row>
        <row r="23">
          <cell r="B23">
            <v>10886328</v>
          </cell>
        </row>
        <row r="24">
          <cell r="B24">
            <v>2716834</v>
          </cell>
        </row>
        <row r="25">
          <cell r="B25">
            <v>15413940.93</v>
          </cell>
        </row>
        <row r="26">
          <cell r="B26">
            <v>12202406</v>
          </cell>
        </row>
        <row r="27">
          <cell r="B27">
            <v>1263066.1600000001</v>
          </cell>
        </row>
        <row r="29">
          <cell r="B29">
            <v>49603618</v>
          </cell>
        </row>
        <row r="30">
          <cell r="B30">
            <v>64525564</v>
          </cell>
        </row>
        <row r="31">
          <cell r="B31">
            <v>2445931.65</v>
          </cell>
        </row>
        <row r="32">
          <cell r="B32">
            <v>6738055.5500000007</v>
          </cell>
        </row>
        <row r="33">
          <cell r="B33">
            <v>1606299.6099999999</v>
          </cell>
        </row>
        <row r="35">
          <cell r="B35">
            <v>1930087.7399999998</v>
          </cell>
        </row>
        <row r="36">
          <cell r="B36">
            <v>10787672.309999999</v>
          </cell>
        </row>
        <row r="37">
          <cell r="B37">
            <v>7248120.1100000003</v>
          </cell>
        </row>
        <row r="38">
          <cell r="B38">
            <v>2537265.94</v>
          </cell>
        </row>
      </sheetData>
      <sheetData sheetId="14">
        <row r="11">
          <cell r="B11">
            <v>2295907.2599999998</v>
          </cell>
        </row>
        <row r="12">
          <cell r="B12">
            <v>105034271</v>
          </cell>
        </row>
        <row r="13">
          <cell r="B13">
            <v>72578323.180000007</v>
          </cell>
        </row>
        <row r="14">
          <cell r="B14">
            <v>92072747</v>
          </cell>
        </row>
        <row r="15">
          <cell r="B15">
            <v>10945264</v>
          </cell>
        </row>
        <row r="17">
          <cell r="B17">
            <v>677423.3</v>
          </cell>
        </row>
        <row r="18">
          <cell r="B18">
            <v>10935582.6</v>
          </cell>
        </row>
        <row r="19">
          <cell r="B19">
            <v>5298858.0900000008</v>
          </cell>
        </row>
        <row r="20">
          <cell r="B20">
            <v>35528945.460000001</v>
          </cell>
        </row>
        <row r="21">
          <cell r="B21">
            <v>2314020</v>
          </cell>
        </row>
        <row r="23">
          <cell r="B23">
            <v>30418221.999999996</v>
          </cell>
        </row>
        <row r="24">
          <cell r="B24">
            <v>0</v>
          </cell>
        </row>
        <row r="25">
          <cell r="B25">
            <v>37191795.079999998</v>
          </cell>
        </row>
        <row r="26">
          <cell r="B26">
            <v>96636496</v>
          </cell>
        </row>
        <row r="27">
          <cell r="B27">
            <v>114940</v>
          </cell>
        </row>
        <row r="29">
          <cell r="B29">
            <v>155978938</v>
          </cell>
        </row>
        <row r="30">
          <cell r="B30">
            <v>165762560</v>
          </cell>
        </row>
        <row r="31">
          <cell r="B31">
            <v>7007079.6899999995</v>
          </cell>
        </row>
        <row r="32">
          <cell r="B32">
            <v>3900706.2799999993</v>
          </cell>
        </row>
        <row r="33">
          <cell r="B33">
            <v>305240</v>
          </cell>
        </row>
        <row r="35">
          <cell r="B35">
            <v>1209590.1299999999</v>
          </cell>
        </row>
        <row r="36">
          <cell r="B36">
            <v>14102861.25</v>
          </cell>
        </row>
        <row r="37">
          <cell r="B37">
            <v>8197949.4199999999</v>
          </cell>
        </row>
        <row r="38">
          <cell r="B38">
            <v>840432.15999999992</v>
          </cell>
        </row>
      </sheetData>
      <sheetData sheetId="15">
        <row r="11">
          <cell r="C11">
            <v>0</v>
          </cell>
          <cell r="F11">
            <v>9179884.9499999993</v>
          </cell>
          <cell r="J11">
            <v>454153</v>
          </cell>
        </row>
        <row r="12">
          <cell r="C12">
            <v>0</v>
          </cell>
          <cell r="F12">
            <v>38083925</v>
          </cell>
          <cell r="J12">
            <v>20515957</v>
          </cell>
        </row>
        <row r="13">
          <cell r="C13">
            <v>0</v>
          </cell>
          <cell r="F13">
            <v>5825000</v>
          </cell>
          <cell r="J13">
            <v>6236159</v>
          </cell>
        </row>
        <row r="14">
          <cell r="C14">
            <v>0</v>
          </cell>
          <cell r="F14">
            <v>21652000</v>
          </cell>
          <cell r="J14">
            <v>11596500</v>
          </cell>
        </row>
        <row r="15">
          <cell r="C15">
            <v>199303</v>
          </cell>
          <cell r="F15">
            <v>4710749</v>
          </cell>
          <cell r="J15">
            <v>1947876</v>
          </cell>
        </row>
        <row r="17">
          <cell r="C17">
            <v>0</v>
          </cell>
          <cell r="F17">
            <v>1411542.6</v>
          </cell>
          <cell r="J17">
            <v>530696.06000000006</v>
          </cell>
        </row>
        <row r="18">
          <cell r="C18">
            <v>0</v>
          </cell>
          <cell r="F18">
            <v>8081583.3799999999</v>
          </cell>
          <cell r="J18">
            <v>4851694.6399999997</v>
          </cell>
        </row>
        <row r="19">
          <cell r="C19">
            <v>0</v>
          </cell>
          <cell r="F19">
            <v>5278822</v>
          </cell>
          <cell r="J19">
            <v>2594809</v>
          </cell>
        </row>
        <row r="20">
          <cell r="C20">
            <v>0</v>
          </cell>
          <cell r="F20">
            <v>11630670</v>
          </cell>
          <cell r="J20">
            <v>2860761</v>
          </cell>
        </row>
        <row r="21">
          <cell r="C21">
            <v>0</v>
          </cell>
          <cell r="F21">
            <v>1742000</v>
          </cell>
          <cell r="J21">
            <v>865727</v>
          </cell>
        </row>
        <row r="23">
          <cell r="C23">
            <v>0</v>
          </cell>
          <cell r="F23">
            <v>51017806</v>
          </cell>
          <cell r="J23">
            <v>9997111</v>
          </cell>
        </row>
        <row r="24">
          <cell r="C24">
            <v>0</v>
          </cell>
          <cell r="F24">
            <v>0</v>
          </cell>
          <cell r="J24">
            <v>0</v>
          </cell>
        </row>
        <row r="25">
          <cell r="C25">
            <v>0</v>
          </cell>
          <cell r="F25">
            <v>16887928.84</v>
          </cell>
          <cell r="J25">
            <v>12848885.609999999</v>
          </cell>
        </row>
        <row r="26">
          <cell r="C26">
            <v>0</v>
          </cell>
          <cell r="F26">
            <v>23626369</v>
          </cell>
          <cell r="J26">
            <v>15984595</v>
          </cell>
        </row>
        <row r="27">
          <cell r="C27">
            <v>0</v>
          </cell>
          <cell r="F27">
            <v>0</v>
          </cell>
          <cell r="J27">
            <v>0</v>
          </cell>
        </row>
        <row r="29">
          <cell r="C29">
            <v>185214105</v>
          </cell>
          <cell r="F29">
            <v>76910213</v>
          </cell>
          <cell r="J29">
            <v>45077672</v>
          </cell>
        </row>
        <row r="30">
          <cell r="C30">
            <v>0</v>
          </cell>
          <cell r="F30">
            <v>127493722</v>
          </cell>
          <cell r="J30">
            <v>18262263</v>
          </cell>
        </row>
        <row r="31">
          <cell r="C31">
            <v>0</v>
          </cell>
          <cell r="F31">
            <v>5426361</v>
          </cell>
          <cell r="J31">
            <v>2637666</v>
          </cell>
        </row>
        <row r="32">
          <cell r="C32">
            <v>0</v>
          </cell>
          <cell r="F32">
            <v>4424955</v>
          </cell>
          <cell r="J32">
            <v>1655134</v>
          </cell>
        </row>
        <row r="33">
          <cell r="C33">
            <v>0</v>
          </cell>
          <cell r="F33">
            <v>897499</v>
          </cell>
          <cell r="J33">
            <v>376111</v>
          </cell>
        </row>
        <row r="34">
          <cell r="F34"/>
        </row>
        <row r="35">
          <cell r="C35">
            <v>0</v>
          </cell>
          <cell r="F35">
            <v>2190665</v>
          </cell>
          <cell r="J35">
            <v>1170992.6000000001</v>
          </cell>
        </row>
        <row r="36">
          <cell r="C36">
            <v>0</v>
          </cell>
          <cell r="F36">
            <v>4194404</v>
          </cell>
          <cell r="J36">
            <v>1495664</v>
          </cell>
        </row>
        <row r="37">
          <cell r="C37">
            <v>0</v>
          </cell>
          <cell r="F37">
            <v>7220157</v>
          </cell>
          <cell r="J37">
            <v>3001582</v>
          </cell>
        </row>
        <row r="38">
          <cell r="C38">
            <v>0</v>
          </cell>
        </row>
        <row r="39">
          <cell r="J39"/>
        </row>
      </sheetData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J42"/>
  <sheetViews>
    <sheetView tabSelected="1" zoomScaleNormal="100" workbookViewId="0">
      <selection sqref="A1:I1"/>
    </sheetView>
  </sheetViews>
  <sheetFormatPr defaultRowHeight="12.75"/>
  <cols>
    <col min="1" max="1" width="14.140625" bestFit="1" customWidth="1"/>
    <col min="2" max="2" width="14.140625" customWidth="1"/>
    <col min="3" max="3" width="14" customWidth="1"/>
    <col min="4" max="4" width="17.5703125" customWidth="1"/>
    <col min="5" max="5" width="14.7109375" customWidth="1"/>
    <col min="6" max="6" width="5.140625" customWidth="1"/>
    <col min="7" max="7" width="15.85546875" customWidth="1"/>
    <col min="8" max="8" width="4.85546875" customWidth="1"/>
    <col min="9" max="9" width="13.5703125" customWidth="1"/>
    <col min="10" max="10" width="9.28515625" bestFit="1" customWidth="1"/>
  </cols>
  <sheetData>
    <row r="1" spans="1:10">
      <c r="A1" s="239" t="s">
        <v>94</v>
      </c>
      <c r="B1" s="239"/>
      <c r="C1" s="239"/>
      <c r="D1" s="239"/>
      <c r="E1" s="239"/>
      <c r="F1" s="239"/>
      <c r="G1" s="239"/>
      <c r="H1" s="239"/>
      <c r="I1" s="239"/>
    </row>
    <row r="2" spans="1:10">
      <c r="A2" s="30"/>
      <c r="B2" s="30"/>
      <c r="C2" s="30"/>
      <c r="D2" s="30"/>
      <c r="E2" s="30"/>
      <c r="F2" s="30"/>
      <c r="G2" s="30"/>
      <c r="H2" s="30"/>
      <c r="I2" s="30"/>
    </row>
    <row r="3" spans="1:10">
      <c r="A3" s="239" t="s">
        <v>93</v>
      </c>
      <c r="B3" s="239"/>
      <c r="C3" s="239"/>
      <c r="D3" s="239"/>
      <c r="E3" s="239"/>
      <c r="F3" s="239"/>
      <c r="G3" s="239"/>
      <c r="H3" s="239"/>
      <c r="I3" s="239"/>
    </row>
    <row r="4" spans="1:10">
      <c r="A4" s="240" t="s">
        <v>198</v>
      </c>
      <c r="B4" s="241"/>
      <c r="C4" s="241"/>
      <c r="D4" s="241"/>
      <c r="E4" s="241"/>
      <c r="F4" s="241"/>
      <c r="G4" s="241"/>
      <c r="H4" s="241"/>
      <c r="I4" s="241"/>
    </row>
    <row r="5" spans="1:10" ht="13.5" thickBot="1">
      <c r="A5" s="5"/>
      <c r="B5" s="5"/>
      <c r="C5" s="5"/>
      <c r="D5" s="5"/>
      <c r="E5" s="5"/>
      <c r="F5" s="5"/>
      <c r="G5" s="5"/>
      <c r="H5" s="5"/>
      <c r="I5" s="5"/>
    </row>
    <row r="6" spans="1:10" ht="15" customHeight="1" thickTop="1">
      <c r="A6" s="3"/>
      <c r="B6" s="3"/>
      <c r="C6" s="242" t="s">
        <v>98</v>
      </c>
      <c r="D6" s="242"/>
      <c r="E6" s="242"/>
      <c r="F6" s="242"/>
      <c r="G6" s="242"/>
      <c r="H6" s="6"/>
      <c r="I6" s="97" t="s">
        <v>140</v>
      </c>
    </row>
    <row r="7" spans="1:10">
      <c r="A7" s="3" t="s">
        <v>112</v>
      </c>
      <c r="B7" s="3"/>
      <c r="C7" s="6"/>
      <c r="D7" s="3"/>
      <c r="E7" s="3"/>
      <c r="F7" s="3"/>
      <c r="G7" s="236" t="s">
        <v>178</v>
      </c>
      <c r="H7" s="6"/>
      <c r="I7" s="97" t="s">
        <v>141</v>
      </c>
    </row>
    <row r="8" spans="1:10">
      <c r="A8" t="s">
        <v>35</v>
      </c>
      <c r="B8" s="64" t="s">
        <v>136</v>
      </c>
      <c r="C8" s="6"/>
      <c r="D8" s="71" t="s">
        <v>137</v>
      </c>
      <c r="E8" s="3"/>
      <c r="F8" s="3"/>
      <c r="G8" s="237"/>
      <c r="H8" s="6"/>
      <c r="I8" s="97" t="s">
        <v>99</v>
      </c>
    </row>
    <row r="9" spans="1:10" ht="13.5" thickBot="1">
      <c r="A9" s="4" t="s">
        <v>113</v>
      </c>
      <c r="B9" s="70" t="s">
        <v>77</v>
      </c>
      <c r="C9" s="70" t="s">
        <v>138</v>
      </c>
      <c r="D9" s="70" t="s">
        <v>96</v>
      </c>
      <c r="E9" s="7" t="s">
        <v>97</v>
      </c>
      <c r="F9" s="126"/>
      <c r="G9" s="238"/>
      <c r="H9" s="7"/>
      <c r="I9" s="98" t="s">
        <v>145</v>
      </c>
    </row>
    <row r="10" spans="1:10" s="47" customFormat="1">
      <c r="A10" s="74" t="s">
        <v>76</v>
      </c>
      <c r="B10" s="68">
        <f>+C10+I10</f>
        <v>14516.718525199587</v>
      </c>
      <c r="C10" s="68">
        <f>SUM(D10:G10)</f>
        <v>13572.470156436028</v>
      </c>
      <c r="D10" s="69">
        <f>+'Tbl2'!L11</f>
        <v>12012.253928769667</v>
      </c>
      <c r="E10" s="69">
        <f>+'Tbl2'!C11-'Tbl2'!I11</f>
        <v>672.61441010837734</v>
      </c>
      <c r="F10" s="69"/>
      <c r="G10" s="144">
        <f>'Tbl 10'!O9/'Tbl11'!C9</f>
        <v>887.60181755798362</v>
      </c>
      <c r="H10" s="69"/>
      <c r="I10" s="99">
        <f>Allexp!Y10/'Tbl11'!C9</f>
        <v>944.2483687635596</v>
      </c>
    </row>
    <row r="11" spans="1:10">
      <c r="A11" s="3"/>
      <c r="B11" s="57"/>
      <c r="C11" s="58"/>
      <c r="D11" s="59"/>
      <c r="E11" s="59"/>
      <c r="F11" s="59"/>
      <c r="G11" s="49"/>
      <c r="H11" s="49"/>
      <c r="I11" s="100"/>
    </row>
    <row r="12" spans="1:10">
      <c r="A12" s="3" t="s">
        <v>52</v>
      </c>
      <c r="B12" s="63">
        <f>+C12+I12</f>
        <v>14894.202659253415</v>
      </c>
      <c r="C12" s="58">
        <f>SUM(D12:G12)</f>
        <v>13750.667783684652</v>
      </c>
      <c r="D12" s="59">
        <f>+'Tbl2'!L13</f>
        <v>12097.262980546013</v>
      </c>
      <c r="E12" s="59">
        <f>+'Tbl2'!C13-'Tbl2'!I13</f>
        <v>718.85442009471626</v>
      </c>
      <c r="F12" s="59"/>
      <c r="G12" s="49">
        <f>'Tbl 10'!O11/'Tbl11'!C11</f>
        <v>934.55038304392224</v>
      </c>
      <c r="H12" s="49"/>
      <c r="I12" s="100">
        <f>Allexp!Y12/'Tbl11'!C11</f>
        <v>1143.5348755687621</v>
      </c>
      <c r="J12" s="31"/>
    </row>
    <row r="13" spans="1:10">
      <c r="A13" s="3" t="s">
        <v>53</v>
      </c>
      <c r="B13" s="63">
        <f>+C13+I13</f>
        <v>13498.00855311807</v>
      </c>
      <c r="C13" s="58">
        <f t="shared" ref="C13:C39" si="0">SUM(D13:G13)</f>
        <v>12687.120991528614</v>
      </c>
      <c r="D13" s="59">
        <f>+'Tbl2'!L14</f>
        <v>11225.698095299873</v>
      </c>
      <c r="E13" s="59">
        <f>+'Tbl2'!C14-'Tbl2'!I14</f>
        <v>634.24805248887606</v>
      </c>
      <c r="F13" s="59"/>
      <c r="G13" s="49">
        <f>'Tbl 10'!O12/'Tbl11'!C12</f>
        <v>827.17484373986474</v>
      </c>
      <c r="H13" s="49"/>
      <c r="I13" s="100">
        <f>Allexp!Y13/'Tbl11'!C12</f>
        <v>810.88756158945546</v>
      </c>
    </row>
    <row r="14" spans="1:10">
      <c r="A14" s="3" t="s">
        <v>75</v>
      </c>
      <c r="B14" s="63">
        <f>+C14+I14</f>
        <v>14805.457192484528</v>
      </c>
      <c r="C14" s="62">
        <f t="shared" si="0"/>
        <v>14631.289801470044</v>
      </c>
      <c r="D14" s="59">
        <f>+'Tbl2'!L15</f>
        <v>13287.05023845976</v>
      </c>
      <c r="E14" s="59">
        <f>+'Tbl2'!C15-'Tbl2'!I15</f>
        <v>536.89097460159428</v>
      </c>
      <c r="F14" s="59"/>
      <c r="G14" s="49">
        <f>'Tbl 10'!O13/'Tbl11'!C13</f>
        <v>807.34858840868878</v>
      </c>
      <c r="H14" s="49"/>
      <c r="I14" s="100">
        <f>Allexp!Y14/'Tbl11'!C13</f>
        <v>174.16739101448377</v>
      </c>
    </row>
    <row r="15" spans="1:10">
      <c r="A15" s="3" t="s">
        <v>54</v>
      </c>
      <c r="B15" s="63">
        <f>+C15+I15</f>
        <v>13355.150160982548</v>
      </c>
      <c r="C15" s="58">
        <f t="shared" si="0"/>
        <v>13011.74003941887</v>
      </c>
      <c r="D15" s="59">
        <f>+'Tbl2'!L16</f>
        <v>11667.251545204357</v>
      </c>
      <c r="E15" s="59">
        <f>+'Tbl2'!C16-'Tbl2'!I16</f>
        <v>511.71525856039443</v>
      </c>
      <c r="F15" s="59"/>
      <c r="G15" s="49">
        <f>'Tbl 10'!O14/'Tbl11'!C14</f>
        <v>832.77323565411757</v>
      </c>
      <c r="H15" s="49"/>
      <c r="I15" s="100">
        <f>Allexp!Y15/'Tbl11'!C14</f>
        <v>343.41012156367839</v>
      </c>
    </row>
    <row r="16" spans="1:10">
      <c r="A16" s="3" t="s">
        <v>55</v>
      </c>
      <c r="B16" s="63">
        <f>+C16+I16</f>
        <v>13516.218156691166</v>
      </c>
      <c r="C16" s="58">
        <f t="shared" si="0"/>
        <v>13074.066131431191</v>
      </c>
      <c r="D16" s="59">
        <f>+'Tbl2'!L17</f>
        <v>11229.373673479504</v>
      </c>
      <c r="E16" s="59">
        <f>+'Tbl2'!C17-'Tbl2'!I17</f>
        <v>860.29859756324367</v>
      </c>
      <c r="F16" s="59"/>
      <c r="G16" s="49">
        <f>'Tbl 10'!O15/'Tbl11'!C15</f>
        <v>984.39386038844339</v>
      </c>
      <c r="H16" s="49"/>
      <c r="I16" s="100">
        <f>Allexp!Y16/'Tbl11'!C15</f>
        <v>442.15202525997444</v>
      </c>
    </row>
    <row r="17" spans="1:9">
      <c r="A17" s="3"/>
      <c r="B17" s="58"/>
      <c r="C17" s="58"/>
      <c r="D17" s="59"/>
      <c r="E17" s="59"/>
      <c r="F17" s="59"/>
      <c r="G17" s="49"/>
      <c r="H17" s="49"/>
      <c r="I17" s="100"/>
    </row>
    <row r="18" spans="1:9">
      <c r="A18" s="3" t="s">
        <v>56</v>
      </c>
      <c r="B18" s="58">
        <f>+C18+I18</f>
        <v>12160.140481608594</v>
      </c>
      <c r="C18" s="58">
        <f t="shared" si="0"/>
        <v>11791.901811161679</v>
      </c>
      <c r="D18" s="59">
        <f>+'Tbl2'!L19</f>
        <v>10277.109094978736</v>
      </c>
      <c r="E18" s="59">
        <f>+'Tbl2'!C19-'Tbl2'!I19</f>
        <v>705.63599567261008</v>
      </c>
      <c r="F18" s="59"/>
      <c r="G18" s="49">
        <f>'Tbl 10'!O17/'Tbl11'!C17</f>
        <v>809.15672051033346</v>
      </c>
      <c r="H18" s="49"/>
      <c r="I18" s="100">
        <f>Allexp!Y18/'Tbl11'!C17</f>
        <v>368.23867044691497</v>
      </c>
    </row>
    <row r="19" spans="1:9">
      <c r="A19" s="3" t="s">
        <v>57</v>
      </c>
      <c r="B19" s="58">
        <f>+C19+I19</f>
        <v>13285.523339299434</v>
      </c>
      <c r="C19" s="58">
        <f t="shared" si="0"/>
        <v>12763.19739888221</v>
      </c>
      <c r="D19" s="59">
        <f>+'Tbl2'!L20</f>
        <v>11150.359811708437</v>
      </c>
      <c r="E19" s="59">
        <f>+'Tbl2'!C20-'Tbl2'!I20</f>
        <v>764.02558018095078</v>
      </c>
      <c r="F19" s="59"/>
      <c r="G19" s="49">
        <f>'Tbl 10'!O18/'Tbl11'!C18</f>
        <v>848.81200699282181</v>
      </c>
      <c r="H19" s="49"/>
      <c r="I19" s="100">
        <f>Allexp!Y19/'Tbl11'!C18</f>
        <v>522.32594041722325</v>
      </c>
    </row>
    <row r="20" spans="1:9">
      <c r="A20" s="3" t="s">
        <v>58</v>
      </c>
      <c r="B20" s="58">
        <f>+C20+I20</f>
        <v>12855.918014355006</v>
      </c>
      <c r="C20" s="58">
        <f t="shared" si="0"/>
        <v>12327.394941102642</v>
      </c>
      <c r="D20" s="59">
        <f>+'Tbl2'!L21</f>
        <v>10814.772513694779</v>
      </c>
      <c r="E20" s="59">
        <f>+'Tbl2'!C21-'Tbl2'!I21</f>
        <v>620.52567885578355</v>
      </c>
      <c r="F20" s="59"/>
      <c r="G20" s="49">
        <f>'Tbl 10'!O19/'Tbl11'!C19</f>
        <v>892.09674855207948</v>
      </c>
      <c r="H20" s="49"/>
      <c r="I20" s="100">
        <f>Allexp!Y20/'Tbl11'!C19</f>
        <v>528.52307325236313</v>
      </c>
    </row>
    <row r="21" spans="1:9">
      <c r="A21" s="3" t="s">
        <v>59</v>
      </c>
      <c r="B21" s="58">
        <f>+C21+I21</f>
        <v>13352.376802547429</v>
      </c>
      <c r="C21" s="58">
        <f t="shared" si="0"/>
        <v>12741.759649881546</v>
      </c>
      <c r="D21" s="59">
        <f>+'Tbl2'!L22</f>
        <v>10938.594217381155</v>
      </c>
      <c r="E21" s="59">
        <f>+'Tbl2'!C22-'Tbl2'!I22</f>
        <v>963.6563813948851</v>
      </c>
      <c r="F21" s="59"/>
      <c r="G21" s="49">
        <f>'Tbl 10'!O20/'Tbl11'!C20</f>
        <v>839.50905110550627</v>
      </c>
      <c r="H21" s="49"/>
      <c r="I21" s="100">
        <f>Allexp!Y21/'Tbl11'!C20</f>
        <v>610.61715266588328</v>
      </c>
    </row>
    <row r="22" spans="1:9">
      <c r="A22" s="3" t="s">
        <v>60</v>
      </c>
      <c r="B22" s="58">
        <f>+C22+I22</f>
        <v>13690.047622505339</v>
      </c>
      <c r="C22" s="58">
        <f t="shared" si="0"/>
        <v>13105.072028956809</v>
      </c>
      <c r="D22" s="59">
        <f>+'Tbl2'!L23</f>
        <v>11571.873800250843</v>
      </c>
      <c r="E22" s="59">
        <f>+'Tbl2'!C23-'Tbl2'!I23</f>
        <v>754.48189759500019</v>
      </c>
      <c r="F22" s="59"/>
      <c r="G22" s="49">
        <f>'Tbl 10'!O21/'Tbl11'!C21</f>
        <v>778.71633111096446</v>
      </c>
      <c r="H22" s="49"/>
      <c r="I22" s="100">
        <f>Allexp!Y22/'Tbl11'!C21</f>
        <v>584.9755935485291</v>
      </c>
    </row>
    <row r="23" spans="1:9">
      <c r="A23" s="3"/>
      <c r="B23" s="58"/>
      <c r="C23" s="58"/>
      <c r="D23" s="59"/>
      <c r="E23" s="59"/>
      <c r="F23" s="59"/>
      <c r="G23" s="49"/>
      <c r="H23" s="49"/>
      <c r="I23" s="100"/>
    </row>
    <row r="24" spans="1:9">
      <c r="A24" s="3" t="s">
        <v>61</v>
      </c>
      <c r="B24" s="58">
        <f>+C24+I24</f>
        <v>13807.083376949104</v>
      </c>
      <c r="C24" s="58">
        <f t="shared" si="0"/>
        <v>12267.918656749642</v>
      </c>
      <c r="D24" s="59">
        <f>+'Tbl2'!L25</f>
        <v>11011.261929614529</v>
      </c>
      <c r="E24" s="59">
        <f>+'Tbl2'!C25-'Tbl2'!I25</f>
        <v>444.57334746517336</v>
      </c>
      <c r="F24" s="59"/>
      <c r="G24" s="49">
        <f>'Tbl 10'!O23/'Tbl11'!C23</f>
        <v>812.08337966993815</v>
      </c>
      <c r="H24" s="49"/>
      <c r="I24" s="100">
        <f>Allexp!Y24/'Tbl11'!C23</f>
        <v>1539.1647201994617</v>
      </c>
    </row>
    <row r="25" spans="1:9">
      <c r="A25" s="3" t="s">
        <v>62</v>
      </c>
      <c r="B25" s="58">
        <f>+C25+I25</f>
        <v>15089.225460971527</v>
      </c>
      <c r="C25" s="58">
        <f t="shared" si="0"/>
        <v>14251.39619441628</v>
      </c>
      <c r="D25" s="59">
        <f>+'Tbl2'!L26</f>
        <v>12133.036680456995</v>
      </c>
      <c r="E25" s="59">
        <f>+'Tbl2'!C26-'Tbl2'!I26</f>
        <v>1128.082204991917</v>
      </c>
      <c r="F25" s="59"/>
      <c r="G25" s="49">
        <f>'Tbl 10'!O24/'Tbl11'!C24</f>
        <v>990.27730896736887</v>
      </c>
      <c r="H25" s="49"/>
      <c r="I25" s="100">
        <f>Allexp!Y25/'Tbl11'!C24</f>
        <v>837.82926655524807</v>
      </c>
    </row>
    <row r="26" spans="1:9">
      <c r="A26" s="3" t="s">
        <v>63</v>
      </c>
      <c r="B26" s="58">
        <f>+C26+I26</f>
        <v>13364.118226297072</v>
      </c>
      <c r="C26" s="58">
        <f t="shared" si="0"/>
        <v>12534.194802602993</v>
      </c>
      <c r="D26" s="59">
        <f>+'Tbl2'!L27</f>
        <v>10883.683787372387</v>
      </c>
      <c r="E26" s="59">
        <f>+'Tbl2'!C27-'Tbl2'!I27</f>
        <v>835.12176383173937</v>
      </c>
      <c r="F26" s="59"/>
      <c r="G26" s="49">
        <f>'Tbl 10'!O25/'Tbl11'!C25</f>
        <v>815.38925139886601</v>
      </c>
      <c r="H26" s="49"/>
      <c r="I26" s="100">
        <f>Allexp!Y26/'Tbl11'!C25</f>
        <v>829.92342369407891</v>
      </c>
    </row>
    <row r="27" spans="1:9">
      <c r="A27" s="3" t="s">
        <v>64</v>
      </c>
      <c r="B27" s="58">
        <f>+C27+I27</f>
        <v>15476.395057004045</v>
      </c>
      <c r="C27" s="58">
        <f t="shared" si="0"/>
        <v>14694.013720264018</v>
      </c>
      <c r="D27" s="59">
        <f>+'Tbl2'!L28</f>
        <v>12913.835026227667</v>
      </c>
      <c r="E27" s="59">
        <f>+'Tbl2'!C28-'Tbl2'!I28</f>
        <v>708.06912103439572</v>
      </c>
      <c r="F27" s="59"/>
      <c r="G27" s="49">
        <f>'Tbl 10'!O26/'Tbl11'!C26</f>
        <v>1072.1095730019549</v>
      </c>
      <c r="H27" s="49"/>
      <c r="I27" s="100">
        <f>Allexp!Y27/'Tbl11'!C26</f>
        <v>782.38133674002677</v>
      </c>
    </row>
    <row r="28" spans="1:9">
      <c r="A28" s="3" t="s">
        <v>65</v>
      </c>
      <c r="B28" s="58">
        <f>+C28+I28</f>
        <v>14273.567052294957</v>
      </c>
      <c r="C28" s="58">
        <f t="shared" si="0"/>
        <v>14270.657651429645</v>
      </c>
      <c r="D28" s="59">
        <f>+'Tbl2'!L29</f>
        <v>12333.124952972157</v>
      </c>
      <c r="E28" s="59">
        <f>+'Tbl2'!C29-'Tbl2'!I29</f>
        <v>1005.5314851392031</v>
      </c>
      <c r="F28" s="59"/>
      <c r="G28" s="49">
        <f>'Tbl 10'!O27/'Tbl11'!C27</f>
        <v>932.00121331828439</v>
      </c>
      <c r="H28" s="49"/>
      <c r="I28" s="100">
        <f>Allexp!Y28/'Tbl11'!C27</f>
        <v>2.9094008653122594</v>
      </c>
    </row>
    <row r="29" spans="1:9">
      <c r="A29" s="3"/>
      <c r="B29" s="58"/>
      <c r="C29" s="58"/>
      <c r="D29" s="59"/>
      <c r="E29" s="59"/>
      <c r="F29" s="59"/>
      <c r="G29" s="49"/>
      <c r="H29" s="49"/>
      <c r="I29" s="100"/>
    </row>
    <row r="30" spans="1:9">
      <c r="A30" s="130" t="s">
        <v>147</v>
      </c>
      <c r="B30" s="58">
        <f>+C30+I30</f>
        <v>16975.700148869197</v>
      </c>
      <c r="C30" s="58">
        <f t="shared" si="0"/>
        <v>14891.246462863784</v>
      </c>
      <c r="D30" s="59">
        <f>+'Tbl2'!L31</f>
        <v>13272.328938842171</v>
      </c>
      <c r="E30" s="59">
        <f>+'Tbl2'!C31-'Tbl2'!I31</f>
        <v>592.58991848834739</v>
      </c>
      <c r="F30" s="59"/>
      <c r="G30" s="49">
        <f>'Tbl 10'!O29/'Tbl11'!C29</f>
        <v>1026.3276055332658</v>
      </c>
      <c r="H30" s="49"/>
      <c r="I30" s="100">
        <f>Allexp!Y30/'Tbl11'!C29</f>
        <v>2084.4536860054131</v>
      </c>
    </row>
    <row r="31" spans="1:9">
      <c r="A31" s="3" t="s">
        <v>67</v>
      </c>
      <c r="B31" s="58">
        <f>+C31+I31</f>
        <v>14981.05301331525</v>
      </c>
      <c r="C31" s="58">
        <f t="shared" si="0"/>
        <v>13784.445697029005</v>
      </c>
      <c r="D31" s="59">
        <f>+'Tbl2'!L32</f>
        <v>12006.966404997385</v>
      </c>
      <c r="E31" s="59">
        <f>+'Tbl2'!C32-'Tbl2'!I32</f>
        <v>904.26256090542665</v>
      </c>
      <c r="F31" s="59"/>
      <c r="G31" s="49">
        <f>'Tbl 10'!O30/'Tbl11'!C30</f>
        <v>873.21673112619328</v>
      </c>
      <c r="H31" s="49"/>
      <c r="I31" s="100">
        <f>Allexp!Y31/'Tbl11'!C30</f>
        <v>1196.6073162862447</v>
      </c>
    </row>
    <row r="32" spans="1:9">
      <c r="A32" s="3" t="s">
        <v>68</v>
      </c>
      <c r="B32" s="58">
        <f>+C32+I32</f>
        <v>12652.090419720007</v>
      </c>
      <c r="C32" s="58">
        <f t="shared" si="0"/>
        <v>11593.06867202479</v>
      </c>
      <c r="D32" s="59">
        <f>+'Tbl2'!L33</f>
        <v>9962.9766803246366</v>
      </c>
      <c r="E32" s="59">
        <f>+'Tbl2'!C33-'Tbl2'!I33</f>
        <v>829.14749166075671</v>
      </c>
      <c r="F32" s="59"/>
      <c r="G32" s="49">
        <f>'Tbl 10'!O31/'Tbl11'!C31</f>
        <v>800.94450003939801</v>
      </c>
      <c r="H32" s="49"/>
      <c r="I32" s="100">
        <f>Allexp!Y32/'Tbl11'!C31</f>
        <v>1059.0217476952171</v>
      </c>
    </row>
    <row r="33" spans="1:10">
      <c r="A33" s="3" t="s">
        <v>69</v>
      </c>
      <c r="B33" s="58">
        <f>+C33+I33</f>
        <v>12711.720712951321</v>
      </c>
      <c r="C33" s="58">
        <f t="shared" si="0"/>
        <v>12312.50232108658</v>
      </c>
      <c r="D33" s="59">
        <f>+'Tbl2'!L34</f>
        <v>10615.388198352739</v>
      </c>
      <c r="E33" s="59">
        <f>+'Tbl2'!C34-'Tbl2'!I34</f>
        <v>886.05360529191239</v>
      </c>
      <c r="F33" s="59"/>
      <c r="G33" s="49">
        <f>'Tbl 10'!O32/'Tbl11'!C32</f>
        <v>811.06051744192871</v>
      </c>
      <c r="H33" s="49"/>
      <c r="I33" s="100">
        <f>Allexp!Y33/'Tbl11'!C32</f>
        <v>399.21839186474136</v>
      </c>
    </row>
    <row r="34" spans="1:10">
      <c r="A34" s="3" t="s">
        <v>70</v>
      </c>
      <c r="B34" s="58">
        <f>+C34+I34</f>
        <v>14090.706952309718</v>
      </c>
      <c r="C34" s="58">
        <f t="shared" si="0"/>
        <v>13637.093674537877</v>
      </c>
      <c r="D34" s="59">
        <f>+'Tbl2'!L35</f>
        <v>11752.515902696156</v>
      </c>
      <c r="E34" s="59">
        <f>+'Tbl2'!C35-'Tbl2'!I35</f>
        <v>1006.0692310432023</v>
      </c>
      <c r="F34" s="59"/>
      <c r="G34" s="49">
        <f>'Tbl 10'!O33/'Tbl11'!C33</f>
        <v>878.50854079851842</v>
      </c>
      <c r="H34" s="49"/>
      <c r="I34" s="100">
        <f>Allexp!Y34/'Tbl11'!C33</f>
        <v>453.61327777184175</v>
      </c>
    </row>
    <row r="35" spans="1:10">
      <c r="B35" s="30"/>
      <c r="C35" s="58"/>
      <c r="D35" s="59"/>
      <c r="E35" s="59"/>
      <c r="F35" s="59"/>
      <c r="G35" s="49"/>
      <c r="H35" s="49"/>
      <c r="I35" s="100"/>
    </row>
    <row r="36" spans="1:10">
      <c r="A36" s="3" t="s">
        <v>71</v>
      </c>
      <c r="B36" s="58">
        <f>+C36+I36</f>
        <v>12119.71625712734</v>
      </c>
      <c r="C36" s="58">
        <f t="shared" si="0"/>
        <v>11854.761826862157</v>
      </c>
      <c r="D36" s="59">
        <f>+'Tbl2'!L37</f>
        <v>10561.345696443115</v>
      </c>
      <c r="E36" s="59">
        <f>+'Tbl2'!C37-'Tbl2'!I37</f>
        <v>525.80521087881243</v>
      </c>
      <c r="F36" s="59"/>
      <c r="G36" s="49">
        <f>'Tbl 10'!O35/'Tbl11'!C35</f>
        <v>767.61091954022982</v>
      </c>
      <c r="H36" s="49"/>
      <c r="I36" s="100">
        <f>Allexp!Y36/'Tbl11'!C35</f>
        <v>264.9544302651824</v>
      </c>
      <c r="J36" s="31"/>
    </row>
    <row r="37" spans="1:10">
      <c r="A37" s="3" t="s">
        <v>72</v>
      </c>
      <c r="B37" s="58">
        <f>+C37+I37</f>
        <v>12357.423648934351</v>
      </c>
      <c r="C37" s="58">
        <f t="shared" si="0"/>
        <v>12157.337914856098</v>
      </c>
      <c r="D37" s="59">
        <f>+'Tbl2'!L38</f>
        <v>10935.406460464405</v>
      </c>
      <c r="E37" s="59">
        <f>+'Tbl2'!C38-'Tbl2'!I38</f>
        <v>455.76235504214856</v>
      </c>
      <c r="F37" s="59"/>
      <c r="G37" s="49">
        <f>'Tbl 10'!O36/'Tbl11'!C36</f>
        <v>766.16909934954538</v>
      </c>
      <c r="H37" s="49"/>
      <c r="I37" s="100">
        <f>Allexp!Y37/'Tbl11'!C36</f>
        <v>200.0857340782525</v>
      </c>
    </row>
    <row r="38" spans="1:10">
      <c r="A38" s="3" t="s">
        <v>73</v>
      </c>
      <c r="B38" s="58">
        <f>+C38+I38</f>
        <v>13254.320692212084</v>
      </c>
      <c r="C38" s="58">
        <f t="shared" si="0"/>
        <v>12609.803063472784</v>
      </c>
      <c r="D38" s="59">
        <f>+'Tbl2'!L39</f>
        <v>11202.475069207085</v>
      </c>
      <c r="E38" s="59">
        <f>+'Tbl2'!C39-'Tbl2'!I39</f>
        <v>571.97005946159697</v>
      </c>
      <c r="F38" s="59"/>
      <c r="G38" s="49">
        <f>'Tbl 10'!O37/'Tbl11'!C37</f>
        <v>835.35793480410155</v>
      </c>
      <c r="H38" s="49"/>
      <c r="I38" s="100">
        <f>Allexp!Y38/'Tbl11'!C37</f>
        <v>644.51762873930113</v>
      </c>
    </row>
    <row r="39" spans="1:10">
      <c r="A39" s="8" t="s">
        <v>74</v>
      </c>
      <c r="B39" s="48">
        <f>+C39+I39</f>
        <v>17362.750881451397</v>
      </c>
      <c r="C39" s="48">
        <f t="shared" si="0"/>
        <v>16219.825425944076</v>
      </c>
      <c r="D39" s="48">
        <f>+'Tbl2'!L40</f>
        <v>14177.434792823911</v>
      </c>
      <c r="E39" s="128">
        <f>+'Tbl2'!C40-'Tbl2'!I40</f>
        <v>946.38598546733192</v>
      </c>
      <c r="F39" s="48"/>
      <c r="G39" s="48">
        <f>'Tbl 10'!O38/'Tbl11'!C38</f>
        <v>1096.0046476528341</v>
      </c>
      <c r="H39" s="48"/>
      <c r="I39" s="101">
        <f>Allexp!Y39/'Tbl11'!C38</f>
        <v>1142.925455507321</v>
      </c>
    </row>
    <row r="40" spans="1:10">
      <c r="A40" s="3" t="s">
        <v>179</v>
      </c>
      <c r="I40" s="31"/>
    </row>
    <row r="41" spans="1:10">
      <c r="A41" s="87" t="s">
        <v>146</v>
      </c>
    </row>
    <row r="42" spans="1:10">
      <c r="A42" t="s">
        <v>171</v>
      </c>
    </row>
  </sheetData>
  <sheetProtection password="CAF5" sheet="1" objects="1" scenarios="1"/>
  <mergeCells count="5">
    <mergeCell ref="G7:G9"/>
    <mergeCell ref="A1:I1"/>
    <mergeCell ref="A3:I3"/>
    <mergeCell ref="A4:I4"/>
    <mergeCell ref="C6:G6"/>
  </mergeCells>
  <phoneticPr fontId="0" type="noConversion"/>
  <printOptions horizontalCentered="1"/>
  <pageMargins left="0.75" right="0.75" top="0.87" bottom="0.88" header="0.67" footer="0.5"/>
  <pageSetup scale="92" orientation="landscape" r:id="rId1"/>
  <headerFooter scaleWithDoc="0" alignWithMargins="0">
    <oddFooter>&amp;L&amp;"Arial,Italic"MSDE - LFRO   12 / 2014&amp;9
&amp;C- 1 -&amp;R&amp;"Arial,Italic"Selected Financial Data - Part 3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AE43"/>
  <sheetViews>
    <sheetView zoomScaleNormal="100" workbookViewId="0">
      <selection activeCell="F11" sqref="F11"/>
    </sheetView>
  </sheetViews>
  <sheetFormatPr defaultRowHeight="12.75"/>
  <cols>
    <col min="1" max="1" width="14.7109375" style="14" customWidth="1"/>
    <col min="2" max="2" width="16.5703125" style="16" customWidth="1"/>
    <col min="3" max="3" width="12.28515625" style="16" customWidth="1"/>
    <col min="4" max="4" width="13" style="16" customWidth="1"/>
    <col min="5" max="5" width="14" style="16" customWidth="1"/>
    <col min="6" max="7" width="12.7109375" style="16" customWidth="1"/>
    <col min="8" max="8" width="14.28515625" style="16" customWidth="1"/>
    <col min="9" max="9" width="13.140625" style="16" bestFit="1" customWidth="1"/>
    <col min="10" max="10" width="14.28515625" style="16" bestFit="1" customWidth="1"/>
    <col min="11" max="11" width="12.7109375" style="16" customWidth="1"/>
    <col min="12" max="13" width="12.28515625" style="16" customWidth="1"/>
    <col min="14" max="14" width="13.85546875" style="16" customWidth="1"/>
    <col min="15" max="15" width="15" style="16" customWidth="1"/>
    <col min="16" max="16384" width="9.140625" style="16"/>
  </cols>
  <sheetData>
    <row r="1" spans="1:31">
      <c r="A1" s="260" t="s">
        <v>130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</row>
    <row r="3" spans="1:31">
      <c r="A3" s="261" t="s">
        <v>213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</row>
    <row r="5" spans="1:31" ht="13.5" thickBot="1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</row>
    <row r="6" spans="1:31" ht="15" customHeight="1" thickTop="1">
      <c r="A6" s="3" t="s">
        <v>112</v>
      </c>
      <c r="B6" s="18" t="s">
        <v>77</v>
      </c>
      <c r="C6" s="18"/>
      <c r="D6" s="18" t="s">
        <v>26</v>
      </c>
      <c r="E6" s="18" t="s">
        <v>27</v>
      </c>
      <c r="F6" s="18" t="s">
        <v>30</v>
      </c>
      <c r="G6" s="18" t="s">
        <v>32</v>
      </c>
      <c r="H6" s="18"/>
      <c r="I6" s="18" t="s">
        <v>37</v>
      </c>
      <c r="J6" s="18"/>
      <c r="K6" s="18" t="s">
        <v>36</v>
      </c>
      <c r="L6" s="18"/>
      <c r="M6" s="18" t="s">
        <v>45</v>
      </c>
      <c r="N6" s="18"/>
      <c r="O6" s="18" t="s">
        <v>84</v>
      </c>
    </row>
    <row r="7" spans="1:31">
      <c r="A7" t="s">
        <v>35</v>
      </c>
      <c r="B7" s="18" t="s">
        <v>78</v>
      </c>
      <c r="C7" s="18" t="s">
        <v>24</v>
      </c>
      <c r="D7" s="18" t="s">
        <v>24</v>
      </c>
      <c r="E7" s="18" t="s">
        <v>29</v>
      </c>
      <c r="F7" s="18" t="s">
        <v>27</v>
      </c>
      <c r="G7" s="18" t="s">
        <v>27</v>
      </c>
      <c r="H7" s="18" t="s">
        <v>34</v>
      </c>
      <c r="I7" s="18" t="s">
        <v>38</v>
      </c>
      <c r="J7" s="18" t="s">
        <v>40</v>
      </c>
      <c r="K7" s="18" t="s">
        <v>41</v>
      </c>
      <c r="L7" s="18" t="s">
        <v>43</v>
      </c>
      <c r="M7" s="18" t="s">
        <v>46</v>
      </c>
      <c r="N7" s="112" t="s">
        <v>155</v>
      </c>
      <c r="O7" s="18" t="s">
        <v>85</v>
      </c>
    </row>
    <row r="8" spans="1:31" ht="13.5" thickBot="1">
      <c r="A8" s="4" t="s">
        <v>113</v>
      </c>
      <c r="B8" s="153" t="s">
        <v>194</v>
      </c>
      <c r="C8" s="20" t="s">
        <v>25</v>
      </c>
      <c r="D8" s="20" t="s">
        <v>25</v>
      </c>
      <c r="E8" s="20" t="s">
        <v>28</v>
      </c>
      <c r="F8" s="20" t="s">
        <v>31</v>
      </c>
      <c r="G8" s="20" t="s">
        <v>33</v>
      </c>
      <c r="H8" s="20" t="s">
        <v>35</v>
      </c>
      <c r="I8" s="20" t="s">
        <v>39</v>
      </c>
      <c r="J8" s="20" t="s">
        <v>39</v>
      </c>
      <c r="K8" s="20" t="s">
        <v>42</v>
      </c>
      <c r="L8" s="20" t="s">
        <v>44</v>
      </c>
      <c r="M8" s="20" t="s">
        <v>44</v>
      </c>
      <c r="N8" s="7" t="s">
        <v>48</v>
      </c>
      <c r="O8" s="20" t="s">
        <v>86</v>
      </c>
    </row>
    <row r="9" spans="1:31">
      <c r="A9" s="74" t="s">
        <v>76</v>
      </c>
      <c r="B9" s="67">
        <f t="shared" ref="B9:O9" si="0">SUM(B11:B38)</f>
        <v>10754680422.039999</v>
      </c>
      <c r="C9" s="67">
        <f t="shared" si="0"/>
        <v>313659193.31999999</v>
      </c>
      <c r="D9" s="212">
        <f t="shared" si="0"/>
        <v>733255058.94000006</v>
      </c>
      <c r="E9" s="212">
        <f t="shared" si="0"/>
        <v>4049090057.5300002</v>
      </c>
      <c r="F9" s="212">
        <f t="shared" si="0"/>
        <v>201373992.93000001</v>
      </c>
      <c r="G9" s="212">
        <f t="shared" si="0"/>
        <v>203372463.49000004</v>
      </c>
      <c r="H9" s="212">
        <f t="shared" si="0"/>
        <v>1234417029.4399996</v>
      </c>
      <c r="I9" s="212">
        <f t="shared" si="0"/>
        <v>76734889.690000013</v>
      </c>
      <c r="J9" s="212">
        <f t="shared" si="0"/>
        <v>63609106.609999999</v>
      </c>
      <c r="K9" s="212">
        <f t="shared" si="0"/>
        <v>570266307.44000018</v>
      </c>
      <c r="L9" s="212">
        <f t="shared" si="0"/>
        <v>702739763.36999989</v>
      </c>
      <c r="M9" s="212">
        <f t="shared" si="0"/>
        <v>230050246.58000001</v>
      </c>
      <c r="N9" s="212">
        <f t="shared" si="0"/>
        <v>3128652554.7299991</v>
      </c>
      <c r="O9" s="145">
        <f t="shared" si="0"/>
        <v>752540242.02999985</v>
      </c>
    </row>
    <row r="10" spans="1:31"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203"/>
      <c r="M10" s="14"/>
      <c r="N10" s="204"/>
      <c r="O10" s="14"/>
      <c r="P10" s="14"/>
      <c r="Q10" s="14"/>
      <c r="R10" s="14"/>
      <c r="S10" s="14"/>
      <c r="T10" s="14"/>
      <c r="U10" s="14"/>
    </row>
    <row r="11" spans="1:31">
      <c r="A11" s="75" t="s">
        <v>52</v>
      </c>
      <c r="B11" s="14">
        <f>SUM(C11:N11)-O11</f>
        <v>110413414.63000001</v>
      </c>
      <c r="C11" s="14">
        <v>1904170.2499999998</v>
      </c>
      <c r="D11" s="14">
        <v>7076250.5899999999</v>
      </c>
      <c r="E11" s="14">
        <v>43456280.889999993</v>
      </c>
      <c r="F11" s="14">
        <v>2864658.8900000006</v>
      </c>
      <c r="G11" s="14">
        <v>1754102.7500000002</v>
      </c>
      <c r="H11" s="14">
        <v>13782263.440000001</v>
      </c>
      <c r="I11" s="14">
        <v>727643.29</v>
      </c>
      <c r="J11" s="14">
        <v>804639.36</v>
      </c>
      <c r="K11" s="14">
        <v>6193074.6000000015</v>
      </c>
      <c r="L11" s="14">
        <v>8181439.5300000003</v>
      </c>
      <c r="M11" s="14">
        <v>1592835.55</v>
      </c>
      <c r="N11" s="14">
        <v>30127393.95000001</v>
      </c>
      <c r="O11" s="88">
        <v>8051338.46</v>
      </c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</row>
    <row r="12" spans="1:31">
      <c r="A12" s="75" t="s">
        <v>53</v>
      </c>
      <c r="B12" s="14">
        <f>SUM(C12:N12)-O12</f>
        <v>914200228.91000009</v>
      </c>
      <c r="C12" s="14">
        <v>27593126.080000002</v>
      </c>
      <c r="D12" s="14">
        <v>59707618.019999988</v>
      </c>
      <c r="E12" s="14">
        <v>354384264.30000007</v>
      </c>
      <c r="F12" s="14">
        <v>31661761.68</v>
      </c>
      <c r="G12" s="14">
        <v>15771830.239999996</v>
      </c>
      <c r="H12" s="14">
        <v>94224923.039999977</v>
      </c>
      <c r="I12" s="14">
        <v>6278165.6399999997</v>
      </c>
      <c r="J12" s="14">
        <v>0</v>
      </c>
      <c r="K12" s="14">
        <v>48889742.629999995</v>
      </c>
      <c r="L12" s="14">
        <v>60706196.490000002</v>
      </c>
      <c r="M12" s="14">
        <v>13956673.119999999</v>
      </c>
      <c r="N12" s="14">
        <v>264787046.15000001</v>
      </c>
      <c r="O12" s="88">
        <v>63761118.479999997</v>
      </c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</row>
    <row r="13" spans="1:31">
      <c r="A13" s="75" t="s">
        <v>75</v>
      </c>
      <c r="B13" s="14">
        <f>SUM(C13:N13)-O13</f>
        <v>1161175119.6499999</v>
      </c>
      <c r="C13" s="14">
        <v>67867562.199999988</v>
      </c>
      <c r="D13" s="14">
        <v>87544395.480000034</v>
      </c>
      <c r="E13" s="14">
        <v>369355616.26999998</v>
      </c>
      <c r="F13" s="14">
        <v>22681104.23</v>
      </c>
      <c r="G13" s="14">
        <v>70123548.800000027</v>
      </c>
      <c r="H13" s="14">
        <v>165501629.32999998</v>
      </c>
      <c r="I13" s="14">
        <v>16011035.799999999</v>
      </c>
      <c r="J13" s="14">
        <v>0</v>
      </c>
      <c r="K13" s="14">
        <v>45097445.950000003</v>
      </c>
      <c r="L13" s="14">
        <v>69276937.180000007</v>
      </c>
      <c r="M13" s="14">
        <v>14814404.130000001</v>
      </c>
      <c r="N13" s="14">
        <v>300716622.59999979</v>
      </c>
      <c r="O13" s="88">
        <v>67815182.319999993</v>
      </c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</row>
    <row r="14" spans="1:31">
      <c r="A14" s="75" t="s">
        <v>54</v>
      </c>
      <c r="B14" s="14">
        <f>SUM(C14:N14)-O14</f>
        <v>1281578062.0000002</v>
      </c>
      <c r="C14" s="14">
        <v>42578408.93</v>
      </c>
      <c r="D14" s="14">
        <v>87352725.579999998</v>
      </c>
      <c r="E14" s="14">
        <v>461415292.29000008</v>
      </c>
      <c r="F14" s="14">
        <v>26908764.839999996</v>
      </c>
      <c r="G14" s="14">
        <v>13974376.419999998</v>
      </c>
      <c r="H14" s="14">
        <v>147197729.68000001</v>
      </c>
      <c r="I14" s="14">
        <v>9488679.0700000003</v>
      </c>
      <c r="J14" s="14">
        <v>14559545.880000001</v>
      </c>
      <c r="K14" s="14">
        <v>53847182.600000001</v>
      </c>
      <c r="L14" s="14">
        <v>87830764.480000004</v>
      </c>
      <c r="M14" s="14">
        <v>32930141</v>
      </c>
      <c r="N14" s="14">
        <v>391126179.49000007</v>
      </c>
      <c r="O14" s="88">
        <v>87631728.260000005</v>
      </c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</row>
    <row r="15" spans="1:31">
      <c r="A15" s="75" t="s">
        <v>55</v>
      </c>
      <c r="B15" s="14">
        <f>SUM(C15:N15)-O15</f>
        <v>195081369.69999996</v>
      </c>
      <c r="C15" s="14">
        <v>4944811.51</v>
      </c>
      <c r="D15" s="14">
        <v>11604287.010000002</v>
      </c>
      <c r="E15" s="14">
        <v>80517930.109999999</v>
      </c>
      <c r="F15" s="14">
        <v>2319007.1400000006</v>
      </c>
      <c r="G15" s="14">
        <v>1466843.23</v>
      </c>
      <c r="H15" s="14">
        <v>23316574.119999997</v>
      </c>
      <c r="I15" s="14">
        <v>1302246.28</v>
      </c>
      <c r="J15" s="14">
        <v>1416337.5199999998</v>
      </c>
      <c r="K15" s="14">
        <v>13881950.23</v>
      </c>
      <c r="L15" s="14">
        <v>14956192.07</v>
      </c>
      <c r="M15" s="14">
        <v>3238049.54</v>
      </c>
      <c r="N15" s="14">
        <v>52001517.149999991</v>
      </c>
      <c r="O15" s="88">
        <v>15884376.210000001</v>
      </c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</row>
    <row r="16" spans="1:31">
      <c r="A16" s="75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88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</row>
    <row r="17" spans="1:31">
      <c r="A17" s="75" t="s">
        <v>56</v>
      </c>
      <c r="B17" s="14">
        <f>SUM(C17:N17)-O17</f>
        <v>58880692.980000012</v>
      </c>
      <c r="C17" s="14">
        <v>1722079.04</v>
      </c>
      <c r="D17" s="14">
        <v>4228696.7699999996</v>
      </c>
      <c r="E17" s="14">
        <v>24314481.91</v>
      </c>
      <c r="F17" s="14">
        <v>893270.89</v>
      </c>
      <c r="G17" s="14">
        <v>799202.74</v>
      </c>
      <c r="H17" s="14">
        <v>5362752.8999999985</v>
      </c>
      <c r="I17" s="14">
        <v>616965.35000000009</v>
      </c>
      <c r="J17" s="14">
        <v>605432.34</v>
      </c>
      <c r="K17" s="14">
        <v>3783055.6999999997</v>
      </c>
      <c r="L17" s="14">
        <v>3700410.5900000003</v>
      </c>
      <c r="M17" s="14">
        <v>755198.01</v>
      </c>
      <c r="N17" s="14">
        <v>16437197.75</v>
      </c>
      <c r="O17" s="88">
        <v>4338051.01</v>
      </c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</row>
    <row r="18" spans="1:31">
      <c r="A18" s="75" t="s">
        <v>57</v>
      </c>
      <c r="B18" s="14">
        <f>SUM(C18:N18)-O18</f>
        <v>314862654.19</v>
      </c>
      <c r="C18" s="14">
        <v>4827246.8099999996</v>
      </c>
      <c r="D18" s="14">
        <v>23007671.809999999</v>
      </c>
      <c r="E18" s="14">
        <v>121115728.13</v>
      </c>
      <c r="F18" s="14">
        <v>8342595.4399999995</v>
      </c>
      <c r="G18" s="14">
        <v>1777314.1399999997</v>
      </c>
      <c r="H18" s="14">
        <v>31828568.259999998</v>
      </c>
      <c r="I18" s="14">
        <v>1319403.4100000001</v>
      </c>
      <c r="J18" s="14">
        <v>3285448.3</v>
      </c>
      <c r="K18" s="14">
        <v>20190980.41</v>
      </c>
      <c r="L18" s="14">
        <v>25257629.859999999</v>
      </c>
      <c r="M18" s="14">
        <v>6680025.8000000007</v>
      </c>
      <c r="N18" s="14">
        <v>89661681.609999985</v>
      </c>
      <c r="O18" s="88">
        <v>22431639.789999999</v>
      </c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</row>
    <row r="19" spans="1:31">
      <c r="A19" s="75" t="s">
        <v>58</v>
      </c>
      <c r="B19" s="14">
        <f>SUM(C19:N19)-O19</f>
        <v>174934904.69</v>
      </c>
      <c r="C19" s="14">
        <v>4208043.99</v>
      </c>
      <c r="D19" s="14">
        <v>13539531.669999998</v>
      </c>
      <c r="E19" s="14">
        <v>68237316.219999999</v>
      </c>
      <c r="F19" s="14">
        <v>3643215.3899999997</v>
      </c>
      <c r="G19" s="14">
        <v>2145807.85</v>
      </c>
      <c r="H19" s="14">
        <v>21866258.640000001</v>
      </c>
      <c r="I19" s="14">
        <v>995115.76</v>
      </c>
      <c r="J19" s="14">
        <v>1524398.7</v>
      </c>
      <c r="K19" s="14">
        <v>9492677.7300000004</v>
      </c>
      <c r="L19" s="14">
        <v>11244329.74</v>
      </c>
      <c r="M19" s="14">
        <v>4241332.3800000008</v>
      </c>
      <c r="N19" s="14">
        <v>47443994.260000005</v>
      </c>
      <c r="O19" s="88">
        <v>13647117.640000001</v>
      </c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</row>
    <row r="20" spans="1:31">
      <c r="A20" s="75" t="s">
        <v>59</v>
      </c>
      <c r="B20" s="14">
        <f>SUM(C20:N20)-O20</f>
        <v>310985574.31999999</v>
      </c>
      <c r="C20" s="14">
        <v>8566020.2799999993</v>
      </c>
      <c r="D20" s="14">
        <v>21209795.980000008</v>
      </c>
      <c r="E20" s="14">
        <v>125055435.73999998</v>
      </c>
      <c r="F20" s="14">
        <v>5417862.8400000017</v>
      </c>
      <c r="G20" s="14">
        <v>2185910.9799999995</v>
      </c>
      <c r="H20" s="14">
        <v>30109915.409999996</v>
      </c>
      <c r="I20" s="14">
        <v>3527389.5</v>
      </c>
      <c r="J20" s="14">
        <v>2782950.1100000003</v>
      </c>
      <c r="K20" s="14">
        <v>25178703.029999997</v>
      </c>
      <c r="L20" s="14">
        <v>24831709.100000001</v>
      </c>
      <c r="M20" s="14">
        <v>6242991.5600000005</v>
      </c>
      <c r="N20" s="14">
        <v>77811834.129999995</v>
      </c>
      <c r="O20" s="88">
        <v>21934944.34</v>
      </c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</row>
    <row r="21" spans="1:31">
      <c r="A21" s="75" t="s">
        <v>60</v>
      </c>
      <c r="B21" s="14">
        <f>SUM(C21:N21)-O21</f>
        <v>56019588.74000001</v>
      </c>
      <c r="C21" s="14">
        <v>1400428.71</v>
      </c>
      <c r="D21" s="14">
        <v>4880175.9800000004</v>
      </c>
      <c r="E21" s="14">
        <v>21773426.279999997</v>
      </c>
      <c r="F21" s="14">
        <v>1287328.6099999999</v>
      </c>
      <c r="G21" s="14">
        <v>1332602.1600000001</v>
      </c>
      <c r="H21" s="14">
        <v>5474382.9100000011</v>
      </c>
      <c r="I21" s="14">
        <v>457221.19999999995</v>
      </c>
      <c r="J21" s="14">
        <v>541998</v>
      </c>
      <c r="K21" s="14">
        <v>3428893.8800000004</v>
      </c>
      <c r="L21" s="14">
        <v>3643481.84</v>
      </c>
      <c r="M21" s="14">
        <v>1049923.69</v>
      </c>
      <c r="N21" s="14">
        <v>14288757.59</v>
      </c>
      <c r="O21" s="88">
        <v>3539032.11</v>
      </c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</row>
    <row r="22" spans="1:31">
      <c r="A22" s="75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88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</row>
    <row r="23" spans="1:31">
      <c r="A23" s="75" t="s">
        <v>61</v>
      </c>
      <c r="B23" s="14">
        <f>SUM(C23:N23)-O23</f>
        <v>463145673.24999994</v>
      </c>
      <c r="C23" s="14">
        <v>9218523.8300000019</v>
      </c>
      <c r="D23" s="14">
        <v>29515543.800000001</v>
      </c>
      <c r="E23" s="14">
        <v>189307903.12999994</v>
      </c>
      <c r="F23" s="14">
        <v>7054392.8099999977</v>
      </c>
      <c r="G23" s="14">
        <v>1845512.5299999998</v>
      </c>
      <c r="H23" s="14">
        <v>43976353.390000008</v>
      </c>
      <c r="I23" s="14">
        <v>2568249.8900000006</v>
      </c>
      <c r="J23" s="14">
        <v>5786920.9500000002</v>
      </c>
      <c r="K23" s="14">
        <v>17973566.949999999</v>
      </c>
      <c r="L23" s="14">
        <v>33653600.480000004</v>
      </c>
      <c r="M23" s="14">
        <v>10766989.559999999</v>
      </c>
      <c r="N23" s="14">
        <v>144309672.47</v>
      </c>
      <c r="O23" s="88">
        <v>32831556.539999999</v>
      </c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</row>
    <row r="24" spans="1:31">
      <c r="A24" s="75" t="s">
        <v>62</v>
      </c>
      <c r="B24" s="14">
        <f>SUM(C24:N24)-O24</f>
        <v>48401757.819999993</v>
      </c>
      <c r="C24" s="14">
        <v>1363707.2000000002</v>
      </c>
      <c r="D24" s="14">
        <v>2330001.1800000002</v>
      </c>
      <c r="E24" s="14">
        <v>19030289.429999996</v>
      </c>
      <c r="F24" s="14">
        <v>854131.88</v>
      </c>
      <c r="G24" s="14">
        <v>317668.67</v>
      </c>
      <c r="H24" s="14">
        <v>3935299.2699999996</v>
      </c>
      <c r="I24" s="14">
        <v>631708.19999999984</v>
      </c>
      <c r="J24" s="14">
        <v>554580.15</v>
      </c>
      <c r="K24" s="14">
        <v>4117387.24</v>
      </c>
      <c r="L24" s="14">
        <v>3950157.75</v>
      </c>
      <c r="M24" s="14">
        <v>718596.21000000008</v>
      </c>
      <c r="N24" s="14">
        <v>14212643.790000001</v>
      </c>
      <c r="O24" s="88">
        <v>3614413.15</v>
      </c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</row>
    <row r="25" spans="1:31">
      <c r="A25" s="75" t="s">
        <v>63</v>
      </c>
      <c r="B25" s="14">
        <f>SUM(C25:N25)-O25</f>
        <v>436879414.70999998</v>
      </c>
      <c r="C25" s="14">
        <v>10919540.749999998</v>
      </c>
      <c r="D25" s="14">
        <v>25328184.259999994</v>
      </c>
      <c r="E25" s="14">
        <v>166356292.23000002</v>
      </c>
      <c r="F25" s="14">
        <v>7746777.6100000013</v>
      </c>
      <c r="G25" s="14">
        <v>3060560.66</v>
      </c>
      <c r="H25" s="14">
        <v>42808998.300000012</v>
      </c>
      <c r="I25" s="14">
        <v>1619899.73</v>
      </c>
      <c r="J25" s="14">
        <v>3267348.39</v>
      </c>
      <c r="K25" s="14">
        <v>31133506.380000003</v>
      </c>
      <c r="L25" s="14">
        <v>27945991.589999996</v>
      </c>
      <c r="M25" s="14">
        <v>12413315.149999999</v>
      </c>
      <c r="N25" s="14">
        <v>134676874.03000003</v>
      </c>
      <c r="O25" s="88">
        <v>30397874.370000001</v>
      </c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</row>
    <row r="26" spans="1:31">
      <c r="A26" s="75" t="s">
        <v>64</v>
      </c>
      <c r="B26" s="14">
        <f>SUM(C26:N26)-O26</f>
        <v>703748433.95999992</v>
      </c>
      <c r="C26" s="14">
        <v>11151472.58</v>
      </c>
      <c r="D26" s="14">
        <v>54106618.109999992</v>
      </c>
      <c r="E26" s="14">
        <v>300385585.47999996</v>
      </c>
      <c r="F26" s="14">
        <v>12196165.140000001</v>
      </c>
      <c r="G26" s="14">
        <v>3073614.1899999995</v>
      </c>
      <c r="H26" s="14">
        <v>89940495.850000009</v>
      </c>
      <c r="I26" s="14">
        <v>2860878</v>
      </c>
      <c r="J26" s="14">
        <v>6096274</v>
      </c>
      <c r="K26" s="14">
        <v>36580975</v>
      </c>
      <c r="L26" s="14">
        <v>37561210</v>
      </c>
      <c r="M26" s="14">
        <v>20126536.900000002</v>
      </c>
      <c r="N26" s="14">
        <v>185057005.57999998</v>
      </c>
      <c r="O26" s="88">
        <v>55388396.869999997</v>
      </c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</row>
    <row r="27" spans="1:31">
      <c r="A27" s="75" t="s">
        <v>65</v>
      </c>
      <c r="B27" s="14">
        <f>SUM(C27:N27)-O27</f>
        <v>28363319.049999997</v>
      </c>
      <c r="C27" s="14">
        <v>1123184.8399999999</v>
      </c>
      <c r="D27" s="14">
        <v>2218372.33</v>
      </c>
      <c r="E27" s="14">
        <v>10546872.229999997</v>
      </c>
      <c r="F27" s="14">
        <v>390844.29</v>
      </c>
      <c r="G27" s="14">
        <v>361755.70999999996</v>
      </c>
      <c r="H27" s="14">
        <v>2932775.01</v>
      </c>
      <c r="I27" s="14">
        <v>233302.25</v>
      </c>
      <c r="J27" s="14">
        <v>342559.86</v>
      </c>
      <c r="K27" s="14">
        <v>2138162.15</v>
      </c>
      <c r="L27" s="14">
        <v>2106944.11</v>
      </c>
      <c r="M27" s="14">
        <v>596349.30000000005</v>
      </c>
      <c r="N27" s="14">
        <v>7354004.3500000006</v>
      </c>
      <c r="O27" s="88">
        <v>1981807.38</v>
      </c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</row>
    <row r="28" spans="1:31">
      <c r="A28" s="75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</row>
    <row r="29" spans="1:31">
      <c r="A29" s="130" t="s">
        <v>147</v>
      </c>
      <c r="B29" s="14">
        <f>SUM(C29:N29)-O29</f>
        <v>2043379851.8799999</v>
      </c>
      <c r="C29" s="14">
        <v>37685575.629999995</v>
      </c>
      <c r="D29" s="14">
        <v>135821732.83000001</v>
      </c>
      <c r="E29" s="14">
        <v>829059478.72999978</v>
      </c>
      <c r="F29" s="14">
        <v>25561872.530000001</v>
      </c>
      <c r="G29" s="14">
        <v>11254694.51</v>
      </c>
      <c r="H29" s="14">
        <v>241080919.13999999</v>
      </c>
      <c r="I29" s="14">
        <v>10568474.93</v>
      </c>
      <c r="J29" s="14">
        <v>18994.13</v>
      </c>
      <c r="K29" s="14">
        <v>87334539.230000004</v>
      </c>
      <c r="L29" s="14">
        <v>115919603.37</v>
      </c>
      <c r="M29" s="14">
        <v>32665998.319999997</v>
      </c>
      <c r="N29" s="14">
        <v>667665770.48000002</v>
      </c>
      <c r="O29" s="88">
        <v>151257801.94999999</v>
      </c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</row>
    <row r="30" spans="1:31">
      <c r="A30" s="75" t="s">
        <v>67</v>
      </c>
      <c r="B30" s="14">
        <f>SUM(C30:N30)-O30</f>
        <v>1572687104.5100002</v>
      </c>
      <c r="C30" s="14">
        <v>55734076.800000019</v>
      </c>
      <c r="D30" s="14">
        <v>100766182.64000002</v>
      </c>
      <c r="E30" s="14">
        <v>513228234.51999998</v>
      </c>
      <c r="F30" s="14">
        <v>22491311.700000003</v>
      </c>
      <c r="G30" s="14">
        <v>62022242.00999999</v>
      </c>
      <c r="H30" s="14">
        <v>187329294.61999995</v>
      </c>
      <c r="I30" s="14">
        <v>11023875.709999997</v>
      </c>
      <c r="J30" s="14">
        <v>13355683.339999998</v>
      </c>
      <c r="K30" s="14">
        <v>110146142.74000001</v>
      </c>
      <c r="L30" s="14">
        <v>110304279.59999999</v>
      </c>
      <c r="M30" s="14">
        <v>46507914.659999996</v>
      </c>
      <c r="N30" s="14">
        <v>446142387.79000008</v>
      </c>
      <c r="O30" s="88">
        <v>106364521.62</v>
      </c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</row>
    <row r="31" spans="1:31">
      <c r="A31" s="75" t="s">
        <v>68</v>
      </c>
      <c r="B31" s="14">
        <f>SUM(C31:N31)-O31</f>
        <v>82177708.719999984</v>
      </c>
      <c r="C31" s="14">
        <v>1826252.3099999996</v>
      </c>
      <c r="D31" s="14">
        <v>4858092.8500000006</v>
      </c>
      <c r="E31" s="14">
        <v>34027248.379999995</v>
      </c>
      <c r="F31" s="14">
        <v>1404537.97</v>
      </c>
      <c r="G31" s="14">
        <v>774582.64999999979</v>
      </c>
      <c r="H31" s="14">
        <v>8299031.5199999996</v>
      </c>
      <c r="I31" s="14">
        <v>465971.01</v>
      </c>
      <c r="J31" s="14">
        <v>671877.88</v>
      </c>
      <c r="K31" s="14">
        <v>6313626.4899999993</v>
      </c>
      <c r="L31" s="14">
        <v>5883819.0499999998</v>
      </c>
      <c r="M31" s="14">
        <v>1505095.08</v>
      </c>
      <c r="N31" s="14">
        <v>22246445.519999996</v>
      </c>
      <c r="O31" s="88">
        <v>6098871.9900000002</v>
      </c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</row>
    <row r="32" spans="1:31">
      <c r="A32" s="75" t="s">
        <v>69</v>
      </c>
      <c r="B32" s="14">
        <f>SUM(C32:N32)-O32</f>
        <v>195779842.66999999</v>
      </c>
      <c r="C32" s="14">
        <v>3551217.7</v>
      </c>
      <c r="D32" s="14">
        <v>15447157.700000001</v>
      </c>
      <c r="E32" s="14">
        <v>73549877.680000007</v>
      </c>
      <c r="F32" s="14">
        <v>4280145.0199999996</v>
      </c>
      <c r="G32" s="14">
        <v>2160700.4900000002</v>
      </c>
      <c r="H32" s="14">
        <v>18951802.850000001</v>
      </c>
      <c r="I32" s="14">
        <v>1320938.8699999999</v>
      </c>
      <c r="J32" s="14">
        <v>1892611.6000000003</v>
      </c>
      <c r="K32" s="14">
        <v>15082581.68</v>
      </c>
      <c r="L32" s="14">
        <v>13570084.66</v>
      </c>
      <c r="M32" s="14">
        <v>3615137.12</v>
      </c>
      <c r="N32" s="14">
        <v>56163621.640000001</v>
      </c>
      <c r="O32" s="88">
        <v>13806034.34</v>
      </c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</row>
    <row r="33" spans="1:31">
      <c r="A33" s="75" t="s">
        <v>70</v>
      </c>
      <c r="B33" s="14">
        <f>SUM(C33:N33)-O33</f>
        <v>35822279.479999997</v>
      </c>
      <c r="C33" s="14">
        <v>1286833.2499999998</v>
      </c>
      <c r="D33" s="14">
        <v>2841474.1799999997</v>
      </c>
      <c r="E33" s="14">
        <v>14002275.190000001</v>
      </c>
      <c r="F33" s="14">
        <v>482793.86999999994</v>
      </c>
      <c r="G33" s="14">
        <v>185611.98999999996</v>
      </c>
      <c r="H33" s="14">
        <v>3288150.89</v>
      </c>
      <c r="I33" s="14">
        <v>684271.65</v>
      </c>
      <c r="J33" s="14">
        <v>310657.05</v>
      </c>
      <c r="K33" s="14">
        <v>2824740.5799999991</v>
      </c>
      <c r="L33" s="14">
        <v>2067047.88</v>
      </c>
      <c r="M33" s="14">
        <v>909159.27999999991</v>
      </c>
      <c r="N33" s="14">
        <v>9405852.0999999996</v>
      </c>
      <c r="O33" s="88">
        <v>2466588.4300000002</v>
      </c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</row>
    <row r="34" spans="1:31">
      <c r="A34" s="75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88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</row>
    <row r="35" spans="1:31">
      <c r="A35" s="75" t="s">
        <v>71</v>
      </c>
      <c r="B35" s="14">
        <f>SUM(C35:N35)-O35</f>
        <v>49000772.149999991</v>
      </c>
      <c r="C35" s="14">
        <v>1075500.3299999998</v>
      </c>
      <c r="D35" s="14">
        <v>3944165.9800000004</v>
      </c>
      <c r="E35" s="14">
        <v>20243142.649999995</v>
      </c>
      <c r="F35" s="14">
        <v>759759.00000000012</v>
      </c>
      <c r="G35" s="14">
        <v>667937.83000000007</v>
      </c>
      <c r="H35" s="14">
        <v>4311222.03</v>
      </c>
      <c r="I35" s="14">
        <v>201546.49</v>
      </c>
      <c r="J35" s="14">
        <v>0</v>
      </c>
      <c r="K35" s="14">
        <v>2323848.71</v>
      </c>
      <c r="L35" s="14">
        <v>3419271.87</v>
      </c>
      <c r="M35" s="14">
        <v>1046357.62</v>
      </c>
      <c r="N35" s="14">
        <v>14400552.859999998</v>
      </c>
      <c r="O35" s="88">
        <v>3392533.22</v>
      </c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</row>
    <row r="36" spans="1:31">
      <c r="A36" s="75" t="s">
        <v>72</v>
      </c>
      <c r="B36" s="14">
        <f>SUM(C36:N36)-O36</f>
        <v>253232517.47</v>
      </c>
      <c r="C36" s="14">
        <v>7141113.5999999987</v>
      </c>
      <c r="D36" s="14">
        <v>17575995.589999996</v>
      </c>
      <c r="E36" s="14">
        <v>100934056.25999999</v>
      </c>
      <c r="F36" s="14">
        <v>6766027.6100000013</v>
      </c>
      <c r="G36" s="14">
        <v>3130214.05</v>
      </c>
      <c r="H36" s="14">
        <v>21622597.000000004</v>
      </c>
      <c r="I36" s="14">
        <v>1430555.8400000003</v>
      </c>
      <c r="J36" s="14">
        <v>3540500.9499999997</v>
      </c>
      <c r="K36" s="14">
        <v>10131870.609999999</v>
      </c>
      <c r="L36" s="14">
        <v>18584565.849999994</v>
      </c>
      <c r="M36" s="14">
        <v>9613792.7999999989</v>
      </c>
      <c r="N36" s="14">
        <v>69793626.089999989</v>
      </c>
      <c r="O36" s="88">
        <v>17032398.780000001</v>
      </c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</row>
    <row r="37" spans="1:31">
      <c r="A37" s="75" t="s">
        <v>73</v>
      </c>
      <c r="B37" s="14">
        <f>SUM(C37:N37)-O37</f>
        <v>166730852.79999995</v>
      </c>
      <c r="C37" s="14">
        <v>4483313.8900000006</v>
      </c>
      <c r="D37" s="14">
        <v>11559170.17</v>
      </c>
      <c r="E37" s="14">
        <v>67649687.859999985</v>
      </c>
      <c r="F37" s="14">
        <v>3247967.5</v>
      </c>
      <c r="G37" s="14">
        <v>1969840.5999999996</v>
      </c>
      <c r="H37" s="14">
        <v>17153742.079999998</v>
      </c>
      <c r="I37" s="14">
        <v>2092161.8199999998</v>
      </c>
      <c r="J37" s="14">
        <v>1381924.17</v>
      </c>
      <c r="K37" s="14">
        <v>8099324.8300000001</v>
      </c>
      <c r="L37" s="14">
        <v>10845916.289999999</v>
      </c>
      <c r="M37" s="14">
        <v>3067615.39</v>
      </c>
      <c r="N37" s="14">
        <v>47009190.699999981</v>
      </c>
      <c r="O37" s="88">
        <v>11829002.5</v>
      </c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</row>
    <row r="38" spans="1:31">
      <c r="A38" s="76" t="s">
        <v>74</v>
      </c>
      <c r="B38" s="15">
        <f>SUM(C38:N38)-O38</f>
        <v>97199283.759999976</v>
      </c>
      <c r="C38" s="15">
        <v>1486982.8099999998</v>
      </c>
      <c r="D38" s="15">
        <v>6791218.4299999997</v>
      </c>
      <c r="E38" s="15">
        <v>41143341.619999997</v>
      </c>
      <c r="F38" s="15">
        <v>2117696.0499999998</v>
      </c>
      <c r="G38" s="15">
        <v>1215988.2899999998</v>
      </c>
      <c r="H38" s="15">
        <v>10121349.76</v>
      </c>
      <c r="I38" s="15">
        <v>309190</v>
      </c>
      <c r="J38" s="15">
        <v>868423.93</v>
      </c>
      <c r="K38" s="15">
        <v>6082328.0900000008</v>
      </c>
      <c r="L38" s="15">
        <v>7298179.9900000002</v>
      </c>
      <c r="M38" s="15">
        <v>995814.40999999992</v>
      </c>
      <c r="N38" s="15">
        <v>25812682.649999995</v>
      </c>
      <c r="O38" s="194">
        <v>7043912.2699999996</v>
      </c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</row>
    <row r="39" spans="1:31">
      <c r="A39" s="109" t="s">
        <v>195</v>
      </c>
    </row>
    <row r="40" spans="1:31">
      <c r="A40" s="87" t="s">
        <v>191</v>
      </c>
    </row>
    <row r="43" spans="1:31">
      <c r="C43" s="142"/>
    </row>
  </sheetData>
  <sheetProtection password="CAF5" sheet="1" objects="1" scenarios="1"/>
  <mergeCells count="2">
    <mergeCell ref="A1:N1"/>
    <mergeCell ref="A3:N3"/>
  </mergeCells>
  <phoneticPr fontId="0" type="noConversion"/>
  <printOptions horizontalCentered="1"/>
  <pageMargins left="0.2" right="0.2" top="0.87" bottom="0.88" header="0.67" footer="0.5"/>
  <pageSetup scale="73" orientation="landscape" r:id="rId1"/>
  <headerFooter scaleWithDoc="0" alignWithMargins="0">
    <oddFooter>&amp;L&amp;"Arial,Italic"MSDE-LFRO  12 / 2014&amp;C- 10 -&amp;R&amp;"Arial,Italic"Selected Financial Data - Part 3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P42"/>
  <sheetViews>
    <sheetView workbookViewId="0">
      <selection sqref="A1:E1"/>
    </sheetView>
  </sheetViews>
  <sheetFormatPr defaultRowHeight="12.75"/>
  <cols>
    <col min="1" max="2" width="19.140625" style="14" customWidth="1"/>
    <col min="3" max="3" width="12.28515625" style="24" bestFit="1" customWidth="1"/>
    <col min="4" max="4" width="26.42578125" style="24" customWidth="1"/>
    <col min="5" max="6" width="13.5703125" style="24" customWidth="1"/>
    <col min="7" max="16384" width="9.140625" style="16"/>
  </cols>
  <sheetData>
    <row r="1" spans="1:16">
      <c r="A1" s="262" t="s">
        <v>107</v>
      </c>
      <c r="B1" s="262"/>
      <c r="C1" s="262"/>
      <c r="D1" s="262"/>
      <c r="E1" s="262"/>
      <c r="F1" s="18"/>
    </row>
    <row r="3" spans="1:16">
      <c r="A3" s="260" t="s">
        <v>135</v>
      </c>
      <c r="B3" s="260"/>
      <c r="C3" s="260"/>
      <c r="D3" s="260"/>
      <c r="E3" s="260"/>
      <c r="F3" s="18"/>
    </row>
    <row r="4" spans="1:16">
      <c r="A4" s="261" t="s">
        <v>198</v>
      </c>
      <c r="B4" s="260"/>
      <c r="C4" s="260"/>
      <c r="D4" s="260"/>
      <c r="E4" s="260"/>
      <c r="F4" s="18"/>
    </row>
    <row r="5" spans="1:16" ht="13.5" thickBot="1">
      <c r="A5" s="17"/>
      <c r="B5" s="17"/>
      <c r="C5" s="25"/>
      <c r="D5" s="25"/>
      <c r="E5" s="25"/>
      <c r="F5" s="27"/>
    </row>
    <row r="6" spans="1:16" ht="15" customHeight="1" thickTop="1">
      <c r="A6" s="3" t="s">
        <v>112</v>
      </c>
      <c r="C6" s="26" t="s">
        <v>131</v>
      </c>
      <c r="D6" s="26"/>
      <c r="E6" s="26" t="s">
        <v>131</v>
      </c>
      <c r="F6" s="26"/>
    </row>
    <row r="7" spans="1:16">
      <c r="A7" t="s">
        <v>35</v>
      </c>
      <c r="C7" s="26" t="s">
        <v>132</v>
      </c>
      <c r="D7" s="26"/>
      <c r="E7" s="26" t="s">
        <v>132</v>
      </c>
      <c r="F7" s="26"/>
    </row>
    <row r="8" spans="1:16" ht="13.5" thickBot="1">
      <c r="A8" s="4" t="s">
        <v>113</v>
      </c>
      <c r="B8" s="19"/>
      <c r="C8" s="42" t="s">
        <v>133</v>
      </c>
      <c r="D8" s="42"/>
      <c r="E8" s="42" t="s">
        <v>134</v>
      </c>
      <c r="F8" s="26"/>
    </row>
    <row r="9" spans="1:16">
      <c r="A9" s="75" t="s">
        <v>76</v>
      </c>
      <c r="C9" s="89">
        <f>SUM(C11:C38)</f>
        <v>847835.39999999979</v>
      </c>
      <c r="D9" s="89"/>
      <c r="E9" s="232">
        <f>SUM(E11:E38)</f>
        <v>797210.2</v>
      </c>
      <c r="F9" s="89"/>
    </row>
    <row r="10" spans="1:16">
      <c r="A10" s="75"/>
      <c r="E10" s="233"/>
    </row>
    <row r="11" spans="1:16">
      <c r="A11" s="75" t="s">
        <v>52</v>
      </c>
      <c r="C11" s="120">
        <v>8615.2000000000007</v>
      </c>
      <c r="D11" s="120"/>
      <c r="E11" s="234">
        <v>8099.6</v>
      </c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</row>
    <row r="12" spans="1:16">
      <c r="A12" s="75" t="s">
        <v>53</v>
      </c>
      <c r="C12" s="120">
        <v>77083</v>
      </c>
      <c r="D12" s="120"/>
      <c r="E12" s="234">
        <v>72856.600000000006</v>
      </c>
      <c r="F12" s="14"/>
      <c r="G12" s="115"/>
      <c r="H12" s="14"/>
      <c r="I12" s="14"/>
      <c r="J12" s="14"/>
      <c r="K12" s="14"/>
      <c r="L12" s="14"/>
      <c r="M12" s="14"/>
      <c r="N12" s="14"/>
      <c r="O12" s="14"/>
      <c r="P12" s="14"/>
    </row>
    <row r="13" spans="1:16">
      <c r="A13" s="75" t="s">
        <v>75</v>
      </c>
      <c r="C13" s="120">
        <v>83997.4</v>
      </c>
      <c r="D13" s="131"/>
      <c r="E13" s="234">
        <v>75725.3</v>
      </c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</row>
    <row r="14" spans="1:16">
      <c r="A14" s="75" t="s">
        <v>54</v>
      </c>
      <c r="C14" s="120">
        <v>105228.8</v>
      </c>
      <c r="D14" s="120"/>
      <c r="E14" s="234">
        <v>99144.8</v>
      </c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</row>
    <row r="15" spans="1:16">
      <c r="A15" s="75" t="s">
        <v>55</v>
      </c>
      <c r="C15" s="120">
        <v>16136.2</v>
      </c>
      <c r="D15" s="120"/>
      <c r="E15" s="234">
        <v>15342.1</v>
      </c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</row>
    <row r="16" spans="1:16">
      <c r="A16" s="75"/>
      <c r="C16" s="120"/>
      <c r="D16" s="120"/>
      <c r="E16" s="23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</row>
    <row r="17" spans="1:16">
      <c r="A17" s="75" t="s">
        <v>56</v>
      </c>
      <c r="C17" s="120">
        <v>5361.2</v>
      </c>
      <c r="D17" s="120"/>
      <c r="E17" s="234">
        <v>5035.3999999999996</v>
      </c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</row>
    <row r="18" spans="1:16">
      <c r="A18" s="75" t="s">
        <v>57</v>
      </c>
      <c r="C18" s="120">
        <v>26427.1</v>
      </c>
      <c r="D18" s="120"/>
      <c r="E18" s="234">
        <v>25171</v>
      </c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</row>
    <row r="19" spans="1:16">
      <c r="A19" s="75" t="s">
        <v>58</v>
      </c>
      <c r="C19" s="120">
        <v>15297.8</v>
      </c>
      <c r="D19" s="120"/>
      <c r="E19" s="234">
        <v>14251.2</v>
      </c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</row>
    <row r="20" spans="1:16">
      <c r="A20" s="75" t="s">
        <v>59</v>
      </c>
      <c r="C20" s="120">
        <v>26128.3</v>
      </c>
      <c r="D20" s="120"/>
      <c r="E20" s="234">
        <v>24725.200000000001</v>
      </c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</row>
    <row r="21" spans="1:16">
      <c r="A21" s="75" t="s">
        <v>60</v>
      </c>
      <c r="C21" s="120">
        <v>4544.7</v>
      </c>
      <c r="D21" s="120"/>
      <c r="E21" s="234">
        <v>4235.3</v>
      </c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</row>
    <row r="22" spans="1:16">
      <c r="A22" s="75"/>
      <c r="C22" s="120"/>
      <c r="D22" s="120"/>
      <c r="E22" s="23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</row>
    <row r="23" spans="1:16">
      <c r="A23" s="75" t="s">
        <v>61</v>
      </c>
      <c r="C23" s="120">
        <v>40428.800000000003</v>
      </c>
      <c r="D23" s="120"/>
      <c r="E23" s="234">
        <v>37808.699999999997</v>
      </c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</row>
    <row r="24" spans="1:16">
      <c r="A24" s="75" t="s">
        <v>62</v>
      </c>
      <c r="C24" s="120">
        <v>3649.9</v>
      </c>
      <c r="D24" s="120"/>
      <c r="E24" s="234">
        <v>3784.3</v>
      </c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</row>
    <row r="25" spans="1:16">
      <c r="A25" s="75" t="s">
        <v>63</v>
      </c>
      <c r="C25" s="120">
        <v>37280.199999999997</v>
      </c>
      <c r="D25" s="120"/>
      <c r="E25" s="234">
        <v>35456.1</v>
      </c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</row>
    <row r="26" spans="1:16">
      <c r="A26" s="75" t="s">
        <v>64</v>
      </c>
      <c r="C26" s="120">
        <v>51663</v>
      </c>
      <c r="D26" s="120"/>
      <c r="E26" s="234">
        <v>49549.9</v>
      </c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</row>
    <row r="27" spans="1:16">
      <c r="A27" s="75" t="s">
        <v>65</v>
      </c>
      <c r="C27" s="120">
        <v>2126.4</v>
      </c>
      <c r="D27" s="120"/>
      <c r="E27" s="234">
        <v>1985.6</v>
      </c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</row>
    <row r="28" spans="1:16">
      <c r="A28" s="75"/>
      <c r="C28" s="120"/>
      <c r="D28" s="120"/>
      <c r="E28" s="23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</row>
    <row r="29" spans="1:16">
      <c r="A29" s="130" t="s">
        <v>147</v>
      </c>
      <c r="C29" s="120">
        <v>147377.70000000001</v>
      </c>
      <c r="D29" s="120"/>
      <c r="E29" s="234">
        <v>139602.5</v>
      </c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</row>
    <row r="30" spans="1:16">
      <c r="A30" s="75" t="s">
        <v>67</v>
      </c>
      <c r="C30" s="120">
        <v>121807.7</v>
      </c>
      <c r="D30" s="120"/>
      <c r="E30" s="234">
        <v>113920.1</v>
      </c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</row>
    <row r="31" spans="1:16">
      <c r="A31" s="75" t="s">
        <v>68</v>
      </c>
      <c r="C31" s="120">
        <v>7614.6</v>
      </c>
      <c r="D31" s="120"/>
      <c r="E31" s="234">
        <v>7203.1</v>
      </c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</row>
    <row r="32" spans="1:16">
      <c r="A32" s="75" t="s">
        <v>69</v>
      </c>
      <c r="C32" s="120">
        <v>17022.2</v>
      </c>
      <c r="D32" s="120"/>
      <c r="E32" s="234">
        <v>16038.8</v>
      </c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</row>
    <row r="33" spans="1:16">
      <c r="A33" s="75" t="s">
        <v>70</v>
      </c>
      <c r="C33" s="120">
        <v>2807.7</v>
      </c>
      <c r="D33" s="120"/>
      <c r="E33" s="234">
        <v>2619.4</v>
      </c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</row>
    <row r="34" spans="1:16">
      <c r="A34" s="75"/>
      <c r="C34" s="120"/>
      <c r="D34" s="120"/>
      <c r="E34" s="23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</row>
    <row r="35" spans="1:16">
      <c r="A35" s="75" t="s">
        <v>71</v>
      </c>
      <c r="C35" s="120">
        <v>4419.6000000000004</v>
      </c>
      <c r="D35" s="120"/>
      <c r="E35" s="234">
        <v>4171.7</v>
      </c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</row>
    <row r="36" spans="1:16">
      <c r="A36" s="75" t="s">
        <v>72</v>
      </c>
      <c r="C36" s="120">
        <v>22230.6</v>
      </c>
      <c r="D36" s="120"/>
      <c r="E36" s="234">
        <v>21130.3</v>
      </c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</row>
    <row r="37" spans="1:16">
      <c r="A37" s="75" t="s">
        <v>73</v>
      </c>
      <c r="C37" s="120">
        <v>14160.4</v>
      </c>
      <c r="D37" s="120"/>
      <c r="E37" s="234">
        <v>13314.7</v>
      </c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</row>
    <row r="38" spans="1:16">
      <c r="A38" s="76" t="s">
        <v>74</v>
      </c>
      <c r="B38" s="15"/>
      <c r="C38" s="121">
        <v>6426.9</v>
      </c>
      <c r="D38" s="121"/>
      <c r="E38" s="235">
        <v>6038.5</v>
      </c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</row>
    <row r="39" spans="1:16">
      <c r="A39" s="3" t="s">
        <v>190</v>
      </c>
      <c r="C39" s="27"/>
      <c r="D39" s="27"/>
      <c r="E39" s="16"/>
      <c r="F39" s="16"/>
    </row>
    <row r="40" spans="1:16">
      <c r="E40" s="16"/>
      <c r="F40" s="16"/>
    </row>
    <row r="41" spans="1:16">
      <c r="E41" s="16"/>
      <c r="F41" s="16"/>
    </row>
    <row r="42" spans="1:16">
      <c r="E42" s="16"/>
      <c r="F42" s="16"/>
    </row>
  </sheetData>
  <sheetProtection password="CAF5" sheet="1" objects="1" scenarios="1"/>
  <mergeCells count="3">
    <mergeCell ref="A1:E1"/>
    <mergeCell ref="A3:E3"/>
    <mergeCell ref="A4:E4"/>
  </mergeCells>
  <phoneticPr fontId="0" type="noConversion"/>
  <printOptions horizontalCentered="1"/>
  <pageMargins left="0.72" right="0.76" top="0.87" bottom="0.88" header="0.67" footer="0.5"/>
  <pageSetup scale="94" orientation="landscape" r:id="rId1"/>
  <headerFooter scaleWithDoc="0" alignWithMargins="0">
    <oddFooter>&amp;L&amp;"Arial,Italic"MSDE-LFRO     12 / 2014&amp;C- 11 -&amp;R&amp;"Arial,Italic"Selected Financial Data - Part 3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5"/>
  <dimension ref="A1:AC81"/>
  <sheetViews>
    <sheetView zoomScaleNormal="100" workbookViewId="0">
      <selection sqref="A1:K1"/>
    </sheetView>
  </sheetViews>
  <sheetFormatPr defaultRowHeight="12.75"/>
  <cols>
    <col min="1" max="1" width="15.7109375" style="16" customWidth="1"/>
    <col min="2" max="2" width="16.42578125" style="16" customWidth="1"/>
    <col min="3" max="3" width="16.5703125" style="16" customWidth="1"/>
    <col min="4" max="4" width="13.140625" style="16" customWidth="1"/>
    <col min="5" max="5" width="14.42578125" style="16" customWidth="1"/>
    <col min="6" max="6" width="15" style="16" bestFit="1" customWidth="1"/>
    <col min="7" max="7" width="14.85546875" style="16" customWidth="1"/>
    <col min="8" max="8" width="12" style="16" customWidth="1"/>
    <col min="9" max="9" width="12.28515625" style="16" customWidth="1"/>
    <col min="10" max="10" width="13.140625" style="16" customWidth="1"/>
    <col min="11" max="11" width="13" style="16" customWidth="1"/>
    <col min="12" max="12" width="9.42578125" style="16" customWidth="1"/>
    <col min="13" max="13" width="14.28515625" style="16" customWidth="1"/>
    <col min="14" max="14" width="13.28515625" style="16" customWidth="1"/>
    <col min="15" max="15" width="15.42578125" style="16" customWidth="1"/>
    <col min="16" max="16" width="13" style="16" customWidth="1"/>
    <col min="17" max="17" width="12" style="16" customWidth="1"/>
    <col min="18" max="18" width="13.7109375" style="16" customWidth="1"/>
    <col min="19" max="19" width="14.7109375" style="16" customWidth="1"/>
    <col min="20" max="20" width="13.42578125" style="16" bestFit="1" customWidth="1"/>
    <col min="21" max="21" width="13.28515625" style="16" bestFit="1" customWidth="1"/>
    <col min="22" max="22" width="13.42578125" style="16" bestFit="1" customWidth="1"/>
    <col min="23" max="23" width="12.28515625" style="16" customWidth="1"/>
    <col min="24" max="24" width="10.28515625" style="16" bestFit="1" customWidth="1"/>
    <col min="25" max="25" width="21.7109375" style="16" customWidth="1"/>
    <col min="26" max="26" width="4.5703125" style="16" customWidth="1"/>
    <col min="27" max="27" width="15" style="16" bestFit="1" customWidth="1"/>
    <col min="28" max="28" width="14" style="16" bestFit="1" customWidth="1"/>
    <col min="29" max="29" width="13" style="16" customWidth="1"/>
    <col min="30" max="30" width="9.140625" style="16"/>
    <col min="31" max="31" width="16" style="16" bestFit="1" customWidth="1"/>
    <col min="32" max="16384" width="9.140625" style="16"/>
  </cols>
  <sheetData>
    <row r="1" spans="1:29">
      <c r="A1" s="265" t="s">
        <v>94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145"/>
      <c r="M1" s="265" t="s">
        <v>121</v>
      </c>
      <c r="N1" s="265"/>
      <c r="O1" s="265"/>
      <c r="P1" s="265"/>
      <c r="Q1" s="265"/>
      <c r="R1" s="265"/>
      <c r="S1" s="265"/>
      <c r="T1" s="265"/>
      <c r="U1" s="265"/>
      <c r="V1" s="265"/>
      <c r="W1" s="163"/>
    </row>
    <row r="2" spans="1:29">
      <c r="A2" s="145"/>
      <c r="B2" s="146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</row>
    <row r="3" spans="1:29">
      <c r="A3" s="265" t="s">
        <v>214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109"/>
      <c r="M3" s="265" t="s">
        <v>214</v>
      </c>
      <c r="N3" s="265"/>
      <c r="O3" s="265"/>
      <c r="P3" s="265"/>
      <c r="Q3" s="265"/>
      <c r="R3" s="265"/>
      <c r="S3" s="265"/>
      <c r="T3" s="265"/>
      <c r="U3" s="265"/>
      <c r="V3" s="265"/>
      <c r="W3" s="163"/>
    </row>
    <row r="4" spans="1:29" ht="13.5" thickBot="1">
      <c r="A4" s="147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09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09"/>
    </row>
    <row r="5" spans="1:29" ht="13.5" customHeight="1" thickTop="1">
      <c r="A5" s="109"/>
      <c r="B5" s="109"/>
      <c r="C5" s="109"/>
      <c r="D5" s="109"/>
      <c r="E5" s="109"/>
      <c r="F5" s="109"/>
      <c r="G5" s="109"/>
      <c r="H5" s="109"/>
      <c r="I5" s="109"/>
      <c r="J5" s="148"/>
      <c r="K5" s="148"/>
      <c r="L5" s="148"/>
      <c r="M5" s="109"/>
      <c r="N5" s="148"/>
      <c r="O5" s="148"/>
      <c r="P5" s="148"/>
      <c r="Q5" s="148"/>
      <c r="R5" s="266" t="s">
        <v>185</v>
      </c>
      <c r="S5" s="266" t="s">
        <v>186</v>
      </c>
      <c r="T5" s="269" t="s">
        <v>124</v>
      </c>
      <c r="U5" s="269"/>
      <c r="V5" s="269"/>
      <c r="W5" s="164"/>
    </row>
    <row r="6" spans="1:29" s="55" customFormat="1">
      <c r="A6" s="149"/>
      <c r="B6" s="150"/>
      <c r="C6" s="150"/>
      <c r="D6" s="250" t="s">
        <v>98</v>
      </c>
      <c r="E6" s="250"/>
      <c r="F6" s="250"/>
      <c r="G6" s="250"/>
      <c r="H6" s="250"/>
      <c r="I6" s="250"/>
      <c r="J6" s="250"/>
      <c r="K6" s="250"/>
      <c r="L6" s="148"/>
      <c r="M6" s="149"/>
      <c r="N6" s="250" t="s">
        <v>122</v>
      </c>
      <c r="O6" s="250"/>
      <c r="P6" s="250"/>
      <c r="Q6" s="250"/>
      <c r="R6" s="267"/>
      <c r="S6" s="267"/>
      <c r="T6" s="270"/>
      <c r="U6" s="270"/>
      <c r="V6" s="270"/>
      <c r="W6" s="164"/>
    </row>
    <row r="7" spans="1:29" s="55" customFormat="1">
      <c r="A7" s="151" t="s">
        <v>112</v>
      </c>
      <c r="B7" s="148" t="s">
        <v>79</v>
      </c>
      <c r="C7" s="148" t="s">
        <v>80</v>
      </c>
      <c r="D7" s="150"/>
      <c r="E7" s="150"/>
      <c r="F7" s="150"/>
      <c r="G7" s="148"/>
      <c r="H7" s="148" t="s">
        <v>36</v>
      </c>
      <c r="I7" s="148"/>
      <c r="J7" s="148" t="s">
        <v>36</v>
      </c>
      <c r="K7" s="148"/>
      <c r="L7" s="148"/>
      <c r="M7" s="149" t="s">
        <v>112</v>
      </c>
      <c r="N7" s="148"/>
      <c r="O7" s="148"/>
      <c r="P7" s="148"/>
      <c r="Q7" s="148" t="s">
        <v>78</v>
      </c>
      <c r="R7" s="267"/>
      <c r="S7" s="267"/>
      <c r="T7" s="270"/>
      <c r="U7" s="270"/>
      <c r="V7" s="270"/>
      <c r="W7" s="164"/>
      <c r="Y7" s="94" t="s">
        <v>108</v>
      </c>
      <c r="Z7" s="16"/>
      <c r="AA7" s="16"/>
      <c r="AB7" s="16"/>
      <c r="AC7" s="16"/>
    </row>
    <row r="8" spans="1:29" s="55" customFormat="1">
      <c r="A8" s="151" t="s">
        <v>35</v>
      </c>
      <c r="B8" s="148" t="s">
        <v>187</v>
      </c>
      <c r="C8" s="148" t="s">
        <v>123</v>
      </c>
      <c r="D8" s="148"/>
      <c r="E8" s="148" t="s">
        <v>26</v>
      </c>
      <c r="F8" s="148"/>
      <c r="G8" s="148" t="s">
        <v>34</v>
      </c>
      <c r="H8" s="148" t="s">
        <v>38</v>
      </c>
      <c r="I8" s="148" t="s">
        <v>40</v>
      </c>
      <c r="J8" s="148" t="s">
        <v>41</v>
      </c>
      <c r="K8" s="148" t="s">
        <v>111</v>
      </c>
      <c r="L8" s="148"/>
      <c r="M8" s="149" t="s">
        <v>35</v>
      </c>
      <c r="N8" s="148" t="s">
        <v>103</v>
      </c>
      <c r="O8" s="148" t="s">
        <v>47</v>
      </c>
      <c r="P8" s="148" t="s">
        <v>49</v>
      </c>
      <c r="Q8" s="148" t="s">
        <v>50</v>
      </c>
      <c r="R8" s="267"/>
      <c r="S8" s="267"/>
      <c r="T8" s="271"/>
      <c r="U8" s="271"/>
      <c r="V8" s="271"/>
      <c r="W8" s="164"/>
      <c r="Y8" s="95" t="s">
        <v>151</v>
      </c>
      <c r="Z8" s="16"/>
      <c r="AA8" s="16" t="s">
        <v>148</v>
      </c>
      <c r="AB8" s="263" t="s">
        <v>149</v>
      </c>
      <c r="AC8" s="264"/>
    </row>
    <row r="9" spans="1:29" s="55" customFormat="1" ht="13.5" thickBot="1">
      <c r="A9" s="152" t="s">
        <v>113</v>
      </c>
      <c r="B9" s="153" t="s">
        <v>188</v>
      </c>
      <c r="C9" s="153" t="s">
        <v>83</v>
      </c>
      <c r="D9" s="153" t="s">
        <v>125</v>
      </c>
      <c r="E9" s="153" t="s">
        <v>125</v>
      </c>
      <c r="F9" s="154" t="s">
        <v>126</v>
      </c>
      <c r="G9" s="153" t="s">
        <v>35</v>
      </c>
      <c r="H9" s="153" t="s">
        <v>39</v>
      </c>
      <c r="I9" s="153" t="s">
        <v>39</v>
      </c>
      <c r="J9" s="153" t="s">
        <v>42</v>
      </c>
      <c r="K9" s="153" t="s">
        <v>44</v>
      </c>
      <c r="L9" s="148"/>
      <c r="M9" s="155" t="s">
        <v>113</v>
      </c>
      <c r="N9" s="153" t="s">
        <v>44</v>
      </c>
      <c r="O9" s="153" t="s">
        <v>48</v>
      </c>
      <c r="P9" s="153" t="s">
        <v>39</v>
      </c>
      <c r="Q9" s="153" t="s">
        <v>51</v>
      </c>
      <c r="R9" s="268"/>
      <c r="S9" s="268"/>
      <c r="T9" s="153" t="s">
        <v>127</v>
      </c>
      <c r="U9" s="153" t="s">
        <v>128</v>
      </c>
      <c r="V9" s="153" t="s">
        <v>32</v>
      </c>
      <c r="W9" s="148"/>
      <c r="Y9" s="96" t="s">
        <v>152</v>
      </c>
      <c r="Z9" s="16"/>
      <c r="AA9" s="16"/>
      <c r="AB9" s="92" t="s">
        <v>77</v>
      </c>
      <c r="AC9" s="93" t="s">
        <v>150</v>
      </c>
    </row>
    <row r="10" spans="1:29" s="56" customFormat="1">
      <c r="A10" s="149" t="s">
        <v>76</v>
      </c>
      <c r="B10" s="156">
        <f>SUM(B12:B39)</f>
        <v>13460804936.470001</v>
      </c>
      <c r="C10" s="156">
        <f>SUM(C12:C39)</f>
        <v>11912424600.01</v>
      </c>
      <c r="D10" s="156">
        <f>SUM(D12:D39)</f>
        <v>321968899.54000002</v>
      </c>
      <c r="E10" s="156">
        <f t="shared" ref="E10:K10" si="0">SUM(E12:E39)</f>
        <v>734649020.39000022</v>
      </c>
      <c r="F10" s="156">
        <f t="shared" si="0"/>
        <v>4499857123.8199997</v>
      </c>
      <c r="G10" s="156">
        <f t="shared" si="0"/>
        <v>1484541784.2099998</v>
      </c>
      <c r="H10" s="156">
        <f t="shared" si="0"/>
        <v>77399068.190000013</v>
      </c>
      <c r="I10" s="156">
        <f t="shared" si="0"/>
        <v>73643143.129999995</v>
      </c>
      <c r="J10" s="156">
        <f t="shared" si="0"/>
        <v>593625051.17999995</v>
      </c>
      <c r="K10" s="156">
        <f t="shared" si="0"/>
        <v>708285997.18000007</v>
      </c>
      <c r="L10" s="156"/>
      <c r="M10" s="157" t="s">
        <v>76</v>
      </c>
      <c r="N10" s="156">
        <f t="shared" ref="N10:V10" si="1">SUM(N12:N39)</f>
        <v>237221338.07000005</v>
      </c>
      <c r="O10" s="156">
        <f t="shared" si="1"/>
        <v>3129320739.1899996</v>
      </c>
      <c r="P10" s="156">
        <f t="shared" si="1"/>
        <v>17131974.739999998</v>
      </c>
      <c r="Q10" s="156">
        <f t="shared" si="1"/>
        <v>34780460.369999997</v>
      </c>
      <c r="R10" s="156">
        <f t="shared" si="1"/>
        <v>338656767.65000004</v>
      </c>
      <c r="S10" s="156">
        <f t="shared" si="1"/>
        <v>859348151.89999998</v>
      </c>
      <c r="T10" s="156">
        <f t="shared" si="1"/>
        <v>164962008.91</v>
      </c>
      <c r="U10" s="156">
        <f t="shared" si="1"/>
        <v>427886256.76999998</v>
      </c>
      <c r="V10" s="156">
        <f t="shared" si="1"/>
        <v>185413408</v>
      </c>
      <c r="W10" s="156"/>
      <c r="X10" s="23">
        <f>Y10/'Tbl11'!C9</f>
        <v>944.2483687635596</v>
      </c>
      <c r="Y10" s="1">
        <f>SUM(Y12:Y39)</f>
        <v>800567193.42999983</v>
      </c>
      <c r="Z10"/>
      <c r="AA10" s="141">
        <f>SUM(AA12:AA39)</f>
        <v>778261673.67999995</v>
      </c>
      <c r="AB10" s="1">
        <f>SUM(AB12:AB39)</f>
        <v>34780460.369999997</v>
      </c>
      <c r="AC10" s="1">
        <f>SUM(AC12:AC39)</f>
        <v>12474940.620000001</v>
      </c>
    </row>
    <row r="11" spans="1:29">
      <c r="A11" s="149"/>
      <c r="B11" s="149"/>
      <c r="C11" s="149"/>
      <c r="D11" s="109"/>
      <c r="E11" s="109"/>
      <c r="F11" s="109"/>
      <c r="G11" s="109"/>
      <c r="H11" s="109"/>
      <c r="I11" s="109"/>
      <c r="J11" s="109"/>
      <c r="K11" s="109"/>
      <c r="L11" s="109"/>
      <c r="M11" s="149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Y11"/>
      <c r="Z11"/>
      <c r="AA11" s="14"/>
      <c r="AB11" s="14"/>
      <c r="AC11" s="14"/>
    </row>
    <row r="12" spans="1:29">
      <c r="A12" s="149" t="s">
        <v>52</v>
      </c>
      <c r="B12" s="149">
        <f>+C12+R12+S12+T12+V12</f>
        <v>132501283.27999999</v>
      </c>
      <c r="C12" s="149">
        <f>SUM(D12:Q12)</f>
        <v>124506926.16999999</v>
      </c>
      <c r="D12" s="109">
        <f>[1]Admin!$B$11</f>
        <v>1921422.3199999998</v>
      </c>
      <c r="E12" s="109">
        <f>[1]MidLev!$B$10</f>
        <v>7088209.21</v>
      </c>
      <c r="F12" s="158">
        <f>[1]Inst!$B$12</f>
        <v>49545343.449999996</v>
      </c>
      <c r="G12" s="109">
        <f>'[1]sp ed'!$B$11</f>
        <v>17232923.780000001</v>
      </c>
      <c r="H12" s="109">
        <f>[1]ppshs!$B$12</f>
        <v>728026.29</v>
      </c>
      <c r="I12" s="109">
        <f>[1]ppshs!$K$12</f>
        <v>804639.36</v>
      </c>
      <c r="J12" s="109">
        <f>[1]trans!$B$11</f>
        <v>6389902.6000000015</v>
      </c>
      <c r="K12" s="109">
        <f>[1]opmp!$B$11</f>
        <v>8280028.9900000002</v>
      </c>
      <c r="L12" s="109"/>
      <c r="M12" s="149" t="s">
        <v>52</v>
      </c>
      <c r="N12" s="145">
        <f>[1]opmp!$L$11</f>
        <v>1665674.58</v>
      </c>
      <c r="O12" s="145">
        <f>[1]fixchg!$B$12</f>
        <v>30144626.420000009</v>
      </c>
      <c r="P12" s="145">
        <f>[1]comserv!$B$11</f>
        <v>264420.45999999996</v>
      </c>
      <c r="Q12" s="159">
        <f>[1]CapOut!$B$11</f>
        <v>441708.70999999996</v>
      </c>
      <c r="R12" s="109">
        <f>[1]food!$B$11</f>
        <v>5244296.8499999996</v>
      </c>
      <c r="S12" s="145">
        <f>[1]const!$B$11</f>
        <v>2295907.2599999998</v>
      </c>
      <c r="T12" s="145">
        <f>[1]debt!$J$11</f>
        <v>454153</v>
      </c>
      <c r="U12" s="145">
        <f>[1]debt!$F$11</f>
        <v>9179884.9499999993</v>
      </c>
      <c r="V12" s="145">
        <f>[1]debt!$C$11</f>
        <v>0</v>
      </c>
      <c r="W12" s="145"/>
      <c r="X12" s="23">
        <f>Y12/'Tbl11'!C11</f>
        <v>1143.5348755687621</v>
      </c>
      <c r="Y12" s="230">
        <f>AA12+AB12-AC12</f>
        <v>9851781.6600000001</v>
      </c>
      <c r="Z12" s="46" t="s">
        <v>0</v>
      </c>
      <c r="AA12" s="90">
        <f>SUM(T12,U12,V12,)</f>
        <v>9634037.9499999993</v>
      </c>
      <c r="AB12" s="115">
        <v>441708.70999999996</v>
      </c>
      <c r="AC12" s="117">
        <v>223965</v>
      </c>
    </row>
    <row r="13" spans="1:29">
      <c r="A13" s="149" t="s">
        <v>53</v>
      </c>
      <c r="B13" s="149">
        <f>+C13+R13+S13+T13+V13</f>
        <v>1157155248.73</v>
      </c>
      <c r="C13" s="149">
        <f>SUM(D13:Q13)</f>
        <v>1006202817.7299999</v>
      </c>
      <c r="D13" s="109">
        <f>[1]Admin!$B$12</f>
        <v>27682202.870000001</v>
      </c>
      <c r="E13" s="109">
        <f>[1]MidLev!$B$11</f>
        <v>59773904.319999985</v>
      </c>
      <c r="F13" s="158">
        <f>[1]Inst!$B$13</f>
        <v>403207492.30000007</v>
      </c>
      <c r="G13" s="109">
        <f>'[1]sp ed'!$B$12</f>
        <v>115252381.95999998</v>
      </c>
      <c r="H13" s="109">
        <f>[1]ppshs!$B$13</f>
        <v>6278165.6399999997</v>
      </c>
      <c r="I13" s="109">
        <f>[1]ppshs!$K$13</f>
        <v>0</v>
      </c>
      <c r="J13" s="109">
        <f>[1]trans!$B$12</f>
        <v>48942447.129999995</v>
      </c>
      <c r="K13" s="109">
        <f>[1]opmp!$B$12</f>
        <v>61690657.68</v>
      </c>
      <c r="L13" s="109"/>
      <c r="M13" s="149" t="s">
        <v>53</v>
      </c>
      <c r="N13" s="145">
        <f>[1]opmp!$L$12</f>
        <v>14369918.93</v>
      </c>
      <c r="O13" s="145">
        <f>[1]fixchg!$B$13</f>
        <v>264787046.15000001</v>
      </c>
      <c r="P13" s="145">
        <f>[1]comserv!$B$12</f>
        <v>312836.83999999997</v>
      </c>
      <c r="Q13" s="159">
        <f>[1]CapOut!$B$12</f>
        <v>3905763.9099999997</v>
      </c>
      <c r="R13" s="109">
        <f>[1]food!$B$12</f>
        <v>25402203</v>
      </c>
      <c r="S13" s="145">
        <f>[1]const!$B$12</f>
        <v>105034271</v>
      </c>
      <c r="T13" s="145">
        <f>[1]debt!$J$12</f>
        <v>20515957</v>
      </c>
      <c r="U13" s="145">
        <f>[1]debt!$F$12</f>
        <v>38083925</v>
      </c>
      <c r="V13" s="145">
        <f>[1]debt!$C$12</f>
        <v>0</v>
      </c>
      <c r="W13" s="145"/>
      <c r="X13" s="23">
        <f>Y13/'Tbl11'!C12</f>
        <v>810.88756158945546</v>
      </c>
      <c r="Y13" s="230">
        <f>AA13+AB13-AC13</f>
        <v>62505645.909999996</v>
      </c>
      <c r="Z13" s="46" t="s">
        <v>6</v>
      </c>
      <c r="AA13" s="90">
        <f>SUM(T13,U13,V13,)</f>
        <v>58599882</v>
      </c>
      <c r="AB13" s="115">
        <v>3905763.9099999997</v>
      </c>
      <c r="AC13" s="117">
        <v>0</v>
      </c>
    </row>
    <row r="14" spans="1:29">
      <c r="A14" s="109" t="s">
        <v>75</v>
      </c>
      <c r="B14" s="149">
        <f>+C14+R14+S14+T14+V14</f>
        <v>1426977270.1099999</v>
      </c>
      <c r="C14" s="149">
        <f>SUM(D14:Q14)</f>
        <v>1304749466.5499997</v>
      </c>
      <c r="D14" s="109">
        <f>[1]Admin!$B$13</f>
        <v>72114247.969999999</v>
      </c>
      <c r="E14" s="109">
        <f>[1]MidLev!$B$12</f>
        <v>87812651.300000027</v>
      </c>
      <c r="F14" s="158">
        <f>[1]Inst!$B$14</f>
        <v>468016428.42000002</v>
      </c>
      <c r="G14" s="109">
        <f>'[1]sp ed'!$B$13</f>
        <v>215102914.66</v>
      </c>
      <c r="H14" s="109">
        <f>[1]ppshs!$B$14</f>
        <v>16011035.799999999</v>
      </c>
      <c r="I14" s="109">
        <f>[1]ppshs!$K$14</f>
        <v>9911872</v>
      </c>
      <c r="J14" s="109">
        <f>[1]trans!$B$13</f>
        <v>45140209.950000003</v>
      </c>
      <c r="K14" s="109">
        <f>[1]opmp!$B$13</f>
        <v>69374095.950000003</v>
      </c>
      <c r="L14" s="109"/>
      <c r="M14" s="109" t="s">
        <v>75</v>
      </c>
      <c r="N14" s="145">
        <f>[1]opmp!$L$13</f>
        <v>14814404.130000001</v>
      </c>
      <c r="O14" s="145">
        <f>[1]fixchg!$B$14</f>
        <v>300716622.59999979</v>
      </c>
      <c r="P14" s="145">
        <f>[1]comserv!$B$13</f>
        <v>9999.7099999999991</v>
      </c>
      <c r="Q14" s="159">
        <f>[1]CapOut!$B$13</f>
        <v>5724984.0599999996</v>
      </c>
      <c r="R14" s="109">
        <f>[1]food!$B$13</f>
        <v>43413321.379999995</v>
      </c>
      <c r="S14" s="145">
        <f>[1]const!$B$13</f>
        <v>72578323.180000007</v>
      </c>
      <c r="T14" s="145">
        <f>[1]debt!$J$13</f>
        <v>6236159</v>
      </c>
      <c r="U14" s="145">
        <f>[1]debt!$F$13</f>
        <v>5825000</v>
      </c>
      <c r="V14" s="145">
        <f>[1]debt!$C$13</f>
        <v>0</v>
      </c>
      <c r="W14" s="145"/>
      <c r="X14" s="23">
        <f>Y14/'Tbl11'!C13</f>
        <v>174.16739101448377</v>
      </c>
      <c r="Y14" s="230">
        <f>AA14+AB14-AC14</f>
        <v>14629608.009999998</v>
      </c>
      <c r="Z14" s="46" t="s">
        <v>19</v>
      </c>
      <c r="AA14" s="90">
        <f t="shared" ref="AA14:AA16" si="2">SUM(T14,U14,V14,)</f>
        <v>12061159</v>
      </c>
      <c r="AB14" s="115">
        <v>5724984.0599999996</v>
      </c>
      <c r="AC14" s="117">
        <v>3156535.05</v>
      </c>
    </row>
    <row r="15" spans="1:29">
      <c r="A15" s="109" t="s">
        <v>54</v>
      </c>
      <c r="B15" s="149">
        <f>+C15+R15+S15+T15+V15</f>
        <v>1562071675.5200002</v>
      </c>
      <c r="C15" s="149">
        <f>SUM(D15:Q15)</f>
        <v>1418800586.5200002</v>
      </c>
      <c r="D15" s="109">
        <f>[1]Admin!$B$14</f>
        <v>43399533.149999999</v>
      </c>
      <c r="E15" s="109">
        <f>[1]MidLev!$B$13</f>
        <v>87469750.579999998</v>
      </c>
      <c r="F15" s="158">
        <f>[1]Inst!$B$15</f>
        <v>503500839.54000008</v>
      </c>
      <c r="G15" s="109">
        <f>'[1]sp ed'!$B$14</f>
        <v>183147405.58000001</v>
      </c>
      <c r="H15" s="109">
        <f>[1]ppshs!$B$15</f>
        <v>9488679.0700000003</v>
      </c>
      <c r="I15" s="109">
        <f>[1]ppshs!$K$15</f>
        <v>14559545.880000001</v>
      </c>
      <c r="J15" s="109">
        <f>[1]trans!$B$14</f>
        <v>59917289.600000001</v>
      </c>
      <c r="K15" s="109">
        <f>[1]opmp!$B$14</f>
        <v>87830764.480000004</v>
      </c>
      <c r="L15" s="109"/>
      <c r="M15" s="109" t="s">
        <v>54</v>
      </c>
      <c r="N15" s="145">
        <f>[1]opmp!$L$14</f>
        <v>34304085</v>
      </c>
      <c r="O15" s="145">
        <f>[1]fixchg!$B$15</f>
        <v>391126907.02000004</v>
      </c>
      <c r="P15" s="145">
        <f>[1]comserv!$B$14</f>
        <v>264816.62</v>
      </c>
      <c r="Q15" s="159">
        <f>[1]CapOut!$B$14</f>
        <v>3790970</v>
      </c>
      <c r="R15" s="109">
        <f>[1]food!$B$14</f>
        <v>39601842</v>
      </c>
      <c r="S15" s="145">
        <f>[1]const!$B$14</f>
        <v>92072747</v>
      </c>
      <c r="T15" s="145">
        <f>[1]debt!$J$14</f>
        <v>11596500</v>
      </c>
      <c r="U15" s="145">
        <f>[1]debt!$F$14</f>
        <v>21652000</v>
      </c>
      <c r="V15" s="145">
        <f>[1]debt!$C$14</f>
        <v>0</v>
      </c>
      <c r="W15" s="145"/>
      <c r="X15" s="23">
        <f>Y15/'Tbl11'!C14</f>
        <v>343.41012156367839</v>
      </c>
      <c r="Y15" s="230">
        <f>AA15+AB15-AC15</f>
        <v>36136635</v>
      </c>
      <c r="Z15" s="46" t="s">
        <v>9</v>
      </c>
      <c r="AA15" s="90">
        <f t="shared" si="2"/>
        <v>33248500</v>
      </c>
      <c r="AB15" s="115">
        <v>3790970</v>
      </c>
      <c r="AC15" s="117">
        <v>902835</v>
      </c>
    </row>
    <row r="16" spans="1:29">
      <c r="A16" s="109" t="s">
        <v>55</v>
      </c>
      <c r="B16" s="149">
        <f>+C16+R16+S16+T16+V16</f>
        <v>235147799.07000002</v>
      </c>
      <c r="C16" s="149">
        <f>SUM(D16:Q16)</f>
        <v>216722045.33000001</v>
      </c>
      <c r="D16" s="109">
        <f>[1]Admin!$B$15</f>
        <v>5004952.18</v>
      </c>
      <c r="E16" s="109">
        <f>[1]MidLev!$B$14</f>
        <v>11606477.010000002</v>
      </c>
      <c r="F16" s="158">
        <f>[1]Inst!$B$16</f>
        <v>86059297.030000001</v>
      </c>
      <c r="G16" s="109">
        <f>'[1]sp ed'!$B$15</f>
        <v>25464515.649999999</v>
      </c>
      <c r="H16" s="109">
        <f>[1]ppshs!$B$16</f>
        <v>1306207.78</v>
      </c>
      <c r="I16" s="109">
        <f>[1]ppshs!$K$16</f>
        <v>1422254.9899999998</v>
      </c>
      <c r="J16" s="109">
        <f>[1]trans!$B$15</f>
        <v>13939135.640000001</v>
      </c>
      <c r="K16" s="109">
        <f>[1]opmp!$B$15</f>
        <v>15055745.640000001</v>
      </c>
      <c r="L16" s="145"/>
      <c r="M16" s="109" t="s">
        <v>55</v>
      </c>
      <c r="N16" s="145">
        <f>[1]opmp!$L$15</f>
        <v>3258635.56</v>
      </c>
      <c r="O16" s="145">
        <f>[1]fixchg!$B$16</f>
        <v>52046137.099999994</v>
      </c>
      <c r="P16" s="145">
        <f>[1]comserv!$B$15</f>
        <v>1013665.9</v>
      </c>
      <c r="Q16" s="159">
        <f>[1]CapOut!$B$15</f>
        <v>545020.85</v>
      </c>
      <c r="R16" s="109">
        <f>[1]food!$B$15</f>
        <v>5333310.74</v>
      </c>
      <c r="S16" s="145">
        <f>[1]const!$B$15</f>
        <v>10945264</v>
      </c>
      <c r="T16" s="145">
        <f>[1]debt!$J$15</f>
        <v>1947876</v>
      </c>
      <c r="U16" s="145">
        <f>[1]debt!$F$15</f>
        <v>4710749</v>
      </c>
      <c r="V16" s="145">
        <f>[1]debt!$C$15</f>
        <v>199303</v>
      </c>
      <c r="W16" s="145"/>
      <c r="X16" s="23">
        <f>Y16/'Tbl11'!C15</f>
        <v>442.15202525997444</v>
      </c>
      <c r="Y16" s="230">
        <f>AA16+AB16-AC16</f>
        <v>7134653.5099999998</v>
      </c>
      <c r="Z16" s="46" t="s">
        <v>13</v>
      </c>
      <c r="AA16" s="90">
        <f t="shared" si="2"/>
        <v>6857928</v>
      </c>
      <c r="AB16" s="115">
        <v>545020.85</v>
      </c>
      <c r="AC16" s="117">
        <v>268295.33999999997</v>
      </c>
    </row>
    <row r="17" spans="1:29">
      <c r="A17" s="109"/>
      <c r="B17" s="149"/>
      <c r="C17" s="149"/>
      <c r="D17" s="109"/>
      <c r="E17" s="109"/>
      <c r="F17" s="109"/>
      <c r="G17" s="109"/>
      <c r="H17" s="109"/>
      <c r="I17" s="109"/>
      <c r="J17" s="109"/>
      <c r="K17" s="109"/>
      <c r="L17" s="145"/>
      <c r="M17" s="109"/>
      <c r="N17" s="145"/>
      <c r="O17" s="145"/>
      <c r="P17" s="145"/>
      <c r="Q17" s="145"/>
      <c r="R17" s="109"/>
      <c r="S17" s="145"/>
      <c r="T17" s="145"/>
      <c r="U17" s="145"/>
      <c r="V17" s="145"/>
      <c r="W17" s="145"/>
      <c r="Y17" s="167"/>
      <c r="Z17"/>
      <c r="AA17" s="90"/>
      <c r="AB17" s="115"/>
      <c r="AC17" s="117"/>
    </row>
    <row r="18" spans="1:29">
      <c r="A18" s="109" t="s">
        <v>56</v>
      </c>
      <c r="B18" s="149">
        <f>+C18+R18+S18+T18+V18</f>
        <v>71009700.580000013</v>
      </c>
      <c r="C18" s="149">
        <f>SUM(D18:Q18)</f>
        <v>66975878.040000007</v>
      </c>
      <c r="D18" s="109">
        <f>[1]Admin!$B$17</f>
        <v>1722079.04</v>
      </c>
      <c r="E18" s="109">
        <f>[1]MidLev!$B$16</f>
        <v>4230285.3299999991</v>
      </c>
      <c r="F18" s="109">
        <f>[1]Inst!$B$18</f>
        <v>27259362.370000001</v>
      </c>
      <c r="G18" s="109">
        <f>'[1]sp ed'!$B$17</f>
        <v>6949380.7999999989</v>
      </c>
      <c r="H18" s="109">
        <f>[1]ppshs!$B$18</f>
        <v>616965.35000000009</v>
      </c>
      <c r="I18" s="109">
        <f>[1]ppshs!$K$18</f>
        <v>614817.91999999993</v>
      </c>
      <c r="J18" s="109">
        <f>[1]trans!$B$17</f>
        <v>3898735.51</v>
      </c>
      <c r="K18" s="109">
        <f>[1]opmp!$B$17</f>
        <v>3706800.8400000003</v>
      </c>
      <c r="L18" s="145"/>
      <c r="M18" s="109" t="s">
        <v>56</v>
      </c>
      <c r="N18" s="145">
        <f>[1]opmp!$L$17</f>
        <v>784398.97</v>
      </c>
      <c r="O18" s="145">
        <f>[1]fixchg!$B$18</f>
        <v>16437197.75</v>
      </c>
      <c r="P18" s="145">
        <f>[1]comserv!$B$17</f>
        <v>234054.46</v>
      </c>
      <c r="Q18" s="145">
        <f>[1]CapOut!$B$17</f>
        <v>521799.7</v>
      </c>
      <c r="R18" s="109">
        <f>[1]food!$B$17</f>
        <v>2825703.18</v>
      </c>
      <c r="S18" s="145">
        <f>[1]const!$B$17</f>
        <v>677423.3</v>
      </c>
      <c r="T18" s="145">
        <f>[1]debt!$J$17</f>
        <v>530696.06000000006</v>
      </c>
      <c r="U18" s="145">
        <f>[1]debt!$F$17</f>
        <v>1411542.6</v>
      </c>
      <c r="V18" s="145">
        <f>[1]debt!$C$17</f>
        <v>0</v>
      </c>
      <c r="W18" s="145"/>
      <c r="X18" s="23">
        <f>Y18/'Tbl11'!C17</f>
        <v>368.23867044691497</v>
      </c>
      <c r="Y18" s="230">
        <f>AA18+AB18-AC18</f>
        <v>1974201.1600000004</v>
      </c>
      <c r="Z18" s="46" t="s">
        <v>14</v>
      </c>
      <c r="AA18" s="90">
        <f t="shared" ref="AA18:AA22" si="3">SUM(T18,U18,V18,)</f>
        <v>1942238.6600000001</v>
      </c>
      <c r="AB18" s="115">
        <v>521799.7</v>
      </c>
      <c r="AC18" s="117">
        <v>489837.2</v>
      </c>
    </row>
    <row r="19" spans="1:29">
      <c r="A19" s="109" t="s">
        <v>57</v>
      </c>
      <c r="B19" s="149">
        <f>+C19+R19+S19+T19+V19</f>
        <v>367829134.87999994</v>
      </c>
      <c r="C19" s="149">
        <f>SUM(D19:Q19)</f>
        <v>345196787.00999993</v>
      </c>
      <c r="D19" s="109">
        <f>[1]Admin!$B$18</f>
        <v>4840441.8099999996</v>
      </c>
      <c r="E19" s="109">
        <f>[1]MidLev!$B$17</f>
        <v>23046640.84</v>
      </c>
      <c r="F19" s="109">
        <f>[1]Inst!$B$19</f>
        <v>131474622.83</v>
      </c>
      <c r="G19" s="109">
        <f>'[1]sp ed'!$B$18</f>
        <v>36948459.109999999</v>
      </c>
      <c r="H19" s="109">
        <f>[1]ppshs!$B$19</f>
        <v>1319403.4100000001</v>
      </c>
      <c r="I19" s="109">
        <f>[1]ppshs!$K$19</f>
        <v>3285448.3</v>
      </c>
      <c r="J19" s="109">
        <f>[1]trans!$B$18</f>
        <v>20309705.41</v>
      </c>
      <c r="K19" s="109">
        <f>[1]opmp!$B$18</f>
        <v>25568570.289999999</v>
      </c>
      <c r="L19" s="145"/>
      <c r="M19" s="109" t="s">
        <v>57</v>
      </c>
      <c r="N19" s="145">
        <f>[1]opmp!$L$18</f>
        <v>7616645.290000001</v>
      </c>
      <c r="O19" s="145">
        <f>[1]fixchg!$B$19</f>
        <v>89661681.609999985</v>
      </c>
      <c r="P19" s="145">
        <f>[1]comserv!$B$18</f>
        <v>254886.27</v>
      </c>
      <c r="Q19" s="145">
        <f>[1]CapOut!$B$18</f>
        <v>870281.84000000008</v>
      </c>
      <c r="R19" s="109">
        <f>[1]food!$B$18</f>
        <v>6845070.6299999999</v>
      </c>
      <c r="S19" s="145">
        <f>[1]const!$B$18</f>
        <v>10935582.6</v>
      </c>
      <c r="T19" s="145">
        <f>[1]debt!$J$18</f>
        <v>4851694.6399999997</v>
      </c>
      <c r="U19" s="145">
        <f>[1]debt!$F$18</f>
        <v>8081583.3799999999</v>
      </c>
      <c r="V19" s="145">
        <f>[1]debt!$C$18</f>
        <v>0</v>
      </c>
      <c r="W19" s="145"/>
      <c r="X19" s="23">
        <f>Y19/'Tbl11'!C18</f>
        <v>522.32594041722325</v>
      </c>
      <c r="Y19" s="230">
        <f>AA19+AB19-AC19</f>
        <v>13803559.859999999</v>
      </c>
      <c r="Z19" s="46" t="s">
        <v>15</v>
      </c>
      <c r="AA19" s="90">
        <f t="shared" si="3"/>
        <v>12933278.02</v>
      </c>
      <c r="AB19" s="115">
        <v>870281.84000000008</v>
      </c>
      <c r="AC19" s="117">
        <v>0</v>
      </c>
    </row>
    <row r="20" spans="1:29">
      <c r="A20" s="109" t="s">
        <v>58</v>
      </c>
      <c r="B20" s="160">
        <f>+C20+R20+S20+T20+V20</f>
        <v>208503539.13</v>
      </c>
      <c r="C20" s="149">
        <f>SUM(D20:Q20)</f>
        <v>194311096.84999999</v>
      </c>
      <c r="D20" s="109">
        <f>[1]Admin!$B$19</f>
        <v>4718687.45</v>
      </c>
      <c r="E20" s="109">
        <f>[1]MidLev!$B$18</f>
        <v>13566353.739999998</v>
      </c>
      <c r="F20" s="109">
        <f>[1]Inst!$B$20</f>
        <v>74966498.290000007</v>
      </c>
      <c r="G20" s="109">
        <f>'[1]sp ed'!$B$19</f>
        <v>25134428.75</v>
      </c>
      <c r="H20" s="109">
        <f>[1]ppshs!$B$20</f>
        <v>996890.99</v>
      </c>
      <c r="I20" s="109">
        <f>[1]ppshs!$K$20</f>
        <v>1526033.17</v>
      </c>
      <c r="J20" s="109">
        <f>[1]trans!$B$19</f>
        <v>9599677.7300000004</v>
      </c>
      <c r="K20" s="109">
        <f>[1]opmp!$B$19</f>
        <v>11286390.640000001</v>
      </c>
      <c r="L20" s="145"/>
      <c r="M20" s="109" t="s">
        <v>58</v>
      </c>
      <c r="N20" s="145">
        <f>[1]opmp!$L$19</f>
        <v>4472504.1300000008</v>
      </c>
      <c r="O20" s="145">
        <f>[1]fixchg!$B$20</f>
        <v>47443994.260000005</v>
      </c>
      <c r="P20" s="145">
        <f>[1]comserv!$B$19</f>
        <v>388028.43000000005</v>
      </c>
      <c r="Q20" s="145">
        <f>[1]CapOut!$B$19</f>
        <v>211609.27000000002</v>
      </c>
      <c r="R20" s="109">
        <f>[1]food!$B$19</f>
        <v>6298775.1899999995</v>
      </c>
      <c r="S20" s="145">
        <f>[1]const!$B$19</f>
        <v>5298858.0900000008</v>
      </c>
      <c r="T20" s="145">
        <f>[1]debt!$J$19</f>
        <v>2594809</v>
      </c>
      <c r="U20" s="145">
        <f>[1]debt!$F$19</f>
        <v>5278822</v>
      </c>
      <c r="V20" s="145">
        <f>[1]debt!$C$19</f>
        <v>0</v>
      </c>
      <c r="W20" s="145"/>
      <c r="X20" s="23">
        <f>Y20/'Tbl11'!C19</f>
        <v>528.52307325236313</v>
      </c>
      <c r="Y20" s="230">
        <f>AA20+AB20-AC20</f>
        <v>8085240.2699999996</v>
      </c>
      <c r="Z20" s="46" t="s">
        <v>2</v>
      </c>
      <c r="AA20" s="90">
        <f t="shared" si="3"/>
        <v>7873631</v>
      </c>
      <c r="AB20" s="115">
        <v>211609.27000000002</v>
      </c>
      <c r="AC20" s="117">
        <v>0</v>
      </c>
    </row>
    <row r="21" spans="1:29">
      <c r="A21" s="109" t="s">
        <v>59</v>
      </c>
      <c r="B21" s="160">
        <f>+C21+R21+S21+T21+V21</f>
        <v>393997482.15999997</v>
      </c>
      <c r="C21" s="149">
        <f>SUM(D21:Q21)</f>
        <v>344302707.01999998</v>
      </c>
      <c r="D21" s="109">
        <f>[1]Admin!$B$20</f>
        <v>8667639.4900000002</v>
      </c>
      <c r="E21" s="109">
        <f>[1]MidLev!$B$19</f>
        <v>21209795.980000008</v>
      </c>
      <c r="F21" s="109">
        <f>[1]Inst!$B$21</f>
        <v>133494720.16999999</v>
      </c>
      <c r="G21" s="109">
        <f>'[1]sp ed'!$B$20</f>
        <v>33843942.939999998</v>
      </c>
      <c r="H21" s="109">
        <f>[1]ppshs!$B$21</f>
        <v>3527389.5</v>
      </c>
      <c r="I21" s="109">
        <f>[1]ppshs!$K$21</f>
        <v>2782950.1100000003</v>
      </c>
      <c r="J21" s="109">
        <f>[1]trans!$B$20</f>
        <v>25272925.989999998</v>
      </c>
      <c r="K21" s="109">
        <f>[1]opmp!$B$20</f>
        <v>25315262.040000003</v>
      </c>
      <c r="L21" s="145"/>
      <c r="M21" s="109" t="s">
        <v>59</v>
      </c>
      <c r="N21" s="145">
        <f>[1]opmp!$L$20</f>
        <v>6643848.5600000005</v>
      </c>
      <c r="O21" s="145">
        <f>[1]fixchg!$B$21</f>
        <v>77887485.679999992</v>
      </c>
      <c r="P21" s="145">
        <f>[1]comserv!$B$20</f>
        <v>1530986.5200000003</v>
      </c>
      <c r="Q21" s="145">
        <f>[1]CapOut!$B$20</f>
        <v>4125760.04</v>
      </c>
      <c r="R21" s="109">
        <f>[1]food!$B$20</f>
        <v>11305068.680000002</v>
      </c>
      <c r="S21" s="145">
        <f>[1]const!$B$20</f>
        <v>35528945.460000001</v>
      </c>
      <c r="T21" s="145">
        <f>[1]debt!$J$20</f>
        <v>2860761</v>
      </c>
      <c r="U21" s="145">
        <f>[1]debt!$F$20</f>
        <v>11630670</v>
      </c>
      <c r="V21" s="145">
        <f>[1]debt!$C$20</f>
        <v>0</v>
      </c>
      <c r="W21" s="145"/>
      <c r="X21" s="23">
        <f>Y21/'Tbl11'!C20</f>
        <v>610.61715266588328</v>
      </c>
      <c r="Y21" s="230">
        <f>AA21+AB21-AC21</f>
        <v>15954388.149999999</v>
      </c>
      <c r="Z21" s="46" t="s">
        <v>10</v>
      </c>
      <c r="AA21" s="90">
        <f t="shared" si="3"/>
        <v>14491431</v>
      </c>
      <c r="AB21" s="115">
        <v>4125760.04</v>
      </c>
      <c r="AC21" s="117">
        <v>2662802.89</v>
      </c>
    </row>
    <row r="22" spans="1:29">
      <c r="A22" s="109" t="s">
        <v>60</v>
      </c>
      <c r="B22" s="160">
        <f>+C22+R22+S22+T22+V22</f>
        <v>65664774.340000004</v>
      </c>
      <c r="C22" s="149">
        <f>SUM(D22:Q22)</f>
        <v>60003041.340000004</v>
      </c>
      <c r="D22" s="109">
        <f>[1]Admin!$B$21</f>
        <v>1400428.71</v>
      </c>
      <c r="E22" s="109">
        <f>[1]MidLev!$B$20</f>
        <v>4880175.9800000004</v>
      </c>
      <c r="F22" s="109">
        <f>[1]Inst!$B$22</f>
        <v>24705485.849999998</v>
      </c>
      <c r="G22" s="109">
        <f>'[1]sp ed'!$B$21</f>
        <v>5475580.9100000011</v>
      </c>
      <c r="H22" s="109">
        <f>[1]ppshs!$B$22</f>
        <v>457221.19999999995</v>
      </c>
      <c r="I22" s="109">
        <f>[1]ppshs!$K$22</f>
        <v>541998</v>
      </c>
      <c r="J22" s="109">
        <f>[1]trans!$B$21</f>
        <v>3434893.8800000004</v>
      </c>
      <c r="K22" s="109">
        <f>[1]opmp!$B$21</f>
        <v>3670461.84</v>
      </c>
      <c r="L22" s="145"/>
      <c r="M22" s="109" t="s">
        <v>60</v>
      </c>
      <c r="N22" s="145">
        <f>[1]opmp!$L$21</f>
        <v>1072093.1099999999</v>
      </c>
      <c r="O22" s="145">
        <f>[1]fixchg!$B$22</f>
        <v>14313890.279999999</v>
      </c>
      <c r="P22" s="145">
        <f>[1]comserv!$B$21</f>
        <v>0</v>
      </c>
      <c r="Q22" s="145">
        <f>[1]CapOut!$B$21</f>
        <v>50811.58</v>
      </c>
      <c r="R22" s="109">
        <f>[1]food!$B$21</f>
        <v>2481986</v>
      </c>
      <c r="S22" s="145">
        <f>[1]const!$B$21</f>
        <v>2314020</v>
      </c>
      <c r="T22" s="145">
        <f>[1]debt!$J$21</f>
        <v>865727</v>
      </c>
      <c r="U22" s="145">
        <f>[1]debt!$F$21</f>
        <v>1742000</v>
      </c>
      <c r="V22" s="145">
        <f>[1]debt!$C$21</f>
        <v>0</v>
      </c>
      <c r="W22" s="145"/>
      <c r="X22" s="23">
        <f>Y22/'Tbl11'!C21</f>
        <v>584.9755935485291</v>
      </c>
      <c r="Y22" s="230">
        <f>AA22+AB22-AC22</f>
        <v>2658538.58</v>
      </c>
      <c r="Z22" s="46" t="s">
        <v>3</v>
      </c>
      <c r="AA22" s="90">
        <f t="shared" si="3"/>
        <v>2607727</v>
      </c>
      <c r="AB22" s="115">
        <v>50811.58</v>
      </c>
      <c r="AC22" s="117">
        <v>0</v>
      </c>
    </row>
    <row r="23" spans="1:29">
      <c r="A23" s="109"/>
      <c r="B23" s="160"/>
      <c r="C23" s="149"/>
      <c r="D23" s="109"/>
      <c r="E23" s="109"/>
      <c r="F23" s="109"/>
      <c r="G23" s="109"/>
      <c r="H23" s="109"/>
      <c r="I23" s="109"/>
      <c r="J23" s="109"/>
      <c r="K23" s="109"/>
      <c r="L23" s="145"/>
      <c r="M23" s="109"/>
      <c r="N23" s="145"/>
      <c r="O23" s="145"/>
      <c r="P23" s="145"/>
      <c r="Q23" s="145"/>
      <c r="R23" s="109"/>
      <c r="S23" s="145"/>
      <c r="T23" s="145"/>
      <c r="U23" s="145"/>
      <c r="V23" s="145"/>
      <c r="W23" s="145"/>
      <c r="Y23" s="167"/>
      <c r="Z23"/>
      <c r="AA23" s="90"/>
      <c r="AB23" s="115"/>
      <c r="AC23" s="117"/>
    </row>
    <row r="24" spans="1:29">
      <c r="A24" s="109" t="s">
        <v>61</v>
      </c>
      <c r="B24" s="160">
        <f>+C24+R24+S24+T24+V24</f>
        <v>562580734.58999979</v>
      </c>
      <c r="C24" s="149">
        <f>SUM(D24:Q24)</f>
        <v>511279073.58999985</v>
      </c>
      <c r="D24" s="109">
        <f>[1]Admin!$B$23</f>
        <v>9247117.8000000026</v>
      </c>
      <c r="E24" s="109">
        <f>[1]MidLev!$B$22</f>
        <v>29549299.170000002</v>
      </c>
      <c r="F24" s="109">
        <f>[1]Inst!$B$24</f>
        <v>199391389.67999995</v>
      </c>
      <c r="G24" s="109">
        <f>'[1]sp ed'!$B$23</f>
        <v>51656236.95000001</v>
      </c>
      <c r="H24" s="109">
        <f>[1]ppshs!$B$24</f>
        <v>2568249.8900000006</v>
      </c>
      <c r="I24" s="109">
        <f>[1]ppshs!$K$24</f>
        <v>5786920.9500000002</v>
      </c>
      <c r="J24" s="109">
        <f>[1]trans!$B$23</f>
        <v>20825699.949999999</v>
      </c>
      <c r="K24" s="109">
        <f>[1]opmp!$B$23</f>
        <v>33827294.520000003</v>
      </c>
      <c r="L24" s="145"/>
      <c r="M24" s="109" t="s">
        <v>61</v>
      </c>
      <c r="N24" s="145">
        <f>[1]opmp!$L$23</f>
        <v>10814214.639999999</v>
      </c>
      <c r="O24" s="145">
        <f>[1]fixchg!$B$24</f>
        <v>144309672.47</v>
      </c>
      <c r="P24" s="145">
        <f>[1]comserv!$B$23</f>
        <v>1511186.86</v>
      </c>
      <c r="Q24" s="145">
        <f>[1]CapOut!$B$23</f>
        <v>1791790.7100000004</v>
      </c>
      <c r="R24" s="109">
        <f>[1]food!$B$23</f>
        <v>10886328</v>
      </c>
      <c r="S24" s="145">
        <f>[1]const!$B$23</f>
        <v>30418221.999999996</v>
      </c>
      <c r="T24" s="145">
        <f>[1]debt!$J$23</f>
        <v>9997111</v>
      </c>
      <c r="U24" s="145">
        <f>[1]debt!$F$23</f>
        <v>51017806</v>
      </c>
      <c r="V24" s="145">
        <f>[1]debt!$C$23</f>
        <v>0</v>
      </c>
      <c r="W24" s="145"/>
      <c r="X24" s="23">
        <f>Y24/'Tbl11'!C23</f>
        <v>1539.1647201994617</v>
      </c>
      <c r="Y24" s="230">
        <f>AA24+AB24-AC24</f>
        <v>62226582.640000001</v>
      </c>
      <c r="Z24" s="46" t="s">
        <v>11</v>
      </c>
      <c r="AA24" s="90">
        <f t="shared" ref="AA24:AA28" si="4">SUM(T24,U24,V24,)</f>
        <v>61014917</v>
      </c>
      <c r="AB24" s="115">
        <v>1791790.7100000004</v>
      </c>
      <c r="AC24" s="117">
        <v>580125.07000000007</v>
      </c>
    </row>
    <row r="25" spans="1:29">
      <c r="A25" s="109" t="s">
        <v>62</v>
      </c>
      <c r="B25" s="149">
        <f>+C25+R25+S25+T25+V25</f>
        <v>59711780.479999997</v>
      </c>
      <c r="C25" s="149">
        <f>SUM(D25:Q25)</f>
        <v>56994946.479999997</v>
      </c>
      <c r="D25" s="109">
        <f>[1]Admin!$B$24</f>
        <v>1536543.9800000002</v>
      </c>
      <c r="E25" s="109">
        <f>[1]MidLev!$B$23</f>
        <v>2330765.4200000004</v>
      </c>
      <c r="F25" s="109">
        <f>[1]Inst!$B$25</f>
        <v>20985380.149999995</v>
      </c>
      <c r="G25" s="109">
        <f>'[1]sp ed'!$B$24</f>
        <v>4670991.43</v>
      </c>
      <c r="H25" s="109">
        <f>[1]ppshs!$B$25</f>
        <v>632783.19999999984</v>
      </c>
      <c r="I25" s="109">
        <f>[1]ppshs!$K$25</f>
        <v>554580.15</v>
      </c>
      <c r="J25" s="109">
        <f>[1]trans!$B$24</f>
        <v>4117387.24</v>
      </c>
      <c r="K25" s="109">
        <f>[1]opmp!$B$24</f>
        <v>3978833.85</v>
      </c>
      <c r="L25" s="145"/>
      <c r="M25" s="109" t="s">
        <v>62</v>
      </c>
      <c r="N25" s="145">
        <f>[1]opmp!$L$24</f>
        <v>722722.21000000008</v>
      </c>
      <c r="O25" s="145">
        <f>[1]fixchg!$B$25</f>
        <v>14212643.790000001</v>
      </c>
      <c r="P25" s="145">
        <f>[1]comserv!$B$24</f>
        <v>194322.02</v>
      </c>
      <c r="Q25" s="145">
        <f>[1]CapOut!$B$24</f>
        <v>3057993.04</v>
      </c>
      <c r="R25" s="109">
        <f>[1]food!$B$24</f>
        <v>2716834</v>
      </c>
      <c r="S25" s="145">
        <f>[1]const!$B$24</f>
        <v>0</v>
      </c>
      <c r="T25" s="145">
        <f>[1]debt!$J$24</f>
        <v>0</v>
      </c>
      <c r="U25" s="145">
        <f>[1]debt!$F$24</f>
        <v>0</v>
      </c>
      <c r="V25" s="145">
        <f>[1]debt!$C$24</f>
        <v>0</v>
      </c>
      <c r="W25" s="145"/>
      <c r="X25" s="23">
        <f>Y25/'Tbl11'!C24</f>
        <v>837.82926655524807</v>
      </c>
      <c r="Y25" s="230">
        <f>AA25+AB25-AC25</f>
        <v>3057993.04</v>
      </c>
      <c r="Z25" s="46" t="s">
        <v>12</v>
      </c>
      <c r="AA25" s="90">
        <f t="shared" si="4"/>
        <v>0</v>
      </c>
      <c r="AB25" s="115">
        <v>3057993.04</v>
      </c>
      <c r="AC25" s="117">
        <v>0</v>
      </c>
    </row>
    <row r="26" spans="1:29">
      <c r="A26" s="109" t="s">
        <v>63</v>
      </c>
      <c r="B26" s="149">
        <f>+C26+R26+S26+T26+V26</f>
        <v>550845773.99000001</v>
      </c>
      <c r="C26" s="149">
        <f>SUM(D26:Q26)</f>
        <v>485391152.37</v>
      </c>
      <c r="D26" s="109">
        <f>[1]Admin!$B$25</f>
        <v>11021422.569999998</v>
      </c>
      <c r="E26" s="109">
        <f>[1]MidLev!$B$24</f>
        <v>25410917.939999994</v>
      </c>
      <c r="F26" s="109">
        <f>[1]Inst!$B$26</f>
        <v>178461144.79000002</v>
      </c>
      <c r="G26" s="109">
        <f>'[1]sp ed'!$B$25</f>
        <v>57034370.640000008</v>
      </c>
      <c r="H26" s="109">
        <f>[1]ppshs!$B$26</f>
        <v>1623004.8699999999</v>
      </c>
      <c r="I26" s="109">
        <f>[1]ppshs!$K$26</f>
        <v>3283239.33</v>
      </c>
      <c r="J26" s="109">
        <f>[1]trans!$B$25</f>
        <v>31172284.880000003</v>
      </c>
      <c r="K26" s="109">
        <f>[1]opmp!$B$25</f>
        <v>28332387.659999996</v>
      </c>
      <c r="L26" s="145"/>
      <c r="M26" s="109" t="s">
        <v>63</v>
      </c>
      <c r="N26" s="145">
        <f>[1]opmp!$L$25</f>
        <v>12514080.289999999</v>
      </c>
      <c r="O26" s="145">
        <f>[1]fixchg!$B$26</f>
        <v>134676874.03000003</v>
      </c>
      <c r="P26" s="145">
        <f>[1]comserv!$B$25</f>
        <v>440428.33</v>
      </c>
      <c r="Q26" s="145">
        <f>[1]CapOut!$B$25</f>
        <v>1420997.04</v>
      </c>
      <c r="R26" s="109">
        <f>[1]food!$B$25</f>
        <v>15413940.93</v>
      </c>
      <c r="S26" s="145">
        <f>[1]const!$B$25</f>
        <v>37191795.079999998</v>
      </c>
      <c r="T26" s="145">
        <f>[1]debt!$J$25</f>
        <v>12848885.609999999</v>
      </c>
      <c r="U26" s="145">
        <f>[1]debt!$F$25</f>
        <v>16887928.84</v>
      </c>
      <c r="V26" s="145">
        <f>[1]debt!$C$25</f>
        <v>0</v>
      </c>
      <c r="W26" s="145"/>
      <c r="X26" s="23">
        <f>Y26/'Tbl11'!C25</f>
        <v>829.92342369407891</v>
      </c>
      <c r="Y26" s="230">
        <f>AA26+AB26-AC26</f>
        <v>30939711.219999999</v>
      </c>
      <c r="Z26" s="46" t="s">
        <v>16</v>
      </c>
      <c r="AA26" s="90">
        <f t="shared" si="4"/>
        <v>29736814.449999999</v>
      </c>
      <c r="AB26" s="115">
        <v>1420997.04</v>
      </c>
      <c r="AC26" s="117">
        <v>218100.27</v>
      </c>
    </row>
    <row r="27" spans="1:29">
      <c r="A27" s="109" t="s">
        <v>64</v>
      </c>
      <c r="B27" s="149">
        <f>+C27+R27+S27+T27+V27</f>
        <v>901453650.00999999</v>
      </c>
      <c r="C27" s="149">
        <f>SUM(D27:Q27)</f>
        <v>776630153.00999999</v>
      </c>
      <c r="D27" s="109">
        <f>[1]Admin!$B$26</f>
        <v>11151472.58</v>
      </c>
      <c r="E27" s="109">
        <f>[1]MidLev!$B$25</f>
        <v>54190714.109999992</v>
      </c>
      <c r="F27" s="109">
        <f>[1]Inst!$B$27</f>
        <v>316002036.60999995</v>
      </c>
      <c r="G27" s="109">
        <f>'[1]sp ed'!$B$26</f>
        <v>99602690.170000017</v>
      </c>
      <c r="H27" s="109">
        <f>[1]ppshs!$B$27</f>
        <v>2860878</v>
      </c>
      <c r="I27" s="109">
        <f>[1]ppshs!$K$27</f>
        <v>6096274</v>
      </c>
      <c r="J27" s="109">
        <f>[1]trans!$B$26</f>
        <v>36608475</v>
      </c>
      <c r="K27" s="109">
        <f>[1]opmp!$B$26</f>
        <v>37582029</v>
      </c>
      <c r="L27" s="145"/>
      <c r="M27" s="109" t="s">
        <v>64</v>
      </c>
      <c r="N27" s="145">
        <f>[1]opmp!$L$26</f>
        <v>20709642.900000002</v>
      </c>
      <c r="O27" s="145">
        <f>[1]fixchg!$B$27</f>
        <v>185057005.57999998</v>
      </c>
      <c r="P27" s="145">
        <f>[1]comserv!$B$26</f>
        <v>5959732.0600000005</v>
      </c>
      <c r="Q27" s="145">
        <f>[1]CapOut!$B$26</f>
        <v>809203</v>
      </c>
      <c r="R27" s="109">
        <f>[1]food!$B$26</f>
        <v>12202406</v>
      </c>
      <c r="S27" s="145">
        <f>[1]const!$B$26</f>
        <v>96636496</v>
      </c>
      <c r="T27" s="145">
        <f>[1]debt!$J$26</f>
        <v>15984595</v>
      </c>
      <c r="U27" s="145">
        <f>[1]debt!$F$26</f>
        <v>23626369</v>
      </c>
      <c r="V27" s="145">
        <f>[1]debt!$C$26</f>
        <v>0</v>
      </c>
      <c r="W27" s="145"/>
      <c r="X27" s="23">
        <f>Y27/'Tbl11'!C26</f>
        <v>782.38133674002677</v>
      </c>
      <c r="Y27" s="230">
        <f>AA27+AB27-AC27</f>
        <v>40420167</v>
      </c>
      <c r="Z27" s="46" t="s">
        <v>17</v>
      </c>
      <c r="AA27" s="90">
        <f t="shared" si="4"/>
        <v>39610964</v>
      </c>
      <c r="AB27" s="115">
        <v>809203</v>
      </c>
      <c r="AC27" s="117">
        <v>0</v>
      </c>
    </row>
    <row r="28" spans="1:29">
      <c r="A28" s="109" t="s">
        <v>65</v>
      </c>
      <c r="B28" s="149">
        <f>+C28+R28+S28+T28+V28</f>
        <v>32856977.559999991</v>
      </c>
      <c r="C28" s="149">
        <f>SUM(D28:Q28)</f>
        <v>31478971.399999991</v>
      </c>
      <c r="D28" s="109">
        <f>[1]Admin!$B$27</f>
        <v>1162998.8599999999</v>
      </c>
      <c r="E28" s="109">
        <f>[1]MidLev!$B$26</f>
        <v>2218372.33</v>
      </c>
      <c r="F28" s="109">
        <f>[1]Inst!$B$28</f>
        <v>11475788.639999995</v>
      </c>
      <c r="G28" s="109">
        <f>'[1]sp ed'!$B$27</f>
        <v>3417509.6999999997</v>
      </c>
      <c r="H28" s="109">
        <f>[1]ppshs!$B$28</f>
        <v>233302.25</v>
      </c>
      <c r="I28" s="109">
        <f>[1]ppshs!$K$28</f>
        <v>342559.86</v>
      </c>
      <c r="J28" s="109">
        <f>[1]trans!$B$27</f>
        <v>2148134.83</v>
      </c>
      <c r="K28" s="109">
        <f>[1]opmp!$B$27</f>
        <v>2106944.11</v>
      </c>
      <c r="L28" s="145"/>
      <c r="M28" s="109" t="s">
        <v>65</v>
      </c>
      <c r="N28" s="145">
        <f>[1]opmp!$L$27</f>
        <v>638081.9</v>
      </c>
      <c r="O28" s="145">
        <f>[1]fixchg!$B$28</f>
        <v>7354004.3500000006</v>
      </c>
      <c r="P28" s="145">
        <f>[1]comserv!$B$27</f>
        <v>82459.199999999997</v>
      </c>
      <c r="Q28" s="145">
        <f>[1]CapOut!$B$27</f>
        <v>298815.37</v>
      </c>
      <c r="R28" s="109">
        <f>[1]food!$B$27</f>
        <v>1263066.1600000001</v>
      </c>
      <c r="S28" s="145">
        <f>[1]const!$B$27</f>
        <v>114940</v>
      </c>
      <c r="T28" s="145">
        <f>[1]debt!$J$27</f>
        <v>0</v>
      </c>
      <c r="U28" s="145">
        <f>[1]debt!$F$27</f>
        <v>0</v>
      </c>
      <c r="V28" s="145">
        <f>[1]debt!$C$27</f>
        <v>0</v>
      </c>
      <c r="W28" s="145"/>
      <c r="X28" s="23">
        <f>Y28/'Tbl11'!C27</f>
        <v>2.9094008653122594</v>
      </c>
      <c r="Y28" s="230">
        <f>AA28+AB28-AC28</f>
        <v>6186.5499999999884</v>
      </c>
      <c r="Z28" s="46" t="s">
        <v>18</v>
      </c>
      <c r="AA28" s="90">
        <f t="shared" si="4"/>
        <v>0</v>
      </c>
      <c r="AB28" s="115">
        <v>298815.37</v>
      </c>
      <c r="AC28" s="117">
        <v>292628.82</v>
      </c>
    </row>
    <row r="29" spans="1:29" s="208" customFormat="1">
      <c r="A29" s="158"/>
      <c r="B29" s="160"/>
      <c r="C29" s="160"/>
      <c r="D29" s="109"/>
      <c r="E29" s="109"/>
      <c r="F29" s="109"/>
      <c r="G29" s="109"/>
      <c r="H29" s="109"/>
      <c r="I29" s="109"/>
      <c r="J29" s="109"/>
      <c r="K29" s="109"/>
      <c r="L29" s="159"/>
      <c r="M29" s="158"/>
      <c r="N29" s="145"/>
      <c r="O29" s="145"/>
      <c r="P29" s="145"/>
      <c r="Q29" s="145"/>
      <c r="R29" s="109"/>
      <c r="S29" s="145"/>
      <c r="T29" s="145"/>
      <c r="U29" s="145"/>
      <c r="V29" s="145"/>
      <c r="W29" s="159"/>
      <c r="Y29" s="231"/>
      <c r="Z29" s="209"/>
      <c r="AA29" s="116"/>
      <c r="AB29" s="117"/>
      <c r="AC29" s="117"/>
    </row>
    <row r="30" spans="1:29">
      <c r="A30" s="109" t="s">
        <v>147</v>
      </c>
      <c r="B30" s="149">
        <f>+C30+R30+S30+T30+V30</f>
        <v>2684252136.3499999</v>
      </c>
      <c r="C30" s="149">
        <f>SUM(D30:Q30)</f>
        <v>2248377803.3499999</v>
      </c>
      <c r="D30" s="109">
        <f>[1]Admin!$B$29</f>
        <v>38449544.189999998</v>
      </c>
      <c r="E30" s="109">
        <f>[1]MidLev!$B$28</f>
        <v>135821732.83000001</v>
      </c>
      <c r="F30" s="109">
        <f>[1]Inst!$B$30</f>
        <v>868837768.8099997</v>
      </c>
      <c r="G30" s="109">
        <f>'[1]sp ed'!$B$29</f>
        <v>277822220.81</v>
      </c>
      <c r="H30" s="109">
        <f>[1]ppshs!$B$30</f>
        <v>10572549.93</v>
      </c>
      <c r="I30" s="109">
        <f>[1]ppshs!$K$30</f>
        <v>18994.13</v>
      </c>
      <c r="J30" s="109">
        <f>[1]trans!$B$29</f>
        <v>96948532.829999998</v>
      </c>
      <c r="K30" s="109">
        <f>[1]opmp!$B$29</f>
        <v>116179558.29000001</v>
      </c>
      <c r="L30" s="145"/>
      <c r="M30" s="109" t="s">
        <v>147</v>
      </c>
      <c r="N30" s="145">
        <f>[1]opmp!$L$29</f>
        <v>34018766.229999997</v>
      </c>
      <c r="O30" s="145">
        <f>[1]fixchg!$B$30</f>
        <v>667665770.48000002</v>
      </c>
      <c r="P30" s="145">
        <f>[1]comserv!$B$29</f>
        <v>2042364.82</v>
      </c>
      <c r="Q30" s="145">
        <f>[1]CapOut!$B$29</f>
        <v>0</v>
      </c>
      <c r="R30" s="109">
        <f>[1]food!$B$29</f>
        <v>49603618</v>
      </c>
      <c r="S30" s="145">
        <f>[1]const!$B$29</f>
        <v>155978938</v>
      </c>
      <c r="T30" s="145">
        <f>[1]debt!$J$29</f>
        <v>45077672</v>
      </c>
      <c r="U30" s="145">
        <f>[1]debt!$F$29</f>
        <v>76910213</v>
      </c>
      <c r="V30" s="145">
        <f>[1]debt!$C$29</f>
        <v>185214105</v>
      </c>
      <c r="W30" s="145"/>
      <c r="X30" s="23">
        <f>Y30/'Tbl11'!C29</f>
        <v>2084.4536860054131</v>
      </c>
      <c r="Y30" s="230">
        <f>AA30+AB30-AC30</f>
        <v>307201990</v>
      </c>
      <c r="Z30" s="46" t="s">
        <v>7</v>
      </c>
      <c r="AA30" s="90">
        <f t="shared" ref="AA30:AA34" si="5">SUM(T30,U30,V30,)</f>
        <v>307201990</v>
      </c>
      <c r="AB30" s="115">
        <v>0</v>
      </c>
      <c r="AC30" s="117">
        <v>0</v>
      </c>
    </row>
    <row r="31" spans="1:29">
      <c r="A31" s="109" t="s">
        <v>67</v>
      </c>
      <c r="B31" s="149">
        <f>+C31+R31+S31+T31+V31</f>
        <v>2004034584.1900001</v>
      </c>
      <c r="C31" s="149">
        <f>SUM(D31:Q31)</f>
        <v>1755484197.1900001</v>
      </c>
      <c r="D31" s="109">
        <f>[1]Admin!$B$30</f>
        <v>56316862.050000019</v>
      </c>
      <c r="E31" s="109">
        <f>[1]MidLev!$B$29</f>
        <v>101202290.99000001</v>
      </c>
      <c r="F31" s="109">
        <f>[1]Inst!$B$31</f>
        <v>617533997.71999991</v>
      </c>
      <c r="G31" s="109">
        <f>'[1]sp ed'!$B$30</f>
        <v>236235281.90999994</v>
      </c>
      <c r="H31" s="109">
        <f>[1]ppshs!$B$31</f>
        <v>11655440.419999998</v>
      </c>
      <c r="I31" s="109">
        <f>[1]ppshs!$K$31</f>
        <v>13418351.939999998</v>
      </c>
      <c r="J31" s="109">
        <f>[1]trans!$B$30</f>
        <v>111662078.19000001</v>
      </c>
      <c r="K31" s="109">
        <f>[1]opmp!$B$30</f>
        <v>111244145.44999999</v>
      </c>
      <c r="L31" s="145"/>
      <c r="M31" s="109" t="s">
        <v>67</v>
      </c>
      <c r="N31" s="145">
        <f>[1]opmp!$L$30</f>
        <v>47704602.549999997</v>
      </c>
      <c r="O31" s="145">
        <f>[1]fixchg!$B$31</f>
        <v>446606466.42000008</v>
      </c>
      <c r="P31" s="145">
        <f>[1]comserv!$B$30</f>
        <v>1904679.55</v>
      </c>
      <c r="Q31" s="145">
        <f>[1]CapOut!$B$30</f>
        <v>0</v>
      </c>
      <c r="R31" s="109">
        <f>[1]food!$B$30</f>
        <v>64525564</v>
      </c>
      <c r="S31" s="145">
        <f>[1]const!$B$30</f>
        <v>165762560</v>
      </c>
      <c r="T31" s="145">
        <f>[1]debt!$J$30</f>
        <v>18262263</v>
      </c>
      <c r="U31" s="145">
        <f>[1]debt!$F$30</f>
        <v>127493722</v>
      </c>
      <c r="V31" s="145">
        <f>[1]debt!$C$30</f>
        <v>0</v>
      </c>
      <c r="W31" s="145"/>
      <c r="X31" s="23">
        <f>Y31/'Tbl11'!C30</f>
        <v>1196.6073162862447</v>
      </c>
      <c r="Y31" s="230">
        <f>AA31+AB31-AC31</f>
        <v>145755985</v>
      </c>
      <c r="Z31" s="46" t="s">
        <v>8</v>
      </c>
      <c r="AA31" s="90">
        <f t="shared" si="5"/>
        <v>145755985</v>
      </c>
      <c r="AB31" s="115">
        <v>0</v>
      </c>
      <c r="AC31" s="117">
        <v>0</v>
      </c>
    </row>
    <row r="32" spans="1:29">
      <c r="A32" s="109" t="s">
        <v>68</v>
      </c>
      <c r="B32" s="149">
        <f>+C32+R32+S32+T32+V32</f>
        <v>101253986.53</v>
      </c>
      <c r="C32" s="149">
        <f>SUM(D32:Q32)</f>
        <v>89163309.189999998</v>
      </c>
      <c r="D32" s="109">
        <f>[1]Admin!$B$31</f>
        <v>1873820.8599999996</v>
      </c>
      <c r="E32" s="109">
        <f>[1]MidLev!$B$30</f>
        <v>4859092.8500000006</v>
      </c>
      <c r="F32" s="109">
        <f>[1]Inst!$B$32</f>
        <v>36562439.269999996</v>
      </c>
      <c r="G32" s="109">
        <f>'[1]sp ed'!$B$31</f>
        <v>8714871.3499999996</v>
      </c>
      <c r="H32" s="109">
        <f>[1]ppshs!$B$32</f>
        <v>465971.01</v>
      </c>
      <c r="I32" s="109">
        <f>[1]ppshs!$K$32</f>
        <v>671877.88</v>
      </c>
      <c r="J32" s="109">
        <f>[1]trans!$B$31</f>
        <v>6355902.0199999996</v>
      </c>
      <c r="K32" s="109">
        <f>[1]opmp!$B$31</f>
        <v>5885930</v>
      </c>
      <c r="L32" s="145"/>
      <c r="M32" s="109" t="s">
        <v>68</v>
      </c>
      <c r="N32" s="145">
        <f>[1]opmp!$L$31</f>
        <v>1526770.9300000002</v>
      </c>
      <c r="O32" s="145">
        <f>[1]fixchg!$B$32</f>
        <v>22246445.519999996</v>
      </c>
      <c r="P32" s="145">
        <f>[1]comserv!$B$31</f>
        <v>187.5</v>
      </c>
      <c r="Q32" s="145">
        <f>[1]CapOut!$B$31</f>
        <v>0</v>
      </c>
      <c r="R32" s="109">
        <f>[1]food!$B$31</f>
        <v>2445931.65</v>
      </c>
      <c r="S32" s="145">
        <f>[1]const!$B$31</f>
        <v>7007079.6899999995</v>
      </c>
      <c r="T32" s="145">
        <f>[1]debt!$J$31</f>
        <v>2637666</v>
      </c>
      <c r="U32" s="145">
        <f>[1]debt!$F$31</f>
        <v>5426361</v>
      </c>
      <c r="V32" s="145">
        <f>[1]debt!$C$31</f>
        <v>0</v>
      </c>
      <c r="W32" s="145"/>
      <c r="X32" s="23">
        <f>Y32/'Tbl11'!C31</f>
        <v>1059.0217476952171</v>
      </c>
      <c r="Y32" s="230">
        <f>AA32+AB32-AC32</f>
        <v>8064027</v>
      </c>
      <c r="Z32" s="46" t="s">
        <v>20</v>
      </c>
      <c r="AA32" s="90">
        <f t="shared" si="5"/>
        <v>8064027</v>
      </c>
      <c r="AB32" s="115">
        <v>0</v>
      </c>
      <c r="AC32" s="117">
        <v>0</v>
      </c>
    </row>
    <row r="33" spans="1:29">
      <c r="A33" s="109" t="s">
        <v>69</v>
      </c>
      <c r="B33" s="149">
        <f>+C33+R33+S33+T33+V33</f>
        <v>224882657.05000007</v>
      </c>
      <c r="C33" s="149">
        <f>SUM(D33:Q33)</f>
        <v>212588761.22000006</v>
      </c>
      <c r="D33" s="109">
        <f>[1]Admin!$B$32</f>
        <v>3649137.7</v>
      </c>
      <c r="E33" s="109">
        <f>[1]MidLev!$B$31</f>
        <v>15447157.700000001</v>
      </c>
      <c r="F33" s="109">
        <f>[1]Inst!$B$33</f>
        <v>80314185.620000005</v>
      </c>
      <c r="G33" s="109">
        <f>'[1]sp ed'!$B$32</f>
        <v>20445920.469999999</v>
      </c>
      <c r="H33" s="109">
        <f>[1]ppshs!$B$33</f>
        <v>1320938.8699999999</v>
      </c>
      <c r="I33" s="109">
        <f>[1]ppshs!$K$33</f>
        <v>1900508.6000000003</v>
      </c>
      <c r="J33" s="109">
        <f>[1]trans!$B$32</f>
        <v>15082581.68</v>
      </c>
      <c r="K33" s="109">
        <f>[1]opmp!$B$32</f>
        <v>13716097.4</v>
      </c>
      <c r="L33" s="145"/>
      <c r="M33" s="109" t="s">
        <v>69</v>
      </c>
      <c r="N33" s="145">
        <f>[1]opmp!$L$32</f>
        <v>3615137.12</v>
      </c>
      <c r="O33" s="145">
        <f>[1]fixchg!$B$33</f>
        <v>56163637.420000002</v>
      </c>
      <c r="P33" s="145">
        <f>[1]comserv!$B$32</f>
        <v>164567.32999999999</v>
      </c>
      <c r="Q33" s="145">
        <f>[1]CapOut!$B$32</f>
        <v>768891.31</v>
      </c>
      <c r="R33" s="109">
        <f>[1]food!$B$32</f>
        <v>6738055.5500000007</v>
      </c>
      <c r="S33" s="145">
        <f>[1]const!$B$32</f>
        <v>3900706.2799999993</v>
      </c>
      <c r="T33" s="145">
        <f>[1]debt!$J$32</f>
        <v>1655134</v>
      </c>
      <c r="U33" s="145">
        <f>[1]debt!$F$32</f>
        <v>4424955</v>
      </c>
      <c r="V33" s="145">
        <f>[1]debt!$C$32</f>
        <v>0</v>
      </c>
      <c r="W33" s="145"/>
      <c r="X33" s="23">
        <f>Y33/'Tbl11'!C32</f>
        <v>399.21839186474136</v>
      </c>
      <c r="Y33" s="230">
        <f>AA33+AB33-AC33</f>
        <v>6795575.3100000005</v>
      </c>
      <c r="Z33" s="46" t="s">
        <v>21</v>
      </c>
      <c r="AA33" s="90">
        <f t="shared" si="5"/>
        <v>6080089</v>
      </c>
      <c r="AB33" s="115">
        <v>768891.31</v>
      </c>
      <c r="AC33" s="117">
        <v>53405</v>
      </c>
    </row>
    <row r="34" spans="1:29">
      <c r="A34" s="109" t="s">
        <v>70</v>
      </c>
      <c r="B34" s="149">
        <f>+C34+R34+S34+T34+V34</f>
        <v>42023987.950000003</v>
      </c>
      <c r="C34" s="149">
        <f>SUM(D34:Q34)</f>
        <v>39736337.340000004</v>
      </c>
      <c r="D34" s="109">
        <f>[1]Admin!$B$33</f>
        <v>1290264.0899999999</v>
      </c>
      <c r="E34" s="109">
        <f>[1]MidLev!$B$32</f>
        <v>2996131.3699999996</v>
      </c>
      <c r="F34" s="109">
        <f>[1]Inst!$B$34</f>
        <v>14940708.130000003</v>
      </c>
      <c r="G34" s="109">
        <f>'[1]sp ed'!$B$33</f>
        <v>3990746.5100000002</v>
      </c>
      <c r="H34" s="109">
        <f>[1]ppshs!$B$34</f>
        <v>684271.65</v>
      </c>
      <c r="I34" s="109">
        <f>[1]ppshs!$K$34</f>
        <v>312233.99</v>
      </c>
      <c r="J34" s="109">
        <f>[1]trans!$B$33</f>
        <v>2850804.9999999991</v>
      </c>
      <c r="K34" s="109">
        <f>[1]opmp!$B$33</f>
        <v>2096660.71</v>
      </c>
      <c r="L34" s="145"/>
      <c r="M34" s="109" t="s">
        <v>70</v>
      </c>
      <c r="N34" s="145">
        <f>[1]opmp!$L$33</f>
        <v>922289.3899999999</v>
      </c>
      <c r="O34" s="145">
        <f>[1]fixchg!$B$34</f>
        <v>9426420.6199999992</v>
      </c>
      <c r="P34" s="145">
        <f>[1]comserv!$B$33</f>
        <v>2512.88</v>
      </c>
      <c r="Q34" s="145">
        <f>[1]CapOut!$B$33</f>
        <v>223293</v>
      </c>
      <c r="R34" s="109">
        <f>[1]food!$B$33</f>
        <v>1606299.6099999999</v>
      </c>
      <c r="S34" s="145">
        <f>[1]const!$B$33</f>
        <v>305240</v>
      </c>
      <c r="T34" s="145">
        <f>[1]debt!$J$33</f>
        <v>376111</v>
      </c>
      <c r="U34" s="145">
        <f>[1]debt!$F$33</f>
        <v>897499</v>
      </c>
      <c r="V34" s="145">
        <f>[1]debt!$C$33</f>
        <v>0</v>
      </c>
      <c r="W34" s="145"/>
      <c r="X34" s="23">
        <f>Y34/'Tbl11'!C33</f>
        <v>453.61327777184175</v>
      </c>
      <c r="Y34" s="230">
        <f>AA34+AB34-AC34</f>
        <v>1273610</v>
      </c>
      <c r="Z34" s="46" t="s">
        <v>22</v>
      </c>
      <c r="AA34" s="90">
        <f t="shared" si="5"/>
        <v>1273610</v>
      </c>
      <c r="AB34" s="115">
        <v>223293</v>
      </c>
      <c r="AC34" s="117">
        <v>223293</v>
      </c>
    </row>
    <row r="35" spans="1:29">
      <c r="A35" s="109"/>
      <c r="B35" s="149"/>
      <c r="C35" s="149"/>
      <c r="D35" s="109"/>
      <c r="E35" s="109"/>
      <c r="F35" s="109"/>
      <c r="G35" s="109"/>
      <c r="H35" s="109"/>
      <c r="I35" s="109"/>
      <c r="J35" s="109"/>
      <c r="K35" s="109"/>
      <c r="L35" s="145"/>
      <c r="M35" s="109"/>
      <c r="N35" s="145"/>
      <c r="O35" s="145"/>
      <c r="P35" s="145"/>
      <c r="Q35" s="145"/>
      <c r="R35" s="109"/>
      <c r="S35" s="145"/>
      <c r="T35" s="145"/>
      <c r="U35" s="145"/>
      <c r="V35" s="145"/>
      <c r="W35" s="145"/>
      <c r="Y35" s="167"/>
      <c r="Z35"/>
      <c r="AA35" s="90"/>
      <c r="AB35" s="115"/>
      <c r="AC35" s="117"/>
    </row>
    <row r="36" spans="1:29">
      <c r="A36" s="109" t="s">
        <v>71</v>
      </c>
      <c r="B36" s="149">
        <f>+C36+R36+S36+T36+V36</f>
        <v>57978511.340000004</v>
      </c>
      <c r="C36" s="149">
        <f>SUM(D36:Q36)</f>
        <v>53667840.869999997</v>
      </c>
      <c r="D36" s="109">
        <f>[1]Admin!$B$35</f>
        <v>1111557.7699999998</v>
      </c>
      <c r="E36" s="109">
        <f>[1]MidLev!$B$34</f>
        <v>3944165.9800000004</v>
      </c>
      <c r="F36" s="109">
        <f>[1]Inst!$B$36</f>
        <v>22182459.759999994</v>
      </c>
      <c r="G36" s="109">
        <f>'[1]sp ed'!$B$35</f>
        <v>4316395.75</v>
      </c>
      <c r="H36" s="109">
        <f>[1]ppshs!$B$36</f>
        <v>202275.49</v>
      </c>
      <c r="I36" s="109">
        <f>[1]ppshs!$K$36</f>
        <v>0</v>
      </c>
      <c r="J36" s="109">
        <f>[1]trans!$B$35</f>
        <v>2663164.64</v>
      </c>
      <c r="K36" s="109">
        <f>[1]opmp!$B$35</f>
        <v>3455921.7</v>
      </c>
      <c r="L36" s="145"/>
      <c r="M36" s="109" t="s">
        <v>71</v>
      </c>
      <c r="N36" s="145">
        <f>[1]opmp!$L$35</f>
        <v>1124209.97</v>
      </c>
      <c r="O36" s="145">
        <f>[1]fixchg!$B$36</f>
        <v>14400552.859999998</v>
      </c>
      <c r="P36" s="145">
        <f>[1]comserv!$B$35</f>
        <v>267136.95</v>
      </c>
      <c r="Q36" s="145">
        <f>[1]CapOut!$B$35</f>
        <v>0</v>
      </c>
      <c r="R36" s="109">
        <f>[1]food!$B$35</f>
        <v>1930087.7399999998</v>
      </c>
      <c r="S36" s="145">
        <f>[1]const!$B$35</f>
        <v>1209590.1299999999</v>
      </c>
      <c r="T36" s="145">
        <f>[1]debt!$J$35</f>
        <v>1170992.6000000001</v>
      </c>
      <c r="U36" s="145">
        <f>[1]debt!$F$34</f>
        <v>0</v>
      </c>
      <c r="V36" s="145">
        <f>[1]debt!$C$35</f>
        <v>0</v>
      </c>
      <c r="W36" s="145"/>
      <c r="X36" s="23">
        <f>Y36/'Tbl11'!C35</f>
        <v>264.9544302651824</v>
      </c>
      <c r="Y36" s="230">
        <f>AA36+AB36-AC36</f>
        <v>1170992.6000000001</v>
      </c>
      <c r="Z36" s="46" t="s">
        <v>23</v>
      </c>
      <c r="AA36" s="90">
        <f t="shared" ref="AA36:AA39" si="6">SUM(T36,U36,V36,)</f>
        <v>1170992.6000000001</v>
      </c>
      <c r="AB36" s="115">
        <v>0</v>
      </c>
      <c r="AC36" s="117">
        <v>0</v>
      </c>
    </row>
    <row r="37" spans="1:29">
      <c r="A37" s="109" t="s">
        <v>72</v>
      </c>
      <c r="B37" s="160">
        <f>+C37+R37+S37+T37+V37</f>
        <v>304048911.23999995</v>
      </c>
      <c r="C37" s="149">
        <f>SUM(D37:Q37)</f>
        <v>277662713.67999995</v>
      </c>
      <c r="D37" s="109">
        <f>[1]Admin!$B$36</f>
        <v>7570804.709999999</v>
      </c>
      <c r="E37" s="109">
        <f>[1]MidLev!$B$35</f>
        <v>17577729.809999995</v>
      </c>
      <c r="F37" s="109">
        <f>[1]Inst!$B$37</f>
        <v>111570554.35999998</v>
      </c>
      <c r="G37" s="109">
        <f>'[1]sp ed'!$B$36</f>
        <v>24187332.740000002</v>
      </c>
      <c r="H37" s="109">
        <f>[1]ppshs!$B$37</f>
        <v>1430555.8400000003</v>
      </c>
      <c r="I37" s="109">
        <f>[1]ppshs!$K$37</f>
        <v>3540500.9499999997</v>
      </c>
      <c r="J37" s="109">
        <f>[1]trans!$B$36</f>
        <v>11686008.77</v>
      </c>
      <c r="K37" s="109">
        <f>[1]opmp!$B$36</f>
        <v>19744158.769999996</v>
      </c>
      <c r="L37" s="145"/>
      <c r="M37" s="109" t="s">
        <v>72</v>
      </c>
      <c r="N37" s="145">
        <f>[1]opmp!$L$36</f>
        <v>9756112.5799999982</v>
      </c>
      <c r="O37" s="145">
        <f>[1]fixchg!$B$37</f>
        <v>69793626.089999989</v>
      </c>
      <c r="P37" s="145">
        <f>[1]comserv!$B$36</f>
        <v>20120.47</v>
      </c>
      <c r="Q37" s="145">
        <f>[1]CapOut!$B$36</f>
        <v>785208.59</v>
      </c>
      <c r="R37" s="109">
        <f>[1]food!$B$36</f>
        <v>10787672.309999999</v>
      </c>
      <c r="S37" s="145">
        <f>[1]const!$B$36</f>
        <v>14102861.25</v>
      </c>
      <c r="T37" s="145">
        <f>[1]debt!$J$36</f>
        <v>1495664</v>
      </c>
      <c r="U37" s="145">
        <f>[1]debt!$F$35</f>
        <v>2190665</v>
      </c>
      <c r="V37" s="145">
        <f>[1]debt!$C$36</f>
        <v>0</v>
      </c>
      <c r="W37" s="145"/>
      <c r="X37" s="23">
        <f>Y37/'Tbl11'!C36</f>
        <v>200.0857340782525</v>
      </c>
      <c r="Y37" s="230">
        <f>AA37+AB37-AC37</f>
        <v>4448025.92</v>
      </c>
      <c r="Z37" s="46" t="s">
        <v>1</v>
      </c>
      <c r="AA37" s="90">
        <f t="shared" si="6"/>
        <v>3686329</v>
      </c>
      <c r="AB37" s="115">
        <v>785208.59</v>
      </c>
      <c r="AC37" s="117">
        <v>23511.67</v>
      </c>
    </row>
    <row r="38" spans="1:29">
      <c r="A38" s="109" t="s">
        <v>73</v>
      </c>
      <c r="B38" s="149">
        <f>+C38+R38+S38+T38+V38</f>
        <v>204783376.82999995</v>
      </c>
      <c r="C38" s="149">
        <f>SUM(D38:Q38)</f>
        <v>186335725.29999995</v>
      </c>
      <c r="D38" s="109">
        <f>[1]Admin!$B$37</f>
        <v>4591812.17</v>
      </c>
      <c r="E38" s="109">
        <f>[1]MidLev!$B$36</f>
        <v>11574351.57</v>
      </c>
      <c r="F38" s="109">
        <f>[1]Inst!$B$38</f>
        <v>73997484.309999987</v>
      </c>
      <c r="G38" s="109">
        <f>'[1]sp ed'!$B$37</f>
        <v>17626381.759999994</v>
      </c>
      <c r="H38" s="109">
        <f>[1]ppshs!$B$38</f>
        <v>2109671.7399999998</v>
      </c>
      <c r="I38" s="109">
        <f>[1]ppshs!$K$38</f>
        <v>1398458.17</v>
      </c>
      <c r="J38" s="109">
        <f>[1]trans!$B$37</f>
        <v>8567858.3200000003</v>
      </c>
      <c r="K38" s="109">
        <f>[1]opmp!$B$37</f>
        <v>10961750.459999999</v>
      </c>
      <c r="L38" s="145"/>
      <c r="M38" s="109" t="s">
        <v>73</v>
      </c>
      <c r="N38" s="145">
        <f>[1]opmp!$L$37</f>
        <v>3152669.8600000003</v>
      </c>
      <c r="O38" s="145">
        <f>[1]fixchg!$B$38</f>
        <v>47009190.699999981</v>
      </c>
      <c r="P38" s="145">
        <f>[1]comserv!$B$37</f>
        <v>246566.5</v>
      </c>
      <c r="Q38" s="145">
        <f>[1]CapOut!$B$37</f>
        <v>5099529.74</v>
      </c>
      <c r="R38" s="109">
        <f>[1]food!$B$37</f>
        <v>7248120.1100000003</v>
      </c>
      <c r="S38" s="145">
        <f>[1]const!$B$37</f>
        <v>8197949.4199999999</v>
      </c>
      <c r="T38" s="145">
        <f>[1]debt!$J$37</f>
        <v>3001582</v>
      </c>
      <c r="U38" s="145">
        <f>[1]debt!$F$36</f>
        <v>4194404</v>
      </c>
      <c r="V38" s="145">
        <f>[1]debt!$C$37</f>
        <v>0</v>
      </c>
      <c r="W38" s="145"/>
      <c r="X38" s="23">
        <f>Y38/'Tbl11'!C37</f>
        <v>644.51762873930113</v>
      </c>
      <c r="Y38" s="230">
        <f>AA38+AB38-AC38</f>
        <v>9126627.4299999997</v>
      </c>
      <c r="Z38" s="46" t="s">
        <v>4</v>
      </c>
      <c r="AA38" s="90">
        <f t="shared" si="6"/>
        <v>7195986</v>
      </c>
      <c r="AB38" s="115">
        <v>5099529.74</v>
      </c>
      <c r="AC38" s="117">
        <v>3168888.31</v>
      </c>
    </row>
    <row r="39" spans="1:29">
      <c r="A39" s="161" t="s">
        <v>74</v>
      </c>
      <c r="B39" s="162">
        <f>+C39+R39+S39+T39+V39</f>
        <v>109239960.55999999</v>
      </c>
      <c r="C39" s="162">
        <f>SUM(D39:Q39)</f>
        <v>105862262.45999999</v>
      </c>
      <c r="D39" s="161">
        <f>[1]Admin!$B$38</f>
        <v>1523905.2199999997</v>
      </c>
      <c r="E39" s="161">
        <f>[1]MidLev!$B$37</f>
        <v>6842054.0299999993</v>
      </c>
      <c r="F39" s="161">
        <f>[1]Inst!$B$39</f>
        <v>45371695.719999999</v>
      </c>
      <c r="G39" s="161">
        <f>'[1]sp ed'!$B$38</f>
        <v>10268899.880000001</v>
      </c>
      <c r="H39" s="161">
        <f>[1]ppshs!$B$39</f>
        <v>309190</v>
      </c>
      <c r="I39" s="161">
        <f>[1]ppshs!$K$39</f>
        <v>869083.45000000007</v>
      </c>
      <c r="J39" s="161">
        <f>[1]trans!$B$38</f>
        <v>6091214.3900000006</v>
      </c>
      <c r="K39" s="161">
        <f>[1]opmp!$B$38</f>
        <v>7395506.8700000001</v>
      </c>
      <c r="L39" s="161"/>
      <c r="M39" s="161" t="s">
        <v>74</v>
      </c>
      <c r="N39" s="161">
        <f>[1]opmp!$L$38</f>
        <v>999829.23999999987</v>
      </c>
      <c r="O39" s="161">
        <f>[1]fixchg!$B$39</f>
        <v>25832839.989999995</v>
      </c>
      <c r="P39" s="161">
        <f>[1]comserv!$B$38</f>
        <v>22015.06</v>
      </c>
      <c r="Q39" s="161">
        <f>[1]CapOut!$B$38</f>
        <v>336028.61</v>
      </c>
      <c r="R39" s="161">
        <f>[1]food!$B$38</f>
        <v>2537265.94</v>
      </c>
      <c r="S39" s="161">
        <f>[1]const!$B$38</f>
        <v>840432.15999999992</v>
      </c>
      <c r="T39" s="161">
        <f>[1]debt!$J$39</f>
        <v>0</v>
      </c>
      <c r="U39" s="161">
        <f>[1]debt!$F$37</f>
        <v>7220157</v>
      </c>
      <c r="V39" s="161">
        <f>[1]debt!$C$38</f>
        <v>0</v>
      </c>
      <c r="W39" s="109"/>
      <c r="X39" s="23">
        <f>Y39/'Tbl11'!C38</f>
        <v>1142.925455507321</v>
      </c>
      <c r="Y39" s="230">
        <f>AA39+AB39-AC39</f>
        <v>7345467.6100000003</v>
      </c>
      <c r="Z39" s="46" t="s">
        <v>5</v>
      </c>
      <c r="AA39" s="90">
        <f t="shared" si="6"/>
        <v>7220157</v>
      </c>
      <c r="AB39" s="91">
        <v>336028.61</v>
      </c>
      <c r="AC39" s="118">
        <v>210718</v>
      </c>
    </row>
    <row r="40" spans="1:29">
      <c r="A40" s="90"/>
      <c r="B40" s="149"/>
      <c r="C40" s="14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23"/>
      <c r="Y40" s="165"/>
      <c r="Z40" s="166"/>
      <c r="AA40" s="115"/>
      <c r="AB40" s="115"/>
      <c r="AC40" s="117"/>
    </row>
    <row r="41" spans="1:29">
      <c r="A41" s="145" t="s">
        <v>129</v>
      </c>
      <c r="B41" s="137"/>
      <c r="C41" s="137"/>
      <c r="D41" s="137"/>
      <c r="E41" s="137"/>
      <c r="F41" s="137"/>
      <c r="G41" s="137"/>
      <c r="H41" s="137"/>
      <c r="I41" s="137"/>
      <c r="J41" s="137"/>
      <c r="K41" s="137"/>
      <c r="N41" s="90"/>
      <c r="O41" s="90"/>
      <c r="P41" s="90"/>
      <c r="Q41" s="90"/>
      <c r="R41" s="90"/>
      <c r="S41" s="90"/>
      <c r="T41" s="90"/>
      <c r="U41" s="90"/>
      <c r="V41" s="90"/>
      <c r="W41" s="90"/>
    </row>
    <row r="42" spans="1:29">
      <c r="A42" s="205" t="s">
        <v>193</v>
      </c>
      <c r="B42" s="137"/>
      <c r="C42" s="137"/>
      <c r="D42" s="137"/>
      <c r="E42" s="137"/>
      <c r="F42" s="137"/>
      <c r="G42" s="137"/>
      <c r="H42" s="137"/>
      <c r="I42" s="137"/>
      <c r="J42" s="137"/>
      <c r="K42" s="137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</row>
    <row r="43" spans="1:29">
      <c r="A43" s="52"/>
      <c r="B43" s="53"/>
      <c r="C43" s="53"/>
      <c r="D43" s="137"/>
      <c r="E43" s="137"/>
      <c r="F43" s="137"/>
      <c r="G43" s="137"/>
      <c r="H43" s="137"/>
      <c r="I43" s="137"/>
      <c r="J43" s="137"/>
      <c r="K43" s="137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</row>
    <row r="44" spans="1:29">
      <c r="A44" s="132"/>
      <c r="B44" s="132"/>
      <c r="C44" s="132"/>
      <c r="D44" s="132"/>
      <c r="E44" s="132"/>
      <c r="F44" s="132"/>
      <c r="G44" s="132"/>
      <c r="H44" s="132"/>
      <c r="I44" s="132"/>
      <c r="J44" s="132"/>
      <c r="K44" s="132"/>
      <c r="M44" s="115"/>
      <c r="N44" s="90"/>
      <c r="O44" s="90"/>
      <c r="P44" s="90"/>
      <c r="Q44" s="90"/>
      <c r="R44" s="90"/>
      <c r="S44" s="90"/>
      <c r="T44" s="90"/>
      <c r="U44" s="90"/>
      <c r="V44" s="90"/>
      <c r="W44" s="90"/>
    </row>
    <row r="45" spans="1:29">
      <c r="A45" s="132"/>
      <c r="B45" s="132"/>
      <c r="C45" s="132"/>
      <c r="D45" s="132"/>
      <c r="E45" s="132"/>
      <c r="F45" s="132"/>
      <c r="G45" s="132"/>
      <c r="H45" s="132"/>
      <c r="I45" s="132"/>
      <c r="J45" s="132"/>
      <c r="K45" s="132"/>
      <c r="M45" s="115"/>
      <c r="N45" s="90"/>
      <c r="O45" s="90"/>
      <c r="P45" s="90"/>
      <c r="Q45" s="90"/>
      <c r="R45" s="90"/>
      <c r="S45" s="90"/>
      <c r="T45" s="90"/>
      <c r="U45" s="90"/>
      <c r="V45" s="90"/>
      <c r="W45" s="90"/>
    </row>
    <row r="46" spans="1:29">
      <c r="A46" s="132"/>
      <c r="B46" s="132"/>
      <c r="C46" s="132"/>
      <c r="D46" s="132"/>
      <c r="E46" s="132"/>
      <c r="F46" s="132"/>
      <c r="G46" s="132"/>
      <c r="H46" s="132"/>
      <c r="I46" s="132"/>
      <c r="J46" s="132"/>
      <c r="K46" s="132"/>
      <c r="M46" s="115"/>
      <c r="N46" s="90"/>
      <c r="O46" s="90"/>
      <c r="P46" s="90"/>
      <c r="Q46" s="90"/>
      <c r="R46" s="90"/>
      <c r="S46" s="90"/>
      <c r="T46" s="90"/>
      <c r="U46" s="90"/>
      <c r="V46" s="90"/>
      <c r="W46" s="90"/>
    </row>
    <row r="47" spans="1:29">
      <c r="A47" s="132"/>
      <c r="B47" s="132"/>
      <c r="C47" s="132"/>
      <c r="D47" s="132"/>
      <c r="E47" s="132"/>
      <c r="F47" s="132"/>
      <c r="G47" s="132"/>
      <c r="H47" s="132"/>
      <c r="I47" s="132"/>
      <c r="J47" s="132"/>
      <c r="K47" s="132"/>
      <c r="M47" s="14"/>
    </row>
    <row r="48" spans="1:29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M48" s="14"/>
    </row>
    <row r="49" spans="1:13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M49" s="14"/>
    </row>
    <row r="50" spans="1:13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M50" s="14"/>
    </row>
    <row r="51" spans="1:13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M51" s="14"/>
    </row>
    <row r="52" spans="1:13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M52" s="14"/>
    </row>
    <row r="53" spans="1:13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M53" s="14"/>
    </row>
    <row r="54" spans="1:13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M54" s="14"/>
    </row>
    <row r="55" spans="1:13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M55" s="14"/>
    </row>
    <row r="56" spans="1:13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M56" s="14"/>
    </row>
    <row r="57" spans="1:13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M57" s="14"/>
    </row>
    <row r="58" spans="1:13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M58" s="14"/>
    </row>
    <row r="59" spans="1:13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M59" s="14"/>
    </row>
    <row r="60" spans="1:13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M60" s="14"/>
    </row>
    <row r="61" spans="1:13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M61" s="14"/>
    </row>
    <row r="62" spans="1:13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M62" s="14"/>
    </row>
    <row r="63" spans="1:13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M63" s="14"/>
    </row>
    <row r="64" spans="1:13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M64" s="14"/>
    </row>
    <row r="65" spans="1:13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M65" s="14"/>
    </row>
    <row r="66" spans="1:13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M66" s="14"/>
    </row>
    <row r="67" spans="1:13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M67" s="14"/>
    </row>
    <row r="68" spans="1:13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M68" s="14"/>
    </row>
    <row r="69" spans="1:13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M69" s="14"/>
    </row>
    <row r="70" spans="1:13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M70" s="14"/>
    </row>
    <row r="71" spans="1:13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M71" s="14"/>
    </row>
    <row r="72" spans="1:13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M72" s="14"/>
    </row>
    <row r="73" spans="1:13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M73" s="14"/>
    </row>
    <row r="74" spans="1:13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M74" s="14"/>
    </row>
    <row r="75" spans="1:13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M75" s="14"/>
    </row>
    <row r="76" spans="1:13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M76" s="14"/>
    </row>
    <row r="77" spans="1:13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M77" s="14"/>
    </row>
    <row r="78" spans="1:13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M78" s="14"/>
    </row>
    <row r="79" spans="1:13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M79" s="14"/>
    </row>
    <row r="80" spans="1:13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M80" s="14"/>
    </row>
    <row r="81" spans="1:13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M81" s="14"/>
    </row>
  </sheetData>
  <sheetProtection password="CAF5" sheet="1" objects="1" scenarios="1"/>
  <mergeCells count="10">
    <mergeCell ref="AB8:AC8"/>
    <mergeCell ref="D6:K6"/>
    <mergeCell ref="N6:Q6"/>
    <mergeCell ref="A1:K1"/>
    <mergeCell ref="M1:V1"/>
    <mergeCell ref="A3:K3"/>
    <mergeCell ref="M3:V3"/>
    <mergeCell ref="R5:R9"/>
    <mergeCell ref="S5:S9"/>
    <mergeCell ref="T5:V8"/>
  </mergeCells>
  <phoneticPr fontId="0" type="noConversion"/>
  <pageMargins left="0.23" right="0.53" top="0.69" bottom="0.66" header="0.44" footer="0.43"/>
  <pageSetup scale="85" orientation="landscape" verticalDpi="300" r:id="rId1"/>
  <headerFooter alignWithMargins="0">
    <oddHeader xml:space="preserve">&amp;LWorksheet supporting the calculation in Table 8 
</oddHeader>
    <oddFooter>&amp;L&amp;"Arial,Italic"MSDE-LFRO   12 / 2014&amp;R&amp;"Arial,Italic"Selected Financial Data - Part 3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P40"/>
  <sheetViews>
    <sheetView workbookViewId="0">
      <selection activeCell="C12" sqref="C12"/>
    </sheetView>
  </sheetViews>
  <sheetFormatPr defaultRowHeight="12.75"/>
  <cols>
    <col min="1" max="1" width="12.140625" style="104" customWidth="1"/>
    <col min="2" max="2" width="16.7109375" style="104" bestFit="1" customWidth="1"/>
    <col min="3" max="4" width="16.140625" style="104" bestFit="1" customWidth="1"/>
    <col min="5" max="5" width="17.28515625" style="104" bestFit="1" customWidth="1"/>
    <col min="6" max="7" width="16.140625" style="104" bestFit="1" customWidth="1"/>
    <col min="8" max="8" width="17.28515625" style="104" bestFit="1" customWidth="1"/>
    <col min="9" max="9" width="15" style="104" bestFit="1" customWidth="1"/>
    <col min="10" max="10" width="16.140625" style="104" bestFit="1" customWidth="1"/>
    <col min="11" max="11" width="15" style="104" bestFit="1" customWidth="1"/>
    <col min="12" max="12" width="17.140625" style="104" customWidth="1"/>
    <col min="13" max="13" width="16.140625" style="104" customWidth="1"/>
    <col min="14" max="14" width="19.7109375" style="104" customWidth="1"/>
    <col min="15" max="15" width="17.42578125" style="104" customWidth="1"/>
    <col min="16" max="17" width="12.85546875" style="104" bestFit="1" customWidth="1"/>
    <col min="18" max="20" width="9.140625" style="104"/>
    <col min="21" max="21" width="15" style="104" bestFit="1" customWidth="1"/>
    <col min="22" max="16384" width="9.140625" style="104"/>
  </cols>
  <sheetData>
    <row r="1" spans="1:16" s="198" customFormat="1">
      <c r="A1" s="272" t="s">
        <v>177</v>
      </c>
      <c r="B1" s="272"/>
      <c r="C1" s="272"/>
      <c r="D1" s="272"/>
      <c r="E1" s="272"/>
      <c r="F1" s="272"/>
      <c r="G1" s="272"/>
      <c r="H1" s="272"/>
      <c r="I1" s="272" t="s">
        <v>177</v>
      </c>
      <c r="J1" s="272"/>
      <c r="K1" s="272"/>
      <c r="L1" s="272"/>
      <c r="M1" s="272"/>
      <c r="N1" s="272"/>
      <c r="O1" s="195"/>
      <c r="P1" s="195"/>
    </row>
    <row r="2" spans="1:16" s="198" customFormat="1">
      <c r="A2" s="196"/>
      <c r="C2" s="197"/>
      <c r="D2" s="197"/>
      <c r="E2" s="197"/>
      <c r="F2" s="197"/>
      <c r="G2" s="197"/>
      <c r="H2" s="197"/>
      <c r="J2" s="196"/>
      <c r="K2" s="197"/>
      <c r="L2" s="197"/>
      <c r="M2" s="197"/>
      <c r="N2" s="197"/>
      <c r="O2" s="197"/>
      <c r="P2" s="197"/>
    </row>
    <row r="3" spans="1:16" s="199" customFormat="1">
      <c r="A3" s="272" t="s">
        <v>215</v>
      </c>
      <c r="B3" s="272"/>
      <c r="C3" s="272"/>
      <c r="D3" s="272"/>
      <c r="E3" s="272"/>
      <c r="F3" s="272"/>
      <c r="G3" s="272"/>
      <c r="H3" s="272"/>
      <c r="I3" s="272" t="s">
        <v>215</v>
      </c>
      <c r="J3" s="272"/>
      <c r="K3" s="272"/>
      <c r="L3" s="272"/>
      <c r="M3" s="272"/>
      <c r="N3" s="272"/>
      <c r="O3" s="195"/>
      <c r="P3" s="195"/>
    </row>
    <row r="5" spans="1:16" ht="13.5" thickBot="1">
      <c r="A5" s="105"/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</row>
    <row r="6" spans="1:16" ht="15" customHeight="1" thickTop="1">
      <c r="E6" s="273" t="s">
        <v>110</v>
      </c>
      <c r="F6" s="273"/>
      <c r="G6" s="273"/>
    </row>
    <row r="7" spans="1:16">
      <c r="A7" s="3" t="s">
        <v>112</v>
      </c>
      <c r="C7" s="102"/>
      <c r="D7" s="183" t="s">
        <v>26</v>
      </c>
      <c r="E7" s="102"/>
      <c r="F7" s="184" t="s">
        <v>30</v>
      </c>
      <c r="G7" s="183" t="s">
        <v>32</v>
      </c>
      <c r="H7" s="102"/>
      <c r="I7" s="183" t="s">
        <v>36</v>
      </c>
      <c r="J7" s="102"/>
      <c r="K7" s="183" t="s">
        <v>36</v>
      </c>
      <c r="L7" s="102"/>
      <c r="M7" s="102" t="s">
        <v>45</v>
      </c>
      <c r="N7" s="102"/>
    </row>
    <row r="8" spans="1:16">
      <c r="A8" t="s">
        <v>35</v>
      </c>
      <c r="B8" s="103" t="s">
        <v>77</v>
      </c>
      <c r="C8" s="183" t="s">
        <v>24</v>
      </c>
      <c r="D8" s="183" t="s">
        <v>24</v>
      </c>
      <c r="E8" s="183" t="s">
        <v>29</v>
      </c>
      <c r="F8" s="183" t="s">
        <v>27</v>
      </c>
      <c r="G8" s="183" t="s">
        <v>27</v>
      </c>
      <c r="H8" s="183" t="s">
        <v>34</v>
      </c>
      <c r="I8" s="183" t="s">
        <v>38</v>
      </c>
      <c r="J8" s="183" t="s">
        <v>40</v>
      </c>
      <c r="K8" s="183" t="s">
        <v>41</v>
      </c>
      <c r="L8" s="183" t="s">
        <v>111</v>
      </c>
      <c r="M8" s="102" t="s">
        <v>46</v>
      </c>
      <c r="N8" s="102" t="s">
        <v>47</v>
      </c>
    </row>
    <row r="9" spans="1:16">
      <c r="A9" s="8" t="s">
        <v>113</v>
      </c>
      <c r="B9" s="106" t="s">
        <v>114</v>
      </c>
      <c r="C9" s="182" t="s">
        <v>25</v>
      </c>
      <c r="D9" s="182" t="s">
        <v>25</v>
      </c>
      <c r="E9" s="182" t="s">
        <v>28</v>
      </c>
      <c r="F9" s="182" t="s">
        <v>31</v>
      </c>
      <c r="G9" s="182" t="s">
        <v>33</v>
      </c>
      <c r="H9" s="182" t="s">
        <v>35</v>
      </c>
      <c r="I9" s="182" t="s">
        <v>39</v>
      </c>
      <c r="J9" s="182" t="s">
        <v>39</v>
      </c>
      <c r="K9" s="182" t="s">
        <v>42</v>
      </c>
      <c r="L9" s="182" t="s">
        <v>44</v>
      </c>
      <c r="M9" s="143" t="s">
        <v>44</v>
      </c>
      <c r="N9" s="143" t="s">
        <v>48</v>
      </c>
    </row>
    <row r="10" spans="1:16" s="108" customFormat="1">
      <c r="A10" s="107" t="s">
        <v>76</v>
      </c>
      <c r="B10" s="108">
        <f>SUM(C10:N10)</f>
        <v>559799266.67999995</v>
      </c>
      <c r="C10" s="111">
        <f t="shared" ref="C10:K10" si="0">SUM(C12:C39)</f>
        <v>19081021.550000004</v>
      </c>
      <c r="D10" s="111">
        <f t="shared" si="0"/>
        <v>28300012.75</v>
      </c>
      <c r="E10" s="111">
        <f t="shared" si="0"/>
        <v>146760321.43999997</v>
      </c>
      <c r="F10" s="111">
        <f t="shared" si="0"/>
        <v>30644218.790000007</v>
      </c>
      <c r="G10" s="111">
        <f t="shared" si="0"/>
        <v>47444090.640000015</v>
      </c>
      <c r="H10" s="111">
        <f t="shared" si="0"/>
        <v>166639605.80999997</v>
      </c>
      <c r="I10" s="111">
        <f t="shared" si="0"/>
        <v>3189664.1799999992</v>
      </c>
      <c r="J10" s="111">
        <f t="shared" si="0"/>
        <v>1382607.32</v>
      </c>
      <c r="K10" s="111">
        <f t="shared" si="0"/>
        <v>4247317.51</v>
      </c>
      <c r="L10" s="111">
        <f>SUM(L12:L39)</f>
        <v>1668489.74</v>
      </c>
      <c r="M10" s="111">
        <f>SUM(M12:M39)</f>
        <v>798299.8</v>
      </c>
      <c r="N10" s="111">
        <f>SUM(N12:N39)</f>
        <v>109643617.15000004</v>
      </c>
    </row>
    <row r="11" spans="1:16">
      <c r="A11" s="3"/>
      <c r="B11" s="108"/>
    </row>
    <row r="12" spans="1:16">
      <c r="A12" s="3" t="s">
        <v>52</v>
      </c>
      <c r="B12" s="104">
        <f t="shared" ref="B12:B16" si="1">SUM(C12:N12)</f>
        <v>8606684.1699999999</v>
      </c>
      <c r="C12" s="185">
        <v>15564.25</v>
      </c>
      <c r="D12" s="185">
        <v>296876.23000000004</v>
      </c>
      <c r="E12" s="186">
        <v>2476569.33</v>
      </c>
      <c r="F12" s="185">
        <v>150583.08000000002</v>
      </c>
      <c r="G12" s="188">
        <v>553580.25</v>
      </c>
      <c r="H12" s="188">
        <v>3189345.39</v>
      </c>
      <c r="I12" s="185">
        <v>0</v>
      </c>
      <c r="J12" s="200">
        <v>166402.56</v>
      </c>
      <c r="K12" s="185">
        <v>72089.39</v>
      </c>
      <c r="L12" s="185">
        <v>0</v>
      </c>
      <c r="M12" s="185">
        <v>0</v>
      </c>
      <c r="N12" s="185">
        <v>1685673.69</v>
      </c>
    </row>
    <row r="13" spans="1:16">
      <c r="A13" s="3" t="s">
        <v>53</v>
      </c>
      <c r="B13" s="104">
        <f t="shared" si="1"/>
        <v>41535344.140000001</v>
      </c>
      <c r="C13" s="185">
        <v>1275777.5700000003</v>
      </c>
      <c r="D13" s="186">
        <v>286850.26</v>
      </c>
      <c r="E13" s="186">
        <v>9349678.5</v>
      </c>
      <c r="F13" s="185">
        <v>1996809.7399999998</v>
      </c>
      <c r="G13" s="188">
        <v>1301665.26</v>
      </c>
      <c r="H13" s="188">
        <v>13790526.580000002</v>
      </c>
      <c r="I13" s="185">
        <v>191373.19</v>
      </c>
      <c r="J13" s="185">
        <v>0</v>
      </c>
      <c r="K13" s="185">
        <v>136987.4</v>
      </c>
      <c r="L13" s="185">
        <v>11079.84</v>
      </c>
      <c r="M13" s="185">
        <v>0</v>
      </c>
      <c r="N13" s="185">
        <v>13194595.800000001</v>
      </c>
    </row>
    <row r="14" spans="1:16">
      <c r="A14" s="3" t="s">
        <v>75</v>
      </c>
      <c r="B14" s="104">
        <f>SUM(C14:N14)</f>
        <v>121331478.54999998</v>
      </c>
      <c r="C14" s="185">
        <v>5023143.13</v>
      </c>
      <c r="D14" s="185">
        <v>16419918.35</v>
      </c>
      <c r="E14" s="188">
        <v>33957867.839999989</v>
      </c>
      <c r="F14" s="185">
        <v>9417857.4800000004</v>
      </c>
      <c r="G14" s="188">
        <v>14386074.280000001</v>
      </c>
      <c r="H14" s="188">
        <v>20080215.109999999</v>
      </c>
      <c r="I14" s="185">
        <v>845179.69</v>
      </c>
      <c r="J14" s="200">
        <v>0</v>
      </c>
      <c r="K14" s="185">
        <v>1194159.3800000001</v>
      </c>
      <c r="L14" s="185">
        <v>140127.64000000001</v>
      </c>
      <c r="M14" s="185">
        <v>0</v>
      </c>
      <c r="N14" s="185">
        <v>19866935.649999999</v>
      </c>
    </row>
    <row r="15" spans="1:16">
      <c r="A15" s="3" t="s">
        <v>54</v>
      </c>
      <c r="B15" s="104">
        <f t="shared" si="1"/>
        <v>66392083.859999992</v>
      </c>
      <c r="C15" s="185">
        <v>5592864.4800000004</v>
      </c>
      <c r="D15" s="185">
        <v>233378.45000000004</v>
      </c>
      <c r="E15" s="188">
        <v>15457287.870000001</v>
      </c>
      <c r="F15" s="185">
        <v>6387236.3200000012</v>
      </c>
      <c r="G15" s="188">
        <v>4195826.54</v>
      </c>
      <c r="H15" s="188">
        <v>22100581.66</v>
      </c>
      <c r="I15" s="185">
        <v>739310.07</v>
      </c>
      <c r="J15" s="200">
        <v>532154.72</v>
      </c>
      <c r="K15" s="185">
        <v>616348.18000000005</v>
      </c>
      <c r="L15" s="185">
        <v>102257.48</v>
      </c>
      <c r="M15" s="185">
        <v>0</v>
      </c>
      <c r="N15" s="185">
        <v>10434838.089999998</v>
      </c>
    </row>
    <row r="16" spans="1:16">
      <c r="A16" s="3" t="s">
        <v>55</v>
      </c>
      <c r="B16" s="104">
        <f t="shared" si="1"/>
        <v>6456591.6499999994</v>
      </c>
      <c r="C16" s="185">
        <v>111427.76999999999</v>
      </c>
      <c r="D16" s="185">
        <v>94156.96</v>
      </c>
      <c r="E16" s="188">
        <v>1447812.4999999998</v>
      </c>
      <c r="F16" s="185">
        <v>179800.46000000002</v>
      </c>
      <c r="G16" s="188">
        <v>500993.94000000006</v>
      </c>
      <c r="H16" s="188">
        <v>2719088.0999999996</v>
      </c>
      <c r="I16" s="185">
        <v>0</v>
      </c>
      <c r="J16" s="200">
        <v>114487.36</v>
      </c>
      <c r="K16" s="185">
        <v>56904.81</v>
      </c>
      <c r="L16" s="185">
        <v>0</v>
      </c>
      <c r="M16" s="185">
        <v>0</v>
      </c>
      <c r="N16" s="185">
        <v>1231919.75</v>
      </c>
    </row>
    <row r="17" spans="1:14">
      <c r="A17" s="3"/>
      <c r="C17" s="185"/>
      <c r="D17" s="185"/>
      <c r="E17" s="188"/>
      <c r="F17" s="185"/>
      <c r="G17" s="188"/>
      <c r="H17" s="188"/>
      <c r="I17" s="185"/>
      <c r="J17" s="200"/>
      <c r="K17" s="185"/>
      <c r="L17" s="185"/>
      <c r="M17" s="192"/>
      <c r="N17" s="185"/>
    </row>
    <row r="18" spans="1:14">
      <c r="A18" s="3" t="s">
        <v>56</v>
      </c>
      <c r="B18" s="104">
        <f>SUM(C18:N18)</f>
        <v>4060649.35</v>
      </c>
      <c r="C18" s="185">
        <v>125557.98000000001</v>
      </c>
      <c r="D18" s="185">
        <v>95028.54</v>
      </c>
      <c r="E18" s="188">
        <v>1164590.23</v>
      </c>
      <c r="F18" s="185">
        <v>108657.31</v>
      </c>
      <c r="G18" s="188">
        <v>307354.93999999994</v>
      </c>
      <c r="H18" s="188">
        <v>1424219.3000000003</v>
      </c>
      <c r="I18" s="185">
        <v>150875.78</v>
      </c>
      <c r="J18" s="185">
        <v>0</v>
      </c>
      <c r="K18" s="185">
        <v>63592.25</v>
      </c>
      <c r="L18" s="185">
        <v>1352</v>
      </c>
      <c r="M18" s="185">
        <v>0</v>
      </c>
      <c r="N18" s="185">
        <v>619421.02</v>
      </c>
    </row>
    <row r="19" spans="1:14">
      <c r="A19" s="3" t="s">
        <v>57</v>
      </c>
      <c r="B19" s="104">
        <f>SUM(C19:N19)</f>
        <v>11957250.77</v>
      </c>
      <c r="C19" s="185">
        <v>242941.10000000003</v>
      </c>
      <c r="D19" s="185">
        <v>141660.06</v>
      </c>
      <c r="E19" s="188">
        <v>2285113.38</v>
      </c>
      <c r="F19" s="185">
        <v>475923.05</v>
      </c>
      <c r="G19" s="188">
        <v>154925.07</v>
      </c>
      <c r="H19" s="188">
        <v>6322309.9800000004</v>
      </c>
      <c r="I19" s="185">
        <v>0</v>
      </c>
      <c r="J19" s="200">
        <v>5699.5599999999995</v>
      </c>
      <c r="K19" s="185">
        <v>25329.61</v>
      </c>
      <c r="L19" s="185">
        <v>60549.479999999996</v>
      </c>
      <c r="M19" s="185">
        <v>0</v>
      </c>
      <c r="N19" s="185">
        <v>2242799.4799999995</v>
      </c>
    </row>
    <row r="20" spans="1:14">
      <c r="A20" s="3" t="s">
        <v>58</v>
      </c>
      <c r="B20" s="104">
        <f>SUM(C20:N20)</f>
        <v>9586852.379999999</v>
      </c>
      <c r="C20" s="185">
        <v>260372.8</v>
      </c>
      <c r="D20" s="185">
        <v>95996.26</v>
      </c>
      <c r="E20" s="188">
        <v>2572898.91</v>
      </c>
      <c r="F20" s="185">
        <v>515800.76</v>
      </c>
      <c r="G20" s="188">
        <v>350046.04000000004</v>
      </c>
      <c r="H20" s="188">
        <v>4196792.9899999993</v>
      </c>
      <c r="I20" s="185">
        <v>0</v>
      </c>
      <c r="J20" s="200">
        <v>7755</v>
      </c>
      <c r="K20" s="185">
        <v>81888.679999999993</v>
      </c>
      <c r="L20" s="185">
        <v>422.12</v>
      </c>
      <c r="M20" s="185">
        <v>0</v>
      </c>
      <c r="N20" s="185">
        <v>1504878.8200000003</v>
      </c>
    </row>
    <row r="21" spans="1:14">
      <c r="A21" s="3" t="s">
        <v>59</v>
      </c>
      <c r="B21" s="104">
        <f>SUM(C21:N21)</f>
        <v>11954535.98</v>
      </c>
      <c r="C21" s="185">
        <v>328394.44</v>
      </c>
      <c r="D21" s="185">
        <v>750087.44</v>
      </c>
      <c r="E21" s="188">
        <v>2542783.9899999998</v>
      </c>
      <c r="F21" s="185">
        <v>472666.84</v>
      </c>
      <c r="G21" s="188">
        <v>459802.31999999995</v>
      </c>
      <c r="H21" s="188">
        <v>4512957.4500000011</v>
      </c>
      <c r="I21" s="185">
        <v>0</v>
      </c>
      <c r="J21" s="185">
        <v>0</v>
      </c>
      <c r="K21" s="185">
        <v>115824.37</v>
      </c>
      <c r="L21" s="185">
        <v>264341.11</v>
      </c>
      <c r="M21" s="185">
        <v>370909</v>
      </c>
      <c r="N21" s="185">
        <v>2136769.0200000005</v>
      </c>
    </row>
    <row r="22" spans="1:14">
      <c r="A22" s="3" t="s">
        <v>60</v>
      </c>
      <c r="B22" s="104">
        <f>SUM(C22:N22)</f>
        <v>4025525.84</v>
      </c>
      <c r="C22" s="185">
        <v>84311.9</v>
      </c>
      <c r="D22" s="185">
        <v>267696.69999999995</v>
      </c>
      <c r="E22" s="188">
        <v>1286522.6299999999</v>
      </c>
      <c r="F22" s="185">
        <v>400394.76999999996</v>
      </c>
      <c r="G22" s="188">
        <v>388075.03</v>
      </c>
      <c r="H22" s="188">
        <v>865745.44999999984</v>
      </c>
      <c r="I22" s="185">
        <v>0</v>
      </c>
      <c r="J22" s="185">
        <v>0</v>
      </c>
      <c r="K22" s="185">
        <v>58685.84</v>
      </c>
      <c r="L22" s="188">
        <v>8070.83</v>
      </c>
      <c r="M22" s="185">
        <v>0</v>
      </c>
      <c r="N22" s="185">
        <v>666022.68999999994</v>
      </c>
    </row>
    <row r="23" spans="1:14">
      <c r="A23" s="3"/>
      <c r="C23" s="185"/>
      <c r="D23" s="185"/>
      <c r="E23" s="188"/>
      <c r="F23" s="185"/>
      <c r="G23" s="188"/>
      <c r="H23" s="188"/>
      <c r="I23" s="185"/>
      <c r="J23" s="200"/>
      <c r="K23" s="185"/>
      <c r="L23" s="185"/>
      <c r="M23" s="185"/>
      <c r="N23" s="185"/>
    </row>
    <row r="24" spans="1:14">
      <c r="A24" s="3" t="s">
        <v>61</v>
      </c>
      <c r="B24" s="104">
        <f>SUM(C24:N24)</f>
        <v>16219597.049999999</v>
      </c>
      <c r="C24" s="185">
        <v>86275.96</v>
      </c>
      <c r="D24" s="185">
        <v>267143.53000000003</v>
      </c>
      <c r="E24" s="188">
        <v>3337285.7300000009</v>
      </c>
      <c r="F24" s="185">
        <v>410177.01999999996</v>
      </c>
      <c r="G24" s="188">
        <v>339251.44</v>
      </c>
      <c r="H24" s="188">
        <v>8139267.1799999988</v>
      </c>
      <c r="I24" s="185">
        <v>12594.130000000001</v>
      </c>
      <c r="J24" s="185">
        <v>0</v>
      </c>
      <c r="K24" s="185">
        <v>113743.93999999999</v>
      </c>
      <c r="L24" s="185">
        <v>28331.53</v>
      </c>
      <c r="M24" s="185">
        <v>0</v>
      </c>
      <c r="N24" s="185">
        <v>3485526.5900000003</v>
      </c>
    </row>
    <row r="25" spans="1:14">
      <c r="A25" s="3" t="s">
        <v>62</v>
      </c>
      <c r="B25" s="104">
        <f>SUM(C25:N25)</f>
        <v>3306957.18</v>
      </c>
      <c r="C25" s="185">
        <v>128779.17</v>
      </c>
      <c r="D25" s="185">
        <v>57433.909999999996</v>
      </c>
      <c r="E25" s="188">
        <v>1193789.5</v>
      </c>
      <c r="F25" s="185">
        <v>87285.930000000008</v>
      </c>
      <c r="G25" s="188">
        <v>65487.81</v>
      </c>
      <c r="H25" s="188">
        <v>842471.67</v>
      </c>
      <c r="I25" s="185">
        <v>0</v>
      </c>
      <c r="J25" s="185">
        <v>141061.23000000001</v>
      </c>
      <c r="K25" s="185">
        <v>0</v>
      </c>
      <c r="L25" s="188">
        <v>1830.5800000000002</v>
      </c>
      <c r="M25" s="185">
        <v>3627</v>
      </c>
      <c r="N25" s="185">
        <v>785190.38</v>
      </c>
    </row>
    <row r="26" spans="1:14">
      <c r="A26" s="3" t="s">
        <v>63</v>
      </c>
      <c r="B26" s="104">
        <f>SUM(C26:N26)</f>
        <v>19062587.969999999</v>
      </c>
      <c r="C26" s="185">
        <v>411044.64999999991</v>
      </c>
      <c r="D26" s="185">
        <v>655116.93000000005</v>
      </c>
      <c r="E26" s="188">
        <v>3182911.6</v>
      </c>
      <c r="F26" s="185">
        <v>767164.39</v>
      </c>
      <c r="G26" s="188">
        <v>1116510.82</v>
      </c>
      <c r="H26" s="188">
        <v>8859789.9699999988</v>
      </c>
      <c r="I26" s="185">
        <v>0</v>
      </c>
      <c r="J26" s="185">
        <v>0</v>
      </c>
      <c r="K26" s="185">
        <v>19803.349999999999</v>
      </c>
      <c r="L26" s="185">
        <v>0</v>
      </c>
      <c r="M26" s="185">
        <v>0</v>
      </c>
      <c r="N26" s="185">
        <v>4050246.26</v>
      </c>
    </row>
    <row r="27" spans="1:14">
      <c r="A27" s="3" t="s">
        <v>64</v>
      </c>
      <c r="B27" s="104">
        <f>SUM(C27:N27)</f>
        <v>16881756.620000001</v>
      </c>
      <c r="C27" s="185">
        <v>313173.20999999996</v>
      </c>
      <c r="D27" s="185">
        <v>1204663.32</v>
      </c>
      <c r="E27" s="188">
        <v>3549743.54</v>
      </c>
      <c r="F27" s="185">
        <v>348469.82000000007</v>
      </c>
      <c r="G27" s="188">
        <v>534816.03</v>
      </c>
      <c r="H27" s="188">
        <v>7512748.9900000002</v>
      </c>
      <c r="I27" s="185">
        <v>0</v>
      </c>
      <c r="J27" s="185">
        <v>0</v>
      </c>
      <c r="K27" s="185">
        <v>18586</v>
      </c>
      <c r="L27" s="185">
        <v>0</v>
      </c>
      <c r="M27" s="185">
        <v>199869.9</v>
      </c>
      <c r="N27" s="185">
        <v>3199685.8100000005</v>
      </c>
    </row>
    <row r="28" spans="1:14">
      <c r="A28" s="3" t="s">
        <v>65</v>
      </c>
      <c r="B28" s="104">
        <f>SUM(C28:N28)</f>
        <v>2125631.67</v>
      </c>
      <c r="C28" s="185">
        <v>3948</v>
      </c>
      <c r="D28" s="185">
        <v>70665.790000000008</v>
      </c>
      <c r="E28" s="188">
        <v>764484.64999999991</v>
      </c>
      <c r="F28" s="185">
        <v>106608.27</v>
      </c>
      <c r="G28" s="188">
        <v>135244.45000000001</v>
      </c>
      <c r="H28" s="188">
        <v>671609.24000000011</v>
      </c>
      <c r="I28" s="185">
        <v>0</v>
      </c>
      <c r="J28" s="185">
        <v>0</v>
      </c>
      <c r="K28" s="185">
        <v>78554.540000000008</v>
      </c>
      <c r="L28" s="185">
        <v>0</v>
      </c>
      <c r="M28" s="185">
        <v>0</v>
      </c>
      <c r="N28" s="185">
        <v>294516.73</v>
      </c>
    </row>
    <row r="29" spans="1:14">
      <c r="A29" s="3"/>
      <c r="C29" s="185"/>
      <c r="D29" s="185"/>
      <c r="E29" s="188"/>
      <c r="F29" s="185"/>
      <c r="G29" s="188"/>
      <c r="H29" s="188"/>
      <c r="I29" s="185"/>
      <c r="J29" s="200"/>
      <c r="K29" s="185"/>
      <c r="L29" s="185"/>
      <c r="M29" s="185"/>
      <c r="N29" s="185"/>
    </row>
    <row r="30" spans="1:14">
      <c r="A30" s="109" t="s">
        <v>147</v>
      </c>
      <c r="B30" s="104">
        <f>SUM(C30:N30)</f>
        <v>71777016.979999989</v>
      </c>
      <c r="C30" s="185">
        <v>128072.5</v>
      </c>
      <c r="D30" s="185">
        <v>2337476.66</v>
      </c>
      <c r="E30" s="188">
        <v>20992828.729999997</v>
      </c>
      <c r="F30" s="185">
        <v>1421354.39</v>
      </c>
      <c r="G30" s="188">
        <v>1396926.65</v>
      </c>
      <c r="H30" s="188">
        <v>25990649.91</v>
      </c>
      <c r="I30" s="185">
        <v>417324</v>
      </c>
      <c r="J30" s="185">
        <v>0</v>
      </c>
      <c r="K30" s="185">
        <v>161377.44</v>
      </c>
      <c r="L30" s="185">
        <v>166471.49</v>
      </c>
      <c r="M30" s="185">
        <v>0</v>
      </c>
      <c r="N30" s="185">
        <v>18764535.210000001</v>
      </c>
    </row>
    <row r="31" spans="1:14">
      <c r="A31" s="3" t="s">
        <v>67</v>
      </c>
      <c r="B31" s="104">
        <f>SUM(C31:N31)</f>
        <v>89884810.090000004</v>
      </c>
      <c r="C31" s="185">
        <v>2944913.06</v>
      </c>
      <c r="D31" s="186">
        <v>3278031.06</v>
      </c>
      <c r="E31" s="188">
        <v>25599359.969999999</v>
      </c>
      <c r="F31" s="185">
        <v>3869061.99</v>
      </c>
      <c r="G31" s="188">
        <v>18056251.499999996</v>
      </c>
      <c r="H31" s="188">
        <v>20255547.640000001</v>
      </c>
      <c r="I31" s="185">
        <v>756578.83000000007</v>
      </c>
      <c r="J31" s="200">
        <v>326574.40000000002</v>
      </c>
      <c r="K31" s="185">
        <v>736574.45</v>
      </c>
      <c r="L31" s="185">
        <v>4039.76</v>
      </c>
      <c r="M31" s="185">
        <v>0</v>
      </c>
      <c r="N31" s="185">
        <v>14057877.43</v>
      </c>
    </row>
    <row r="32" spans="1:14">
      <c r="A32" s="3" t="s">
        <v>68</v>
      </c>
      <c r="B32" s="104">
        <f>SUM(C32:N32)</f>
        <v>4527294.58</v>
      </c>
      <c r="C32" s="185">
        <v>174838.26</v>
      </c>
      <c r="D32" s="185">
        <v>63587.63</v>
      </c>
      <c r="E32" s="188">
        <v>1317379.7400000002</v>
      </c>
      <c r="F32" s="185">
        <v>252658.61000000004</v>
      </c>
      <c r="G32" s="188">
        <v>221404.45</v>
      </c>
      <c r="H32" s="188">
        <v>1610942.42</v>
      </c>
      <c r="I32" s="185">
        <v>0</v>
      </c>
      <c r="J32" s="200">
        <v>5662.72</v>
      </c>
      <c r="K32" s="185">
        <v>96198.709999999992</v>
      </c>
      <c r="L32" s="185">
        <v>10255.779999999999</v>
      </c>
      <c r="M32" s="185">
        <v>0</v>
      </c>
      <c r="N32" s="185">
        <v>774366.25999999989</v>
      </c>
    </row>
    <row r="33" spans="1:14">
      <c r="A33" s="3" t="s">
        <v>69</v>
      </c>
      <c r="B33" s="104">
        <f>SUM(C33:N33)</f>
        <v>9758180.0799999982</v>
      </c>
      <c r="C33" s="185">
        <v>736999.61</v>
      </c>
      <c r="D33" s="185">
        <v>174206.36000000002</v>
      </c>
      <c r="E33" s="188">
        <v>1719701.94</v>
      </c>
      <c r="F33" s="185">
        <v>1674237.6700000004</v>
      </c>
      <c r="G33" s="188">
        <v>715019.2699999999</v>
      </c>
      <c r="H33" s="188">
        <v>3034955.5</v>
      </c>
      <c r="I33" s="185">
        <v>56049.360000000008</v>
      </c>
      <c r="J33" s="200">
        <v>1155.8900000000001</v>
      </c>
      <c r="K33" s="185">
        <v>49946</v>
      </c>
      <c r="L33" s="185">
        <v>0</v>
      </c>
      <c r="M33" s="185">
        <v>0</v>
      </c>
      <c r="N33" s="185">
        <v>1595908.4799999995</v>
      </c>
    </row>
    <row r="34" spans="1:14">
      <c r="A34" s="3" t="s">
        <v>70</v>
      </c>
      <c r="B34" s="104">
        <f>SUM(C34:N34)</f>
        <v>3803207.08</v>
      </c>
      <c r="C34" s="185">
        <v>42367.53</v>
      </c>
      <c r="D34" s="185">
        <v>118985.04999999999</v>
      </c>
      <c r="E34" s="188">
        <v>1650695.42</v>
      </c>
      <c r="F34" s="185">
        <v>118240.75999999998</v>
      </c>
      <c r="G34" s="188">
        <v>68105.179999999993</v>
      </c>
      <c r="H34" s="188">
        <v>901668.78000000014</v>
      </c>
      <c r="I34" s="185">
        <v>20379.13</v>
      </c>
      <c r="J34" s="200">
        <v>11164.720000000001</v>
      </c>
      <c r="K34" s="185">
        <v>44320.51</v>
      </c>
      <c r="L34" s="185">
        <v>6069</v>
      </c>
      <c r="M34" s="185">
        <v>85.8</v>
      </c>
      <c r="N34" s="185">
        <v>821125.2</v>
      </c>
    </row>
    <row r="35" spans="1:14">
      <c r="A35" s="3"/>
      <c r="C35" s="185"/>
      <c r="D35" s="185"/>
      <c r="E35" s="188"/>
      <c r="F35" s="185"/>
      <c r="G35" s="188"/>
      <c r="H35" s="188"/>
      <c r="I35" s="185"/>
      <c r="J35" s="200"/>
      <c r="K35" s="185"/>
      <c r="L35" s="185"/>
      <c r="M35" s="185"/>
      <c r="N35" s="185"/>
    </row>
    <row r="36" spans="1:14">
      <c r="A36" s="3" t="s">
        <v>71</v>
      </c>
      <c r="B36" s="104">
        <f>SUM(C36:N36)</f>
        <v>2661147.16</v>
      </c>
      <c r="C36" s="185">
        <v>24075.51</v>
      </c>
      <c r="D36" s="185">
        <v>182097.16</v>
      </c>
      <c r="E36" s="188">
        <v>515432.51000000007</v>
      </c>
      <c r="F36" s="185">
        <v>61302.37</v>
      </c>
      <c r="G36" s="188">
        <v>290037.89</v>
      </c>
      <c r="H36" s="188">
        <v>1045192.5400000002</v>
      </c>
      <c r="I36" s="185">
        <v>0</v>
      </c>
      <c r="J36" s="185">
        <v>0</v>
      </c>
      <c r="K36" s="185">
        <v>15724.100000000002</v>
      </c>
      <c r="L36" s="185">
        <v>103.13</v>
      </c>
      <c r="M36" s="185">
        <v>0</v>
      </c>
      <c r="N36" s="185">
        <v>527181.94999999995</v>
      </c>
    </row>
    <row r="37" spans="1:14">
      <c r="A37" s="3" t="s">
        <v>72</v>
      </c>
      <c r="B37" s="104">
        <f>SUM(C37:N37)</f>
        <v>13915170.149999997</v>
      </c>
      <c r="C37" s="185">
        <v>576774.22</v>
      </c>
      <c r="D37" s="185">
        <v>966065.14</v>
      </c>
      <c r="E37" s="185">
        <v>4416430.5999999996</v>
      </c>
      <c r="F37" s="185">
        <v>434616.85999999993</v>
      </c>
      <c r="G37" s="188">
        <v>527078.6</v>
      </c>
      <c r="H37" s="188">
        <v>4145728.2699999996</v>
      </c>
      <c r="I37" s="185">
        <v>0</v>
      </c>
      <c r="J37" s="200">
        <v>1460.07</v>
      </c>
      <c r="K37" s="185">
        <v>61745.11</v>
      </c>
      <c r="L37" s="185">
        <v>577</v>
      </c>
      <c r="M37" s="191">
        <v>0</v>
      </c>
      <c r="N37" s="185">
        <v>2784694.28</v>
      </c>
    </row>
    <row r="38" spans="1:14">
      <c r="A38" s="3" t="s">
        <v>73</v>
      </c>
      <c r="B38" s="104">
        <f>SUM(C38:N38)</f>
        <v>14736923.329999998</v>
      </c>
      <c r="C38" s="185">
        <v>411509.01</v>
      </c>
      <c r="D38" s="185">
        <v>99643.839999999997</v>
      </c>
      <c r="E38" s="188">
        <v>4055862.0199999991</v>
      </c>
      <c r="F38" s="185">
        <v>539379.16</v>
      </c>
      <c r="G38" s="188">
        <v>1005742.04</v>
      </c>
      <c r="H38" s="188">
        <v>3137245.08</v>
      </c>
      <c r="I38" s="185">
        <v>0</v>
      </c>
      <c r="J38" s="201">
        <v>8811.58</v>
      </c>
      <c r="K38" s="190">
        <v>204852.30000000005</v>
      </c>
      <c r="L38" s="190">
        <v>857592.75</v>
      </c>
      <c r="M38" s="188">
        <v>223808.1</v>
      </c>
      <c r="N38" s="185">
        <v>4192477.45</v>
      </c>
    </row>
    <row r="39" spans="1:14">
      <c r="A39" s="8" t="s">
        <v>74</v>
      </c>
      <c r="B39" s="110">
        <f>SUM(C39:N39)</f>
        <v>5231990.0500000007</v>
      </c>
      <c r="C39" s="187">
        <v>37895.440000000002</v>
      </c>
      <c r="D39" s="187">
        <v>143247.12</v>
      </c>
      <c r="E39" s="189">
        <v>1923290.3100000003</v>
      </c>
      <c r="F39" s="187">
        <v>447931.74000000011</v>
      </c>
      <c r="G39" s="189">
        <v>373870.83999999997</v>
      </c>
      <c r="H39" s="189">
        <v>1290006.6100000001</v>
      </c>
      <c r="I39" s="187">
        <v>0</v>
      </c>
      <c r="J39" s="202">
        <v>60217.51</v>
      </c>
      <c r="K39" s="187">
        <v>224081.15000000002</v>
      </c>
      <c r="L39" s="187">
        <v>5018.2199999999993</v>
      </c>
      <c r="M39" s="189">
        <v>0</v>
      </c>
      <c r="N39" s="187">
        <v>726431.11</v>
      </c>
    </row>
    <row r="40" spans="1:14">
      <c r="B40" s="210" t="s">
        <v>196</v>
      </c>
      <c r="C40" s="188"/>
      <c r="D40" s="188"/>
      <c r="E40" s="188"/>
      <c r="F40" s="188"/>
      <c r="G40" s="188"/>
      <c r="H40" s="188"/>
      <c r="I40" s="188"/>
      <c r="J40" s="188"/>
      <c r="K40" s="188"/>
      <c r="L40" s="188"/>
      <c r="M40" s="188"/>
      <c r="N40" s="188"/>
    </row>
  </sheetData>
  <sheetProtection password="CAF5" sheet="1" objects="1" scenarios="1"/>
  <mergeCells count="5">
    <mergeCell ref="A1:H1"/>
    <mergeCell ref="A3:H3"/>
    <mergeCell ref="I3:N3"/>
    <mergeCell ref="I1:N1"/>
    <mergeCell ref="E6:G6"/>
  </mergeCells>
  <phoneticPr fontId="0" type="noConversion"/>
  <printOptions horizontalCentered="1"/>
  <pageMargins left="0.28999999999999998" right="0.25" top="0.52" bottom="0.85" header="0.36" footer="0.33"/>
  <pageSetup fitToWidth="2" fitToHeight="2" orientation="landscape" r:id="rId1"/>
  <headerFooter alignWithMargins="0">
    <oddFooter>&amp;L&amp;"Arial,Italic"MSDE-LFRO    12 / 2014&amp;CPage &amp;P of &amp;N&amp;R&amp;"Arial,Italic"Selected Financial Data - Part 3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M44"/>
  <sheetViews>
    <sheetView topLeftCell="A4" zoomScaleNormal="100" workbookViewId="0">
      <selection activeCell="A4" sqref="A4:M4"/>
    </sheetView>
  </sheetViews>
  <sheetFormatPr defaultRowHeight="12.75"/>
  <cols>
    <col min="1" max="1" width="14.42578125" customWidth="1"/>
    <col min="2" max="2" width="6.7109375" customWidth="1"/>
    <col min="3" max="3" width="11.140625" customWidth="1"/>
    <col min="4" max="4" width="6.42578125" bestFit="1" customWidth="1"/>
    <col min="5" max="5" width="7.7109375" customWidth="1"/>
    <col min="6" max="6" width="10.140625" bestFit="1" customWidth="1"/>
    <col min="7" max="7" width="7.28515625" customWidth="1"/>
    <col min="8" max="8" width="7.85546875" customWidth="1"/>
    <col min="9" max="9" width="11.42578125" customWidth="1"/>
    <col min="10" max="10" width="6.42578125" bestFit="1" customWidth="1"/>
    <col min="11" max="11" width="12.42578125" customWidth="1"/>
    <col min="12" max="12" width="11.42578125" customWidth="1"/>
    <col min="13" max="13" width="9.28515625" customWidth="1"/>
  </cols>
  <sheetData>
    <row r="1" spans="1:13">
      <c r="A1" s="239" t="s">
        <v>95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</row>
    <row r="2" spans="1:13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3">
      <c r="A3" s="239" t="s">
        <v>92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</row>
    <row r="4" spans="1:13">
      <c r="A4" s="240" t="s">
        <v>198</v>
      </c>
      <c r="B4" s="241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</row>
    <row r="5" spans="1:13" ht="13.5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ht="15" customHeight="1" thickTop="1">
      <c r="A6" s="3"/>
      <c r="B6" s="3"/>
      <c r="C6" s="242" t="s">
        <v>90</v>
      </c>
      <c r="D6" s="242"/>
      <c r="E6" s="242"/>
      <c r="F6" s="242"/>
      <c r="G6" s="242"/>
      <c r="I6" s="243" t="s">
        <v>91</v>
      </c>
      <c r="J6" s="243"/>
      <c r="K6" s="243"/>
      <c r="L6" s="243"/>
      <c r="M6" s="243"/>
    </row>
    <row r="7" spans="1:13">
      <c r="A7" s="3"/>
      <c r="B7" s="3"/>
      <c r="C7" s="241" t="s">
        <v>87</v>
      </c>
      <c r="D7" s="241"/>
      <c r="F7" s="241" t="s">
        <v>89</v>
      </c>
      <c r="G7" s="241"/>
      <c r="I7" s="241" t="s">
        <v>87</v>
      </c>
      <c r="J7" s="241"/>
      <c r="L7" s="241" t="s">
        <v>89</v>
      </c>
      <c r="M7" s="241"/>
    </row>
    <row r="8" spans="1:13">
      <c r="A8" s="3" t="s">
        <v>112</v>
      </c>
      <c r="B8" s="3"/>
      <c r="C8" s="241" t="s">
        <v>88</v>
      </c>
      <c r="D8" s="241"/>
      <c r="F8" s="241" t="s">
        <v>88</v>
      </c>
      <c r="G8" s="241"/>
      <c r="I8" s="241" t="s">
        <v>88</v>
      </c>
      <c r="J8" s="241"/>
      <c r="L8" s="241" t="s">
        <v>88</v>
      </c>
      <c r="M8" s="241"/>
    </row>
    <row r="9" spans="1:13">
      <c r="A9" t="s">
        <v>35</v>
      </c>
      <c r="C9" s="243" t="s">
        <v>86</v>
      </c>
      <c r="D9" s="243"/>
      <c r="F9" s="243" t="s">
        <v>86</v>
      </c>
      <c r="G9" s="243"/>
      <c r="I9" s="243" t="s">
        <v>86</v>
      </c>
      <c r="J9" s="243"/>
      <c r="L9" s="243" t="s">
        <v>86</v>
      </c>
      <c r="M9" s="243"/>
    </row>
    <row r="10" spans="1:13" ht="13.5" thickBot="1">
      <c r="A10" s="4" t="s">
        <v>113</v>
      </c>
      <c r="B10" s="4"/>
      <c r="C10" s="7" t="s">
        <v>81</v>
      </c>
      <c r="D10" s="7" t="s">
        <v>82</v>
      </c>
      <c r="E10" s="4"/>
      <c r="F10" s="7" t="s">
        <v>81</v>
      </c>
      <c r="G10" s="7" t="s">
        <v>82</v>
      </c>
      <c r="H10" s="4"/>
      <c r="I10" s="7" t="s">
        <v>81</v>
      </c>
      <c r="J10" s="7" t="s">
        <v>82</v>
      </c>
      <c r="K10" s="4"/>
      <c r="L10" s="7" t="s">
        <v>81</v>
      </c>
      <c r="M10" s="119" t="s">
        <v>82</v>
      </c>
    </row>
    <row r="11" spans="1:13">
      <c r="A11" s="74" t="s">
        <v>76</v>
      </c>
      <c r="B11" s="74"/>
      <c r="C11" s="229">
        <f>+F11+'Tbl1'!G10</f>
        <v>13572.470156436028</v>
      </c>
      <c r="D11" s="65"/>
      <c r="E11" s="65"/>
      <c r="F11" s="65">
        <f>+'Tbl3'!B10</f>
        <v>12684.868338878045</v>
      </c>
      <c r="G11" s="65"/>
      <c r="H11" s="65"/>
      <c r="I11" s="66">
        <f>+C11-'Tbl3'!AC10</f>
        <v>12899.85574632765</v>
      </c>
      <c r="J11" s="65"/>
      <c r="K11" s="65"/>
      <c r="L11" s="66">
        <f>+'Tbl3'!B10-'Tbl3'!AC10</f>
        <v>12012.253928769667</v>
      </c>
      <c r="M11" s="65"/>
    </row>
    <row r="12" spans="1:13">
      <c r="A12" s="3"/>
      <c r="B12" s="3"/>
      <c r="C12" s="12"/>
      <c r="L12" s="22"/>
    </row>
    <row r="13" spans="1:13">
      <c r="A13" s="3" t="s">
        <v>52</v>
      </c>
      <c r="B13" s="3"/>
      <c r="C13" s="11">
        <f>+F13+'Tbl1'!G12</f>
        <v>13750.667783684652</v>
      </c>
      <c r="D13">
        <f>RANK(C13,C$13:C$40)</f>
        <v>8</v>
      </c>
      <c r="F13" s="1">
        <f>+'Tbl3'!B12</f>
        <v>12816.117400640729</v>
      </c>
      <c r="G13">
        <f>RANK(F13,F$13:F$40)</f>
        <v>8</v>
      </c>
      <c r="I13" s="23">
        <f>+C13-'Tbl3'!AC12</f>
        <v>13031.813363589936</v>
      </c>
      <c r="J13">
        <f>RANK(I13,I$13:I$40)</f>
        <v>7</v>
      </c>
      <c r="L13" s="10">
        <f>+'Tbl3'!B12-'Tbl3'!AC12</f>
        <v>12097.262980546013</v>
      </c>
      <c r="M13">
        <f>RANK(L13,L$13:L$40)</f>
        <v>7</v>
      </c>
    </row>
    <row r="14" spans="1:13">
      <c r="A14" s="3" t="s">
        <v>53</v>
      </c>
      <c r="B14" s="3"/>
      <c r="C14" s="11">
        <f>+F14+'Tbl1'!G13</f>
        <v>12687.120991528614</v>
      </c>
      <c r="D14">
        <f t="shared" ref="D14:D40" si="0">RANK(C14,C$13:C$40)</f>
        <v>15</v>
      </c>
      <c r="F14" s="1">
        <f>+'Tbl3'!B13</f>
        <v>11859.946147788749</v>
      </c>
      <c r="G14">
        <f t="shared" ref="G14:G40" si="1">RANK(F14,F$13:F$40)</f>
        <v>15</v>
      </c>
      <c r="I14" s="23">
        <f>+C14-'Tbl3'!AC13</f>
        <v>12052.872939039738</v>
      </c>
      <c r="J14">
        <f t="shared" ref="J14:J40" si="2">RANK(I14,I$13:I$40)</f>
        <v>13</v>
      </c>
      <c r="L14" s="10">
        <f>+'Tbl3'!B13-'Tbl3'!AC13</f>
        <v>11225.698095299873</v>
      </c>
      <c r="M14">
        <f t="shared" ref="M14:M40" si="3">RANK(L14,L$13:L$40)</f>
        <v>13</v>
      </c>
    </row>
    <row r="15" spans="1:13">
      <c r="A15" s="3" t="s">
        <v>75</v>
      </c>
      <c r="B15" s="3"/>
      <c r="C15" s="11">
        <f>+F15+'Tbl1'!G14</f>
        <v>14631.289801470044</v>
      </c>
      <c r="D15">
        <f t="shared" si="0"/>
        <v>4</v>
      </c>
      <c r="F15" s="1">
        <f>+'Tbl3'!B14</f>
        <v>13823.941213061355</v>
      </c>
      <c r="G15">
        <f t="shared" si="1"/>
        <v>3</v>
      </c>
      <c r="I15" s="23">
        <f>+C15-'Tbl3'!AC14</f>
        <v>14094.39882686845</v>
      </c>
      <c r="J15">
        <f t="shared" si="2"/>
        <v>3</v>
      </c>
      <c r="L15" s="10">
        <f>+'Tbl3'!B14-'Tbl3'!AC14</f>
        <v>13287.05023845976</v>
      </c>
      <c r="M15">
        <f t="shared" si="3"/>
        <v>2</v>
      </c>
    </row>
    <row r="16" spans="1:13">
      <c r="A16" s="3" t="s">
        <v>54</v>
      </c>
      <c r="B16" s="3"/>
      <c r="C16" s="11">
        <f>+F16+'Tbl1'!G15</f>
        <v>13011.74003941887</v>
      </c>
      <c r="D16">
        <f t="shared" si="0"/>
        <v>12</v>
      </c>
      <c r="F16" s="1">
        <f>+'Tbl3'!B15</f>
        <v>12178.966803764752</v>
      </c>
      <c r="G16">
        <f t="shared" si="1"/>
        <v>11</v>
      </c>
      <c r="I16" s="23">
        <f>+C16-'Tbl3'!AC15</f>
        <v>12500.024780858475</v>
      </c>
      <c r="J16">
        <f t="shared" si="2"/>
        <v>10</v>
      </c>
      <c r="L16" s="10">
        <f>+'Tbl3'!B15-'Tbl3'!AC15</f>
        <v>11667.251545204357</v>
      </c>
      <c r="M16">
        <f t="shared" si="3"/>
        <v>10</v>
      </c>
    </row>
    <row r="17" spans="1:13">
      <c r="A17" s="3" t="s">
        <v>55</v>
      </c>
      <c r="B17" s="3"/>
      <c r="C17" s="11">
        <f>+F17+'Tbl1'!G16</f>
        <v>13074.066131431191</v>
      </c>
      <c r="D17">
        <f t="shared" si="0"/>
        <v>11</v>
      </c>
      <c r="F17" s="1">
        <f>+'Tbl3'!B16</f>
        <v>12089.672271042748</v>
      </c>
      <c r="G17">
        <f t="shared" si="1"/>
        <v>12</v>
      </c>
      <c r="I17" s="23">
        <f>+C17-'Tbl3'!AC16</f>
        <v>12213.767533867947</v>
      </c>
      <c r="J17">
        <f t="shared" si="2"/>
        <v>12</v>
      </c>
      <c r="L17" s="10">
        <f>+'Tbl3'!B16-'Tbl3'!AC16</f>
        <v>11229.373673479504</v>
      </c>
      <c r="M17">
        <f t="shared" si="3"/>
        <v>12</v>
      </c>
    </row>
    <row r="18" spans="1:13">
      <c r="A18" s="3"/>
      <c r="B18" s="3"/>
      <c r="C18" s="11"/>
      <c r="F18" s="1"/>
      <c r="I18" s="23"/>
      <c r="L18" s="10"/>
    </row>
    <row r="19" spans="1:13">
      <c r="A19" s="3" t="s">
        <v>56</v>
      </c>
      <c r="B19" s="3"/>
      <c r="C19" s="11">
        <f>+F19+'Tbl1'!G18</f>
        <v>11791.901811161679</v>
      </c>
      <c r="D19">
        <f t="shared" si="0"/>
        <v>23</v>
      </c>
      <c r="F19" s="1">
        <f>+'Tbl3'!B18</f>
        <v>10982.745090651346</v>
      </c>
      <c r="G19">
        <f t="shared" si="1"/>
        <v>23</v>
      </c>
      <c r="I19" s="23">
        <f>+C19-'Tbl3'!AC18</f>
        <v>11086.265815489069</v>
      </c>
      <c r="J19">
        <f t="shared" si="2"/>
        <v>23</v>
      </c>
      <c r="L19" s="10">
        <f>+'Tbl3'!B18-'Tbl3'!AC18</f>
        <v>10277.109094978736</v>
      </c>
      <c r="M19">
        <f t="shared" si="3"/>
        <v>23</v>
      </c>
    </row>
    <row r="20" spans="1:13">
      <c r="A20" s="3" t="s">
        <v>57</v>
      </c>
      <c r="B20" s="3"/>
      <c r="C20" s="11">
        <f>+F20+'Tbl1'!G19</f>
        <v>12763.19739888221</v>
      </c>
      <c r="D20">
        <f t="shared" si="0"/>
        <v>13</v>
      </c>
      <c r="F20" s="1">
        <f>+'Tbl3'!B19</f>
        <v>11914.385391889387</v>
      </c>
      <c r="G20">
        <f t="shared" si="1"/>
        <v>13</v>
      </c>
      <c r="I20" s="23">
        <f>+C20-'Tbl3'!AC19</f>
        <v>11999.171818701259</v>
      </c>
      <c r="J20">
        <f t="shared" si="2"/>
        <v>15</v>
      </c>
      <c r="L20" s="10">
        <f>+'Tbl3'!B19-'Tbl3'!AC19</f>
        <v>11150.359811708437</v>
      </c>
      <c r="M20">
        <f t="shared" si="3"/>
        <v>15</v>
      </c>
    </row>
    <row r="21" spans="1:13">
      <c r="A21" s="3" t="s">
        <v>58</v>
      </c>
      <c r="B21" s="3"/>
      <c r="C21" s="11">
        <f>+F21+'Tbl1'!G20</f>
        <v>12327.394941102642</v>
      </c>
      <c r="D21">
        <f t="shared" si="0"/>
        <v>18</v>
      </c>
      <c r="F21" s="1">
        <f>+'Tbl3'!B20</f>
        <v>11435.298192550563</v>
      </c>
      <c r="G21">
        <f t="shared" si="1"/>
        <v>20</v>
      </c>
      <c r="I21" s="23">
        <f>+C21-'Tbl3'!AC20</f>
        <v>11706.869262246859</v>
      </c>
      <c r="J21">
        <f t="shared" si="2"/>
        <v>18</v>
      </c>
      <c r="L21" s="10">
        <f>+'Tbl3'!B20-'Tbl3'!AC20</f>
        <v>10814.772513694779</v>
      </c>
      <c r="M21">
        <f t="shared" si="3"/>
        <v>20</v>
      </c>
    </row>
    <row r="22" spans="1:13">
      <c r="A22" s="3" t="s">
        <v>59</v>
      </c>
      <c r="B22" s="3"/>
      <c r="C22" s="11">
        <f>+F22+'Tbl1'!G21</f>
        <v>12741.759649881546</v>
      </c>
      <c r="D22">
        <f t="shared" si="0"/>
        <v>14</v>
      </c>
      <c r="F22" s="1">
        <f>+'Tbl3'!B21</f>
        <v>11902.25059877604</v>
      </c>
      <c r="G22">
        <f t="shared" si="1"/>
        <v>14</v>
      </c>
      <c r="I22" s="23">
        <f>+C22-'Tbl3'!AC21</f>
        <v>11778.10326848666</v>
      </c>
      <c r="J22">
        <f t="shared" si="2"/>
        <v>17</v>
      </c>
      <c r="L22" s="10">
        <f>+'Tbl3'!B21-'Tbl3'!AC21</f>
        <v>10938.594217381155</v>
      </c>
      <c r="M22">
        <f t="shared" si="3"/>
        <v>17</v>
      </c>
    </row>
    <row r="23" spans="1:13">
      <c r="A23" s="3" t="s">
        <v>60</v>
      </c>
      <c r="B23" s="3"/>
      <c r="C23" s="11">
        <f>+F23+'Tbl1'!G22</f>
        <v>13105.072028956809</v>
      </c>
      <c r="D23">
        <f t="shared" si="0"/>
        <v>10</v>
      </c>
      <c r="F23" s="1">
        <f>+'Tbl3'!B22</f>
        <v>12326.355697845844</v>
      </c>
      <c r="G23">
        <f t="shared" si="1"/>
        <v>10</v>
      </c>
      <c r="I23" s="23">
        <f>+C23-'Tbl3'!AC22</f>
        <v>12350.590131361809</v>
      </c>
      <c r="J23">
        <f t="shared" si="2"/>
        <v>11</v>
      </c>
      <c r="L23" s="10">
        <f>+'Tbl3'!B22-'Tbl3'!AC22</f>
        <v>11571.873800250843</v>
      </c>
      <c r="M23">
        <f t="shared" si="3"/>
        <v>11</v>
      </c>
    </row>
    <row r="24" spans="1:13">
      <c r="A24" s="3"/>
      <c r="B24" s="3"/>
      <c r="C24" s="11"/>
      <c r="F24" s="1"/>
      <c r="I24" s="23"/>
      <c r="L24" s="10"/>
    </row>
    <row r="25" spans="1:13">
      <c r="A25" s="3" t="s">
        <v>61</v>
      </c>
      <c r="B25" s="3"/>
      <c r="C25" s="11">
        <f>+F25+'Tbl1'!G24</f>
        <v>12267.918656749642</v>
      </c>
      <c r="D25">
        <f t="shared" si="0"/>
        <v>20</v>
      </c>
      <c r="F25" s="1">
        <f>+'Tbl3'!B24</f>
        <v>11455.835277079703</v>
      </c>
      <c r="G25">
        <f t="shared" si="1"/>
        <v>19</v>
      </c>
      <c r="I25" s="23">
        <f>+C25-'Tbl3'!AC24</f>
        <v>11823.345309284468</v>
      </c>
      <c r="J25">
        <f t="shared" si="2"/>
        <v>16</v>
      </c>
      <c r="L25" s="10">
        <f>+'Tbl3'!B24-'Tbl3'!AC24</f>
        <v>11011.261929614529</v>
      </c>
      <c r="M25">
        <f t="shared" si="3"/>
        <v>16</v>
      </c>
    </row>
    <row r="26" spans="1:13">
      <c r="A26" s="3" t="s">
        <v>62</v>
      </c>
      <c r="B26" s="3"/>
      <c r="C26" s="11">
        <f>+F26+'Tbl1'!G25</f>
        <v>14251.39619441628</v>
      </c>
      <c r="D26">
        <f t="shared" si="0"/>
        <v>6</v>
      </c>
      <c r="F26" s="1">
        <f>+'Tbl3'!B25</f>
        <v>13261.118885448912</v>
      </c>
      <c r="G26">
        <f t="shared" si="1"/>
        <v>6</v>
      </c>
      <c r="I26" s="23">
        <f>+C26-'Tbl3'!AC25</f>
        <v>13123.313989424363</v>
      </c>
      <c r="J26">
        <f t="shared" si="2"/>
        <v>6</v>
      </c>
      <c r="L26" s="10">
        <f>+'Tbl3'!B25-'Tbl3'!AC25</f>
        <v>12133.036680456995</v>
      </c>
      <c r="M26">
        <f t="shared" si="3"/>
        <v>6</v>
      </c>
    </row>
    <row r="27" spans="1:13">
      <c r="A27" s="3" t="s">
        <v>63</v>
      </c>
      <c r="B27" s="3"/>
      <c r="C27" s="11">
        <f>+F27+'Tbl1'!G26</f>
        <v>12534.194802602993</v>
      </c>
      <c r="D27">
        <f t="shared" si="0"/>
        <v>17</v>
      </c>
      <c r="F27" s="1">
        <f>+'Tbl3'!B26</f>
        <v>11718.805551204126</v>
      </c>
      <c r="G27">
        <f t="shared" si="1"/>
        <v>17</v>
      </c>
      <c r="I27" s="23">
        <f>+C27-'Tbl3'!AC26</f>
        <v>11699.073038771254</v>
      </c>
      <c r="J27">
        <f t="shared" si="2"/>
        <v>20</v>
      </c>
      <c r="L27" s="10">
        <f>+'Tbl3'!B26-'Tbl3'!AC26</f>
        <v>10883.683787372387</v>
      </c>
      <c r="M27">
        <f t="shared" si="3"/>
        <v>19</v>
      </c>
    </row>
    <row r="28" spans="1:13">
      <c r="A28" s="3" t="s">
        <v>64</v>
      </c>
      <c r="B28" s="3"/>
      <c r="C28" s="11">
        <f>+F28+'Tbl1'!G27</f>
        <v>14694.013720264018</v>
      </c>
      <c r="D28">
        <f t="shared" si="0"/>
        <v>3</v>
      </c>
      <c r="F28" s="1">
        <f>+'Tbl3'!B27</f>
        <v>13621.904147262063</v>
      </c>
      <c r="G28">
        <f t="shared" si="1"/>
        <v>4</v>
      </c>
      <c r="I28" s="23">
        <f>+C28-'Tbl3'!AC27</f>
        <v>13985.944599229622</v>
      </c>
      <c r="J28">
        <f t="shared" si="2"/>
        <v>4</v>
      </c>
      <c r="L28" s="10">
        <f>+'Tbl3'!B27-'Tbl3'!AC27</f>
        <v>12913.835026227667</v>
      </c>
      <c r="M28">
        <f t="shared" si="3"/>
        <v>4</v>
      </c>
    </row>
    <row r="29" spans="1:13">
      <c r="A29" s="3" t="s">
        <v>65</v>
      </c>
      <c r="B29" s="3"/>
      <c r="C29" s="11">
        <f>+F29+'Tbl1'!G28</f>
        <v>14270.657651429645</v>
      </c>
      <c r="D29">
        <f t="shared" si="0"/>
        <v>5</v>
      </c>
      <c r="F29" s="1">
        <f>+'Tbl3'!B28</f>
        <v>13338.65643811136</v>
      </c>
      <c r="G29">
        <f t="shared" si="1"/>
        <v>5</v>
      </c>
      <c r="I29" s="23">
        <f>+C29-'Tbl3'!AC28</f>
        <v>13265.126166290442</v>
      </c>
      <c r="J29">
        <f t="shared" si="2"/>
        <v>5</v>
      </c>
      <c r="L29" s="10">
        <f>+'Tbl3'!B28-'Tbl3'!AC28</f>
        <v>12333.124952972157</v>
      </c>
      <c r="M29">
        <f t="shared" si="3"/>
        <v>5</v>
      </c>
    </row>
    <row r="30" spans="1:13">
      <c r="A30" s="3"/>
      <c r="B30" s="3"/>
      <c r="C30" s="11"/>
      <c r="F30" s="1"/>
      <c r="I30" s="23"/>
      <c r="L30" s="10"/>
    </row>
    <row r="31" spans="1:13">
      <c r="A31" s="129" t="s">
        <v>147</v>
      </c>
      <c r="B31" s="3"/>
      <c r="C31" s="11">
        <f>+F31+'Tbl1'!G30</f>
        <v>14891.246462863784</v>
      </c>
      <c r="D31">
        <f t="shared" si="0"/>
        <v>2</v>
      </c>
      <c r="F31" s="1">
        <f>+'Tbl3'!B30</f>
        <v>13864.918857330518</v>
      </c>
      <c r="G31">
        <f t="shared" si="1"/>
        <v>2</v>
      </c>
      <c r="I31" s="23">
        <f>+C31-'Tbl3'!AC30</f>
        <v>14298.656544375437</v>
      </c>
      <c r="J31">
        <f t="shared" si="2"/>
        <v>2</v>
      </c>
      <c r="L31" s="10">
        <f>+'Tbl3'!B30-'Tbl3'!AC30</f>
        <v>13272.328938842171</v>
      </c>
      <c r="M31">
        <f t="shared" si="3"/>
        <v>3</v>
      </c>
    </row>
    <row r="32" spans="1:13">
      <c r="A32" s="3" t="s">
        <v>67</v>
      </c>
      <c r="B32" s="3"/>
      <c r="C32" s="11">
        <f>+F32+'Tbl1'!G31</f>
        <v>13784.445697029005</v>
      </c>
      <c r="D32">
        <f t="shared" si="0"/>
        <v>7</v>
      </c>
      <c r="F32" s="1">
        <f>+'Tbl3'!B31</f>
        <v>12911.228965902812</v>
      </c>
      <c r="G32">
        <f t="shared" si="1"/>
        <v>7</v>
      </c>
      <c r="I32" s="23">
        <f>+C32-'Tbl3'!AC31</f>
        <v>12880.183136123578</v>
      </c>
      <c r="J32">
        <f t="shared" si="2"/>
        <v>8</v>
      </c>
      <c r="L32" s="10">
        <f>+'Tbl3'!B31-'Tbl3'!AC31</f>
        <v>12006.966404997385</v>
      </c>
      <c r="M32">
        <f t="shared" si="3"/>
        <v>8</v>
      </c>
    </row>
    <row r="33" spans="1:13">
      <c r="A33" s="3" t="s">
        <v>68</v>
      </c>
      <c r="B33" s="3"/>
      <c r="C33" s="11">
        <f>+F33+'Tbl1'!G32</f>
        <v>11593.06867202479</v>
      </c>
      <c r="D33">
        <f t="shared" si="0"/>
        <v>24</v>
      </c>
      <c r="F33" s="1">
        <f>+'Tbl3'!B32</f>
        <v>10792.124171985393</v>
      </c>
      <c r="G33">
        <f t="shared" si="1"/>
        <v>24</v>
      </c>
      <c r="I33" s="23">
        <f>+C33-'Tbl3'!AC32</f>
        <v>10763.921180364034</v>
      </c>
      <c r="J33">
        <f t="shared" si="2"/>
        <v>24</v>
      </c>
      <c r="L33" s="10">
        <f>+'Tbl3'!B32-'Tbl3'!AC32</f>
        <v>9962.9766803246366</v>
      </c>
      <c r="M33">
        <f t="shared" si="3"/>
        <v>24</v>
      </c>
    </row>
    <row r="34" spans="1:13">
      <c r="A34" s="3" t="s">
        <v>69</v>
      </c>
      <c r="B34" s="3"/>
      <c r="C34" s="11">
        <f>+F34+'Tbl1'!G33</f>
        <v>12312.50232108658</v>
      </c>
      <c r="D34">
        <f t="shared" si="0"/>
        <v>19</v>
      </c>
      <c r="F34" s="1">
        <f>+'Tbl3'!B33</f>
        <v>11501.441803644651</v>
      </c>
      <c r="G34">
        <f t="shared" si="1"/>
        <v>18</v>
      </c>
      <c r="I34" s="23">
        <f>+C34-'Tbl3'!AC33</f>
        <v>11426.448715794668</v>
      </c>
      <c r="J34">
        <f t="shared" si="2"/>
        <v>21</v>
      </c>
      <c r="L34" s="10">
        <f>+'Tbl3'!B33-'Tbl3'!AC33</f>
        <v>10615.388198352739</v>
      </c>
      <c r="M34">
        <f t="shared" si="3"/>
        <v>21</v>
      </c>
    </row>
    <row r="35" spans="1:13">
      <c r="A35" s="3" t="s">
        <v>70</v>
      </c>
      <c r="B35" s="3"/>
      <c r="C35" s="11">
        <f>+F35+'Tbl1'!G34</f>
        <v>13637.093674537877</v>
      </c>
      <c r="D35">
        <f t="shared" si="0"/>
        <v>9</v>
      </c>
      <c r="F35" s="1">
        <f>+'Tbl3'!B34</f>
        <v>12758.585133739358</v>
      </c>
      <c r="G35">
        <f t="shared" si="1"/>
        <v>9</v>
      </c>
      <c r="I35" s="23">
        <f>+C35-'Tbl3'!AC34</f>
        <v>12631.024443494674</v>
      </c>
      <c r="J35">
        <f t="shared" si="2"/>
        <v>9</v>
      </c>
      <c r="L35" s="10">
        <f>+'Tbl3'!B34-'Tbl3'!AC34</f>
        <v>11752.515902696156</v>
      </c>
      <c r="M35">
        <f t="shared" si="3"/>
        <v>9</v>
      </c>
    </row>
    <row r="36" spans="1:13">
      <c r="C36" s="11"/>
    </row>
    <row r="37" spans="1:13">
      <c r="A37" s="3" t="s">
        <v>71</v>
      </c>
      <c r="B37" s="3"/>
      <c r="C37" s="11">
        <f>+F37+'Tbl1'!G36</f>
        <v>11854.761826862157</v>
      </c>
      <c r="D37">
        <f t="shared" si="0"/>
        <v>22</v>
      </c>
      <c r="F37" s="1">
        <f>+'Tbl3'!B36</f>
        <v>11087.150907321928</v>
      </c>
      <c r="G37">
        <f t="shared" si="1"/>
        <v>22</v>
      </c>
      <c r="I37" s="23">
        <f>+C37-'Tbl3'!AC36</f>
        <v>11328.956615983345</v>
      </c>
      <c r="J37">
        <f t="shared" si="2"/>
        <v>22</v>
      </c>
      <c r="L37" s="10">
        <f>+'Tbl3'!B36-'Tbl3'!AC36</f>
        <v>10561.345696443115</v>
      </c>
      <c r="M37">
        <f t="shared" si="3"/>
        <v>22</v>
      </c>
    </row>
    <row r="38" spans="1:13">
      <c r="A38" s="3" t="s">
        <v>72</v>
      </c>
      <c r="B38" s="3"/>
      <c r="C38" s="11">
        <f>+F38+'Tbl1'!G37</f>
        <v>12157.337914856098</v>
      </c>
      <c r="D38">
        <f t="shared" si="0"/>
        <v>21</v>
      </c>
      <c r="F38" s="1">
        <f>+'Tbl3'!B37</f>
        <v>11391.168815506553</v>
      </c>
      <c r="G38">
        <f t="shared" si="1"/>
        <v>21</v>
      </c>
      <c r="I38" s="23">
        <f>+C38-'Tbl3'!AC37</f>
        <v>11701.575559813949</v>
      </c>
      <c r="J38">
        <f t="shared" si="2"/>
        <v>19</v>
      </c>
      <c r="L38" s="10">
        <f>+'Tbl3'!B37-'Tbl3'!AC37</f>
        <v>10935.406460464405</v>
      </c>
      <c r="M38">
        <f t="shared" si="3"/>
        <v>18</v>
      </c>
    </row>
    <row r="39" spans="1:13">
      <c r="A39" s="3" t="s">
        <v>73</v>
      </c>
      <c r="B39" s="3"/>
      <c r="C39" s="11">
        <f>+F39+'Tbl1'!G38</f>
        <v>12609.803063472784</v>
      </c>
      <c r="D39">
        <f t="shared" si="0"/>
        <v>16</v>
      </c>
      <c r="F39" s="1">
        <f>+'Tbl3'!B38</f>
        <v>11774.445128668682</v>
      </c>
      <c r="G39">
        <f t="shared" si="1"/>
        <v>16</v>
      </c>
      <c r="I39" s="23">
        <f>+C39-'Tbl3'!AC38</f>
        <v>12037.833004011187</v>
      </c>
      <c r="J39">
        <f t="shared" si="2"/>
        <v>14</v>
      </c>
      <c r="L39" s="10">
        <f>+'Tbl3'!B38-'Tbl3'!AC38</f>
        <v>11202.475069207085</v>
      </c>
      <c r="M39">
        <f t="shared" si="3"/>
        <v>14</v>
      </c>
    </row>
    <row r="40" spans="1:13">
      <c r="A40" s="8" t="s">
        <v>74</v>
      </c>
      <c r="B40" s="8"/>
      <c r="C40" s="28">
        <f>+F40+'Tbl1'!G39</f>
        <v>16219.82542594408</v>
      </c>
      <c r="D40" s="8">
        <f t="shared" si="0"/>
        <v>1</v>
      </c>
      <c r="E40" s="8"/>
      <c r="F40" s="9">
        <f>+'Tbl3'!B39</f>
        <v>15123.820778291245</v>
      </c>
      <c r="G40" s="8">
        <f t="shared" si="1"/>
        <v>1</v>
      </c>
      <c r="H40" s="8"/>
      <c r="I40" s="29">
        <f>+C40-'Tbl3'!AC39</f>
        <v>15273.439440476748</v>
      </c>
      <c r="J40" s="8">
        <f t="shared" si="2"/>
        <v>1</v>
      </c>
      <c r="K40" s="8"/>
      <c r="L40" s="28">
        <f>+'Tbl3'!B39-'Tbl3'!AC39</f>
        <v>14177.434792823911</v>
      </c>
      <c r="M40" s="8">
        <f t="shared" si="3"/>
        <v>1</v>
      </c>
    </row>
    <row r="41" spans="1:13">
      <c r="A41" s="3" t="s">
        <v>179</v>
      </c>
      <c r="B41" s="3"/>
      <c r="C41" s="11"/>
      <c r="F41" s="1"/>
      <c r="I41" s="23"/>
      <c r="L41" s="10"/>
    </row>
    <row r="42" spans="1:13">
      <c r="A42" s="3" t="s">
        <v>192</v>
      </c>
      <c r="B42" s="3"/>
      <c r="C42" s="11"/>
      <c r="F42" s="1"/>
      <c r="I42" s="23"/>
      <c r="L42" s="10"/>
    </row>
    <row r="43" spans="1:13">
      <c r="A43" s="3" t="s">
        <v>139</v>
      </c>
      <c r="B43" s="3"/>
      <c r="C43" s="11"/>
      <c r="F43" s="1"/>
      <c r="I43" s="23"/>
      <c r="L43" s="10"/>
    </row>
    <row r="44" spans="1:13">
      <c r="A44" t="s">
        <v>153</v>
      </c>
      <c r="L44" s="10"/>
    </row>
  </sheetData>
  <sheetProtection password="CAF5" sheet="1" objects="1" scenarios="1"/>
  <mergeCells count="17">
    <mergeCell ref="F9:G9"/>
    <mergeCell ref="C8:D8"/>
    <mergeCell ref="C9:D9"/>
    <mergeCell ref="F8:G8"/>
    <mergeCell ref="L8:M8"/>
    <mergeCell ref="L9:M9"/>
    <mergeCell ref="I8:J8"/>
    <mergeCell ref="I9:J9"/>
    <mergeCell ref="A1:M1"/>
    <mergeCell ref="A3:M3"/>
    <mergeCell ref="A4:M4"/>
    <mergeCell ref="L7:M7"/>
    <mergeCell ref="C6:G6"/>
    <mergeCell ref="I6:M6"/>
    <mergeCell ref="I7:J7"/>
    <mergeCell ref="C7:D7"/>
    <mergeCell ref="F7:G7"/>
  </mergeCells>
  <phoneticPr fontId="0" type="noConversion"/>
  <printOptions horizontalCentered="1"/>
  <pageMargins left="0.71" right="0.76" top="0.87" bottom="0.56000000000000005" header="0.67" footer="0.36"/>
  <pageSetup scale="90" orientation="landscape" r:id="rId1"/>
  <headerFooter scaleWithDoc="0" alignWithMargins="0">
    <oddFooter>&amp;L&amp;"Arial,Italic"MSDE-LFRO  12 / 2014&amp;C- 2 -&amp;R&amp;"Arial,Italic"Selected Financial Data - Part 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Z235"/>
  <sheetViews>
    <sheetView topLeftCell="A3" zoomScaleNormal="100" workbookViewId="0">
      <selection activeCell="A3" sqref="A3:AL3"/>
    </sheetView>
  </sheetViews>
  <sheetFormatPr defaultRowHeight="12.75"/>
  <cols>
    <col min="1" max="1" width="14.140625" style="3" customWidth="1"/>
    <col min="2" max="2" width="11.7109375" customWidth="1"/>
    <col min="3" max="3" width="5" customWidth="1"/>
    <col min="4" max="4" width="0.85546875" customWidth="1"/>
    <col min="5" max="5" width="8.7109375" customWidth="1"/>
    <col min="6" max="6" width="4.7109375" customWidth="1"/>
    <col min="7" max="7" width="0.85546875" customWidth="1"/>
    <col min="8" max="8" width="8.7109375" customWidth="1"/>
    <col min="9" max="9" width="4.7109375" customWidth="1"/>
    <col min="10" max="10" width="0.85546875" customWidth="1"/>
    <col min="11" max="11" width="10.7109375" customWidth="1"/>
    <col min="12" max="12" width="4.85546875" customWidth="1"/>
    <col min="13" max="13" width="0.85546875" customWidth="1"/>
    <col min="14" max="14" width="8.7109375" customWidth="1"/>
    <col min="15" max="15" width="4.5703125" customWidth="1"/>
    <col min="16" max="16" width="1.28515625" customWidth="1"/>
    <col min="18" max="18" width="4.140625" customWidth="1"/>
    <col min="19" max="19" width="0.85546875" customWidth="1"/>
    <col min="20" max="20" width="10.5703125" customWidth="1"/>
    <col min="21" max="21" width="4.28515625" customWidth="1"/>
    <col min="22" max="22" width="0.85546875" customWidth="1"/>
    <col min="23" max="23" width="7.7109375" customWidth="1"/>
    <col min="24" max="24" width="4.7109375" customWidth="1"/>
    <col min="25" max="25" width="0.85546875" customWidth="1"/>
    <col min="26" max="26" width="8.28515625" customWidth="1"/>
    <col min="27" max="27" width="4.85546875" customWidth="1"/>
    <col min="28" max="28" width="0.85546875" customWidth="1"/>
    <col min="29" max="29" width="9.28515625" customWidth="1"/>
    <col min="30" max="30" width="4.7109375" customWidth="1"/>
    <col min="31" max="31" width="0.85546875" customWidth="1"/>
    <col min="32" max="32" width="8.7109375" customWidth="1"/>
    <col min="33" max="33" width="4.7109375" customWidth="1"/>
    <col min="34" max="34" width="0.85546875" customWidth="1"/>
    <col min="35" max="35" width="9" bestFit="1" customWidth="1"/>
    <col min="36" max="36" width="4.7109375" customWidth="1"/>
    <col min="37" max="37" width="0.85546875" customWidth="1"/>
    <col min="38" max="38" width="11.140625" customWidth="1"/>
    <col min="39" max="39" width="4.7109375" customWidth="1"/>
  </cols>
  <sheetData>
    <row r="1" spans="1:52">
      <c r="A1" s="241" t="s">
        <v>100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241"/>
      <c r="AB1" s="241"/>
      <c r="AC1" s="241"/>
      <c r="AD1" s="241"/>
      <c r="AE1" s="241"/>
      <c r="AF1" s="241"/>
      <c r="AG1" s="241"/>
      <c r="AH1" s="241"/>
      <c r="AI1" s="241"/>
      <c r="AJ1" s="241"/>
      <c r="AK1" s="241"/>
      <c r="AL1" s="241"/>
    </row>
    <row r="3" spans="1:52">
      <c r="A3" s="240" t="s">
        <v>201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241"/>
      <c r="X3" s="241"/>
      <c r="Y3" s="241"/>
      <c r="Z3" s="241"/>
      <c r="AA3" s="241"/>
      <c r="AB3" s="241"/>
      <c r="AC3" s="241"/>
      <c r="AD3" s="241"/>
      <c r="AE3" s="241"/>
      <c r="AF3" s="241"/>
      <c r="AG3" s="241"/>
      <c r="AH3" s="241"/>
      <c r="AI3" s="241"/>
      <c r="AJ3" s="241"/>
      <c r="AK3" s="241"/>
      <c r="AL3" s="241"/>
      <c r="AM3" s="6"/>
      <c r="AO3" s="16"/>
      <c r="AP3" s="13"/>
    </row>
    <row r="4" spans="1:52">
      <c r="A4" s="241" t="s">
        <v>180</v>
      </c>
      <c r="B4" s="241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41"/>
      <c r="S4" s="241"/>
      <c r="T4" s="241"/>
      <c r="U4" s="241"/>
      <c r="V4" s="241"/>
      <c r="W4" s="241"/>
      <c r="X4" s="241"/>
      <c r="Y4" s="241"/>
      <c r="Z4" s="241"/>
      <c r="AA4" s="241"/>
      <c r="AB4" s="241"/>
      <c r="AC4" s="241"/>
      <c r="AD4" s="241"/>
      <c r="AE4" s="241"/>
      <c r="AF4" s="241"/>
      <c r="AG4" s="241"/>
      <c r="AH4" s="241"/>
      <c r="AI4" s="241"/>
      <c r="AJ4" s="241"/>
      <c r="AK4" s="241"/>
      <c r="AL4" s="241"/>
      <c r="AM4" s="6"/>
      <c r="AO4" s="16"/>
      <c r="AP4" s="13"/>
    </row>
    <row r="5" spans="1:52" ht="13.5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</row>
    <row r="6" spans="1:52" ht="15" customHeight="1" thickTop="1">
      <c r="B6" s="244"/>
      <c r="C6" s="244"/>
      <c r="D6" s="6"/>
      <c r="E6" s="3"/>
      <c r="F6" s="3"/>
      <c r="G6" s="3"/>
      <c r="H6" s="244" t="s">
        <v>26</v>
      </c>
      <c r="I6" s="244"/>
      <c r="J6" s="3"/>
      <c r="K6" s="244" t="s">
        <v>27</v>
      </c>
      <c r="L6" s="244"/>
      <c r="M6" s="3"/>
      <c r="N6" s="244" t="s">
        <v>30</v>
      </c>
      <c r="O6" s="244"/>
      <c r="P6" s="3"/>
      <c r="Q6" s="244" t="s">
        <v>32</v>
      </c>
      <c r="R6" s="244"/>
      <c r="S6" s="6"/>
      <c r="T6" s="3"/>
      <c r="U6" s="3"/>
      <c r="V6" s="3"/>
      <c r="W6" s="244" t="s">
        <v>36</v>
      </c>
      <c r="X6" s="244"/>
      <c r="Y6" s="6"/>
      <c r="Z6" s="3"/>
      <c r="AA6" s="3"/>
      <c r="AB6" s="3"/>
      <c r="AC6" s="244" t="s">
        <v>36</v>
      </c>
      <c r="AD6" s="244"/>
      <c r="AE6" s="6"/>
      <c r="AF6" s="3"/>
      <c r="AG6" s="3"/>
      <c r="AH6" s="3"/>
      <c r="AI6" s="244"/>
      <c r="AJ6" s="244"/>
      <c r="AK6" s="6"/>
      <c r="AL6" s="3"/>
      <c r="AM6" s="3"/>
    </row>
    <row r="7" spans="1:52">
      <c r="A7" s="3" t="s">
        <v>112</v>
      </c>
      <c r="B7" s="241" t="s">
        <v>101</v>
      </c>
      <c r="C7" s="241"/>
      <c r="D7" s="6"/>
      <c r="E7" s="241" t="s">
        <v>24</v>
      </c>
      <c r="F7" s="241"/>
      <c r="G7" s="6"/>
      <c r="H7" s="241" t="s">
        <v>24</v>
      </c>
      <c r="I7" s="241"/>
      <c r="J7" s="6"/>
      <c r="K7" s="241" t="s">
        <v>29</v>
      </c>
      <c r="L7" s="241"/>
      <c r="M7" s="6"/>
      <c r="N7" s="241" t="s">
        <v>27</v>
      </c>
      <c r="O7" s="241"/>
      <c r="P7" s="6"/>
      <c r="Q7" s="241" t="s">
        <v>27</v>
      </c>
      <c r="R7" s="241"/>
      <c r="S7" s="6"/>
      <c r="T7" s="241" t="s">
        <v>34</v>
      </c>
      <c r="U7" s="241"/>
      <c r="V7" s="6"/>
      <c r="W7" s="241" t="s">
        <v>38</v>
      </c>
      <c r="X7" s="241"/>
      <c r="Y7" s="6"/>
      <c r="Z7" s="241" t="s">
        <v>40</v>
      </c>
      <c r="AA7" s="241"/>
      <c r="AB7" s="6"/>
      <c r="AC7" s="241" t="s">
        <v>41</v>
      </c>
      <c r="AD7" s="241"/>
      <c r="AE7" s="6"/>
      <c r="AF7" s="241" t="s">
        <v>43</v>
      </c>
      <c r="AG7" s="241"/>
      <c r="AH7" s="6"/>
      <c r="AI7" s="241" t="s">
        <v>103</v>
      </c>
      <c r="AJ7" s="241"/>
      <c r="AK7" s="6"/>
      <c r="AL7" s="241" t="s">
        <v>47</v>
      </c>
      <c r="AM7" s="241"/>
    </row>
    <row r="8" spans="1:52">
      <c r="A8" t="s">
        <v>35</v>
      </c>
      <c r="B8" s="243" t="s">
        <v>102</v>
      </c>
      <c r="C8" s="243"/>
      <c r="D8" s="6"/>
      <c r="E8" s="243" t="s">
        <v>25</v>
      </c>
      <c r="F8" s="243"/>
      <c r="G8" s="6"/>
      <c r="H8" s="243" t="s">
        <v>25</v>
      </c>
      <c r="I8" s="243"/>
      <c r="J8" s="6"/>
      <c r="K8" s="243" t="s">
        <v>28</v>
      </c>
      <c r="L8" s="243"/>
      <c r="M8" s="6"/>
      <c r="N8" s="243" t="s">
        <v>31</v>
      </c>
      <c r="O8" s="243"/>
      <c r="P8" s="6"/>
      <c r="Q8" s="243" t="s">
        <v>33</v>
      </c>
      <c r="R8" s="243"/>
      <c r="S8" s="6"/>
      <c r="T8" s="243" t="s">
        <v>35</v>
      </c>
      <c r="U8" s="243"/>
      <c r="V8" s="6"/>
      <c r="W8" s="243" t="s">
        <v>39</v>
      </c>
      <c r="X8" s="243"/>
      <c r="Y8" s="6"/>
      <c r="Z8" s="243" t="s">
        <v>39</v>
      </c>
      <c r="AA8" s="243"/>
      <c r="AB8" s="6"/>
      <c r="AC8" s="243" t="s">
        <v>42</v>
      </c>
      <c r="AD8" s="243"/>
      <c r="AE8" s="6"/>
      <c r="AF8" s="243" t="s">
        <v>44</v>
      </c>
      <c r="AG8" s="243"/>
      <c r="AH8" s="6"/>
      <c r="AI8" s="243" t="s">
        <v>44</v>
      </c>
      <c r="AJ8" s="243"/>
      <c r="AK8" s="6"/>
      <c r="AL8" s="243" t="s">
        <v>48</v>
      </c>
      <c r="AM8" s="243"/>
    </row>
    <row r="9" spans="1:52" ht="13.5" thickBot="1">
      <c r="A9" s="4" t="s">
        <v>113</v>
      </c>
      <c r="B9" s="39" t="s">
        <v>81</v>
      </c>
      <c r="C9" s="39" t="s">
        <v>82</v>
      </c>
      <c r="D9" s="39"/>
      <c r="E9" s="39" t="s">
        <v>81</v>
      </c>
      <c r="F9" s="39" t="s">
        <v>82</v>
      </c>
      <c r="G9" s="39"/>
      <c r="H9" s="39" t="s">
        <v>81</v>
      </c>
      <c r="I9" s="39" t="s">
        <v>82</v>
      </c>
      <c r="J9" s="39"/>
      <c r="K9" s="39" t="s">
        <v>81</v>
      </c>
      <c r="L9" s="39" t="s">
        <v>82</v>
      </c>
      <c r="M9" s="39"/>
      <c r="N9" s="39" t="s">
        <v>81</v>
      </c>
      <c r="O9" s="39" t="s">
        <v>82</v>
      </c>
      <c r="P9" s="39"/>
      <c r="Q9" s="39" t="s">
        <v>81</v>
      </c>
      <c r="R9" s="39" t="s">
        <v>82</v>
      </c>
      <c r="S9" s="39"/>
      <c r="T9" s="39" t="s">
        <v>81</v>
      </c>
      <c r="U9" s="39" t="s">
        <v>82</v>
      </c>
      <c r="V9" s="39"/>
      <c r="W9" s="39" t="s">
        <v>81</v>
      </c>
      <c r="X9" s="39" t="s">
        <v>82</v>
      </c>
      <c r="Y9" s="39"/>
      <c r="Z9" s="39" t="s">
        <v>81</v>
      </c>
      <c r="AA9" s="39" t="s">
        <v>82</v>
      </c>
      <c r="AB9" s="39"/>
      <c r="AC9" s="39" t="s">
        <v>81</v>
      </c>
      <c r="AD9" s="39" t="s">
        <v>82</v>
      </c>
      <c r="AE9" s="39"/>
      <c r="AF9" s="39" t="s">
        <v>81</v>
      </c>
      <c r="AG9" s="39" t="s">
        <v>82</v>
      </c>
      <c r="AH9" s="39"/>
      <c r="AI9" s="39" t="s">
        <v>81</v>
      </c>
      <c r="AJ9" s="39" t="s">
        <v>82</v>
      </c>
      <c r="AK9" s="39"/>
      <c r="AL9" s="39" t="s">
        <v>81</v>
      </c>
      <c r="AM9" s="39" t="s">
        <v>82</v>
      </c>
    </row>
    <row r="10" spans="1:52" s="21" customFormat="1">
      <c r="A10" s="73" t="s">
        <v>76</v>
      </c>
      <c r="B10" s="72">
        <f>+E10+H10+K10+N10+Q10+T10+W10+Z10+AC10+AF10+AI10+AL10</f>
        <v>12684.868338878045</v>
      </c>
      <c r="C10" s="78"/>
      <c r="D10" s="12"/>
      <c r="E10" s="12">
        <f>'Tbl 10'!C9/'Tbl11'!C9</f>
        <v>369.9529334585464</v>
      </c>
      <c r="F10" s="11"/>
      <c r="G10" s="12"/>
      <c r="H10" s="12">
        <f>'Tbl 10'!D9/'Tbl11'!C9</f>
        <v>864.85544120946145</v>
      </c>
      <c r="I10" s="11"/>
      <c r="J10" s="12"/>
      <c r="K10" s="12">
        <f>'Tbl 10'!E9/'Tbl11'!C9</f>
        <v>4775.7973511485852</v>
      </c>
      <c r="L10" s="11"/>
      <c r="M10" s="12"/>
      <c r="N10" s="12">
        <f>'Tbl 10'!F9/'Tbl11'!C9</f>
        <v>237.51543392738739</v>
      </c>
      <c r="O10" s="11"/>
      <c r="P10" s="12"/>
      <c r="Q10" s="12">
        <f>'Tbl 10'!G9/'Tbl11'!C9</f>
        <v>239.87257843916413</v>
      </c>
      <c r="R10" s="11"/>
      <c r="S10" s="12"/>
      <c r="T10" s="12">
        <f>'Tbl 10'!H9/'Tbl11'!C9</f>
        <v>1455.963067170821</v>
      </c>
      <c r="U10" s="11"/>
      <c r="V10" s="12"/>
      <c r="W10" s="12">
        <f>'Tbl 10'!I9/'Tbl11'!C9</f>
        <v>90.506824426061982</v>
      </c>
      <c r="X10" s="11"/>
      <c r="Y10" s="12"/>
      <c r="Z10" s="12">
        <f>'Tbl 10'!J9/'Tbl11'!C9</f>
        <v>75.025301621045799</v>
      </c>
      <c r="AA10" s="11"/>
      <c r="AB10" s="12"/>
      <c r="AC10" s="12">
        <f>'Tbl 10'!K9/'Tbl11'!C9</f>
        <v>672.61441010837757</v>
      </c>
      <c r="AD10" s="11"/>
      <c r="AE10" s="12"/>
      <c r="AF10" s="12">
        <f>'Tbl 10'!L9/'Tbl11'!C9</f>
        <v>828.86343666471112</v>
      </c>
      <c r="AG10" s="11"/>
      <c r="AH10" s="12"/>
      <c r="AI10" s="12">
        <f>'Tbl 10'!M9/'Tbl11'!C9</f>
        <v>271.33833593171511</v>
      </c>
      <c r="AJ10" s="11"/>
      <c r="AK10" s="12"/>
      <c r="AL10" s="12">
        <f>('Tbl 10'!N9-'Tbl 10'!O9)/'Tbl11'!C9</f>
        <v>2802.5632247721669</v>
      </c>
      <c r="AM10" s="79"/>
    </row>
    <row r="11" spans="1:52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3"/>
      <c r="AN11" s="3"/>
      <c r="AO11" s="3"/>
      <c r="AP11" s="3"/>
    </row>
    <row r="12" spans="1:52">
      <c r="A12" s="3" t="s">
        <v>52</v>
      </c>
      <c r="B12" s="2">
        <f>+E12+H12+K12+N12+Q12+T12+W12+Z12+AC12+AF12+AI12+AL12</f>
        <v>12816.117400640729</v>
      </c>
      <c r="C12" s="35">
        <f>RANK(B12,B$12:B$39)</f>
        <v>8</v>
      </c>
      <c r="D12" s="35"/>
      <c r="E12" s="2">
        <f>'Tbl 10'!C11/'Tbl11'!C11</f>
        <v>221.02449739994424</v>
      </c>
      <c r="F12" s="35">
        <f>RANK(E12,E$12:E$39)</f>
        <v>21</v>
      </c>
      <c r="G12" s="35"/>
      <c r="H12" s="2">
        <f>'Tbl 10'!D11/'Tbl11'!C11</f>
        <v>821.36811565604967</v>
      </c>
      <c r="I12" s="35">
        <f>RANK(H12,H$12:H$39)</f>
        <v>14</v>
      </c>
      <c r="J12" s="35"/>
      <c r="K12" s="2">
        <f>'Tbl 10'!E11/'Tbl11'!C11</f>
        <v>5044.1406920326854</v>
      </c>
      <c r="L12" s="35">
        <f>RANK(K12,K$12:K$39)</f>
        <v>5</v>
      </c>
      <c r="M12" s="35"/>
      <c r="N12" s="2">
        <f>'Tbl 10'!F11/'Tbl11'!C11</f>
        <v>332.51217499303561</v>
      </c>
      <c r="O12" s="35">
        <f>RANK(N12,N$12:N$39)</f>
        <v>2</v>
      </c>
      <c r="P12" s="35"/>
      <c r="Q12" s="2">
        <f>'Tbl 10'!G11/'Tbl11'!C11</f>
        <v>203.60557503017924</v>
      </c>
      <c r="R12" s="35">
        <f>RANK(Q12,Q$12:Q$39)</f>
        <v>5</v>
      </c>
      <c r="S12" s="35"/>
      <c r="T12" s="2">
        <f>'Tbl 10'!H11/'Tbl11'!C11</f>
        <v>1599.7612870275791</v>
      </c>
      <c r="U12" s="35">
        <f>RANK(T12,T$12:T$39)</f>
        <v>4</v>
      </c>
      <c r="V12" s="35"/>
      <c r="W12" s="2">
        <f>'Tbl 10'!I11/'Tbl11'!C11</f>
        <v>84.460406026557706</v>
      </c>
      <c r="X12" s="35">
        <f>RANK(W12,W$12:W$39)</f>
        <v>11</v>
      </c>
      <c r="Y12" s="32"/>
      <c r="Z12" s="2">
        <f>'Tbl 10'!J11/'Tbl11'!C11</f>
        <v>93.397641378029519</v>
      </c>
      <c r="AA12" s="35">
        <f>RANK(Z12,Z$12:Z$39)</f>
        <v>17</v>
      </c>
      <c r="AB12" s="32"/>
      <c r="AC12" s="2">
        <f>'Tbl 10'!K11/'Tbl11'!C11</f>
        <v>718.85442009471637</v>
      </c>
      <c r="AD12" s="35">
        <f>RANK(AC12,AC$12:AC$39)</f>
        <v>13</v>
      </c>
      <c r="AE12" s="32"/>
      <c r="AF12" s="2">
        <f>'Tbl 10'!L11/'Tbl11'!C11</f>
        <v>949.6517236976506</v>
      </c>
      <c r="AG12" s="35">
        <f>RANK(AF12,AF$12:AF$39)</f>
        <v>6</v>
      </c>
      <c r="AH12" s="32"/>
      <c r="AI12" s="2">
        <f>'Tbl 10'!M11/'Tbl11'!C11</f>
        <v>184.8866596248491</v>
      </c>
      <c r="AJ12" s="35">
        <f>RANK(AI12,AI$12:AI$39)</f>
        <v>20</v>
      </c>
      <c r="AK12" s="3"/>
      <c r="AL12" s="2">
        <f>('Tbl 10'!N11-'Tbl 10'!O11)/'Tbl11'!C11</f>
        <v>2562.454207679451</v>
      </c>
      <c r="AM12" s="35">
        <f>RANK(AL12,AL$12:AL$39)</f>
        <v>10</v>
      </c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</row>
    <row r="13" spans="1:52">
      <c r="A13" s="3" t="s">
        <v>53</v>
      </c>
      <c r="B13" s="2">
        <f>+E13+H13+K13+N13+Q13+T13+W13+Z13+AC13+AF13+AI13+AL13</f>
        <v>11859.946147788749</v>
      </c>
      <c r="C13" s="35">
        <f t="shared" ref="C13:C39" si="0">RANK(B13,B$12:B$39)</f>
        <v>15</v>
      </c>
      <c r="D13" s="35"/>
      <c r="E13" s="2">
        <f>'Tbl 10'!C12/'Tbl11'!C12</f>
        <v>357.96642683860256</v>
      </c>
      <c r="F13" s="35">
        <f t="shared" ref="F13:F39" si="1">RANK(E13,E$12:E$39)</f>
        <v>7</v>
      </c>
      <c r="G13" s="35"/>
      <c r="H13" s="2">
        <f>'Tbl 10'!D12/'Tbl11'!C12</f>
        <v>774.58866442665681</v>
      </c>
      <c r="I13" s="35">
        <f t="shared" ref="I13:I39" si="2">RANK(H13,H$12:H$39)</f>
        <v>19</v>
      </c>
      <c r="J13" s="35"/>
      <c r="K13" s="2">
        <f>'Tbl 10'!E12/'Tbl11'!C12</f>
        <v>4597.437363621033</v>
      </c>
      <c r="L13" s="35">
        <f t="shared" ref="L13:L39" si="3">RANK(K13,K$12:K$39)</f>
        <v>13</v>
      </c>
      <c r="M13" s="35"/>
      <c r="N13" s="2">
        <f>'Tbl 10'!F12/'Tbl11'!C12</f>
        <v>410.74895476304761</v>
      </c>
      <c r="O13" s="35">
        <f t="shared" ref="O13:O39" si="4">RANK(N13,N$12:N$39)</f>
        <v>1</v>
      </c>
      <c r="P13" s="35"/>
      <c r="Q13" s="2">
        <f>'Tbl 10'!G12/'Tbl11'!C12</f>
        <v>204.60841223097177</v>
      </c>
      <c r="R13" s="35">
        <f t="shared" ref="R13:R39" si="5">RANK(Q13,Q$12:Q$39)</f>
        <v>4</v>
      </c>
      <c r="S13" s="35"/>
      <c r="T13" s="2">
        <f>'Tbl 10'!H12/'Tbl11'!C12</f>
        <v>1222.382665957474</v>
      </c>
      <c r="U13" s="35">
        <f t="shared" ref="U13:U39" si="6">RANK(T13,T$12:T$39)</f>
        <v>11</v>
      </c>
      <c r="V13" s="35"/>
      <c r="W13" s="2">
        <f>'Tbl 10'!I12/'Tbl11'!C12</f>
        <v>81.446825370055649</v>
      </c>
      <c r="X13" s="35">
        <f t="shared" ref="X13:X39" si="7">RANK(W13,W$12:W$39)</f>
        <v>12</v>
      </c>
      <c r="Y13" s="3"/>
      <c r="Z13" s="2">
        <f>'Tbl 10'!J12/'Tbl11'!C12</f>
        <v>0</v>
      </c>
      <c r="AA13" s="35">
        <f t="shared" ref="AA13:AA39" si="8">RANK(Z13,Z$12:Z$39)</f>
        <v>22</v>
      </c>
      <c r="AB13" s="3"/>
      <c r="AC13" s="2">
        <f>'Tbl 10'!K12/'Tbl11'!C12</f>
        <v>634.2480524888756</v>
      </c>
      <c r="AD13" s="35">
        <f t="shared" ref="AD13:AD39" si="9">RANK(AC13,AC$12:AC$39)</f>
        <v>16</v>
      </c>
      <c r="AE13" s="32"/>
      <c r="AF13" s="2">
        <f>'Tbl 10'!L12/'Tbl11'!C12</f>
        <v>787.54325194919761</v>
      </c>
      <c r="AG13" s="35">
        <f t="shared" ref="AG13:AG39" si="10">RANK(AF13,AF$12:AF$39)</f>
        <v>15</v>
      </c>
      <c r="AH13" s="32"/>
      <c r="AI13" s="2">
        <f>'Tbl 10'!M12/'Tbl11'!C12</f>
        <v>181.06032614195087</v>
      </c>
      <c r="AJ13" s="35">
        <f t="shared" ref="AJ13:AJ39" si="11">RANK(AI13,AI$12:AI$39)</f>
        <v>21</v>
      </c>
      <c r="AK13" s="3"/>
      <c r="AL13" s="2">
        <f>('Tbl 10'!N12-'Tbl 10'!O12)/'Tbl11'!C12</f>
        <v>2607.9152040008826</v>
      </c>
      <c r="AM13" s="35">
        <f t="shared" ref="AM13:AM39" si="12">RANK(AL13,AL$12:AL$39)</f>
        <v>9</v>
      </c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</row>
    <row r="14" spans="1:52">
      <c r="A14" s="3" t="s">
        <v>75</v>
      </c>
      <c r="B14" s="2">
        <f>+E14+H14+K14+N14+Q14+T14+W14+Z14+AC14+AF14+AI14+AL14</f>
        <v>13823.941213061355</v>
      </c>
      <c r="C14" s="35">
        <f t="shared" si="0"/>
        <v>3</v>
      </c>
      <c r="D14" s="35"/>
      <c r="E14" s="2">
        <f>'Tbl 10'!C13/'Tbl11'!C13</f>
        <v>807.97217771026237</v>
      </c>
      <c r="F14" s="35">
        <f t="shared" si="1"/>
        <v>1</v>
      </c>
      <c r="G14" s="35"/>
      <c r="H14" s="2">
        <f>'Tbl 10'!D13/'Tbl11'!C13</f>
        <v>1042.2274437065914</v>
      </c>
      <c r="I14" s="35">
        <f t="shared" si="2"/>
        <v>5</v>
      </c>
      <c r="J14" s="35"/>
      <c r="K14" s="2">
        <f>'Tbl 10'!E13/'Tbl11'!C13</f>
        <v>4397.2267745192112</v>
      </c>
      <c r="L14" s="35">
        <f t="shared" si="3"/>
        <v>21</v>
      </c>
      <c r="M14" s="35"/>
      <c r="N14" s="2">
        <f>'Tbl 10'!F13/'Tbl11'!C13</f>
        <v>270.02150340367683</v>
      </c>
      <c r="O14" s="35">
        <f t="shared" si="4"/>
        <v>7</v>
      </c>
      <c r="P14" s="35"/>
      <c r="Q14" s="2">
        <f>'Tbl 10'!G13/'Tbl11'!C13</f>
        <v>834.8299923569067</v>
      </c>
      <c r="R14" s="35">
        <f t="shared" si="5"/>
        <v>1</v>
      </c>
      <c r="S14" s="35"/>
      <c r="T14" s="2">
        <f>'Tbl 10'!H13/'Tbl11'!C13</f>
        <v>1970.3184780719403</v>
      </c>
      <c r="U14" s="35">
        <f t="shared" si="6"/>
        <v>1</v>
      </c>
      <c r="V14" s="35"/>
      <c r="W14" s="2">
        <f>'Tbl 10'!I13/'Tbl11'!C13</f>
        <v>190.61346898832582</v>
      </c>
      <c r="X14" s="35">
        <f t="shared" si="7"/>
        <v>2</v>
      </c>
      <c r="Y14" s="32"/>
      <c r="Z14" s="2">
        <f>'Tbl 10'!J13/'Tbl11'!C13</f>
        <v>0</v>
      </c>
      <c r="AA14" s="35">
        <f t="shared" si="8"/>
        <v>22</v>
      </c>
      <c r="AB14" s="32"/>
      <c r="AC14" s="2">
        <f>'Tbl 10'!K13/'Tbl11'!C13</f>
        <v>536.89097460159485</v>
      </c>
      <c r="AD14" s="35">
        <f t="shared" si="9"/>
        <v>20</v>
      </c>
      <c r="AE14" s="32"/>
      <c r="AF14" s="2">
        <f>'Tbl 10'!L13/'Tbl11'!C13</f>
        <v>824.75097062528141</v>
      </c>
      <c r="AG14" s="35">
        <f t="shared" si="10"/>
        <v>12</v>
      </c>
      <c r="AH14" s="32"/>
      <c r="AI14" s="2">
        <f>'Tbl 10'!M13/'Tbl11'!C13</f>
        <v>176.36741291992374</v>
      </c>
      <c r="AJ14" s="35">
        <f t="shared" si="11"/>
        <v>22</v>
      </c>
      <c r="AK14" s="3"/>
      <c r="AL14" s="2">
        <f>('Tbl 10'!N13-'Tbl 10'!O13)/'Tbl11'!C13</f>
        <v>2772.7220161576406</v>
      </c>
      <c r="AM14" s="35">
        <f t="shared" si="12"/>
        <v>7</v>
      </c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</row>
    <row r="15" spans="1:52">
      <c r="A15" s="3" t="s">
        <v>54</v>
      </c>
      <c r="B15" s="2">
        <f>+E15+H15+K15+N15+Q15+T15+W15+Z15+AC15+AF15+AI15+AL15</f>
        <v>12178.966803764752</v>
      </c>
      <c r="C15" s="35">
        <f t="shared" si="0"/>
        <v>11</v>
      </c>
      <c r="D15" s="35"/>
      <c r="E15" s="2">
        <f>'Tbl 10'!C14/'Tbl11'!C14</f>
        <v>404.62695507313583</v>
      </c>
      <c r="F15" s="35">
        <f t="shared" si="1"/>
        <v>5</v>
      </c>
      <c r="G15" s="35"/>
      <c r="H15" s="2">
        <f>'Tbl 10'!D14/'Tbl11'!C14</f>
        <v>830.12184478013614</v>
      </c>
      <c r="I15" s="35">
        <f t="shared" si="2"/>
        <v>12</v>
      </c>
      <c r="J15" s="35"/>
      <c r="K15" s="2">
        <f>'Tbl 10'!E14/'Tbl11'!C14</f>
        <v>4384.8765004447459</v>
      </c>
      <c r="L15" s="35">
        <f t="shared" si="3"/>
        <v>22</v>
      </c>
      <c r="M15" s="35"/>
      <c r="N15" s="2">
        <f>'Tbl 10'!F14/'Tbl11'!C14</f>
        <v>255.71673192129907</v>
      </c>
      <c r="O15" s="35">
        <f t="shared" si="4"/>
        <v>8</v>
      </c>
      <c r="P15" s="35"/>
      <c r="Q15" s="2">
        <f>'Tbl 10'!G14/'Tbl11'!C14</f>
        <v>132.79992188450308</v>
      </c>
      <c r="R15" s="35">
        <f t="shared" si="5"/>
        <v>13</v>
      </c>
      <c r="S15" s="35"/>
      <c r="T15" s="2">
        <f>'Tbl 10'!H14/'Tbl11'!C14</f>
        <v>1398.8350117078214</v>
      </c>
      <c r="U15" s="35">
        <f t="shared" si="6"/>
        <v>9</v>
      </c>
      <c r="V15" s="35"/>
      <c r="W15" s="2">
        <f>'Tbl 10'!I14/'Tbl11'!C14</f>
        <v>90.171883267698576</v>
      </c>
      <c r="X15" s="35">
        <f t="shared" si="7"/>
        <v>10</v>
      </c>
      <c r="Y15" s="32"/>
      <c r="Z15" s="2">
        <f>'Tbl 10'!J14/'Tbl11'!C14</f>
        <v>138.36084684040873</v>
      </c>
      <c r="AA15" s="35">
        <f t="shared" si="8"/>
        <v>5</v>
      </c>
      <c r="AB15" s="3"/>
      <c r="AC15" s="2">
        <f>'Tbl 10'!K14/'Tbl11'!C14</f>
        <v>511.71525856039409</v>
      </c>
      <c r="AD15" s="35">
        <f t="shared" si="9"/>
        <v>22</v>
      </c>
      <c r="AE15" s="3"/>
      <c r="AF15" s="2">
        <f>'Tbl 10'!L14/'Tbl11'!C14</f>
        <v>834.6646971171391</v>
      </c>
      <c r="AG15" s="35">
        <f t="shared" si="10"/>
        <v>10</v>
      </c>
      <c r="AH15" s="32"/>
      <c r="AI15" s="2">
        <f>'Tbl 10'!M14/'Tbl11'!C14</f>
        <v>312.93848262072737</v>
      </c>
      <c r="AJ15" s="35">
        <f t="shared" si="11"/>
        <v>6</v>
      </c>
      <c r="AK15" s="3"/>
      <c r="AL15" s="2">
        <f>('Tbl 10'!N14-'Tbl 10'!O14)/'Tbl11'!C14</f>
        <v>2884.1386695467409</v>
      </c>
      <c r="AM15" s="35">
        <f t="shared" si="12"/>
        <v>4</v>
      </c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</row>
    <row r="16" spans="1:52">
      <c r="A16" s="3" t="s">
        <v>55</v>
      </c>
      <c r="B16" s="2">
        <f>+E16+H16+K16+N16+Q16+T16+W16+Z16+AC16+AF16+AI16+AL16</f>
        <v>12089.672271042748</v>
      </c>
      <c r="C16" s="35">
        <f t="shared" si="0"/>
        <v>12</v>
      </c>
      <c r="D16" s="35"/>
      <c r="E16" s="2">
        <f>'Tbl 10'!C15/'Tbl11'!C15</f>
        <v>306.4421307371004</v>
      </c>
      <c r="F16" s="35">
        <f t="shared" si="1"/>
        <v>13</v>
      </c>
      <c r="G16" s="35"/>
      <c r="H16" s="2">
        <f>'Tbl 10'!D15/'Tbl11'!C15</f>
        <v>719.14620604603317</v>
      </c>
      <c r="I16" s="35">
        <f t="shared" si="2"/>
        <v>21</v>
      </c>
      <c r="J16" s="35"/>
      <c r="K16" s="2">
        <f>'Tbl 10'!E15/'Tbl11'!C15</f>
        <v>4989.8941578562481</v>
      </c>
      <c r="L16" s="35">
        <f t="shared" si="3"/>
        <v>6</v>
      </c>
      <c r="M16" s="35"/>
      <c r="N16" s="2">
        <f>'Tbl 10'!F15/'Tbl11'!C15</f>
        <v>143.71457592246009</v>
      </c>
      <c r="O16" s="35">
        <f t="shared" si="4"/>
        <v>24</v>
      </c>
      <c r="P16" s="35"/>
      <c r="Q16" s="2">
        <f>'Tbl 10'!G15/'Tbl11'!C15</f>
        <v>90.903882574583847</v>
      </c>
      <c r="R16" s="35">
        <f t="shared" si="5"/>
        <v>16</v>
      </c>
      <c r="S16" s="35"/>
      <c r="T16" s="2">
        <f>'Tbl 10'!H15/'Tbl11'!C15</f>
        <v>1444.9854439087267</v>
      </c>
      <c r="U16" s="35">
        <f t="shared" si="6"/>
        <v>7</v>
      </c>
      <c r="V16" s="35"/>
      <c r="W16" s="2">
        <f>'Tbl 10'!I15/'Tbl11'!C15</f>
        <v>80.703404766921579</v>
      </c>
      <c r="X16" s="35">
        <f t="shared" si="7"/>
        <v>13</v>
      </c>
      <c r="Y16" s="32"/>
      <c r="Z16" s="2">
        <f>'Tbl 10'!J15/'Tbl11'!C15</f>
        <v>87.773919510169662</v>
      </c>
      <c r="AA16" s="35">
        <f t="shared" si="8"/>
        <v>19</v>
      </c>
      <c r="AB16" s="32"/>
      <c r="AC16" s="2">
        <f>'Tbl 10'!K15/'Tbl11'!C15</f>
        <v>860.29859756324288</v>
      </c>
      <c r="AD16" s="35">
        <f t="shared" si="9"/>
        <v>8</v>
      </c>
      <c r="AE16" s="32"/>
      <c r="AF16" s="2">
        <f>'Tbl 10'!L15/'Tbl11'!C15</f>
        <v>926.87200642034679</v>
      </c>
      <c r="AG16" s="35">
        <f t="shared" si="10"/>
        <v>7</v>
      </c>
      <c r="AH16" s="32"/>
      <c r="AI16" s="2">
        <f>'Tbl 10'!M15/'Tbl11'!C15</f>
        <v>200.66989377920453</v>
      </c>
      <c r="AJ16" s="35">
        <f t="shared" si="11"/>
        <v>17</v>
      </c>
      <c r="AK16" s="3"/>
      <c r="AL16" s="2">
        <f>('Tbl 10'!N15-'Tbl 10'!O15)/'Tbl11'!C15</f>
        <v>2238.2680519577093</v>
      </c>
      <c r="AM16" s="35">
        <f t="shared" si="12"/>
        <v>21</v>
      </c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</row>
    <row r="17" spans="1:52">
      <c r="C17" s="35"/>
      <c r="F17" s="35"/>
      <c r="I17" s="35"/>
      <c r="L17" s="35"/>
      <c r="O17" s="35"/>
      <c r="R17" s="35"/>
      <c r="U17" s="35"/>
      <c r="X17" s="35"/>
      <c r="AA17" s="35"/>
      <c r="AD17" s="35"/>
      <c r="AG17" s="35"/>
      <c r="AJ17" s="35"/>
      <c r="AM17" s="35"/>
    </row>
    <row r="18" spans="1:52">
      <c r="A18" s="3" t="s">
        <v>56</v>
      </c>
      <c r="B18" s="2">
        <f>+E18+H18+K18+N18+Q18+T18+W18+Z18+AC18+AF18+AI18+AL18</f>
        <v>10982.745090651346</v>
      </c>
      <c r="C18" s="35">
        <f t="shared" si="0"/>
        <v>23</v>
      </c>
      <c r="D18" s="35"/>
      <c r="E18" s="2">
        <f>'Tbl 10'!C17/'Tbl11'!C17</f>
        <v>321.21148996493326</v>
      </c>
      <c r="F18" s="35">
        <f t="shared" si="1"/>
        <v>10</v>
      </c>
      <c r="G18" s="35"/>
      <c r="H18" s="2">
        <f>'Tbl 10'!D17/'Tbl11'!C17</f>
        <v>788.7593766320972</v>
      </c>
      <c r="I18" s="35">
        <f t="shared" si="2"/>
        <v>18</v>
      </c>
      <c r="J18" s="35"/>
      <c r="K18" s="2">
        <f>'Tbl 10'!E17/'Tbl11'!C17</f>
        <v>4535.2685797955683</v>
      </c>
      <c r="L18" s="35">
        <f t="shared" si="3"/>
        <v>17</v>
      </c>
      <c r="M18" s="35"/>
      <c r="N18" s="2">
        <f>'Tbl 10'!F17/'Tbl11'!C17</f>
        <v>166.61771431769009</v>
      </c>
      <c r="O18" s="35">
        <f t="shared" si="4"/>
        <v>23</v>
      </c>
      <c r="P18" s="35"/>
      <c r="Q18" s="2">
        <f>'Tbl 10'!G17/'Tbl11'!C17</f>
        <v>149.07161456390361</v>
      </c>
      <c r="R18" s="35">
        <f t="shared" si="5"/>
        <v>9</v>
      </c>
      <c r="S18" s="35"/>
      <c r="T18" s="2">
        <f>'Tbl 10'!H17/'Tbl11'!C17</f>
        <v>1000.2896553010518</v>
      </c>
      <c r="U18" s="35">
        <f t="shared" si="6"/>
        <v>22</v>
      </c>
      <c r="V18" s="35"/>
      <c r="W18" s="2">
        <f>'Tbl 10'!I17/'Tbl11'!C17</f>
        <v>115.07971163172427</v>
      </c>
      <c r="X18" s="35">
        <f t="shared" si="7"/>
        <v>6</v>
      </c>
      <c r="Y18" s="32"/>
      <c r="Z18" s="2">
        <f>'Tbl 10'!J17/'Tbl11'!C17</f>
        <v>112.92851227337164</v>
      </c>
      <c r="AA18" s="35">
        <f t="shared" si="8"/>
        <v>10</v>
      </c>
      <c r="AB18" s="3"/>
      <c r="AC18" s="2">
        <f>'Tbl 10'!K17/'Tbl11'!C17</f>
        <v>705.63599567261053</v>
      </c>
      <c r="AD18" s="35">
        <f t="shared" si="9"/>
        <v>15</v>
      </c>
      <c r="AE18" s="32"/>
      <c r="AF18" s="2">
        <f>'Tbl 10'!L17/'Tbl11'!C17</f>
        <v>690.22058307841542</v>
      </c>
      <c r="AG18" s="35">
        <f t="shared" si="10"/>
        <v>24</v>
      </c>
      <c r="AH18" s="32"/>
      <c r="AI18" s="2">
        <f>'Tbl 10'!M17/'Tbl11'!C17</f>
        <v>140.86361448929344</v>
      </c>
      <c r="AJ18" s="35">
        <f t="shared" si="11"/>
        <v>24</v>
      </c>
      <c r="AK18" s="3"/>
      <c r="AL18" s="2">
        <f>('Tbl 10'!N17-'Tbl 10'!O17)/'Tbl11'!C17</f>
        <v>2256.7982429306871</v>
      </c>
      <c r="AM18" s="35">
        <f t="shared" si="12"/>
        <v>20</v>
      </c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</row>
    <row r="19" spans="1:52">
      <c r="A19" s="3" t="s">
        <v>57</v>
      </c>
      <c r="B19" s="2">
        <f>+E19+H19+K19+N19+Q19+T19+W19+Z19+AC19+AF19+AI19+AL19</f>
        <v>11914.385391889387</v>
      </c>
      <c r="C19" s="35">
        <f t="shared" si="0"/>
        <v>13</v>
      </c>
      <c r="D19" s="35"/>
      <c r="E19" s="2">
        <f>'Tbl 10'!C18/'Tbl11'!C18</f>
        <v>182.66275187213125</v>
      </c>
      <c r="F19" s="35">
        <f t="shared" si="1"/>
        <v>24</v>
      </c>
      <c r="G19" s="35"/>
      <c r="H19" s="2">
        <f>'Tbl 10'!D18/'Tbl11'!C18</f>
        <v>870.60902671878489</v>
      </c>
      <c r="I19" s="35">
        <f t="shared" si="2"/>
        <v>11</v>
      </c>
      <c r="J19" s="35"/>
      <c r="K19" s="2">
        <f>'Tbl 10'!E18/'Tbl11'!C18</f>
        <v>4583.0124429089838</v>
      </c>
      <c r="L19" s="35">
        <f t="shared" si="3"/>
        <v>14</v>
      </c>
      <c r="M19" s="35"/>
      <c r="N19" s="2">
        <f>'Tbl 10'!F18/'Tbl11'!C18</f>
        <v>315.68334928917665</v>
      </c>
      <c r="O19" s="35">
        <f t="shared" si="4"/>
        <v>4</v>
      </c>
      <c r="P19" s="35"/>
      <c r="Q19" s="2">
        <f>'Tbl 10'!G18/'Tbl11'!C18</f>
        <v>67.253468598521962</v>
      </c>
      <c r="R19" s="35">
        <f t="shared" si="5"/>
        <v>21</v>
      </c>
      <c r="S19" s="35"/>
      <c r="T19" s="2">
        <f>'Tbl 10'!H18/'Tbl11'!C18</f>
        <v>1204.3912597295957</v>
      </c>
      <c r="U19" s="35">
        <f t="shared" si="6"/>
        <v>14</v>
      </c>
      <c r="V19" s="35"/>
      <c r="W19" s="2">
        <f>'Tbl 10'!I18/'Tbl11'!C18</f>
        <v>49.926151942513563</v>
      </c>
      <c r="X19" s="35">
        <f t="shared" si="7"/>
        <v>21</v>
      </c>
      <c r="Y19" s="32"/>
      <c r="Z19" s="2">
        <f>'Tbl 10'!J18/'Tbl11'!C18</f>
        <v>124.32118166579004</v>
      </c>
      <c r="AA19" s="35">
        <f t="shared" si="8"/>
        <v>7</v>
      </c>
      <c r="AB19" s="3"/>
      <c r="AC19" s="2">
        <f>'Tbl 10'!K18/'Tbl11'!C18</f>
        <v>764.02558018095067</v>
      </c>
      <c r="AD19" s="35">
        <f t="shared" si="9"/>
        <v>11</v>
      </c>
      <c r="AE19" s="3"/>
      <c r="AF19" s="2">
        <f>'Tbl 10'!L18/'Tbl11'!C18</f>
        <v>955.74731468833136</v>
      </c>
      <c r="AG19" s="35">
        <f t="shared" si="10"/>
        <v>4</v>
      </c>
      <c r="AH19" s="32"/>
      <c r="AI19" s="2">
        <f>'Tbl 10'!M18/'Tbl11'!C18</f>
        <v>252.77180621407575</v>
      </c>
      <c r="AJ19" s="35">
        <f t="shared" si="11"/>
        <v>10</v>
      </c>
      <c r="AK19" s="3"/>
      <c r="AL19" s="2">
        <f>('Tbl 10'!N18-'Tbl 10'!O18)/'Tbl11'!C18</f>
        <v>2543.9810580805311</v>
      </c>
      <c r="AM19" s="35">
        <f t="shared" si="12"/>
        <v>11</v>
      </c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</row>
    <row r="20" spans="1:52">
      <c r="A20" s="3" t="s">
        <v>58</v>
      </c>
      <c r="B20" s="2">
        <f>+E20+H20+K20+N20+Q20+T20+W20+Z20+AC20+AF20+AI20+AL20</f>
        <v>11435.298192550563</v>
      </c>
      <c r="C20" s="35">
        <f t="shared" si="0"/>
        <v>20</v>
      </c>
      <c r="D20" s="35"/>
      <c r="E20" s="2">
        <f>'Tbl 10'!C19/'Tbl11'!C19</f>
        <v>275.07510818549076</v>
      </c>
      <c r="F20" s="35">
        <f t="shared" si="1"/>
        <v>15</v>
      </c>
      <c r="G20" s="35"/>
      <c r="H20" s="2">
        <f>'Tbl 10'!D19/'Tbl11'!C19</f>
        <v>885.06397455843319</v>
      </c>
      <c r="I20" s="35">
        <f t="shared" si="2"/>
        <v>10</v>
      </c>
      <c r="J20" s="35"/>
      <c r="K20" s="2">
        <f>'Tbl 10'!E19/'Tbl11'!C19</f>
        <v>4460.5967014864882</v>
      </c>
      <c r="L20" s="35">
        <f t="shared" si="3"/>
        <v>20</v>
      </c>
      <c r="M20" s="35"/>
      <c r="N20" s="2">
        <f>'Tbl 10'!F19/'Tbl11'!C19</f>
        <v>238.15289714860958</v>
      </c>
      <c r="O20" s="35">
        <f t="shared" si="4"/>
        <v>10</v>
      </c>
      <c r="P20" s="35"/>
      <c r="Q20" s="2">
        <f>'Tbl 10'!G19/'Tbl11'!C19</f>
        <v>140.26904849063266</v>
      </c>
      <c r="R20" s="35">
        <f t="shared" si="5"/>
        <v>11</v>
      </c>
      <c r="S20" s="35"/>
      <c r="T20" s="2">
        <f>'Tbl 10'!H19/'Tbl11'!C19</f>
        <v>1429.3727620965108</v>
      </c>
      <c r="U20" s="35">
        <f t="shared" si="6"/>
        <v>8</v>
      </c>
      <c r="V20" s="35"/>
      <c r="W20" s="2">
        <f>'Tbl 10'!I19/'Tbl11'!C19</f>
        <v>65.049599288786624</v>
      </c>
      <c r="X20" s="35">
        <f t="shared" si="7"/>
        <v>16</v>
      </c>
      <c r="Y20" s="32"/>
      <c r="Z20" s="2">
        <f>'Tbl 10'!J19/'Tbl11'!C19</f>
        <v>99.648230464511244</v>
      </c>
      <c r="AA20" s="35">
        <f t="shared" si="8"/>
        <v>15</v>
      </c>
      <c r="AB20" s="32"/>
      <c r="AC20" s="2">
        <f>'Tbl 10'!K19/'Tbl11'!C19</f>
        <v>620.52567885578321</v>
      </c>
      <c r="AD20" s="35">
        <f t="shared" si="9"/>
        <v>17</v>
      </c>
      <c r="AE20" s="32"/>
      <c r="AF20" s="2">
        <f>'Tbl 10'!L19/'Tbl11'!C19</f>
        <v>735.02920289191911</v>
      </c>
      <c r="AG20" s="35">
        <f t="shared" si="10"/>
        <v>22</v>
      </c>
      <c r="AH20" s="32"/>
      <c r="AI20" s="2">
        <f>'Tbl 10'!M19/'Tbl11'!C19</f>
        <v>277.25113284263102</v>
      </c>
      <c r="AJ20" s="35">
        <f t="shared" si="11"/>
        <v>8</v>
      </c>
      <c r="AK20" s="3"/>
      <c r="AL20" s="2">
        <f>('Tbl 10'!N19-'Tbl 10'!O19)/'Tbl11'!C19</f>
        <v>2209.2638562407669</v>
      </c>
      <c r="AM20" s="35">
        <f t="shared" si="12"/>
        <v>22</v>
      </c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</row>
    <row r="21" spans="1:52">
      <c r="A21" s="3" t="s">
        <v>59</v>
      </c>
      <c r="B21" s="2">
        <f>+E21+H21+K21+N21+Q21+T21+W21+Z21+AC21+AF21+AI21+AL21</f>
        <v>11902.25059877604</v>
      </c>
      <c r="C21" s="35">
        <f t="shared" si="0"/>
        <v>14</v>
      </c>
      <c r="D21" s="35"/>
      <c r="E21" s="2">
        <f>'Tbl 10'!C20/'Tbl11'!C20</f>
        <v>327.84453179119959</v>
      </c>
      <c r="F21" s="35">
        <f t="shared" si="1"/>
        <v>8</v>
      </c>
      <c r="G21" s="35"/>
      <c r="H21" s="2">
        <f>'Tbl 10'!D20/'Tbl11'!C20</f>
        <v>811.75568177034131</v>
      </c>
      <c r="I21" s="35">
        <f t="shared" si="2"/>
        <v>16</v>
      </c>
      <c r="J21" s="35"/>
      <c r="K21" s="2">
        <f>'Tbl 10'!E20/'Tbl11'!C20</f>
        <v>4786.2063639808175</v>
      </c>
      <c r="L21" s="35">
        <f t="shared" si="3"/>
        <v>10</v>
      </c>
      <c r="M21" s="35"/>
      <c r="N21" s="2">
        <f>'Tbl 10'!F20/'Tbl11'!C20</f>
        <v>207.3561173134112</v>
      </c>
      <c r="O21" s="35">
        <f t="shared" si="4"/>
        <v>15</v>
      </c>
      <c r="P21" s="35"/>
      <c r="Q21" s="2">
        <f>'Tbl 10'!G20/'Tbl11'!C20</f>
        <v>83.660666021134162</v>
      </c>
      <c r="R21" s="35">
        <f t="shared" si="5"/>
        <v>18</v>
      </c>
      <c r="S21" s="35"/>
      <c r="T21" s="2">
        <f>'Tbl 10'!H20/'Tbl11'!C20</f>
        <v>1152.3870825886106</v>
      </c>
      <c r="U21" s="35">
        <f t="shared" si="6"/>
        <v>16</v>
      </c>
      <c r="V21" s="35"/>
      <c r="W21" s="2">
        <f>'Tbl 10'!I20/'Tbl11'!C20</f>
        <v>135.00264081474876</v>
      </c>
      <c r="X21" s="35">
        <f t="shared" si="7"/>
        <v>5</v>
      </c>
      <c r="Y21" s="32"/>
      <c r="Z21" s="2">
        <f>'Tbl 10'!J20/'Tbl11'!C20</f>
        <v>106.51095210939863</v>
      </c>
      <c r="AA21" s="35">
        <f t="shared" si="8"/>
        <v>14</v>
      </c>
      <c r="AB21" s="3"/>
      <c r="AC21" s="2">
        <f>'Tbl 10'!K20/'Tbl11'!C20</f>
        <v>963.6563813948859</v>
      </c>
      <c r="AD21" s="35">
        <f t="shared" si="9"/>
        <v>4</v>
      </c>
      <c r="AE21" s="3"/>
      <c r="AF21" s="2">
        <f>'Tbl 10'!L20/'Tbl11'!C20</f>
        <v>950.37599461120703</v>
      </c>
      <c r="AG21" s="35">
        <f t="shared" si="10"/>
        <v>5</v>
      </c>
      <c r="AH21" s="32"/>
      <c r="AI21" s="2">
        <f>'Tbl 10'!M20/'Tbl11'!C20</f>
        <v>238.93600272501467</v>
      </c>
      <c r="AJ21" s="35">
        <f t="shared" si="11"/>
        <v>11</v>
      </c>
      <c r="AK21" s="3"/>
      <c r="AL21" s="2">
        <f>('Tbl 10'!N20-'Tbl 10'!O20)/'Tbl11'!C20</f>
        <v>2138.5581836552701</v>
      </c>
      <c r="AM21" s="35">
        <f t="shared" si="12"/>
        <v>23</v>
      </c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</row>
    <row r="22" spans="1:52">
      <c r="A22" s="3" t="s">
        <v>60</v>
      </c>
      <c r="B22" s="2">
        <f>+E22+H22+K22+N22+Q22+T22+W22+Z22+AC22+AF22+AI22+AL22</f>
        <v>12326.355697845844</v>
      </c>
      <c r="C22" s="35">
        <f t="shared" si="0"/>
        <v>10</v>
      </c>
      <c r="D22" s="35"/>
      <c r="E22" s="2">
        <f>'Tbl 10'!C21/'Tbl11'!C21</f>
        <v>308.14546834774575</v>
      </c>
      <c r="F22" s="35">
        <f t="shared" si="1"/>
        <v>12</v>
      </c>
      <c r="G22" s="35"/>
      <c r="H22" s="2">
        <f>'Tbl 10'!D21/'Tbl11'!C21</f>
        <v>1073.8169692168901</v>
      </c>
      <c r="I22" s="35">
        <f t="shared" si="2"/>
        <v>1</v>
      </c>
      <c r="J22" s="35"/>
      <c r="K22" s="2">
        <f>'Tbl 10'!E21/'Tbl11'!C21</f>
        <v>4790.949079147138</v>
      </c>
      <c r="L22" s="35">
        <f t="shared" si="3"/>
        <v>9</v>
      </c>
      <c r="M22" s="35"/>
      <c r="N22" s="2">
        <f>'Tbl 10'!F21/'Tbl11'!C21</f>
        <v>283.25931524633086</v>
      </c>
      <c r="O22" s="35">
        <f t="shared" si="4"/>
        <v>6</v>
      </c>
      <c r="P22" s="35"/>
      <c r="Q22" s="2">
        <f>'Tbl 10'!G21/'Tbl11'!C21</f>
        <v>293.22114991088523</v>
      </c>
      <c r="R22" s="35">
        <f t="shared" si="5"/>
        <v>3</v>
      </c>
      <c r="S22" s="35"/>
      <c r="T22" s="2">
        <f>'Tbl 10'!H21/'Tbl11'!C21</f>
        <v>1204.5641978568444</v>
      </c>
      <c r="U22" s="35">
        <f t="shared" si="6"/>
        <v>13</v>
      </c>
      <c r="V22" s="35"/>
      <c r="W22" s="2">
        <f>'Tbl 10'!I21/'Tbl11'!C21</f>
        <v>100.60536449050542</v>
      </c>
      <c r="X22" s="35">
        <f t="shared" si="7"/>
        <v>8</v>
      </c>
      <c r="Y22" s="3"/>
      <c r="Z22" s="2">
        <f>'Tbl 10'!J21/'Tbl11'!C21</f>
        <v>119.25935705327085</v>
      </c>
      <c r="AA22" s="35">
        <f t="shared" si="8"/>
        <v>8</v>
      </c>
      <c r="AB22" s="32"/>
      <c r="AC22" s="2">
        <f>'Tbl 10'!K21/'Tbl11'!C21</f>
        <v>754.48189759500087</v>
      </c>
      <c r="AD22" s="35">
        <f t="shared" si="9"/>
        <v>12</v>
      </c>
      <c r="AE22" s="32"/>
      <c r="AF22" s="2">
        <f>'Tbl 10'!L21/'Tbl11'!C21</f>
        <v>801.69908684841687</v>
      </c>
      <c r="AG22" s="35">
        <f t="shared" si="10"/>
        <v>13</v>
      </c>
      <c r="AH22" s="32"/>
      <c r="AI22" s="2">
        <f>'Tbl 10'!M21/'Tbl11'!C21</f>
        <v>231.02156137918894</v>
      </c>
      <c r="AJ22" s="35">
        <f t="shared" si="11"/>
        <v>13</v>
      </c>
      <c r="AK22" s="3"/>
      <c r="AL22" s="2">
        <f>('Tbl 10'!N21-'Tbl 10'!O21)/'Tbl11'!C21</f>
        <v>2365.3322507536254</v>
      </c>
      <c r="AM22" s="35">
        <f t="shared" si="12"/>
        <v>19</v>
      </c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</row>
    <row r="23" spans="1:52">
      <c r="B23" s="2"/>
      <c r="C23" s="35"/>
      <c r="D23" s="35"/>
      <c r="E23" s="2"/>
      <c r="F23" s="35"/>
      <c r="G23" s="35"/>
      <c r="H23" s="2"/>
      <c r="I23" s="35"/>
      <c r="J23" s="35"/>
      <c r="K23" s="2"/>
      <c r="L23" s="35"/>
      <c r="M23" s="35"/>
      <c r="N23" s="2"/>
      <c r="O23" s="35"/>
      <c r="P23" s="35"/>
      <c r="Q23" s="2"/>
      <c r="R23" s="35"/>
      <c r="S23" s="35"/>
      <c r="T23" s="2"/>
      <c r="U23" s="35"/>
      <c r="V23" s="35"/>
      <c r="W23" s="2"/>
      <c r="X23" s="35"/>
      <c r="Y23" s="3"/>
      <c r="Z23" s="2"/>
      <c r="AA23" s="35"/>
      <c r="AB23" s="32"/>
      <c r="AC23" s="2"/>
      <c r="AD23" s="35"/>
      <c r="AE23" s="32"/>
      <c r="AF23" s="2"/>
      <c r="AG23" s="35"/>
      <c r="AH23" s="32"/>
      <c r="AI23" s="2"/>
      <c r="AJ23" s="35"/>
      <c r="AK23" s="3"/>
      <c r="AL23" s="2"/>
      <c r="AM23" s="35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</row>
    <row r="24" spans="1:52">
      <c r="A24" s="3" t="s">
        <v>61</v>
      </c>
      <c r="B24" s="2">
        <f>+E24+H24+K24+N24+Q24+T24+W24+Z24+AC24+AF24+AI24+AL24</f>
        <v>11455.835277079703</v>
      </c>
      <c r="C24" s="35">
        <f t="shared" si="0"/>
        <v>19</v>
      </c>
      <c r="D24" s="35"/>
      <c r="E24" s="2">
        <f>'Tbl 10'!C23/'Tbl11'!C23</f>
        <v>228.01873491174612</v>
      </c>
      <c r="F24" s="35">
        <f t="shared" si="1"/>
        <v>20</v>
      </c>
      <c r="G24" s="35"/>
      <c r="H24" s="2">
        <f>'Tbl 10'!D23/'Tbl11'!C23</f>
        <v>730.06232685610257</v>
      </c>
      <c r="I24" s="35">
        <f t="shared" si="2"/>
        <v>20</v>
      </c>
      <c r="J24" s="35"/>
      <c r="K24" s="2">
        <f>'Tbl 10'!E23/'Tbl11'!C23</f>
        <v>4682.501165753125</v>
      </c>
      <c r="L24" s="35">
        <f t="shared" si="3"/>
        <v>12</v>
      </c>
      <c r="M24" s="35"/>
      <c r="N24" s="2">
        <f>'Tbl 10'!F23/'Tbl11'!C23</f>
        <v>174.48929500751933</v>
      </c>
      <c r="O24" s="35">
        <f t="shared" si="4"/>
        <v>19</v>
      </c>
      <c r="P24" s="35"/>
      <c r="Q24" s="2">
        <f>'Tbl 10'!G23/'Tbl11'!C23</f>
        <v>45.648461740145628</v>
      </c>
      <c r="R24" s="35">
        <f t="shared" si="5"/>
        <v>24</v>
      </c>
      <c r="S24" s="35"/>
      <c r="T24" s="2">
        <f>'Tbl 10'!H23/'Tbl11'!C23</f>
        <v>1087.7481743212761</v>
      </c>
      <c r="U24" s="35">
        <f t="shared" si="6"/>
        <v>20</v>
      </c>
      <c r="V24" s="35"/>
      <c r="W24" s="2">
        <f>'Tbl 10'!I23/'Tbl11'!C23</f>
        <v>63.525256500316615</v>
      </c>
      <c r="X24" s="35">
        <f t="shared" si="7"/>
        <v>18</v>
      </c>
      <c r="Y24" s="3"/>
      <c r="Z24" s="2">
        <f>'Tbl 10'!J23/'Tbl11'!C23</f>
        <v>143.13857819178406</v>
      </c>
      <c r="AA24" s="35">
        <f t="shared" si="8"/>
        <v>4</v>
      </c>
      <c r="AB24" s="3"/>
      <c r="AC24" s="2">
        <f>'Tbl 10'!K23/'Tbl11'!C23</f>
        <v>444.5733474651733</v>
      </c>
      <c r="AD24" s="35">
        <f t="shared" si="9"/>
        <v>24</v>
      </c>
      <c r="AE24" s="32"/>
      <c r="AF24" s="2">
        <f>'Tbl 10'!L23/'Tbl11'!C23</f>
        <v>832.41650704448318</v>
      </c>
      <c r="AG24" s="35">
        <f t="shared" si="10"/>
        <v>11</v>
      </c>
      <c r="AH24" s="32"/>
      <c r="AI24" s="2">
        <f>'Tbl 10'!M23/'Tbl11'!C23</f>
        <v>266.31979084217187</v>
      </c>
      <c r="AJ24" s="35">
        <f t="shared" si="11"/>
        <v>9</v>
      </c>
      <c r="AK24" s="3"/>
      <c r="AL24" s="2">
        <f>('Tbl 10'!N23-'Tbl 10'!O23)/'Tbl11'!C23</f>
        <v>2757.3936384458602</v>
      </c>
      <c r="AM24" s="35">
        <f t="shared" si="12"/>
        <v>8</v>
      </c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</row>
    <row r="25" spans="1:52">
      <c r="A25" s="3" t="s">
        <v>62</v>
      </c>
      <c r="B25" s="2">
        <f>+E25+H25+K25+N25+Q25+T25+W25+Z25+AC25+AF25+AI25+AL25</f>
        <v>13261.118885448912</v>
      </c>
      <c r="C25" s="35">
        <f t="shared" si="0"/>
        <v>6</v>
      </c>
      <c r="D25" s="35"/>
      <c r="E25" s="2">
        <f>'Tbl 10'!C24/'Tbl11'!C24</f>
        <v>373.62864736020168</v>
      </c>
      <c r="F25" s="35">
        <f t="shared" si="1"/>
        <v>6</v>
      </c>
      <c r="G25" s="35"/>
      <c r="H25" s="2">
        <f>'Tbl 10'!D24/'Tbl11'!C24</f>
        <v>638.37397736924299</v>
      </c>
      <c r="I25" s="35">
        <f t="shared" si="2"/>
        <v>23</v>
      </c>
      <c r="J25" s="35"/>
      <c r="K25" s="2">
        <f>'Tbl 10'!E24/'Tbl11'!C24</f>
        <v>5213.9207731718661</v>
      </c>
      <c r="L25" s="35">
        <f t="shared" si="3"/>
        <v>4</v>
      </c>
      <c r="M25" s="35"/>
      <c r="N25" s="2">
        <f>'Tbl 10'!F24/'Tbl11'!C24</f>
        <v>234.01514562042794</v>
      </c>
      <c r="O25" s="35">
        <f t="shared" si="4"/>
        <v>12</v>
      </c>
      <c r="P25" s="35"/>
      <c r="Q25" s="2">
        <f>'Tbl 10'!G24/'Tbl11'!C24</f>
        <v>87.034896846488934</v>
      </c>
      <c r="R25" s="35">
        <f t="shared" si="5"/>
        <v>17</v>
      </c>
      <c r="S25" s="35"/>
      <c r="T25" s="2">
        <f>'Tbl 10'!H24/'Tbl11'!C24</f>
        <v>1078.1937231157017</v>
      </c>
      <c r="U25" s="35">
        <f t="shared" si="6"/>
        <v>21</v>
      </c>
      <c r="V25" s="35"/>
      <c r="W25" s="2">
        <f>'Tbl 10'!I24/'Tbl11'!C24</f>
        <v>173.07548152004159</v>
      </c>
      <c r="X25" s="35">
        <f t="shared" si="7"/>
        <v>3</v>
      </c>
      <c r="Y25" s="32"/>
      <c r="Z25" s="2">
        <f>'Tbl 10'!J24/'Tbl11'!C24</f>
        <v>151.94392997068414</v>
      </c>
      <c r="AA25" s="35">
        <f t="shared" si="8"/>
        <v>3</v>
      </c>
      <c r="AB25" s="3"/>
      <c r="AC25" s="2">
        <f>'Tbl 10'!K24/'Tbl11'!C24</f>
        <v>1128.0822049919177</v>
      </c>
      <c r="AD25" s="35">
        <f t="shared" si="9"/>
        <v>1</v>
      </c>
      <c r="AE25" s="32"/>
      <c r="AF25" s="2">
        <f>'Tbl 10'!L24/'Tbl11'!C24</f>
        <v>1082.264651086331</v>
      </c>
      <c r="AG25" s="35">
        <f t="shared" si="10"/>
        <v>2</v>
      </c>
      <c r="AH25" s="32"/>
      <c r="AI25" s="2">
        <f>'Tbl 10'!M24/'Tbl11'!C24</f>
        <v>196.88106797446508</v>
      </c>
      <c r="AJ25" s="35">
        <f t="shared" si="11"/>
        <v>19</v>
      </c>
      <c r="AK25" s="3"/>
      <c r="AL25" s="2">
        <f>('Tbl 10'!N24-'Tbl 10'!O24)/'Tbl11'!C24</f>
        <v>2903.7043864215457</v>
      </c>
      <c r="AM25" s="35">
        <f t="shared" si="12"/>
        <v>3</v>
      </c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</row>
    <row r="26" spans="1:52">
      <c r="A26" s="3" t="s">
        <v>63</v>
      </c>
      <c r="B26" s="2">
        <f>+E26+H26+K26+N26+Q26+T26+W26+Z26+AC26+AF26+AI26+AL26</f>
        <v>11718.805551204126</v>
      </c>
      <c r="C26" s="35">
        <f t="shared" si="0"/>
        <v>17</v>
      </c>
      <c r="D26" s="35"/>
      <c r="E26" s="2">
        <f>'Tbl 10'!C25/'Tbl11'!C25</f>
        <v>292.90456462143442</v>
      </c>
      <c r="F26" s="35">
        <f t="shared" si="1"/>
        <v>14</v>
      </c>
      <c r="G26" s="35"/>
      <c r="H26" s="2">
        <f>'Tbl 10'!D25/'Tbl11'!C25</f>
        <v>679.40043937532516</v>
      </c>
      <c r="I26" s="35">
        <f t="shared" si="2"/>
        <v>22</v>
      </c>
      <c r="J26" s="35"/>
      <c r="K26" s="2">
        <f>'Tbl 10'!E25/'Tbl11'!C25</f>
        <v>4462.3229550807137</v>
      </c>
      <c r="L26" s="35">
        <f t="shared" si="3"/>
        <v>19</v>
      </c>
      <c r="M26" s="35"/>
      <c r="N26" s="2">
        <f>'Tbl 10'!F25/'Tbl11'!C25</f>
        <v>207.79871379445393</v>
      </c>
      <c r="O26" s="35">
        <f t="shared" si="4"/>
        <v>14</v>
      </c>
      <c r="P26" s="35"/>
      <c r="Q26" s="2">
        <f>'Tbl 10'!G25/'Tbl11'!C25</f>
        <v>82.096143797511829</v>
      </c>
      <c r="R26" s="35">
        <f t="shared" si="5"/>
        <v>19</v>
      </c>
      <c r="S26" s="35"/>
      <c r="T26" s="2">
        <f>'Tbl 10'!H25/'Tbl11'!C25</f>
        <v>1148.3038798075122</v>
      </c>
      <c r="U26" s="35">
        <f t="shared" si="6"/>
        <v>17</v>
      </c>
      <c r="V26" s="35"/>
      <c r="W26" s="2">
        <f>'Tbl 10'!I25/'Tbl11'!C25</f>
        <v>43.452012864737853</v>
      </c>
      <c r="X26" s="35">
        <f t="shared" si="7"/>
        <v>24</v>
      </c>
      <c r="Y26" s="32"/>
      <c r="Z26" s="2">
        <f>'Tbl 10'!J25/'Tbl11'!C25</f>
        <v>87.642995209253186</v>
      </c>
      <c r="AA26" s="35">
        <f t="shared" si="8"/>
        <v>20</v>
      </c>
      <c r="AB26" s="3"/>
      <c r="AC26" s="2">
        <f>'Tbl 10'!K25/'Tbl11'!C25</f>
        <v>835.12176383173926</v>
      </c>
      <c r="AD26" s="35">
        <f t="shared" si="9"/>
        <v>9</v>
      </c>
      <c r="AE26" s="3"/>
      <c r="AF26" s="2">
        <f>'Tbl 10'!L25/'Tbl11'!C25</f>
        <v>749.62021636150018</v>
      </c>
      <c r="AG26" s="35">
        <f t="shared" si="10"/>
        <v>20</v>
      </c>
      <c r="AH26" s="32"/>
      <c r="AI26" s="2">
        <f>'Tbl 10'!M25/'Tbl11'!C25</f>
        <v>332.97340545383338</v>
      </c>
      <c r="AJ26" s="35">
        <f t="shared" si="11"/>
        <v>4</v>
      </c>
      <c r="AK26" s="3"/>
      <c r="AL26" s="2">
        <f>('Tbl 10'!N25-'Tbl 10'!O25)/'Tbl11'!C25</f>
        <v>2797.1684610061116</v>
      </c>
      <c r="AM26" s="35">
        <f t="shared" si="12"/>
        <v>5</v>
      </c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</row>
    <row r="27" spans="1:52">
      <c r="A27" s="3" t="s">
        <v>64</v>
      </c>
      <c r="B27" s="2">
        <f>+E27+H27+K27+N27+Q27+T27+W27+Z27+AC27+AF27+AI27+AL27</f>
        <v>13621.904147262063</v>
      </c>
      <c r="C27" s="35">
        <f t="shared" si="0"/>
        <v>4</v>
      </c>
      <c r="D27" s="35"/>
      <c r="E27" s="2">
        <f>'Tbl 10'!C26/'Tbl11'!C26</f>
        <v>215.85027156765963</v>
      </c>
      <c r="F27" s="35">
        <f t="shared" si="1"/>
        <v>22</v>
      </c>
      <c r="G27" s="35"/>
      <c r="H27" s="2">
        <f>'Tbl 10'!D26/'Tbl11'!C26</f>
        <v>1047.2991911038846</v>
      </c>
      <c r="I27" s="35">
        <f t="shared" si="2"/>
        <v>3</v>
      </c>
      <c r="J27" s="35"/>
      <c r="K27" s="2">
        <f>'Tbl 10'!E26/'Tbl11'!C26</f>
        <v>5814.3271873487784</v>
      </c>
      <c r="L27" s="35">
        <f t="shared" si="3"/>
        <v>2</v>
      </c>
      <c r="M27" s="35"/>
      <c r="N27" s="2">
        <f>'Tbl 10'!F26/'Tbl11'!C26</f>
        <v>236.07156262702514</v>
      </c>
      <c r="O27" s="35">
        <f t="shared" si="4"/>
        <v>11</v>
      </c>
      <c r="P27" s="35"/>
      <c r="Q27" s="2">
        <f>'Tbl 10'!G26/'Tbl11'!C26</f>
        <v>59.493529024640445</v>
      </c>
      <c r="R27" s="35">
        <f t="shared" si="5"/>
        <v>23</v>
      </c>
      <c r="S27" s="35"/>
      <c r="T27" s="2">
        <f>'Tbl 10'!H26/'Tbl11'!C26</f>
        <v>1740.9073389079226</v>
      </c>
      <c r="U27" s="35">
        <f t="shared" si="6"/>
        <v>2</v>
      </c>
      <c r="V27" s="35"/>
      <c r="W27" s="2">
        <f>'Tbl 10'!I26/'Tbl11'!C26</f>
        <v>55.375762150862322</v>
      </c>
      <c r="X27" s="35">
        <f t="shared" si="7"/>
        <v>20</v>
      </c>
      <c r="Y27" s="3"/>
      <c r="Z27" s="2">
        <f>'Tbl 10'!J26/'Tbl11'!C26</f>
        <v>118.00077424849505</v>
      </c>
      <c r="AA27" s="35">
        <f t="shared" si="8"/>
        <v>9</v>
      </c>
      <c r="AB27" s="3"/>
      <c r="AC27" s="2">
        <f>'Tbl 10'!K26/'Tbl11'!C26</f>
        <v>708.06912103439595</v>
      </c>
      <c r="AD27" s="35">
        <f t="shared" si="9"/>
        <v>14</v>
      </c>
      <c r="AE27" s="32"/>
      <c r="AF27" s="2">
        <f>'Tbl 10'!L26/'Tbl11'!C26</f>
        <v>727.04275787313941</v>
      </c>
      <c r="AG27" s="35">
        <f t="shared" si="10"/>
        <v>23</v>
      </c>
      <c r="AH27" s="32"/>
      <c r="AI27" s="2">
        <f>'Tbl 10'!M26/'Tbl11'!C26</f>
        <v>389.57352263709043</v>
      </c>
      <c r="AJ27" s="35">
        <f t="shared" si="11"/>
        <v>2</v>
      </c>
      <c r="AK27" s="3"/>
      <c r="AL27" s="2">
        <f>('Tbl 10'!N26-'Tbl 10'!O26)/'Tbl11'!C26</f>
        <v>2509.8931287381679</v>
      </c>
      <c r="AM27" s="35">
        <f t="shared" si="12"/>
        <v>13</v>
      </c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</row>
    <row r="28" spans="1:52">
      <c r="A28" s="3" t="s">
        <v>65</v>
      </c>
      <c r="B28" s="2">
        <f>+E28+H28+K28+N28+Q28+T28+W28+Z28+AC28+AF28+AI28+AL28</f>
        <v>13338.65643811136</v>
      </c>
      <c r="C28" s="35">
        <f t="shared" si="0"/>
        <v>5</v>
      </c>
      <c r="D28" s="35"/>
      <c r="E28" s="2">
        <f>'Tbl 10'!C27/'Tbl11'!C27</f>
        <v>528.20957486832197</v>
      </c>
      <c r="F28" s="35">
        <f t="shared" si="1"/>
        <v>2</v>
      </c>
      <c r="G28" s="35"/>
      <c r="H28" s="2">
        <f>'Tbl 10'!D27/'Tbl11'!C27</f>
        <v>1043.2526006395785</v>
      </c>
      <c r="I28" s="35">
        <f t="shared" si="2"/>
        <v>4</v>
      </c>
      <c r="J28" s="35"/>
      <c r="K28" s="2">
        <f>'Tbl 10'!E27/'Tbl11'!C27</f>
        <v>4959.9662481188843</v>
      </c>
      <c r="L28" s="35">
        <f t="shared" si="3"/>
        <v>8</v>
      </c>
      <c r="M28" s="35"/>
      <c r="N28" s="2">
        <f>'Tbl 10'!F27/'Tbl11'!C27</f>
        <v>183.80562923250562</v>
      </c>
      <c r="O28" s="35">
        <f t="shared" si="4"/>
        <v>18</v>
      </c>
      <c r="P28" s="35"/>
      <c r="Q28" s="2">
        <f>'Tbl 10'!G27/'Tbl11'!C27</f>
        <v>170.12589823175318</v>
      </c>
      <c r="R28" s="35">
        <f t="shared" si="5"/>
        <v>7</v>
      </c>
      <c r="S28" s="35"/>
      <c r="T28" s="2">
        <f>'Tbl 10'!H27/'Tbl11'!C27</f>
        <v>1379.2207533860044</v>
      </c>
      <c r="U28" s="35">
        <f t="shared" si="6"/>
        <v>10</v>
      </c>
      <c r="V28" s="35"/>
      <c r="W28" s="2">
        <f>'Tbl 10'!I27/'Tbl11'!C27</f>
        <v>109.71700996990218</v>
      </c>
      <c r="X28" s="35">
        <f t="shared" si="7"/>
        <v>7</v>
      </c>
      <c r="Y28" s="32"/>
      <c r="Z28" s="2">
        <f>'Tbl 10'!J27/'Tbl11'!C27</f>
        <v>161.09850451467267</v>
      </c>
      <c r="AA28" s="35">
        <f t="shared" si="8"/>
        <v>1</v>
      </c>
      <c r="AB28" s="3"/>
      <c r="AC28" s="2">
        <f>'Tbl 10'!K27/'Tbl11'!C27</f>
        <v>1005.5314851392023</v>
      </c>
      <c r="AD28" s="35">
        <f t="shared" si="9"/>
        <v>3</v>
      </c>
      <c r="AE28" s="3"/>
      <c r="AF28" s="2">
        <f>'Tbl 10'!L27/'Tbl11'!C27</f>
        <v>990.85031508653117</v>
      </c>
      <c r="AG28" s="35">
        <f t="shared" si="10"/>
        <v>3</v>
      </c>
      <c r="AH28" s="32"/>
      <c r="AI28" s="2">
        <f>'Tbl 10'!M27/'Tbl11'!C27</f>
        <v>280.45019751693002</v>
      </c>
      <c r="AJ28" s="35">
        <f t="shared" si="11"/>
        <v>7</v>
      </c>
      <c r="AK28" s="3"/>
      <c r="AL28" s="2">
        <f>('Tbl 10'!N27-'Tbl 10'!O27)/'Tbl11'!C27</f>
        <v>2526.4282214070731</v>
      </c>
      <c r="AM28" s="35">
        <f t="shared" si="12"/>
        <v>12</v>
      </c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</row>
    <row r="29" spans="1:52">
      <c r="B29" s="2"/>
      <c r="C29" s="35"/>
      <c r="D29" s="35"/>
      <c r="E29" s="2"/>
      <c r="F29" s="35"/>
      <c r="G29" s="35"/>
      <c r="H29" s="2"/>
      <c r="I29" s="35"/>
      <c r="J29" s="35"/>
      <c r="K29" s="2"/>
      <c r="L29" s="35"/>
      <c r="M29" s="35"/>
      <c r="N29" s="2"/>
      <c r="O29" s="35"/>
      <c r="P29" s="35"/>
      <c r="Q29" s="2"/>
      <c r="R29" s="35"/>
      <c r="S29" s="35"/>
      <c r="T29" s="2"/>
      <c r="U29" s="35"/>
      <c r="V29" s="35"/>
      <c r="W29" s="2"/>
      <c r="X29" s="35"/>
      <c r="Y29" s="32"/>
      <c r="Z29" s="2"/>
      <c r="AA29" s="35"/>
      <c r="AB29" s="3"/>
      <c r="AC29" s="2"/>
      <c r="AD29" s="35"/>
      <c r="AE29" s="3"/>
      <c r="AF29" s="2"/>
      <c r="AG29" s="35"/>
      <c r="AH29" s="32"/>
      <c r="AI29" s="2"/>
      <c r="AJ29" s="35"/>
      <c r="AK29" s="3"/>
      <c r="AL29" s="2"/>
      <c r="AM29" s="35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</row>
    <row r="30" spans="1:52">
      <c r="A30" s="130" t="s">
        <v>147</v>
      </c>
      <c r="B30" s="2">
        <f>+E30+H30+K30+N30+Q30+T30+W30+Z30+AC30+AF30+AI30+AL30</f>
        <v>13864.918857330518</v>
      </c>
      <c r="C30" s="35">
        <f t="shared" si="0"/>
        <v>2</v>
      </c>
      <c r="D30" s="35"/>
      <c r="E30" s="2">
        <f>'Tbl 10'!C29/'Tbl11'!C29</f>
        <v>255.70744848101165</v>
      </c>
      <c r="F30" s="35">
        <f t="shared" si="1"/>
        <v>16</v>
      </c>
      <c r="G30" s="35"/>
      <c r="H30" s="2">
        <f>'Tbl 10'!D29/'Tbl11'!C29</f>
        <v>921.58944555383891</v>
      </c>
      <c r="I30" s="35">
        <f t="shared" si="2"/>
        <v>7</v>
      </c>
      <c r="J30" s="35"/>
      <c r="K30" s="2">
        <f>'Tbl 10'!E29/'Tbl11'!C29</f>
        <v>5625.4065488197994</v>
      </c>
      <c r="L30" s="35">
        <f t="shared" si="3"/>
        <v>3</v>
      </c>
      <c r="M30" s="35"/>
      <c r="N30" s="2">
        <f>'Tbl 10'!F29/'Tbl11'!C29</f>
        <v>173.44464277838506</v>
      </c>
      <c r="O30" s="35">
        <f t="shared" si="4"/>
        <v>20</v>
      </c>
      <c r="P30" s="35"/>
      <c r="Q30" s="2">
        <f>'Tbl 10'!G29/'Tbl11'!C29</f>
        <v>76.366332966249303</v>
      </c>
      <c r="R30" s="35">
        <f t="shared" si="5"/>
        <v>20</v>
      </c>
      <c r="S30" s="35"/>
      <c r="T30" s="2">
        <f>'Tbl 10'!H29/'Tbl11'!C29</f>
        <v>1635.8032398388627</v>
      </c>
      <c r="U30" s="35">
        <f t="shared" si="6"/>
        <v>3</v>
      </c>
      <c r="V30" s="35"/>
      <c r="W30" s="2">
        <f>'Tbl 10'!I29/'Tbl11'!C29</f>
        <v>71.710136133214178</v>
      </c>
      <c r="X30" s="35">
        <f t="shared" si="7"/>
        <v>15</v>
      </c>
      <c r="Y30" s="32"/>
      <c r="Z30" s="2">
        <f>'Tbl 10'!J29/'Tbl11'!C29</f>
        <v>0.12888062440925593</v>
      </c>
      <c r="AA30" s="35">
        <f t="shared" si="8"/>
        <v>21</v>
      </c>
      <c r="AB30" s="3"/>
      <c r="AC30" s="2">
        <f>'Tbl 10'!K29/'Tbl11'!C29</f>
        <v>592.5899184883466</v>
      </c>
      <c r="AD30" s="35">
        <f t="shared" si="9"/>
        <v>18</v>
      </c>
      <c r="AE30" s="3"/>
      <c r="AF30" s="2">
        <f>'Tbl 10'!L29/'Tbl11'!C29</f>
        <v>786.54778416273291</v>
      </c>
      <c r="AG30" s="35">
        <f t="shared" si="10"/>
        <v>16</v>
      </c>
      <c r="AH30" s="32"/>
      <c r="AI30" s="2">
        <f>'Tbl 10'!M29/'Tbl11'!C29</f>
        <v>221.64817553809019</v>
      </c>
      <c r="AJ30" s="35">
        <f t="shared" si="11"/>
        <v>14</v>
      </c>
      <c r="AK30" s="3"/>
      <c r="AL30" s="2">
        <f>('Tbl 10'!N29-'Tbl 10'!O29)/'Tbl11'!C29</f>
        <v>3503.9763039455765</v>
      </c>
      <c r="AM30" s="35">
        <f t="shared" si="12"/>
        <v>1</v>
      </c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</row>
    <row r="31" spans="1:52">
      <c r="A31" s="3" t="s">
        <v>67</v>
      </c>
      <c r="B31" s="2">
        <f>+E31+H31+K31+N31+Q31+T31+W31+Z31+AC31+AF31+AI31+AL31</f>
        <v>12911.228965902812</v>
      </c>
      <c r="C31" s="35">
        <f t="shared" si="0"/>
        <v>7</v>
      </c>
      <c r="D31" s="35"/>
      <c r="E31" s="2">
        <f>'Tbl 10'!C30/'Tbl11'!C30</f>
        <v>457.55791136356748</v>
      </c>
      <c r="F31" s="35">
        <f t="shared" si="1"/>
        <v>4</v>
      </c>
      <c r="G31" s="35"/>
      <c r="H31" s="2">
        <f>'Tbl 10'!D30/'Tbl11'!C30</f>
        <v>827.25626245303067</v>
      </c>
      <c r="I31" s="35">
        <f t="shared" si="2"/>
        <v>13</v>
      </c>
      <c r="J31" s="35"/>
      <c r="K31" s="2">
        <f>'Tbl 10'!E30/'Tbl11'!C30</f>
        <v>4213.4301404591006</v>
      </c>
      <c r="L31" s="35">
        <f t="shared" si="3"/>
        <v>24</v>
      </c>
      <c r="M31" s="35"/>
      <c r="N31" s="2">
        <f>'Tbl 10'!F30/'Tbl11'!C30</f>
        <v>184.64605850040681</v>
      </c>
      <c r="O31" s="35">
        <f t="shared" si="4"/>
        <v>16</v>
      </c>
      <c r="P31" s="35"/>
      <c r="Q31" s="2">
        <f>'Tbl 10'!G30/'Tbl11'!C30</f>
        <v>509.1816199632699</v>
      </c>
      <c r="R31" s="35">
        <f t="shared" si="5"/>
        <v>2</v>
      </c>
      <c r="S31" s="35"/>
      <c r="T31" s="2">
        <f>'Tbl 10'!H30/'Tbl11'!C30</f>
        <v>1537.9101207887511</v>
      </c>
      <c r="U31" s="35">
        <f t="shared" si="6"/>
        <v>6</v>
      </c>
      <c r="V31" s="35"/>
      <c r="W31" s="2">
        <f>'Tbl 10'!I30/'Tbl11'!C30</f>
        <v>90.502289346239991</v>
      </c>
      <c r="X31" s="35">
        <f t="shared" si="7"/>
        <v>9</v>
      </c>
      <c r="Y31" s="32"/>
      <c r="Z31" s="2">
        <f>'Tbl 10'!J30/'Tbl11'!C30</f>
        <v>109.64564095701667</v>
      </c>
      <c r="AA31" s="35">
        <f t="shared" si="8"/>
        <v>13</v>
      </c>
      <c r="AB31" s="32"/>
      <c r="AC31" s="2">
        <f>'Tbl 10'!K30/'Tbl11'!C30</f>
        <v>904.26256090542722</v>
      </c>
      <c r="AD31" s="35">
        <f t="shared" si="9"/>
        <v>6</v>
      </c>
      <c r="AE31" s="32"/>
      <c r="AF31" s="2">
        <f>'Tbl 10'!L30/'Tbl11'!C30</f>
        <v>905.5608110160523</v>
      </c>
      <c r="AG31" s="35">
        <f t="shared" si="10"/>
        <v>8</v>
      </c>
      <c r="AH31" s="32"/>
      <c r="AI31" s="2">
        <f>'Tbl 10'!M30/'Tbl11'!C30</f>
        <v>381.8142421209825</v>
      </c>
      <c r="AJ31" s="35">
        <f t="shared" si="11"/>
        <v>3</v>
      </c>
      <c r="AK31" s="3"/>
      <c r="AL31" s="2">
        <f>('Tbl 10'!N30-'Tbl 10'!O30)/'Tbl11'!C30</f>
        <v>2789.4613080289678</v>
      </c>
      <c r="AM31" s="35">
        <f t="shared" si="12"/>
        <v>6</v>
      </c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</row>
    <row r="32" spans="1:52">
      <c r="A32" s="3" t="s">
        <v>68</v>
      </c>
      <c r="B32" s="2">
        <f>+E32+H32+K32+N32+Q32+T32+W32+Z32+AC32+AF32+AI32+AL32</f>
        <v>10792.124171985393</v>
      </c>
      <c r="C32" s="35">
        <f t="shared" si="0"/>
        <v>24</v>
      </c>
      <c r="D32" s="35"/>
      <c r="E32" s="2">
        <f>'Tbl 10'!C31/'Tbl11'!C31</f>
        <v>239.83561973051764</v>
      </c>
      <c r="F32" s="35">
        <f t="shared" si="1"/>
        <v>18</v>
      </c>
      <c r="G32" s="35"/>
      <c r="H32" s="2">
        <f>'Tbl 10'!D31/'Tbl11'!C31</f>
        <v>637.99711737977043</v>
      </c>
      <c r="I32" s="35">
        <f t="shared" si="2"/>
        <v>24</v>
      </c>
      <c r="J32" s="35"/>
      <c r="K32" s="2">
        <f>'Tbl 10'!E31/'Tbl11'!C31</f>
        <v>4468.6849447114746</v>
      </c>
      <c r="L32" s="35">
        <f t="shared" si="3"/>
        <v>18</v>
      </c>
      <c r="M32" s="35"/>
      <c r="N32" s="2">
        <f>'Tbl 10'!F31/'Tbl11'!C31</f>
        <v>184.45328316654846</v>
      </c>
      <c r="O32" s="35">
        <f t="shared" si="4"/>
        <v>17</v>
      </c>
      <c r="P32" s="35"/>
      <c r="Q32" s="2">
        <f>'Tbl 10'!G31/'Tbl11'!C31</f>
        <v>101.72335382029256</v>
      </c>
      <c r="R32" s="35">
        <f t="shared" si="5"/>
        <v>15</v>
      </c>
      <c r="S32" s="35"/>
      <c r="T32" s="2">
        <f>'Tbl 10'!H31/'Tbl11'!C31</f>
        <v>1089.8841068473721</v>
      </c>
      <c r="U32" s="35">
        <f t="shared" si="6"/>
        <v>19</v>
      </c>
      <c r="V32" s="35"/>
      <c r="W32" s="2">
        <f>'Tbl 10'!I31/'Tbl11'!C31</f>
        <v>61.194417303600979</v>
      </c>
      <c r="X32" s="35">
        <f t="shared" si="7"/>
        <v>19</v>
      </c>
      <c r="Y32" s="3"/>
      <c r="Z32" s="2">
        <f>'Tbl 10'!J31/'Tbl11'!C31</f>
        <v>88.235479210989411</v>
      </c>
      <c r="AA32" s="35">
        <f t="shared" si="8"/>
        <v>18</v>
      </c>
      <c r="AB32" s="32"/>
      <c r="AC32" s="2">
        <f>'Tbl 10'!K31/'Tbl11'!C31</f>
        <v>829.14749166075683</v>
      </c>
      <c r="AD32" s="35">
        <f t="shared" si="9"/>
        <v>10</v>
      </c>
      <c r="AE32" s="32"/>
      <c r="AF32" s="2">
        <f>'Tbl 10'!L31/'Tbl11'!C31</f>
        <v>772.70231528904992</v>
      </c>
      <c r="AG32" s="35">
        <f t="shared" si="10"/>
        <v>18</v>
      </c>
      <c r="AH32" s="32"/>
      <c r="AI32" s="2">
        <f>'Tbl 10'!M31/'Tbl11'!C31</f>
        <v>197.65911275707194</v>
      </c>
      <c r="AJ32" s="35">
        <f t="shared" si="11"/>
        <v>18</v>
      </c>
      <c r="AK32" s="3"/>
      <c r="AL32" s="2">
        <f>('Tbl 10'!N31-'Tbl 10'!O31)/'Tbl11'!C31</f>
        <v>2120.6069301079497</v>
      </c>
      <c r="AM32" s="35">
        <f t="shared" si="12"/>
        <v>24</v>
      </c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</row>
    <row r="33" spans="1:52">
      <c r="A33" s="3" t="s">
        <v>69</v>
      </c>
      <c r="B33" s="2">
        <f>+E33+H33+K33+N33+Q33+T33+W33+Z33+AC33+AF33+AI33+AL33</f>
        <v>11501.441803644651</v>
      </c>
      <c r="C33" s="35">
        <f t="shared" si="0"/>
        <v>18</v>
      </c>
      <c r="D33" s="35"/>
      <c r="E33" s="2">
        <f>'Tbl 10'!C32/'Tbl11'!C32</f>
        <v>208.62272209232648</v>
      </c>
      <c r="F33" s="35">
        <f t="shared" si="1"/>
        <v>23</v>
      </c>
      <c r="G33" s="35"/>
      <c r="H33" s="2">
        <f>'Tbl 10'!D32/'Tbl11'!C32</f>
        <v>907.47128455781274</v>
      </c>
      <c r="I33" s="35">
        <f t="shared" si="2"/>
        <v>8</v>
      </c>
      <c r="J33" s="35"/>
      <c r="K33" s="2">
        <f>'Tbl 10'!E32/'Tbl11'!C32</f>
        <v>4320.8209091656781</v>
      </c>
      <c r="L33" s="35">
        <f t="shared" si="3"/>
        <v>23</v>
      </c>
      <c r="M33" s="35"/>
      <c r="N33" s="2">
        <f>'Tbl 10'!F32/'Tbl11'!C32</f>
        <v>251.44487904031203</v>
      </c>
      <c r="O33" s="35">
        <f t="shared" si="4"/>
        <v>9</v>
      </c>
      <c r="P33" s="35"/>
      <c r="Q33" s="2">
        <f>'Tbl 10'!G32/'Tbl11'!C32</f>
        <v>126.93426760348252</v>
      </c>
      <c r="R33" s="35">
        <f t="shared" si="5"/>
        <v>14</v>
      </c>
      <c r="S33" s="35"/>
      <c r="T33" s="2">
        <f>'Tbl 10'!H32/'Tbl11'!C32</f>
        <v>1113.3580177650363</v>
      </c>
      <c r="U33" s="35">
        <f t="shared" si="6"/>
        <v>18</v>
      </c>
      <c r="V33" s="35"/>
      <c r="W33" s="2">
        <f>'Tbl 10'!I32/'Tbl11'!C32</f>
        <v>77.600948761029699</v>
      </c>
      <c r="X33" s="35">
        <f t="shared" si="7"/>
        <v>14</v>
      </c>
      <c r="Y33" s="32"/>
      <c r="Z33" s="2">
        <f>'Tbl 10'!J32/'Tbl11'!C32</f>
        <v>111.18489971919024</v>
      </c>
      <c r="AA33" s="35">
        <f t="shared" si="8"/>
        <v>11</v>
      </c>
      <c r="AB33" s="3"/>
      <c r="AC33" s="2">
        <f>'Tbl 10'!K32/'Tbl11'!C32</f>
        <v>886.05360529191285</v>
      </c>
      <c r="AD33" s="35">
        <f t="shared" si="9"/>
        <v>7</v>
      </c>
      <c r="AE33" s="32"/>
      <c r="AF33" s="2">
        <f>'Tbl 10'!L32/'Tbl11'!C32</f>
        <v>797.19922571700488</v>
      </c>
      <c r="AG33" s="35">
        <f t="shared" si="10"/>
        <v>14</v>
      </c>
      <c r="AH33" s="32"/>
      <c r="AI33" s="2">
        <f>'Tbl 10'!M32/'Tbl11'!C32</f>
        <v>212.37778430520143</v>
      </c>
      <c r="AJ33" s="35">
        <f t="shared" si="11"/>
        <v>16</v>
      </c>
      <c r="AK33" s="3"/>
      <c r="AL33" s="2">
        <f>('Tbl 10'!N32-'Tbl 10'!O32)/'Tbl11'!C32</f>
        <v>2488.373259625665</v>
      </c>
      <c r="AM33" s="35">
        <f t="shared" si="12"/>
        <v>15</v>
      </c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</row>
    <row r="34" spans="1:52">
      <c r="A34" s="3" t="s">
        <v>70</v>
      </c>
      <c r="B34" s="2">
        <f>+E34+H34+K34+N34+Q34+T34+W34+Z34+AC34+AF34+AI34+AL34</f>
        <v>12758.585133739358</v>
      </c>
      <c r="C34" s="35">
        <f t="shared" si="0"/>
        <v>9</v>
      </c>
      <c r="D34" s="35"/>
      <c r="E34" s="2">
        <f>'Tbl 10'!C33/'Tbl11'!C33</f>
        <v>458.32291555365595</v>
      </c>
      <c r="F34" s="35">
        <f t="shared" si="1"/>
        <v>3</v>
      </c>
      <c r="G34" s="35"/>
      <c r="H34" s="2">
        <f>'Tbl 10'!D33/'Tbl11'!C33</f>
        <v>1012.0291270434875</v>
      </c>
      <c r="I34" s="35">
        <f t="shared" si="2"/>
        <v>6</v>
      </c>
      <c r="J34" s="35"/>
      <c r="K34" s="2">
        <f>'Tbl 10'!E33/'Tbl11'!C33</f>
        <v>4987.0980482245259</v>
      </c>
      <c r="L34" s="35">
        <f t="shared" si="3"/>
        <v>7</v>
      </c>
      <c r="M34" s="35"/>
      <c r="N34" s="2">
        <f>'Tbl 10'!F33/'Tbl11'!C33</f>
        <v>171.95350999038357</v>
      </c>
      <c r="O34" s="35">
        <f t="shared" si="4"/>
        <v>21</v>
      </c>
      <c r="P34" s="35"/>
      <c r="Q34" s="2">
        <f>'Tbl 10'!G33/'Tbl11'!C33</f>
        <v>66.108198881646885</v>
      </c>
      <c r="R34" s="35">
        <f t="shared" si="5"/>
        <v>22</v>
      </c>
      <c r="S34" s="35"/>
      <c r="T34" s="2">
        <f>'Tbl 10'!H33/'Tbl11'!C33</f>
        <v>1171.1190262492432</v>
      </c>
      <c r="U34" s="35">
        <f t="shared" si="6"/>
        <v>15</v>
      </c>
      <c r="V34" s="35"/>
      <c r="W34" s="2">
        <f>'Tbl 10'!I33/'Tbl11'!C33</f>
        <v>243.71252270541726</v>
      </c>
      <c r="X34" s="35">
        <f t="shared" si="7"/>
        <v>1</v>
      </c>
      <c r="Y34" s="3"/>
      <c r="Z34" s="2">
        <f>'Tbl 10'!J33/'Tbl11'!C33</f>
        <v>110.64467357623678</v>
      </c>
      <c r="AA34" s="35">
        <f t="shared" si="8"/>
        <v>12</v>
      </c>
      <c r="AB34" s="32"/>
      <c r="AC34" s="2">
        <f>'Tbl 10'!K33/'Tbl11'!C33</f>
        <v>1006.0692310432024</v>
      </c>
      <c r="AD34" s="35">
        <f t="shared" si="9"/>
        <v>2</v>
      </c>
      <c r="AE34" s="3"/>
      <c r="AF34" s="2">
        <f>'Tbl 10'!L33/'Tbl11'!C33</f>
        <v>736.20681696762472</v>
      </c>
      <c r="AG34" s="35">
        <f t="shared" si="10"/>
        <v>21</v>
      </c>
      <c r="AH34" s="32"/>
      <c r="AI34" s="2">
        <f>'Tbl 10'!M33/'Tbl11'!C33</f>
        <v>323.80926737187019</v>
      </c>
      <c r="AJ34" s="35">
        <f t="shared" si="11"/>
        <v>5</v>
      </c>
      <c r="AK34" s="3"/>
      <c r="AL34" s="2">
        <f>('Tbl 10'!N33-'Tbl 10'!O33)/'Tbl11'!C33</f>
        <v>2471.5117961320657</v>
      </c>
      <c r="AM34" s="35">
        <f t="shared" si="12"/>
        <v>17</v>
      </c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</row>
    <row r="35" spans="1:52">
      <c r="C35" s="35"/>
      <c r="F35" s="35"/>
      <c r="I35" s="35"/>
      <c r="L35" s="35"/>
      <c r="O35" s="35"/>
      <c r="R35" s="35"/>
      <c r="U35" s="35"/>
      <c r="X35" s="35"/>
      <c r="AA35" s="35"/>
      <c r="AD35" s="35"/>
      <c r="AG35" s="35"/>
      <c r="AJ35" s="35"/>
      <c r="AM35" s="35"/>
    </row>
    <row r="36" spans="1:52">
      <c r="A36" s="3" t="s">
        <v>71</v>
      </c>
      <c r="B36" s="2">
        <f>+E36+H36+K36+N36+Q36+T36+W36+Z36+AC36+AF36+AI36+AL36</f>
        <v>11087.150907321928</v>
      </c>
      <c r="C36" s="35">
        <f t="shared" si="0"/>
        <v>22</v>
      </c>
      <c r="D36" s="35"/>
      <c r="E36" s="2">
        <f>'Tbl 10'!C35/'Tbl11'!C35</f>
        <v>243.34788894922613</v>
      </c>
      <c r="F36" s="35">
        <f t="shared" si="1"/>
        <v>17</v>
      </c>
      <c r="G36" s="35"/>
      <c r="H36" s="2">
        <f>'Tbl 10'!D35/'Tbl11'!C35</f>
        <v>892.42600687845061</v>
      </c>
      <c r="I36" s="35">
        <f t="shared" si="2"/>
        <v>9</v>
      </c>
      <c r="J36" s="35"/>
      <c r="K36" s="2">
        <f>'Tbl 10'!E35/'Tbl11'!C35</f>
        <v>4580.3110349352864</v>
      </c>
      <c r="L36" s="35">
        <f t="shared" si="3"/>
        <v>15</v>
      </c>
      <c r="M36" s="35"/>
      <c r="N36" s="2">
        <f>'Tbl 10'!F35/'Tbl11'!C35</f>
        <v>171.90673364105351</v>
      </c>
      <c r="O36" s="35">
        <f t="shared" si="4"/>
        <v>22</v>
      </c>
      <c r="P36" s="35"/>
      <c r="Q36" s="2">
        <f>'Tbl 10'!G35/'Tbl11'!C35</f>
        <v>151.13083310706853</v>
      </c>
      <c r="R36" s="35">
        <f t="shared" si="5"/>
        <v>8</v>
      </c>
      <c r="S36" s="35"/>
      <c r="T36" s="2">
        <f>'Tbl 10'!H35/'Tbl11'!C35</f>
        <v>975.47787808851479</v>
      </c>
      <c r="U36" s="35">
        <f t="shared" si="6"/>
        <v>23</v>
      </c>
      <c r="V36" s="35"/>
      <c r="W36" s="2">
        <f>'Tbl 10'!I35/'Tbl11'!C35</f>
        <v>45.602880351162995</v>
      </c>
      <c r="X36" s="35">
        <f t="shared" si="7"/>
        <v>23</v>
      </c>
      <c r="Y36" s="32"/>
      <c r="Z36" s="2">
        <f>'Tbl 10'!J35/'Tbl11'!C35</f>
        <v>0</v>
      </c>
      <c r="AA36" s="35">
        <f t="shared" si="8"/>
        <v>22</v>
      </c>
      <c r="AB36" s="32"/>
      <c r="AC36" s="2">
        <f>'Tbl 10'!K35/'Tbl11'!C35</f>
        <v>525.80521087881255</v>
      </c>
      <c r="AD36" s="35">
        <f t="shared" si="9"/>
        <v>21</v>
      </c>
      <c r="AE36" s="32"/>
      <c r="AF36" s="2">
        <f>'Tbl 10'!L35/'Tbl11'!C35</f>
        <v>773.66093537876725</v>
      </c>
      <c r="AG36" s="35">
        <f t="shared" si="10"/>
        <v>17</v>
      </c>
      <c r="AH36" s="32"/>
      <c r="AI36" s="2">
        <f>'Tbl 10'!M35/'Tbl11'!C35</f>
        <v>236.75391890668837</v>
      </c>
      <c r="AJ36" s="35">
        <f t="shared" si="11"/>
        <v>12</v>
      </c>
      <c r="AK36" s="3"/>
      <c r="AL36" s="2">
        <f>('Tbl 10'!N35-'Tbl 10'!O35)/'Tbl11'!C35</f>
        <v>2490.7275862068955</v>
      </c>
      <c r="AM36" s="35">
        <f t="shared" si="12"/>
        <v>14</v>
      </c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</row>
    <row r="37" spans="1:52">
      <c r="A37" s="3" t="s">
        <v>72</v>
      </c>
      <c r="B37" s="2">
        <f>+E37+H37+K37+N37+Q37+T37+W37+Z37+AC37+AF37+AI37+AL37</f>
        <v>11391.168815506553</v>
      </c>
      <c r="C37" s="35">
        <f t="shared" si="0"/>
        <v>21</v>
      </c>
      <c r="D37" s="35"/>
      <c r="E37" s="2">
        <f>'Tbl 10'!C36/'Tbl11'!C36</f>
        <v>321.22900866373374</v>
      </c>
      <c r="F37" s="35">
        <f t="shared" si="1"/>
        <v>9</v>
      </c>
      <c r="G37" s="35"/>
      <c r="H37" s="2">
        <f>'Tbl 10'!D36/'Tbl11'!C36</f>
        <v>790.62173715509243</v>
      </c>
      <c r="I37" s="35">
        <f t="shared" si="2"/>
        <v>17</v>
      </c>
      <c r="J37" s="35"/>
      <c r="K37" s="2">
        <f>'Tbl 10'!E36/'Tbl11'!C36</f>
        <v>4540.3208307468085</v>
      </c>
      <c r="L37" s="35">
        <f t="shared" si="3"/>
        <v>16</v>
      </c>
      <c r="M37" s="35"/>
      <c r="N37" s="2">
        <f>'Tbl 10'!F36/'Tbl11'!C36</f>
        <v>304.35650004948144</v>
      </c>
      <c r="O37" s="35">
        <f t="shared" si="4"/>
        <v>5</v>
      </c>
      <c r="P37" s="35"/>
      <c r="Q37" s="2">
        <f>'Tbl 10'!G36/'Tbl11'!C36</f>
        <v>140.80654818133564</v>
      </c>
      <c r="R37" s="35">
        <f t="shared" si="5"/>
        <v>10</v>
      </c>
      <c r="S37" s="35"/>
      <c r="T37" s="2">
        <f>'Tbl 10'!H36/'Tbl11'!C36</f>
        <v>972.6501758836921</v>
      </c>
      <c r="U37" s="35">
        <f t="shared" si="6"/>
        <v>24</v>
      </c>
      <c r="V37" s="35"/>
      <c r="W37" s="2">
        <f>'Tbl 10'!I36/'Tbl11'!C36</f>
        <v>64.350752566282523</v>
      </c>
      <c r="X37" s="35">
        <f t="shared" si="7"/>
        <v>17</v>
      </c>
      <c r="Y37" s="32"/>
      <c r="Z37" s="2">
        <f>'Tbl 10'!J36/'Tbl11'!C36</f>
        <v>159.26250078720321</v>
      </c>
      <c r="AA37" s="35">
        <f t="shared" si="8"/>
        <v>2</v>
      </c>
      <c r="AB37" s="32"/>
      <c r="AC37" s="2">
        <f>'Tbl 10'!K36/'Tbl11'!C36</f>
        <v>455.76235504214912</v>
      </c>
      <c r="AD37" s="35">
        <f t="shared" si="9"/>
        <v>23</v>
      </c>
      <c r="AE37" s="32"/>
      <c r="AF37" s="2">
        <f>'Tbl 10'!L36/'Tbl11'!C36</f>
        <v>835.99029490881912</v>
      </c>
      <c r="AG37" s="35">
        <f t="shared" si="10"/>
        <v>9</v>
      </c>
      <c r="AH37" s="32"/>
      <c r="AI37" s="2">
        <f>'Tbl 10'!M36/'Tbl11'!C36</f>
        <v>432.4576394699198</v>
      </c>
      <c r="AJ37" s="35">
        <f t="shared" si="11"/>
        <v>1</v>
      </c>
      <c r="AK37" s="3"/>
      <c r="AL37" s="2">
        <f>('Tbl 10'!N36-'Tbl 10'!O36)/'Tbl11'!C36</f>
        <v>2373.3604720520361</v>
      </c>
      <c r="AM37" s="35">
        <f t="shared" si="12"/>
        <v>18</v>
      </c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</row>
    <row r="38" spans="1:52">
      <c r="A38" s="3" t="s">
        <v>73</v>
      </c>
      <c r="B38" s="2">
        <f>+E38+H38+K38+N38+Q38+T38+W38+Z38+AC38+AF38+AI38+AL38</f>
        <v>11774.445128668682</v>
      </c>
      <c r="C38" s="35">
        <f t="shared" si="0"/>
        <v>16</v>
      </c>
      <c r="D38" s="35"/>
      <c r="E38" s="2">
        <f>'Tbl 10'!C37/'Tbl11'!C37</f>
        <v>316.609268805966</v>
      </c>
      <c r="F38" s="35">
        <f t="shared" si="1"/>
        <v>11</v>
      </c>
      <c r="G38" s="35"/>
      <c r="H38" s="2">
        <f>'Tbl 10'!D37/'Tbl11'!C37</f>
        <v>816.30251758424902</v>
      </c>
      <c r="I38" s="35">
        <f t="shared" si="2"/>
        <v>15</v>
      </c>
      <c r="J38" s="35"/>
      <c r="K38" s="2">
        <f>'Tbl 10'!E37/'Tbl11'!C37</f>
        <v>4777.3853747069279</v>
      </c>
      <c r="L38" s="35">
        <f t="shared" si="3"/>
        <v>11</v>
      </c>
      <c r="M38" s="35"/>
      <c r="N38" s="2">
        <f>'Tbl 10'!F37/'Tbl11'!C37</f>
        <v>229.36975650405356</v>
      </c>
      <c r="O38" s="35">
        <f t="shared" si="4"/>
        <v>13</v>
      </c>
      <c r="P38" s="35"/>
      <c r="Q38" s="2">
        <f>'Tbl 10'!G37/'Tbl11'!C37</f>
        <v>139.1091070873704</v>
      </c>
      <c r="R38" s="35">
        <f t="shared" si="5"/>
        <v>12</v>
      </c>
      <c r="S38" s="35"/>
      <c r="T38" s="2">
        <f>'Tbl 10'!H37/'Tbl11'!C37</f>
        <v>1211.3882432699641</v>
      </c>
      <c r="U38" s="35">
        <f t="shared" si="6"/>
        <v>12</v>
      </c>
      <c r="V38" s="35"/>
      <c r="W38" s="2">
        <f>'Tbl 10'!I37/'Tbl11'!C37</f>
        <v>147.7473673060083</v>
      </c>
      <c r="X38" s="35">
        <f t="shared" si="7"/>
        <v>4</v>
      </c>
      <c r="Y38" s="3"/>
      <c r="Z38" s="2">
        <f>'Tbl 10'!J37/'Tbl11'!C37</f>
        <v>97.590758029434198</v>
      </c>
      <c r="AA38" s="35">
        <f t="shared" si="8"/>
        <v>16</v>
      </c>
      <c r="AB38" s="32"/>
      <c r="AC38" s="2">
        <f>'Tbl 10'!K37/'Tbl11'!C37</f>
        <v>571.9700594615972</v>
      </c>
      <c r="AD38" s="35">
        <f t="shared" si="9"/>
        <v>19</v>
      </c>
      <c r="AE38" s="3"/>
      <c r="AF38" s="2">
        <f>'Tbl 10'!L37/'Tbl11'!C37</f>
        <v>765.93290373153297</v>
      </c>
      <c r="AG38" s="35">
        <f t="shared" si="10"/>
        <v>19</v>
      </c>
      <c r="AH38" s="32"/>
      <c r="AI38" s="2">
        <f>'Tbl 10'!M37/'Tbl11'!C37</f>
        <v>216.63338535634588</v>
      </c>
      <c r="AJ38" s="35">
        <f t="shared" si="11"/>
        <v>15</v>
      </c>
      <c r="AK38" s="3"/>
      <c r="AL38" s="2">
        <f>('Tbl 10'!N37-'Tbl 10'!O37)/'Tbl11'!C37</f>
        <v>2484.4063868252297</v>
      </c>
      <c r="AM38" s="35">
        <f t="shared" si="12"/>
        <v>16</v>
      </c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</row>
    <row r="39" spans="1:52">
      <c r="A39" s="8" t="s">
        <v>74</v>
      </c>
      <c r="B39" s="9">
        <f>+E39+H39+K39+N39+Q39+T39+W39+Z39+AC39+AF39+AI39+AL39</f>
        <v>15123.820778291245</v>
      </c>
      <c r="C39" s="36">
        <f t="shared" si="0"/>
        <v>1</v>
      </c>
      <c r="D39" s="36"/>
      <c r="E39" s="9">
        <f>'Tbl 10'!C38/'Tbl11'!C38</f>
        <v>231.36859294527687</v>
      </c>
      <c r="F39" s="36">
        <f t="shared" si="1"/>
        <v>19</v>
      </c>
      <c r="G39" s="36"/>
      <c r="H39" s="9">
        <f>'Tbl 10'!D38/'Tbl11'!C38</f>
        <v>1056.6864942662871</v>
      </c>
      <c r="I39" s="36">
        <f t="shared" si="2"/>
        <v>2</v>
      </c>
      <c r="J39" s="36"/>
      <c r="K39" s="9">
        <f>'Tbl 10'!E38/'Tbl11'!C38</f>
        <v>6401.7398154631319</v>
      </c>
      <c r="L39" s="36">
        <f t="shared" si="3"/>
        <v>1</v>
      </c>
      <c r="M39" s="36"/>
      <c r="N39" s="9">
        <f>'Tbl 10'!F38/'Tbl11'!C38</f>
        <v>329.50505687034183</v>
      </c>
      <c r="O39" s="36">
        <f t="shared" si="4"/>
        <v>3</v>
      </c>
      <c r="P39" s="36"/>
      <c r="Q39" s="9">
        <f>'Tbl 10'!G38/'Tbl11'!C38</f>
        <v>189.20292676095784</v>
      </c>
      <c r="R39" s="36">
        <f t="shared" si="5"/>
        <v>6</v>
      </c>
      <c r="S39" s="36"/>
      <c r="T39" s="9">
        <f>'Tbl 10'!H38/'Tbl11'!C38</f>
        <v>1574.8416437162552</v>
      </c>
      <c r="U39" s="36">
        <f t="shared" si="6"/>
        <v>5</v>
      </c>
      <c r="V39" s="36"/>
      <c r="W39" s="9">
        <f>'Tbl 10'!I38/'Tbl11'!C38</f>
        <v>48.108730492150187</v>
      </c>
      <c r="X39" s="36">
        <f t="shared" si="7"/>
        <v>22</v>
      </c>
      <c r="Y39" s="8"/>
      <c r="Z39" s="9">
        <f>'Tbl 10'!J38/'Tbl11'!C38</f>
        <v>135.12329894661502</v>
      </c>
      <c r="AA39" s="36">
        <f t="shared" si="8"/>
        <v>6</v>
      </c>
      <c r="AB39" s="33"/>
      <c r="AC39" s="9">
        <f>'Tbl 10'!K38/'Tbl11'!C38</f>
        <v>946.38598546733283</v>
      </c>
      <c r="AD39" s="36">
        <f t="shared" si="9"/>
        <v>5</v>
      </c>
      <c r="AE39" s="33"/>
      <c r="AF39" s="9">
        <f>'Tbl 10'!L38/'Tbl11'!C38</f>
        <v>1135.567690488416</v>
      </c>
      <c r="AG39" s="36">
        <f t="shared" si="10"/>
        <v>1</v>
      </c>
      <c r="AH39" s="33"/>
      <c r="AI39" s="9">
        <f>'Tbl 10'!M38/'Tbl11'!C38</f>
        <v>154.94474941262504</v>
      </c>
      <c r="AJ39" s="36">
        <f t="shared" si="11"/>
        <v>23</v>
      </c>
      <c r="AK39" s="8"/>
      <c r="AL39" s="9">
        <f>('Tbl 10'!N38-'Tbl 10'!O38)/'Tbl11'!C38</f>
        <v>2920.345793461855</v>
      </c>
      <c r="AM39" s="36">
        <f t="shared" si="12"/>
        <v>2</v>
      </c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</row>
    <row r="40" spans="1:52">
      <c r="A40" s="3" t="s">
        <v>179</v>
      </c>
      <c r="B40" s="2"/>
      <c r="C40" s="35"/>
      <c r="D40" s="35"/>
      <c r="E40" s="2"/>
      <c r="F40" s="35"/>
      <c r="G40" s="35"/>
      <c r="H40" s="2"/>
      <c r="I40" s="35"/>
      <c r="J40" s="35"/>
      <c r="K40" s="2"/>
      <c r="L40" s="35"/>
      <c r="M40" s="35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32"/>
      <c r="AH40" s="32"/>
      <c r="AI40" s="2"/>
      <c r="AJ40" s="2"/>
      <c r="AK40" s="2"/>
      <c r="AL40" s="2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</row>
    <row r="41" spans="1:52">
      <c r="A41" s="3" t="s">
        <v>104</v>
      </c>
      <c r="F41" s="37"/>
      <c r="G41" s="37"/>
      <c r="I41" s="37"/>
      <c r="J41" s="37"/>
      <c r="AG41" s="34"/>
      <c r="AH41" s="34"/>
    </row>
    <row r="42" spans="1:52">
      <c r="F42" s="37"/>
      <c r="G42" s="37"/>
      <c r="I42" s="37"/>
      <c r="J42" s="37"/>
      <c r="AG42" s="34"/>
      <c r="AH42" s="34"/>
    </row>
    <row r="43" spans="1:52">
      <c r="F43" s="37"/>
      <c r="G43" s="37"/>
      <c r="I43" s="37"/>
      <c r="J43" s="37"/>
      <c r="AG43" s="34"/>
      <c r="AH43" s="34"/>
    </row>
    <row r="44" spans="1:52">
      <c r="F44" s="37"/>
      <c r="G44" s="37"/>
      <c r="AG44" s="34"/>
      <c r="AH44" s="34"/>
    </row>
    <row r="45" spans="1:52">
      <c r="F45" s="37"/>
      <c r="G45" s="37"/>
      <c r="AG45" s="34"/>
      <c r="AH45" s="34"/>
    </row>
    <row r="46" spans="1:52">
      <c r="F46" s="37"/>
      <c r="G46" s="37"/>
      <c r="H46" s="31"/>
      <c r="AG46" s="34"/>
      <c r="AH46" s="34"/>
    </row>
    <row r="47" spans="1:52">
      <c r="AG47" s="34"/>
      <c r="AH47" s="34"/>
    </row>
    <row r="48" spans="1:52">
      <c r="AG48" s="34"/>
      <c r="AH48" s="34"/>
    </row>
    <row r="49" spans="33:34">
      <c r="AG49" s="34"/>
      <c r="AH49" s="34"/>
    </row>
    <row r="50" spans="33:34">
      <c r="AG50" s="34"/>
      <c r="AH50" s="34"/>
    </row>
    <row r="51" spans="33:34">
      <c r="AG51" s="34"/>
      <c r="AH51" s="34"/>
    </row>
    <row r="52" spans="33:34">
      <c r="AG52" s="34"/>
      <c r="AH52" s="34"/>
    </row>
    <row r="53" spans="33:34">
      <c r="AG53" s="34"/>
      <c r="AH53" s="34"/>
    </row>
    <row r="54" spans="33:34">
      <c r="AG54" s="34"/>
      <c r="AH54" s="34"/>
    </row>
    <row r="55" spans="33:34">
      <c r="AG55" s="34"/>
      <c r="AH55" s="34"/>
    </row>
    <row r="56" spans="33:34">
      <c r="AG56" s="34"/>
      <c r="AH56" s="34"/>
    </row>
    <row r="57" spans="33:34">
      <c r="AG57" s="34"/>
      <c r="AH57" s="34"/>
    </row>
    <row r="58" spans="33:34">
      <c r="AG58" s="34"/>
      <c r="AH58" s="34"/>
    </row>
    <row r="59" spans="33:34">
      <c r="AG59" s="34"/>
      <c r="AH59" s="34"/>
    </row>
    <row r="60" spans="33:34">
      <c r="AG60" s="34"/>
      <c r="AH60" s="34"/>
    </row>
    <row r="61" spans="33:34">
      <c r="AG61" s="34"/>
      <c r="AH61" s="34"/>
    </row>
    <row r="62" spans="33:34">
      <c r="AG62" s="34"/>
      <c r="AH62" s="34"/>
    </row>
    <row r="63" spans="33:34">
      <c r="AG63" s="34"/>
      <c r="AH63" s="34"/>
    </row>
    <row r="64" spans="33:34">
      <c r="AG64" s="34"/>
      <c r="AH64" s="34"/>
    </row>
    <row r="65" spans="33:34">
      <c r="AG65" s="34"/>
      <c r="AH65" s="34"/>
    </row>
    <row r="66" spans="33:34">
      <c r="AG66" s="34"/>
      <c r="AH66" s="34"/>
    </row>
    <row r="67" spans="33:34">
      <c r="AG67" s="34"/>
      <c r="AH67" s="34"/>
    </row>
    <row r="68" spans="33:34">
      <c r="AG68" s="34"/>
      <c r="AH68" s="34"/>
    </row>
    <row r="69" spans="33:34">
      <c r="AG69" s="34"/>
      <c r="AH69" s="34"/>
    </row>
    <row r="70" spans="33:34">
      <c r="AG70" s="34"/>
      <c r="AH70" s="34"/>
    </row>
    <row r="71" spans="33:34">
      <c r="AG71" s="34"/>
      <c r="AH71" s="34"/>
    </row>
    <row r="72" spans="33:34">
      <c r="AG72" s="34"/>
      <c r="AH72" s="34"/>
    </row>
    <row r="73" spans="33:34">
      <c r="AG73" s="34"/>
      <c r="AH73" s="34"/>
    </row>
    <row r="74" spans="33:34">
      <c r="AG74" s="34"/>
      <c r="AH74" s="34"/>
    </row>
    <row r="75" spans="33:34">
      <c r="AG75" s="34"/>
      <c r="AH75" s="34"/>
    </row>
    <row r="76" spans="33:34">
      <c r="AG76" s="34"/>
      <c r="AH76" s="34"/>
    </row>
    <row r="77" spans="33:34">
      <c r="AG77" s="34"/>
      <c r="AH77" s="34"/>
    </row>
    <row r="78" spans="33:34">
      <c r="AG78" s="34"/>
      <c r="AH78" s="34"/>
    </row>
    <row r="79" spans="33:34">
      <c r="AG79" s="34"/>
      <c r="AH79" s="34"/>
    </row>
    <row r="80" spans="33:34">
      <c r="AG80" s="34"/>
      <c r="AH80" s="34"/>
    </row>
    <row r="81" spans="33:34">
      <c r="AG81" s="34"/>
      <c r="AH81" s="34"/>
    </row>
    <row r="82" spans="33:34">
      <c r="AG82" s="34"/>
      <c r="AH82" s="34"/>
    </row>
    <row r="83" spans="33:34">
      <c r="AG83" s="34"/>
      <c r="AH83" s="34"/>
    </row>
    <row r="84" spans="33:34">
      <c r="AG84" s="34"/>
      <c r="AH84" s="34"/>
    </row>
    <row r="85" spans="33:34">
      <c r="AG85" s="34"/>
      <c r="AH85" s="34"/>
    </row>
    <row r="86" spans="33:34">
      <c r="AG86" s="34"/>
      <c r="AH86" s="34"/>
    </row>
    <row r="87" spans="33:34">
      <c r="AG87" s="34"/>
      <c r="AH87" s="34"/>
    </row>
    <row r="88" spans="33:34">
      <c r="AG88" s="34"/>
      <c r="AH88" s="34"/>
    </row>
    <row r="89" spans="33:34">
      <c r="AG89" s="34"/>
      <c r="AH89" s="34"/>
    </row>
    <row r="90" spans="33:34">
      <c r="AG90" s="34"/>
      <c r="AH90" s="34"/>
    </row>
    <row r="91" spans="33:34">
      <c r="AG91" s="34"/>
      <c r="AH91" s="34"/>
    </row>
    <row r="92" spans="33:34">
      <c r="AG92" s="34"/>
      <c r="AH92" s="34"/>
    </row>
    <row r="93" spans="33:34">
      <c r="AG93" s="34"/>
      <c r="AH93" s="34"/>
    </row>
    <row r="94" spans="33:34">
      <c r="AG94" s="34"/>
      <c r="AH94" s="34"/>
    </row>
    <row r="95" spans="33:34">
      <c r="AG95" s="34"/>
      <c r="AH95" s="34"/>
    </row>
    <row r="96" spans="33:34">
      <c r="AG96" s="34"/>
      <c r="AH96" s="34"/>
    </row>
    <row r="97" spans="33:34">
      <c r="AG97" s="34"/>
      <c r="AH97" s="34"/>
    </row>
    <row r="98" spans="33:34">
      <c r="AG98" s="34"/>
      <c r="AH98" s="34"/>
    </row>
    <row r="99" spans="33:34">
      <c r="AG99" s="34"/>
      <c r="AH99" s="34"/>
    </row>
    <row r="100" spans="33:34">
      <c r="AG100" s="34"/>
      <c r="AH100" s="34"/>
    </row>
    <row r="101" spans="33:34">
      <c r="AG101" s="34"/>
      <c r="AH101" s="34"/>
    </row>
    <row r="102" spans="33:34">
      <c r="AG102" s="34"/>
      <c r="AH102" s="34"/>
    </row>
    <row r="103" spans="33:34">
      <c r="AG103" s="34"/>
      <c r="AH103" s="34"/>
    </row>
    <row r="104" spans="33:34">
      <c r="AG104" s="34"/>
      <c r="AH104" s="34"/>
    </row>
    <row r="105" spans="33:34">
      <c r="AG105" s="34"/>
      <c r="AH105" s="34"/>
    </row>
    <row r="106" spans="33:34">
      <c r="AG106" s="34"/>
      <c r="AH106" s="34"/>
    </row>
    <row r="107" spans="33:34">
      <c r="AG107" s="34"/>
      <c r="AH107" s="34"/>
    </row>
    <row r="108" spans="33:34">
      <c r="AG108" s="34"/>
      <c r="AH108" s="34"/>
    </row>
    <row r="109" spans="33:34">
      <c r="AG109" s="34"/>
      <c r="AH109" s="34"/>
    </row>
    <row r="110" spans="33:34">
      <c r="AG110" s="34"/>
      <c r="AH110" s="34"/>
    </row>
    <row r="111" spans="33:34">
      <c r="AG111" s="34"/>
      <c r="AH111" s="34"/>
    </row>
    <row r="112" spans="33:34">
      <c r="AG112" s="34"/>
      <c r="AH112" s="34"/>
    </row>
    <row r="113" spans="33:34">
      <c r="AG113" s="34"/>
      <c r="AH113" s="34"/>
    </row>
    <row r="114" spans="33:34">
      <c r="AG114" s="34"/>
      <c r="AH114" s="34"/>
    </row>
    <row r="115" spans="33:34">
      <c r="AG115" s="34"/>
      <c r="AH115" s="34"/>
    </row>
    <row r="116" spans="33:34">
      <c r="AG116" s="34"/>
      <c r="AH116" s="34"/>
    </row>
    <row r="117" spans="33:34">
      <c r="AG117" s="34"/>
      <c r="AH117" s="34"/>
    </row>
    <row r="118" spans="33:34">
      <c r="AG118" s="34"/>
      <c r="AH118" s="34"/>
    </row>
    <row r="119" spans="33:34">
      <c r="AG119" s="34"/>
      <c r="AH119" s="34"/>
    </row>
    <row r="120" spans="33:34">
      <c r="AG120" s="34"/>
      <c r="AH120" s="34"/>
    </row>
    <row r="121" spans="33:34">
      <c r="AG121" s="34"/>
      <c r="AH121" s="34"/>
    </row>
    <row r="122" spans="33:34">
      <c r="AG122" s="34"/>
      <c r="AH122" s="34"/>
    </row>
    <row r="123" spans="33:34">
      <c r="AG123" s="34"/>
      <c r="AH123" s="34"/>
    </row>
    <row r="124" spans="33:34">
      <c r="AG124" s="34"/>
      <c r="AH124" s="34"/>
    </row>
    <row r="125" spans="33:34">
      <c r="AG125" s="34"/>
      <c r="AH125" s="34"/>
    </row>
    <row r="126" spans="33:34">
      <c r="AG126" s="34"/>
      <c r="AH126" s="34"/>
    </row>
    <row r="127" spans="33:34">
      <c r="AG127" s="34"/>
      <c r="AH127" s="34"/>
    </row>
    <row r="128" spans="33:34">
      <c r="AG128" s="34"/>
      <c r="AH128" s="34"/>
    </row>
    <row r="129" spans="33:34">
      <c r="AG129" s="34"/>
      <c r="AH129" s="34"/>
    </row>
    <row r="130" spans="33:34">
      <c r="AG130" s="34"/>
      <c r="AH130" s="34"/>
    </row>
    <row r="131" spans="33:34">
      <c r="AG131" s="34"/>
      <c r="AH131" s="34"/>
    </row>
    <row r="132" spans="33:34">
      <c r="AG132" s="34"/>
      <c r="AH132" s="34"/>
    </row>
    <row r="133" spans="33:34">
      <c r="AG133" s="34"/>
      <c r="AH133" s="34"/>
    </row>
    <row r="134" spans="33:34">
      <c r="AG134" s="34"/>
      <c r="AH134" s="34"/>
    </row>
    <row r="135" spans="33:34">
      <c r="AG135" s="34"/>
      <c r="AH135" s="34"/>
    </row>
    <row r="136" spans="33:34">
      <c r="AG136" s="34"/>
      <c r="AH136" s="34"/>
    </row>
    <row r="137" spans="33:34">
      <c r="AG137" s="34"/>
      <c r="AH137" s="34"/>
    </row>
    <row r="138" spans="33:34">
      <c r="AG138" s="34"/>
      <c r="AH138" s="34"/>
    </row>
    <row r="139" spans="33:34">
      <c r="AG139" s="34"/>
      <c r="AH139" s="34"/>
    </row>
    <row r="140" spans="33:34">
      <c r="AG140" s="34"/>
      <c r="AH140" s="34"/>
    </row>
    <row r="141" spans="33:34">
      <c r="AG141" s="34"/>
      <c r="AH141" s="34"/>
    </row>
    <row r="142" spans="33:34">
      <c r="AG142" s="34"/>
      <c r="AH142" s="34"/>
    </row>
    <row r="143" spans="33:34">
      <c r="AG143" s="34"/>
      <c r="AH143" s="34"/>
    </row>
    <row r="144" spans="33:34">
      <c r="AG144" s="34"/>
      <c r="AH144" s="34"/>
    </row>
    <row r="145" spans="33:34">
      <c r="AG145" s="34"/>
      <c r="AH145" s="34"/>
    </row>
    <row r="146" spans="33:34">
      <c r="AG146" s="34"/>
      <c r="AH146" s="34"/>
    </row>
    <row r="147" spans="33:34">
      <c r="AG147" s="34"/>
      <c r="AH147" s="34"/>
    </row>
    <row r="148" spans="33:34">
      <c r="AG148" s="34"/>
      <c r="AH148" s="34"/>
    </row>
    <row r="149" spans="33:34">
      <c r="AG149" s="34"/>
      <c r="AH149" s="34"/>
    </row>
    <row r="150" spans="33:34">
      <c r="AG150" s="34"/>
      <c r="AH150" s="34"/>
    </row>
    <row r="151" spans="33:34">
      <c r="AG151" s="34"/>
      <c r="AH151" s="34"/>
    </row>
    <row r="152" spans="33:34">
      <c r="AG152" s="34"/>
      <c r="AH152" s="34"/>
    </row>
    <row r="153" spans="33:34">
      <c r="AG153" s="34"/>
      <c r="AH153" s="34"/>
    </row>
    <row r="154" spans="33:34">
      <c r="AG154" s="34"/>
      <c r="AH154" s="34"/>
    </row>
    <row r="155" spans="33:34">
      <c r="AG155" s="34"/>
      <c r="AH155" s="34"/>
    </row>
    <row r="156" spans="33:34">
      <c r="AG156" s="34"/>
      <c r="AH156" s="34"/>
    </row>
    <row r="157" spans="33:34">
      <c r="AG157" s="34"/>
      <c r="AH157" s="34"/>
    </row>
    <row r="158" spans="33:34">
      <c r="AG158" s="34"/>
      <c r="AH158" s="34"/>
    </row>
    <row r="159" spans="33:34">
      <c r="AG159" s="34"/>
      <c r="AH159" s="34"/>
    </row>
    <row r="160" spans="33:34">
      <c r="AG160" s="34"/>
      <c r="AH160" s="34"/>
    </row>
    <row r="161" spans="33:34">
      <c r="AG161" s="34"/>
      <c r="AH161" s="34"/>
    </row>
    <row r="162" spans="33:34">
      <c r="AG162" s="34"/>
      <c r="AH162" s="34"/>
    </row>
    <row r="163" spans="33:34">
      <c r="AG163" s="34"/>
      <c r="AH163" s="34"/>
    </row>
    <row r="164" spans="33:34">
      <c r="AG164" s="34"/>
      <c r="AH164" s="34"/>
    </row>
    <row r="165" spans="33:34">
      <c r="AG165" s="34"/>
      <c r="AH165" s="34"/>
    </row>
    <row r="166" spans="33:34">
      <c r="AG166" s="34"/>
      <c r="AH166" s="34"/>
    </row>
    <row r="167" spans="33:34">
      <c r="AG167" s="34"/>
      <c r="AH167" s="34"/>
    </row>
    <row r="168" spans="33:34">
      <c r="AG168" s="34"/>
      <c r="AH168" s="34"/>
    </row>
    <row r="169" spans="33:34">
      <c r="AG169" s="34"/>
      <c r="AH169" s="34"/>
    </row>
    <row r="170" spans="33:34">
      <c r="AG170" s="34"/>
      <c r="AH170" s="34"/>
    </row>
    <row r="171" spans="33:34">
      <c r="AG171" s="34"/>
      <c r="AH171" s="34"/>
    </row>
    <row r="172" spans="33:34">
      <c r="AG172" s="34"/>
      <c r="AH172" s="34"/>
    </row>
    <row r="173" spans="33:34">
      <c r="AG173" s="34"/>
      <c r="AH173" s="34"/>
    </row>
    <row r="174" spans="33:34">
      <c r="AG174" s="34"/>
      <c r="AH174" s="34"/>
    </row>
    <row r="175" spans="33:34">
      <c r="AG175" s="34"/>
      <c r="AH175" s="34"/>
    </row>
    <row r="176" spans="33:34">
      <c r="AG176" s="34"/>
      <c r="AH176" s="34"/>
    </row>
    <row r="177" spans="33:34">
      <c r="AG177" s="34"/>
      <c r="AH177" s="34"/>
    </row>
    <row r="178" spans="33:34">
      <c r="AG178" s="34"/>
      <c r="AH178" s="34"/>
    </row>
    <row r="179" spans="33:34">
      <c r="AG179" s="34"/>
      <c r="AH179" s="34"/>
    </row>
    <row r="180" spans="33:34">
      <c r="AG180" s="34"/>
      <c r="AH180" s="34"/>
    </row>
    <row r="181" spans="33:34">
      <c r="AG181" s="34"/>
      <c r="AH181" s="34"/>
    </row>
    <row r="182" spans="33:34">
      <c r="AG182" s="34"/>
      <c r="AH182" s="34"/>
    </row>
    <row r="183" spans="33:34">
      <c r="AG183" s="34"/>
      <c r="AH183" s="34"/>
    </row>
    <row r="184" spans="33:34">
      <c r="AG184" s="34"/>
      <c r="AH184" s="34"/>
    </row>
    <row r="185" spans="33:34">
      <c r="AG185" s="34"/>
      <c r="AH185" s="34"/>
    </row>
    <row r="186" spans="33:34">
      <c r="AG186" s="34"/>
      <c r="AH186" s="34"/>
    </row>
    <row r="187" spans="33:34">
      <c r="AG187" s="34"/>
      <c r="AH187" s="34"/>
    </row>
    <row r="188" spans="33:34">
      <c r="AG188" s="34"/>
      <c r="AH188" s="34"/>
    </row>
    <row r="189" spans="33:34">
      <c r="AG189" s="34"/>
      <c r="AH189" s="34"/>
    </row>
    <row r="190" spans="33:34">
      <c r="AG190" s="34"/>
      <c r="AH190" s="34"/>
    </row>
    <row r="191" spans="33:34">
      <c r="AG191" s="34"/>
      <c r="AH191" s="34"/>
    </row>
    <row r="192" spans="33:34">
      <c r="AG192" s="34"/>
      <c r="AH192" s="34"/>
    </row>
    <row r="193" spans="33:34">
      <c r="AG193" s="34"/>
      <c r="AH193" s="34"/>
    </row>
    <row r="194" spans="33:34">
      <c r="AG194" s="34"/>
      <c r="AH194" s="34"/>
    </row>
    <row r="195" spans="33:34">
      <c r="AG195" s="34"/>
      <c r="AH195" s="34"/>
    </row>
    <row r="196" spans="33:34">
      <c r="AG196" s="34"/>
      <c r="AH196" s="34"/>
    </row>
    <row r="197" spans="33:34">
      <c r="AG197" s="34"/>
      <c r="AH197" s="34"/>
    </row>
    <row r="198" spans="33:34">
      <c r="AG198" s="34"/>
      <c r="AH198" s="34"/>
    </row>
    <row r="199" spans="33:34">
      <c r="AG199" s="34"/>
      <c r="AH199" s="34"/>
    </row>
    <row r="200" spans="33:34">
      <c r="AG200" s="34"/>
      <c r="AH200" s="34"/>
    </row>
    <row r="201" spans="33:34">
      <c r="AG201" s="34"/>
      <c r="AH201" s="34"/>
    </row>
    <row r="202" spans="33:34">
      <c r="AG202" s="34"/>
      <c r="AH202" s="34"/>
    </row>
    <row r="203" spans="33:34">
      <c r="AG203" s="34"/>
      <c r="AH203" s="34"/>
    </row>
    <row r="204" spans="33:34">
      <c r="AG204" s="34"/>
      <c r="AH204" s="34"/>
    </row>
    <row r="205" spans="33:34">
      <c r="AG205" s="34"/>
      <c r="AH205" s="34"/>
    </row>
    <row r="206" spans="33:34">
      <c r="AG206" s="34"/>
      <c r="AH206" s="34"/>
    </row>
    <row r="207" spans="33:34">
      <c r="AG207" s="34"/>
      <c r="AH207" s="34"/>
    </row>
    <row r="208" spans="33:34">
      <c r="AG208" s="34"/>
      <c r="AH208" s="34"/>
    </row>
    <row r="209" spans="33:34">
      <c r="AG209" s="34"/>
      <c r="AH209" s="34"/>
    </row>
    <row r="210" spans="33:34">
      <c r="AG210" s="34"/>
      <c r="AH210" s="34"/>
    </row>
    <row r="211" spans="33:34">
      <c r="AG211" s="34"/>
      <c r="AH211" s="34"/>
    </row>
    <row r="212" spans="33:34">
      <c r="AG212" s="34"/>
      <c r="AH212" s="34"/>
    </row>
    <row r="213" spans="33:34">
      <c r="AG213" s="34"/>
      <c r="AH213" s="34"/>
    </row>
    <row r="214" spans="33:34">
      <c r="AG214" s="34"/>
      <c r="AH214" s="34"/>
    </row>
    <row r="215" spans="33:34">
      <c r="AG215" s="34"/>
      <c r="AH215" s="34"/>
    </row>
    <row r="216" spans="33:34">
      <c r="AG216" s="34"/>
      <c r="AH216" s="34"/>
    </row>
    <row r="217" spans="33:34">
      <c r="AG217" s="34"/>
      <c r="AH217" s="34"/>
    </row>
    <row r="218" spans="33:34">
      <c r="AG218" s="34"/>
      <c r="AH218" s="34"/>
    </row>
    <row r="219" spans="33:34">
      <c r="AG219" s="34"/>
      <c r="AH219" s="34"/>
    </row>
    <row r="220" spans="33:34">
      <c r="AG220" s="34"/>
      <c r="AH220" s="34"/>
    </row>
    <row r="221" spans="33:34">
      <c r="AG221" s="34"/>
      <c r="AH221" s="34"/>
    </row>
    <row r="222" spans="33:34">
      <c r="AG222" s="34"/>
      <c r="AH222" s="34"/>
    </row>
    <row r="223" spans="33:34">
      <c r="AG223" s="34"/>
      <c r="AH223" s="34"/>
    </row>
    <row r="224" spans="33:34">
      <c r="AG224" s="34"/>
      <c r="AH224" s="34"/>
    </row>
    <row r="225" spans="33:34">
      <c r="AG225" s="34"/>
      <c r="AH225" s="34"/>
    </row>
    <row r="226" spans="33:34">
      <c r="AG226" s="34"/>
      <c r="AH226" s="34"/>
    </row>
    <row r="227" spans="33:34">
      <c r="AG227" s="34"/>
      <c r="AH227" s="34"/>
    </row>
    <row r="228" spans="33:34">
      <c r="AG228" s="34"/>
      <c r="AH228" s="34"/>
    </row>
    <row r="229" spans="33:34">
      <c r="AG229" s="34"/>
      <c r="AH229" s="34"/>
    </row>
    <row r="230" spans="33:34">
      <c r="AG230" s="34"/>
      <c r="AH230" s="34"/>
    </row>
    <row r="231" spans="33:34">
      <c r="AG231" s="34"/>
      <c r="AH231" s="34"/>
    </row>
    <row r="232" spans="33:34">
      <c r="AG232" s="34"/>
      <c r="AH232" s="34"/>
    </row>
    <row r="233" spans="33:34">
      <c r="AG233" s="34"/>
      <c r="AH233" s="34"/>
    </row>
    <row r="234" spans="33:34">
      <c r="AG234" s="34"/>
      <c r="AH234" s="34"/>
    </row>
    <row r="235" spans="33:34">
      <c r="AG235" s="34"/>
      <c r="AH235" s="34"/>
    </row>
  </sheetData>
  <sheetProtection password="CAF5" sheet="1" objects="1" scenarios="1"/>
  <mergeCells count="37">
    <mergeCell ref="H7:I7"/>
    <mergeCell ref="H6:I6"/>
    <mergeCell ref="H8:I8"/>
    <mergeCell ref="A1:AL1"/>
    <mergeCell ref="B6:C6"/>
    <mergeCell ref="N6:O6"/>
    <mergeCell ref="AI6:AJ6"/>
    <mergeCell ref="W6:X6"/>
    <mergeCell ref="A3:AL3"/>
    <mergeCell ref="A4:AL4"/>
    <mergeCell ref="K6:L6"/>
    <mergeCell ref="Q6:R6"/>
    <mergeCell ref="B7:C7"/>
    <mergeCell ref="B8:C8"/>
    <mergeCell ref="E7:F7"/>
    <mergeCell ref="E8:F8"/>
    <mergeCell ref="Z7:AA7"/>
    <mergeCell ref="Z8:AA8"/>
    <mergeCell ref="K7:L7"/>
    <mergeCell ref="K8:L8"/>
    <mergeCell ref="T7:U7"/>
    <mergeCell ref="T8:U8"/>
    <mergeCell ref="W7:X7"/>
    <mergeCell ref="W8:X8"/>
    <mergeCell ref="N7:O7"/>
    <mergeCell ref="N8:O8"/>
    <mergeCell ref="Q7:R7"/>
    <mergeCell ref="Q8:R8"/>
    <mergeCell ref="AC8:AD8"/>
    <mergeCell ref="AC6:AD6"/>
    <mergeCell ref="AC7:AD7"/>
    <mergeCell ref="AL7:AM7"/>
    <mergeCell ref="AL8:AM8"/>
    <mergeCell ref="AF8:AG8"/>
    <mergeCell ref="AF7:AG7"/>
    <mergeCell ref="AI7:AJ7"/>
    <mergeCell ref="AI8:AJ8"/>
  </mergeCells>
  <phoneticPr fontId="0" type="noConversion"/>
  <printOptions horizontalCentered="1"/>
  <pageMargins left="0.2" right="0.2" top="0.87" bottom="0.88" header="0.67" footer="0.5"/>
  <pageSetup scale="66" orientation="landscape" r:id="rId1"/>
  <headerFooter scaleWithDoc="0" alignWithMargins="0">
    <oddFooter>&amp;L&amp;"Arial,Italic"MSDE-LFRO  12 / 2014&amp;C- 3 -&amp;R&amp;"Arial,Italic"Selected Financial Data - Part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Z235"/>
  <sheetViews>
    <sheetView zoomScaleNormal="100" workbookViewId="0">
      <selection sqref="A1:AL1"/>
    </sheetView>
  </sheetViews>
  <sheetFormatPr defaultRowHeight="12.75"/>
  <cols>
    <col min="1" max="1" width="13.5703125" style="3" customWidth="1"/>
    <col min="2" max="2" width="12.85546875" customWidth="1"/>
    <col min="3" max="3" width="6.140625" bestFit="1" customWidth="1"/>
    <col min="4" max="4" width="0.85546875" customWidth="1"/>
    <col min="5" max="5" width="8.7109375" customWidth="1"/>
    <col min="6" max="6" width="4.42578125" customWidth="1"/>
    <col min="7" max="7" width="1.140625" customWidth="1"/>
    <col min="8" max="8" width="8.7109375" customWidth="1"/>
    <col min="9" max="9" width="4.7109375" customWidth="1"/>
    <col min="10" max="10" width="1" customWidth="1"/>
    <col min="11" max="11" width="10.7109375" customWidth="1"/>
    <col min="12" max="12" width="4.5703125" customWidth="1"/>
    <col min="13" max="13" width="0.85546875" customWidth="1"/>
    <col min="14" max="14" width="8.7109375" customWidth="1"/>
    <col min="15" max="15" width="5" customWidth="1"/>
    <col min="16" max="16" width="1.28515625" customWidth="1"/>
    <col min="18" max="18" width="4.7109375" customWidth="1"/>
    <col min="19" max="19" width="1" customWidth="1"/>
    <col min="20" max="20" width="10.5703125" bestFit="1" customWidth="1"/>
    <col min="21" max="21" width="4.5703125" customWidth="1"/>
    <col min="22" max="22" width="0.85546875" customWidth="1"/>
    <col min="23" max="23" width="9.7109375" customWidth="1"/>
    <col min="24" max="24" width="4.7109375" customWidth="1"/>
    <col min="25" max="25" width="1" customWidth="1"/>
    <col min="26" max="26" width="8" customWidth="1"/>
    <col min="27" max="27" width="4.140625" customWidth="1"/>
    <col min="28" max="28" width="0.85546875" customWidth="1"/>
    <col min="29" max="29" width="8.85546875" customWidth="1"/>
    <col min="30" max="30" width="4.7109375" customWidth="1"/>
    <col min="31" max="31" width="0.85546875" customWidth="1"/>
    <col min="32" max="32" width="9" customWidth="1"/>
    <col min="33" max="33" width="4.7109375" customWidth="1"/>
    <col min="34" max="34" width="1" customWidth="1"/>
    <col min="35" max="35" width="8.7109375" customWidth="1"/>
    <col min="36" max="36" width="4.7109375" customWidth="1"/>
    <col min="37" max="37" width="1.28515625" customWidth="1"/>
    <col min="38" max="38" width="10.28515625" customWidth="1"/>
    <col min="39" max="39" width="5" customWidth="1"/>
  </cols>
  <sheetData>
    <row r="1" spans="1:52">
      <c r="A1" s="241" t="s">
        <v>109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241"/>
      <c r="AB1" s="241"/>
      <c r="AC1" s="241"/>
      <c r="AD1" s="241"/>
      <c r="AE1" s="241"/>
      <c r="AF1" s="241"/>
      <c r="AG1" s="241"/>
      <c r="AH1" s="241"/>
      <c r="AI1" s="241"/>
      <c r="AJ1" s="241"/>
      <c r="AK1" s="241"/>
      <c r="AL1" s="241"/>
    </row>
    <row r="3" spans="1:52">
      <c r="A3" s="240" t="s">
        <v>209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241"/>
      <c r="X3" s="241"/>
      <c r="Y3" s="241"/>
      <c r="Z3" s="241"/>
      <c r="AA3" s="241"/>
      <c r="AB3" s="241"/>
      <c r="AC3" s="241"/>
      <c r="AD3" s="241"/>
      <c r="AE3" s="241"/>
      <c r="AF3" s="241"/>
      <c r="AG3" s="241"/>
      <c r="AH3" s="241"/>
      <c r="AI3" s="241"/>
      <c r="AJ3" s="241"/>
      <c r="AK3" s="241"/>
      <c r="AL3" s="241"/>
      <c r="AM3" s="6"/>
      <c r="AO3" s="16"/>
      <c r="AP3" s="13"/>
    </row>
    <row r="4" spans="1:52">
      <c r="A4" s="241" t="s">
        <v>180</v>
      </c>
      <c r="B4" s="241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41"/>
      <c r="S4" s="241"/>
      <c r="T4" s="241"/>
      <c r="U4" s="241"/>
      <c r="V4" s="241"/>
      <c r="W4" s="241"/>
      <c r="X4" s="241"/>
      <c r="Y4" s="241"/>
      <c r="Z4" s="241"/>
      <c r="AA4" s="241"/>
      <c r="AB4" s="241"/>
      <c r="AC4" s="241"/>
      <c r="AD4" s="241"/>
      <c r="AE4" s="241"/>
      <c r="AF4" s="241"/>
      <c r="AG4" s="241"/>
      <c r="AH4" s="241"/>
      <c r="AI4" s="241"/>
      <c r="AJ4" s="241"/>
      <c r="AK4" s="241"/>
      <c r="AL4" s="241"/>
      <c r="AM4" s="6"/>
      <c r="AO4" s="16"/>
      <c r="AP4" s="13"/>
    </row>
    <row r="5" spans="1:52" ht="13.5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</row>
    <row r="6" spans="1:52" ht="15" customHeight="1" thickTop="1">
      <c r="B6" s="244"/>
      <c r="C6" s="244"/>
      <c r="D6" s="6"/>
      <c r="E6" s="3"/>
      <c r="F6" s="3"/>
      <c r="G6" s="3"/>
      <c r="H6" s="244" t="s">
        <v>26</v>
      </c>
      <c r="I6" s="244"/>
      <c r="J6" s="3"/>
      <c r="K6" s="244" t="s">
        <v>27</v>
      </c>
      <c r="L6" s="244"/>
      <c r="M6" s="3"/>
      <c r="N6" s="244" t="s">
        <v>30</v>
      </c>
      <c r="O6" s="244"/>
      <c r="P6" s="3"/>
      <c r="Q6" s="244" t="s">
        <v>32</v>
      </c>
      <c r="R6" s="244"/>
      <c r="S6" s="6"/>
      <c r="T6" s="3"/>
      <c r="U6" s="3"/>
      <c r="V6" s="3"/>
      <c r="W6" s="244" t="s">
        <v>36</v>
      </c>
      <c r="X6" s="244"/>
      <c r="Y6" s="6"/>
      <c r="Z6" s="3"/>
      <c r="AA6" s="3"/>
      <c r="AB6" s="3"/>
      <c r="AC6" s="244" t="s">
        <v>36</v>
      </c>
      <c r="AD6" s="244"/>
      <c r="AE6" s="6"/>
      <c r="AF6" s="3"/>
      <c r="AG6" s="3"/>
      <c r="AH6" s="3"/>
      <c r="AI6" s="244"/>
      <c r="AJ6" s="244"/>
      <c r="AK6" s="6"/>
      <c r="AL6" s="3"/>
      <c r="AM6" s="3"/>
    </row>
    <row r="7" spans="1:52">
      <c r="A7" s="3" t="s">
        <v>112</v>
      </c>
      <c r="B7" s="241" t="s">
        <v>101</v>
      </c>
      <c r="C7" s="241"/>
      <c r="D7" s="6"/>
      <c r="E7" s="241" t="s">
        <v>24</v>
      </c>
      <c r="F7" s="241"/>
      <c r="G7" s="6"/>
      <c r="H7" s="241" t="s">
        <v>24</v>
      </c>
      <c r="I7" s="241"/>
      <c r="J7" s="6"/>
      <c r="K7" s="241" t="s">
        <v>29</v>
      </c>
      <c r="L7" s="241"/>
      <c r="M7" s="6"/>
      <c r="N7" s="241" t="s">
        <v>27</v>
      </c>
      <c r="O7" s="241"/>
      <c r="P7" s="6"/>
      <c r="Q7" s="241" t="s">
        <v>27</v>
      </c>
      <c r="R7" s="241"/>
      <c r="S7" s="6"/>
      <c r="T7" s="241" t="s">
        <v>34</v>
      </c>
      <c r="U7" s="241"/>
      <c r="V7" s="6"/>
      <c r="W7" s="241" t="s">
        <v>38</v>
      </c>
      <c r="X7" s="241"/>
      <c r="Y7" s="6"/>
      <c r="Z7" s="241" t="s">
        <v>40</v>
      </c>
      <c r="AA7" s="241"/>
      <c r="AB7" s="6"/>
      <c r="AC7" s="241" t="s">
        <v>41</v>
      </c>
      <c r="AD7" s="241"/>
      <c r="AE7" s="6"/>
      <c r="AF7" s="241" t="s">
        <v>43</v>
      </c>
      <c r="AG7" s="241"/>
      <c r="AH7" s="6"/>
      <c r="AI7" s="241" t="s">
        <v>103</v>
      </c>
      <c r="AJ7" s="241"/>
      <c r="AK7" s="6"/>
      <c r="AL7" s="241" t="s">
        <v>47</v>
      </c>
      <c r="AM7" s="241"/>
    </row>
    <row r="8" spans="1:52">
      <c r="A8" t="s">
        <v>35</v>
      </c>
      <c r="B8" s="243" t="s">
        <v>102</v>
      </c>
      <c r="C8" s="243"/>
      <c r="D8" s="6"/>
      <c r="E8" s="243" t="s">
        <v>25</v>
      </c>
      <c r="F8" s="243"/>
      <c r="G8" s="6"/>
      <c r="H8" s="243" t="s">
        <v>25</v>
      </c>
      <c r="I8" s="243"/>
      <c r="J8" s="6"/>
      <c r="K8" s="243" t="s">
        <v>28</v>
      </c>
      <c r="L8" s="243"/>
      <c r="M8" s="6"/>
      <c r="N8" s="243" t="s">
        <v>31</v>
      </c>
      <c r="O8" s="243"/>
      <c r="P8" s="6"/>
      <c r="Q8" s="243" t="s">
        <v>33</v>
      </c>
      <c r="R8" s="243"/>
      <c r="S8" s="6"/>
      <c r="T8" s="243" t="s">
        <v>35</v>
      </c>
      <c r="U8" s="243"/>
      <c r="V8" s="6"/>
      <c r="W8" s="243" t="s">
        <v>39</v>
      </c>
      <c r="X8" s="243"/>
      <c r="Y8" s="6"/>
      <c r="Z8" s="243" t="s">
        <v>39</v>
      </c>
      <c r="AA8" s="243"/>
      <c r="AB8" s="6"/>
      <c r="AC8" s="243" t="s">
        <v>42</v>
      </c>
      <c r="AD8" s="243"/>
      <c r="AE8" s="6"/>
      <c r="AF8" s="243" t="s">
        <v>44</v>
      </c>
      <c r="AG8" s="243"/>
      <c r="AH8" s="6"/>
      <c r="AI8" s="243" t="s">
        <v>44</v>
      </c>
      <c r="AJ8" s="243"/>
      <c r="AK8" s="6"/>
      <c r="AL8" s="243" t="s">
        <v>48</v>
      </c>
      <c r="AM8" s="243"/>
    </row>
    <row r="9" spans="1:52" ht="13.5" thickBot="1">
      <c r="A9" s="4" t="s">
        <v>113</v>
      </c>
      <c r="B9" s="39" t="s">
        <v>81</v>
      </c>
      <c r="C9" s="39" t="s">
        <v>82</v>
      </c>
      <c r="D9" s="39"/>
      <c r="E9" s="39" t="s">
        <v>81</v>
      </c>
      <c r="F9" s="39" t="s">
        <v>82</v>
      </c>
      <c r="G9" s="39"/>
      <c r="H9" s="39" t="s">
        <v>81</v>
      </c>
      <c r="I9" s="39" t="s">
        <v>82</v>
      </c>
      <c r="J9" s="39"/>
      <c r="K9" s="39" t="s">
        <v>81</v>
      </c>
      <c r="L9" s="39" t="s">
        <v>82</v>
      </c>
      <c r="M9" s="39"/>
      <c r="N9" s="39" t="s">
        <v>81</v>
      </c>
      <c r="O9" s="39" t="s">
        <v>82</v>
      </c>
      <c r="P9" s="39"/>
      <c r="Q9" s="39" t="s">
        <v>81</v>
      </c>
      <c r="R9" s="39" t="s">
        <v>82</v>
      </c>
      <c r="S9" s="39"/>
      <c r="T9" s="39" t="s">
        <v>81</v>
      </c>
      <c r="U9" s="39" t="s">
        <v>82</v>
      </c>
      <c r="V9" s="39"/>
      <c r="W9" s="39" t="s">
        <v>81</v>
      </c>
      <c r="X9" s="39" t="s">
        <v>82</v>
      </c>
      <c r="Y9" s="39"/>
      <c r="Z9" s="39" t="s">
        <v>81</v>
      </c>
      <c r="AA9" s="39" t="s">
        <v>82</v>
      </c>
      <c r="AB9" s="39"/>
      <c r="AC9" s="39" t="s">
        <v>81</v>
      </c>
      <c r="AD9" s="39" t="s">
        <v>82</v>
      </c>
      <c r="AE9" s="39"/>
      <c r="AF9" s="39" t="s">
        <v>81</v>
      </c>
      <c r="AG9" s="39" t="s">
        <v>82</v>
      </c>
      <c r="AH9" s="39"/>
      <c r="AI9" s="39" t="s">
        <v>81</v>
      </c>
      <c r="AJ9" s="39" t="s">
        <v>82</v>
      </c>
      <c r="AK9" s="39"/>
      <c r="AL9" s="39" t="s">
        <v>81</v>
      </c>
      <c r="AM9" s="39" t="s">
        <v>82</v>
      </c>
    </row>
    <row r="10" spans="1:52" s="21" customFormat="1">
      <c r="A10" s="74" t="s">
        <v>76</v>
      </c>
      <c r="B10" s="40">
        <f>+E10+H10+K10+N10+Q10+T10+W10+Z10+AC10+AF10+AI10+AL10</f>
        <v>13490.394907190097</v>
      </c>
      <c r="C10" s="77"/>
      <c r="D10" s="12"/>
      <c r="E10" s="12">
        <f>'Tbl 10'!C9/'Tbl11'!E9</f>
        <v>393.44603634022747</v>
      </c>
      <c r="F10" s="11"/>
      <c r="G10" s="12"/>
      <c r="H10" s="12">
        <f>'Tbl 10'!D9/'Tbl11'!E9</f>
        <v>919.77631362468787</v>
      </c>
      <c r="I10" s="11"/>
      <c r="J10" s="12"/>
      <c r="K10" s="12">
        <f>'Tbl 10'!E9/'Tbl11'!E9</f>
        <v>5079.074574723204</v>
      </c>
      <c r="L10" s="11"/>
      <c r="M10" s="12"/>
      <c r="N10" s="12">
        <f>'Tbl 10'!F9/'Tbl11'!E9</f>
        <v>252.59836481018434</v>
      </c>
      <c r="O10" s="11"/>
      <c r="P10" s="12"/>
      <c r="Q10" s="12">
        <f>'Tbl 10'!G9/'Tbl11'!E9</f>
        <v>255.10519495360202</v>
      </c>
      <c r="R10" s="11"/>
      <c r="S10" s="12"/>
      <c r="T10" s="12">
        <f>'Tbl 10'!H9/'Tbl11'!E9</f>
        <v>1548.4210179950026</v>
      </c>
      <c r="U10" s="11"/>
      <c r="V10" s="12"/>
      <c r="W10" s="12">
        <f>'Tbl 10'!I9/'Tbl11'!E9</f>
        <v>96.254274832409337</v>
      </c>
      <c r="X10" s="11"/>
      <c r="Y10" s="12"/>
      <c r="Z10" s="12">
        <f>'Tbl 10'!J9/'Tbl11'!E9</f>
        <v>79.789629648491712</v>
      </c>
      <c r="AA10" s="11"/>
      <c r="AB10" s="12"/>
      <c r="AC10" s="12">
        <f>'Tbl 10'!K9/'Tbl11'!E9</f>
        <v>715.32740980985966</v>
      </c>
      <c r="AD10" s="11"/>
      <c r="AE10" s="12"/>
      <c r="AF10" s="12">
        <f>'Tbl 10'!L9/'Tbl11'!E9</f>
        <v>881.49871059100838</v>
      </c>
      <c r="AG10" s="11"/>
      <c r="AH10" s="12"/>
      <c r="AI10" s="12">
        <f>'Tbl 10'!M9/'Tbl11'!E9</f>
        <v>288.5691208918301</v>
      </c>
      <c r="AJ10" s="11"/>
      <c r="AK10" s="12"/>
      <c r="AL10" s="12">
        <f>('Tbl 10'!N9-'Tbl 10'!O9)/'Tbl11'!E9</f>
        <v>2980.5342589695911</v>
      </c>
      <c r="AM10" s="11"/>
    </row>
    <row r="11" spans="1:52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3"/>
      <c r="AN11" s="3"/>
      <c r="AO11" s="3"/>
      <c r="AP11" s="3"/>
    </row>
    <row r="12" spans="1:52">
      <c r="A12" s="3" t="s">
        <v>52</v>
      </c>
      <c r="B12" s="2">
        <f>+E12+H12+K12+N12+Q12+T12+W12+Z12+AC12+AF12+AI12+AL12</f>
        <v>13631.958939947654</v>
      </c>
      <c r="C12" s="35">
        <f>RANK(B12,B12:B39)</f>
        <v>8</v>
      </c>
      <c r="D12" s="35"/>
      <c r="E12" s="2">
        <f>'Tbl 10'!C11/'Tbl11'!E11</f>
        <v>235.09435651143264</v>
      </c>
      <c r="F12" s="35">
        <f>RANK(E12,E$12:E$39)</f>
        <v>21</v>
      </c>
      <c r="G12" s="35"/>
      <c r="H12" s="2">
        <f>'Tbl 10'!D11/'Tbl11'!E11</f>
        <v>873.65432737419121</v>
      </c>
      <c r="I12" s="35">
        <f>RANK(H12,H$12:H$39)</f>
        <v>14</v>
      </c>
      <c r="J12" s="35"/>
      <c r="K12" s="2">
        <f>'Tbl 10'!E11/'Tbl11'!E11</f>
        <v>5365.2378994024384</v>
      </c>
      <c r="L12" s="35">
        <f>RANK(K12,K$12:K$39)</f>
        <v>4</v>
      </c>
      <c r="M12" s="35"/>
      <c r="N12" s="2">
        <f>'Tbl 10'!F11/'Tbl11'!E11</f>
        <v>353.67905699046872</v>
      </c>
      <c r="O12" s="35">
        <f>RANK(N12,N$12:N$39)</f>
        <v>2</v>
      </c>
      <c r="P12" s="35"/>
      <c r="Q12" s="2">
        <f>'Tbl 10'!G11/'Tbl11'!E11</f>
        <v>216.56658970813376</v>
      </c>
      <c r="R12" s="35">
        <f>RANK(Q12,Q$12:Q$39)</f>
        <v>4</v>
      </c>
      <c r="S12" s="35"/>
      <c r="T12" s="2">
        <f>'Tbl 10'!H11/'Tbl11'!E11</f>
        <v>1701.5980344708382</v>
      </c>
      <c r="U12" s="35">
        <f>RANK(T12,T$12:T$39)</f>
        <v>4</v>
      </c>
      <c r="V12" s="35"/>
      <c r="W12" s="2">
        <f>'Tbl 10'!I11/'Tbl11'!E11</f>
        <v>89.836941330436076</v>
      </c>
      <c r="X12" s="32">
        <f>RANK(W12,W$12:W$39)</f>
        <v>11</v>
      </c>
      <c r="Y12" s="32"/>
      <c r="Z12" s="2">
        <f>'Tbl 10'!J11/'Tbl11'!E11</f>
        <v>99.343098424613558</v>
      </c>
      <c r="AA12" s="32">
        <f>RANK(Z12,Z$12:Z$39)</f>
        <v>17</v>
      </c>
      <c r="AB12" s="32"/>
      <c r="AC12" s="2">
        <f>'Tbl 10'!K11/'Tbl11'!E11</f>
        <v>764.61486987011722</v>
      </c>
      <c r="AD12" s="32">
        <f>RANK(AC12,AC$12:AC$39)</f>
        <v>13</v>
      </c>
      <c r="AE12" s="32"/>
      <c r="AF12" s="2">
        <f>'Tbl 10'!L11/'Tbl11'!E11</f>
        <v>1010.1041446491184</v>
      </c>
      <c r="AG12" s="32">
        <f>RANK(AF12,AF$12:AF$39)</f>
        <v>4</v>
      </c>
      <c r="AH12" s="32"/>
      <c r="AI12" s="2">
        <f>'Tbl 10'!M11/'Tbl11'!E11</f>
        <v>196.65607560867204</v>
      </c>
      <c r="AJ12" s="3">
        <f>RANK(AI12,AI$12:AI$39)</f>
        <v>19</v>
      </c>
      <c r="AK12" s="3"/>
      <c r="AL12" s="2">
        <f>('Tbl 10'!N11-'Tbl 10'!O11)/'Tbl11'!E11</f>
        <v>2725.5735456071916</v>
      </c>
      <c r="AM12" s="3">
        <f>RANK(AL12,AL$12:AL$39)</f>
        <v>10</v>
      </c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</row>
    <row r="13" spans="1:52">
      <c r="A13" s="3" t="s">
        <v>53</v>
      </c>
      <c r="B13" s="2">
        <f>+E13+H13+K13+N13+Q13+T13+W13+Z13+AC13+AF13+AI13+AL13</f>
        <v>12547.939773610076</v>
      </c>
      <c r="C13" s="35">
        <f>RANK(B13,B$12:B40)</f>
        <v>14</v>
      </c>
      <c r="D13" s="35"/>
      <c r="E13" s="2">
        <f>'Tbl 10'!C12/'Tbl11'!E12</f>
        <v>378.73200341492742</v>
      </c>
      <c r="F13" s="35">
        <f t="shared" ref="F13:F39" si="0">RANK(E13,E$12:E$39)</f>
        <v>6</v>
      </c>
      <c r="G13" s="35"/>
      <c r="H13" s="2">
        <f>'Tbl 10'!D12/'Tbl11'!E12</f>
        <v>819.5224320102775</v>
      </c>
      <c r="I13" s="35">
        <f t="shared" ref="I13:I39" si="1">RANK(H13,H$12:H$39)</f>
        <v>19</v>
      </c>
      <c r="J13" s="35"/>
      <c r="K13" s="2">
        <f>'Tbl 10'!E12/'Tbl11'!E12</f>
        <v>4864.133987861087</v>
      </c>
      <c r="L13" s="35">
        <f t="shared" ref="L13:L39" si="2">RANK(K13,K$12:K$39)</f>
        <v>14</v>
      </c>
      <c r="M13" s="35"/>
      <c r="N13" s="2">
        <f>'Tbl 10'!F12/'Tbl11'!E12</f>
        <v>434.57643754992682</v>
      </c>
      <c r="O13" s="35">
        <f t="shared" ref="O13:O39" si="3">RANK(N13,N$12:N$39)</f>
        <v>1</v>
      </c>
      <c r="P13" s="35"/>
      <c r="Q13" s="2">
        <f>'Tbl 10'!G12/'Tbl11'!E12</f>
        <v>216.4777143045379</v>
      </c>
      <c r="R13" s="35">
        <f t="shared" ref="R13:R39" si="4">RANK(Q13,Q$12:Q$39)</f>
        <v>5</v>
      </c>
      <c r="S13" s="35"/>
      <c r="T13" s="2">
        <f>'Tbl 10'!H12/'Tbl11'!E12</f>
        <v>1293.2928937117567</v>
      </c>
      <c r="U13" s="35">
        <f t="shared" ref="U13:U39" si="5">RANK(T13,T$12:T$39)</f>
        <v>11</v>
      </c>
      <c r="V13" s="35"/>
      <c r="W13" s="2">
        <f>'Tbl 10'!I12/'Tbl11'!E12</f>
        <v>86.171543003653738</v>
      </c>
      <c r="X13" s="32">
        <f t="shared" ref="X13:X39" si="6">RANK(W13,W$12:W$39)</f>
        <v>12</v>
      </c>
      <c r="Y13" s="3"/>
      <c r="Z13" s="2">
        <f>'Tbl 10'!J12/'Tbl11'!E12</f>
        <v>0</v>
      </c>
      <c r="AA13" s="32">
        <f t="shared" ref="AA13:AA39" si="7">RANK(Z13,Z$12:Z$39)</f>
        <v>22</v>
      </c>
      <c r="AB13" s="3"/>
      <c r="AC13" s="2">
        <f>'Tbl 10'!K12/'Tbl11'!E12</f>
        <v>671.04068306783449</v>
      </c>
      <c r="AD13" s="32">
        <f t="shared" ref="AD13:AD39" si="8">RANK(AC13,AC$12:AC$39)</f>
        <v>16</v>
      </c>
      <c r="AE13" s="32"/>
      <c r="AF13" s="2">
        <f>'Tbl 10'!L12/'Tbl11'!E12</f>
        <v>833.22851313401941</v>
      </c>
      <c r="AG13" s="32">
        <f t="shared" ref="AG13:AG39" si="9">RANK(AF13,AF$12:AF$39)</f>
        <v>15</v>
      </c>
      <c r="AH13" s="32"/>
      <c r="AI13" s="2">
        <f>'Tbl 10'!M12/'Tbl11'!E12</f>
        <v>191.56360741511403</v>
      </c>
      <c r="AJ13" s="3">
        <f t="shared" ref="AJ13:AJ39" si="10">RANK(AI13,AI$12:AI$39)</f>
        <v>21</v>
      </c>
      <c r="AK13" s="3"/>
      <c r="AL13" s="2">
        <f>('Tbl 10'!N12-'Tbl 10'!O12)/'Tbl11'!E12</f>
        <v>2759.1999581369428</v>
      </c>
      <c r="AM13" s="3">
        <f t="shared" ref="AM13:AM39" si="11">RANK(AL13,AL$12:AL$39)</f>
        <v>9</v>
      </c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</row>
    <row r="14" spans="1:52">
      <c r="A14" s="3" t="s">
        <v>75</v>
      </c>
      <c r="B14" s="2">
        <f>+E14+H14+K14+N14+Q14+T14+W14+Z14+AC14+AF14+AI14+AL14</f>
        <v>15334.044495696946</v>
      </c>
      <c r="C14" s="35">
        <f>RANK(B14,B$12:B41)</f>
        <v>2</v>
      </c>
      <c r="D14" s="35"/>
      <c r="E14" s="2">
        <f>'Tbl 10'!C13/'Tbl11'!E13</f>
        <v>896.23365242527905</v>
      </c>
      <c r="F14" s="35">
        <f t="shared" si="0"/>
        <v>1</v>
      </c>
      <c r="G14" s="35"/>
      <c r="H14" s="2">
        <f>'Tbl 10'!D13/'Tbl11'!E13</f>
        <v>1156.0785560440174</v>
      </c>
      <c r="I14" s="35">
        <f t="shared" si="1"/>
        <v>1</v>
      </c>
      <c r="J14" s="35"/>
      <c r="K14" s="2">
        <f>'Tbl 10'!E13/'Tbl11'!E13</f>
        <v>4877.5721756136982</v>
      </c>
      <c r="L14" s="35">
        <f t="shared" si="2"/>
        <v>13</v>
      </c>
      <c r="M14" s="35"/>
      <c r="N14" s="2">
        <f>'Tbl 10'!F13/'Tbl11'!E13</f>
        <v>299.51818256249891</v>
      </c>
      <c r="O14" s="35">
        <f t="shared" si="3"/>
        <v>7</v>
      </c>
      <c r="P14" s="35"/>
      <c r="Q14" s="2">
        <f>'Tbl 10'!G13/'Tbl11'!E13</f>
        <v>926.02536800778637</v>
      </c>
      <c r="R14" s="35">
        <f t="shared" si="4"/>
        <v>1</v>
      </c>
      <c r="S14" s="35"/>
      <c r="T14" s="2">
        <f>'Tbl 10'!H13/'Tbl11'!E13</f>
        <v>2185.5526400027466</v>
      </c>
      <c r="U14" s="35">
        <f t="shared" si="5"/>
        <v>1</v>
      </c>
      <c r="V14" s="35"/>
      <c r="W14" s="2">
        <f>'Tbl 10'!I13/'Tbl11'!E13</f>
        <v>211.43575264805816</v>
      </c>
      <c r="X14" s="32">
        <f t="shared" si="6"/>
        <v>2</v>
      </c>
      <c r="Y14" s="32"/>
      <c r="Z14" s="2">
        <f>'Tbl 10'!J13/'Tbl11'!E13</f>
        <v>0</v>
      </c>
      <c r="AA14" s="32">
        <f t="shared" si="7"/>
        <v>22</v>
      </c>
      <c r="AB14" s="32"/>
      <c r="AC14" s="2">
        <f>'Tbl 10'!K13/'Tbl11'!E13</f>
        <v>595.54001040603339</v>
      </c>
      <c r="AD14" s="32">
        <f t="shared" si="8"/>
        <v>20</v>
      </c>
      <c r="AE14" s="32"/>
      <c r="AF14" s="2">
        <f>'Tbl 10'!L13/'Tbl11'!E13</f>
        <v>914.84533148102423</v>
      </c>
      <c r="AG14" s="32">
        <f t="shared" si="9"/>
        <v>9</v>
      </c>
      <c r="AH14" s="32"/>
      <c r="AI14" s="2">
        <f>'Tbl 10'!M13/'Tbl11'!E13</f>
        <v>195.63348220475851</v>
      </c>
      <c r="AJ14" s="3">
        <f t="shared" si="10"/>
        <v>20</v>
      </c>
      <c r="AK14" s="3"/>
      <c r="AL14" s="2">
        <f>('Tbl 10'!N13-'Tbl 10'!O13)/'Tbl11'!E13</f>
        <v>3075.6093443010432</v>
      </c>
      <c r="AM14" s="3">
        <f t="shared" si="11"/>
        <v>3</v>
      </c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</row>
    <row r="15" spans="1:52">
      <c r="A15" s="3" t="s">
        <v>54</v>
      </c>
      <c r="B15" s="2">
        <f>+E15+H15+K15+N15+Q15+T15+W15+Z15+AC15+AF15+AI15+AL15</f>
        <v>12926.326564782019</v>
      </c>
      <c r="C15" s="35">
        <f>RANK(B15,B$12:B42)</f>
        <v>10</v>
      </c>
      <c r="D15" s="35"/>
      <c r="E15" s="2">
        <f>'Tbl 10'!C14/'Tbl11'!E14</f>
        <v>429.45680388684025</v>
      </c>
      <c r="F15" s="35">
        <f t="shared" si="0"/>
        <v>5</v>
      </c>
      <c r="G15" s="35"/>
      <c r="H15" s="2">
        <f>'Tbl 10'!D14/'Tbl11'!E14</f>
        <v>881.06209886953218</v>
      </c>
      <c r="I15" s="35">
        <f t="shared" si="1"/>
        <v>13</v>
      </c>
      <c r="J15" s="35"/>
      <c r="K15" s="2">
        <f>'Tbl 10'!E14/'Tbl11'!E14</f>
        <v>4653.953533518652</v>
      </c>
      <c r="L15" s="35">
        <f t="shared" si="2"/>
        <v>22</v>
      </c>
      <c r="M15" s="35"/>
      <c r="N15" s="2">
        <f>'Tbl 10'!F14/'Tbl11'!E14</f>
        <v>271.40873590949798</v>
      </c>
      <c r="O15" s="35">
        <f t="shared" si="3"/>
        <v>8</v>
      </c>
      <c r="P15" s="35"/>
      <c r="Q15" s="2">
        <f>'Tbl 10'!G14/'Tbl11'!E14</f>
        <v>140.94916142853683</v>
      </c>
      <c r="R15" s="35">
        <f t="shared" si="4"/>
        <v>13</v>
      </c>
      <c r="S15" s="35"/>
      <c r="T15" s="2">
        <f>'Tbl 10'!H14/'Tbl11'!E14</f>
        <v>1484.6742308219898</v>
      </c>
      <c r="U15" s="35">
        <f t="shared" si="5"/>
        <v>9</v>
      </c>
      <c r="V15" s="35"/>
      <c r="W15" s="2">
        <f>'Tbl 10'!I14/'Tbl11'!E14</f>
        <v>95.705262101491954</v>
      </c>
      <c r="X15" s="32">
        <f t="shared" si="6"/>
        <v>10</v>
      </c>
      <c r="Y15" s="32"/>
      <c r="Z15" s="2">
        <f>'Tbl 10'!J14/'Tbl11'!E14</f>
        <v>146.85133138601319</v>
      </c>
      <c r="AA15" s="32">
        <f t="shared" si="7"/>
        <v>4</v>
      </c>
      <c r="AB15" s="3"/>
      <c r="AC15" s="2">
        <f>'Tbl 10'!K14/'Tbl11'!E14</f>
        <v>543.11655881095123</v>
      </c>
      <c r="AD15" s="32">
        <f t="shared" si="8"/>
        <v>22</v>
      </c>
      <c r="AE15" s="3"/>
      <c r="AF15" s="2">
        <f>'Tbl 10'!L14/'Tbl11'!E14</f>
        <v>885.88372239391276</v>
      </c>
      <c r="AG15" s="32">
        <f t="shared" si="9"/>
        <v>11</v>
      </c>
      <c r="AH15" s="32"/>
      <c r="AI15" s="2">
        <f>'Tbl 10'!M14/'Tbl11'!E14</f>
        <v>332.14188742122633</v>
      </c>
      <c r="AJ15" s="3">
        <f t="shared" si="10"/>
        <v>6</v>
      </c>
      <c r="AK15" s="3"/>
      <c r="AL15" s="2">
        <f>('Tbl 10'!N14-'Tbl 10'!O14)/'Tbl11'!E14</f>
        <v>3061.1232382333724</v>
      </c>
      <c r="AM15" s="3">
        <f t="shared" si="11"/>
        <v>4</v>
      </c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</row>
    <row r="16" spans="1:52">
      <c r="A16" s="3" t="s">
        <v>55</v>
      </c>
      <c r="B16" s="2">
        <f>+E16+H16+K16+N16+Q16+T16+W16+Z16+AC16+AF16+AI16+AL16</f>
        <v>12715.428116098839</v>
      </c>
      <c r="C16" s="35">
        <f>RANK(B16,B$12:B43)</f>
        <v>12</v>
      </c>
      <c r="D16" s="35"/>
      <c r="E16" s="2">
        <f>'Tbl 10'!C15/'Tbl11'!E15</f>
        <v>322.30343368899952</v>
      </c>
      <c r="F16" s="35">
        <f t="shared" si="0"/>
        <v>13</v>
      </c>
      <c r="G16" s="35"/>
      <c r="H16" s="2">
        <f>'Tbl 10'!D15/'Tbl11'!E15</f>
        <v>756.36888105278945</v>
      </c>
      <c r="I16" s="35">
        <f t="shared" si="1"/>
        <v>21</v>
      </c>
      <c r="J16" s="35"/>
      <c r="K16" s="2">
        <f>'Tbl 10'!E15/'Tbl11'!E15</f>
        <v>5248.1687715501785</v>
      </c>
      <c r="L16" s="35">
        <f t="shared" si="2"/>
        <v>7</v>
      </c>
      <c r="M16" s="35"/>
      <c r="N16" s="2">
        <f>'Tbl 10'!F15/'Tbl11'!E15</f>
        <v>151.15317590160413</v>
      </c>
      <c r="O16" s="35">
        <f t="shared" si="3"/>
        <v>24</v>
      </c>
      <c r="P16" s="35"/>
      <c r="Q16" s="2">
        <f>'Tbl 10'!G15/'Tbl11'!E15</f>
        <v>95.609025491946994</v>
      </c>
      <c r="R16" s="35">
        <f t="shared" si="4"/>
        <v>16</v>
      </c>
      <c r="S16" s="35"/>
      <c r="T16" s="2">
        <f>'Tbl 10'!H15/'Tbl11'!E15</f>
        <v>1519.7772221534208</v>
      </c>
      <c r="U16" s="35">
        <f t="shared" si="5"/>
        <v>8</v>
      </c>
      <c r="V16" s="35"/>
      <c r="W16" s="2">
        <f>'Tbl 10'!I15/'Tbl11'!E15</f>
        <v>84.880575670866435</v>
      </c>
      <c r="X16" s="32">
        <f t="shared" si="6"/>
        <v>13</v>
      </c>
      <c r="Y16" s="32"/>
      <c r="Z16" s="2">
        <f>'Tbl 10'!J15/'Tbl11'!E15</f>
        <v>92.317056986983516</v>
      </c>
      <c r="AA16" s="32">
        <f t="shared" si="7"/>
        <v>19</v>
      </c>
      <c r="AB16" s="32"/>
      <c r="AC16" s="2">
        <f>'Tbl 10'!K15/'Tbl11'!E15</f>
        <v>904.82725506938425</v>
      </c>
      <c r="AD16" s="32">
        <f t="shared" si="8"/>
        <v>8</v>
      </c>
      <c r="AE16" s="32"/>
      <c r="AF16" s="2">
        <f>'Tbl 10'!L15/'Tbl11'!E15</f>
        <v>974.84647277752072</v>
      </c>
      <c r="AG16" s="32">
        <f t="shared" si="9"/>
        <v>7</v>
      </c>
      <c r="AH16" s="32"/>
      <c r="AI16" s="2">
        <f>'Tbl 10'!M15/'Tbl11'!E15</f>
        <v>211.05647466774431</v>
      </c>
      <c r="AJ16" s="3">
        <f t="shared" si="10"/>
        <v>17</v>
      </c>
      <c r="AK16" s="3"/>
      <c r="AL16" s="2">
        <f>('Tbl 10'!N15-'Tbl 10'!O15)/'Tbl11'!E15</f>
        <v>2354.1197710873994</v>
      </c>
      <c r="AM16" s="3">
        <f t="shared" si="11"/>
        <v>22</v>
      </c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</row>
    <row r="17" spans="1:52">
      <c r="C17" s="35"/>
      <c r="F17" s="35"/>
      <c r="I17" s="35"/>
      <c r="L17" s="35"/>
      <c r="O17" s="35"/>
      <c r="Q17" s="2"/>
      <c r="R17" s="35"/>
      <c r="T17" s="2"/>
      <c r="U17" s="35"/>
      <c r="W17" s="2"/>
      <c r="X17" s="32"/>
      <c r="Z17" s="2"/>
      <c r="AA17" s="32"/>
      <c r="AC17" s="2"/>
      <c r="AD17" s="32"/>
      <c r="AF17" s="2"/>
      <c r="AG17" s="32"/>
      <c r="AI17" s="2"/>
      <c r="AJ17" s="3"/>
      <c r="AL17" s="2"/>
      <c r="AM17" s="3"/>
    </row>
    <row r="18" spans="1:52">
      <c r="A18" s="3" t="s">
        <v>56</v>
      </c>
      <c r="B18" s="2">
        <f>+E18+H18+K18+N18+Q18+T18+W18+Z18+AC18+AF18+AI18+AL18</f>
        <v>11693.349680263731</v>
      </c>
      <c r="C18" s="35">
        <f>RANK(B18,B$12:B45)</f>
        <v>23</v>
      </c>
      <c r="D18" s="35"/>
      <c r="E18" s="2">
        <f>'Tbl 10'!C17/'Tbl11'!E17</f>
        <v>341.9944870318148</v>
      </c>
      <c r="F18" s="35">
        <f t="shared" si="0"/>
        <v>9</v>
      </c>
      <c r="G18" s="35"/>
      <c r="H18" s="2">
        <f>'Tbl 10'!D17/'Tbl11'!E17</f>
        <v>839.79361520435316</v>
      </c>
      <c r="I18" s="35">
        <f t="shared" si="1"/>
        <v>17</v>
      </c>
      <c r="J18" s="35"/>
      <c r="K18" s="2">
        <f>'Tbl 10'!E17/'Tbl11'!E17</f>
        <v>4828.7091214203447</v>
      </c>
      <c r="L18" s="35">
        <f t="shared" si="2"/>
        <v>16</v>
      </c>
      <c r="M18" s="35"/>
      <c r="N18" s="2">
        <f>'Tbl 10'!F17/'Tbl11'!E17</f>
        <v>177.39819875282998</v>
      </c>
      <c r="O18" s="35">
        <f t="shared" si="3"/>
        <v>23</v>
      </c>
      <c r="P18" s="35"/>
      <c r="Q18" s="2">
        <f>'Tbl 10'!G17/'Tbl11'!E17</f>
        <v>158.71683282360885</v>
      </c>
      <c r="R18" s="35">
        <f t="shared" si="4"/>
        <v>9</v>
      </c>
      <c r="S18" s="35"/>
      <c r="T18" s="2">
        <f>'Tbl 10'!H17/'Tbl11'!E17</f>
        <v>1065.0103070262539</v>
      </c>
      <c r="U18" s="35">
        <f t="shared" si="5"/>
        <v>21</v>
      </c>
      <c r="V18" s="35"/>
      <c r="W18" s="2">
        <f>'Tbl 10'!I17/'Tbl11'!E17</f>
        <v>122.52558883107601</v>
      </c>
      <c r="X18" s="32">
        <f t="shared" si="6"/>
        <v>6</v>
      </c>
      <c r="Y18" s="32"/>
      <c r="Z18" s="2">
        <f>'Tbl 10'!J17/'Tbl11'!E17</f>
        <v>120.23520276442785</v>
      </c>
      <c r="AA18" s="32">
        <f t="shared" si="7"/>
        <v>10</v>
      </c>
      <c r="AB18" s="3"/>
      <c r="AC18" s="2">
        <f>'Tbl 10'!K17/'Tbl11'!E17</f>
        <v>751.29199269174251</v>
      </c>
      <c r="AD18" s="32">
        <f t="shared" si="8"/>
        <v>14</v>
      </c>
      <c r="AE18" s="32"/>
      <c r="AF18" s="2">
        <f>'Tbl 10'!L17/'Tbl11'!E17</f>
        <v>734.87917345196024</v>
      </c>
      <c r="AG18" s="32">
        <f t="shared" si="9"/>
        <v>24</v>
      </c>
      <c r="AH18" s="32"/>
      <c r="AI18" s="2">
        <f>'Tbl 10'!M17/'Tbl11'!E17</f>
        <v>149.97775946300195</v>
      </c>
      <c r="AJ18" s="3">
        <f t="shared" si="10"/>
        <v>24</v>
      </c>
      <c r="AK18" s="3"/>
      <c r="AL18" s="2">
        <f>('Tbl 10'!N17-'Tbl 10'!O17)/'Tbl11'!E17</f>
        <v>2402.8174008023198</v>
      </c>
      <c r="AM18" s="3">
        <f t="shared" si="11"/>
        <v>20</v>
      </c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</row>
    <row r="19" spans="1:52">
      <c r="A19" s="3" t="s">
        <v>57</v>
      </c>
      <c r="B19" s="2">
        <f>+E19+H19+K19+N19+Q19+T19+W19+Z19+AC19+AF19+AI19+AL19</f>
        <v>12508.944983910054</v>
      </c>
      <c r="C19" s="35">
        <f>RANK(B19,B$12:B46)</f>
        <v>16</v>
      </c>
      <c r="D19" s="35"/>
      <c r="E19" s="2">
        <f>'Tbl 10'!C18/'Tbl11'!E18</f>
        <v>191.77811012673314</v>
      </c>
      <c r="F19" s="35">
        <f t="shared" si="0"/>
        <v>24</v>
      </c>
      <c r="G19" s="35"/>
      <c r="H19" s="2">
        <f>'Tbl 10'!D18/'Tbl11'!E18</f>
        <v>914.05473799213371</v>
      </c>
      <c r="I19" s="35">
        <f t="shared" si="1"/>
        <v>11</v>
      </c>
      <c r="J19" s="35"/>
      <c r="K19" s="2">
        <f>'Tbl 10'!E18/'Tbl11'!E18</f>
        <v>4811.7169810496207</v>
      </c>
      <c r="L19" s="35">
        <f t="shared" si="2"/>
        <v>17</v>
      </c>
      <c r="M19" s="35"/>
      <c r="N19" s="2">
        <f>'Tbl 10'!F18/'Tbl11'!E18</f>
        <v>331.4367899566962</v>
      </c>
      <c r="O19" s="35">
        <f t="shared" si="3"/>
        <v>4</v>
      </c>
      <c r="P19" s="35"/>
      <c r="Q19" s="2">
        <f>'Tbl 10'!G18/'Tbl11'!E18</f>
        <v>70.609595963608896</v>
      </c>
      <c r="R19" s="35">
        <f t="shared" si="4"/>
        <v>22</v>
      </c>
      <c r="S19" s="35"/>
      <c r="T19" s="2">
        <f>'Tbl 10'!H18/'Tbl11'!E18</f>
        <v>1264.4935942155655</v>
      </c>
      <c r="U19" s="35">
        <f t="shared" si="5"/>
        <v>14</v>
      </c>
      <c r="V19" s="35"/>
      <c r="W19" s="2">
        <f>'Tbl 10'!I18/'Tbl11'!E18</f>
        <v>52.41760001589131</v>
      </c>
      <c r="X19" s="32">
        <f t="shared" si="6"/>
        <v>21</v>
      </c>
      <c r="Y19" s="32"/>
      <c r="Z19" s="2">
        <f>'Tbl 10'!J18/'Tbl11'!E18</f>
        <v>130.52514004211196</v>
      </c>
      <c r="AA19" s="32">
        <f t="shared" si="7"/>
        <v>7</v>
      </c>
      <c r="AB19" s="3"/>
      <c r="AC19" s="2">
        <f>'Tbl 10'!K18/'Tbl11'!E18</f>
        <v>802.15249334551663</v>
      </c>
      <c r="AD19" s="32">
        <f t="shared" si="8"/>
        <v>12</v>
      </c>
      <c r="AE19" s="3"/>
      <c r="AF19" s="2">
        <f>'Tbl 10'!L18/'Tbl11'!E18</f>
        <v>1003.4416534901275</v>
      </c>
      <c r="AG19" s="32">
        <f t="shared" si="9"/>
        <v>6</v>
      </c>
      <c r="AH19" s="32"/>
      <c r="AI19" s="2">
        <f>'Tbl 10'!M18/'Tbl11'!E18</f>
        <v>265.3857931746852</v>
      </c>
      <c r="AJ19" s="3">
        <f t="shared" si="10"/>
        <v>10</v>
      </c>
      <c r="AK19" s="3"/>
      <c r="AL19" s="2">
        <f>('Tbl 10'!N18-'Tbl 10'!O18)/'Tbl11'!E18</f>
        <v>2670.9324945373642</v>
      </c>
      <c r="AM19" s="3">
        <f t="shared" si="11"/>
        <v>12</v>
      </c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</row>
    <row r="20" spans="1:52">
      <c r="A20" s="3" t="s">
        <v>58</v>
      </c>
      <c r="B20" s="2">
        <f>+E20+H20+K20+N20+Q20+T20+W20+Z20+AC20+AF20+AI20+AL20</f>
        <v>12275.099969827103</v>
      </c>
      <c r="C20" s="35">
        <f>RANK(B20,B$12:B47)</f>
        <v>18</v>
      </c>
      <c r="D20" s="35"/>
      <c r="E20" s="2">
        <f>'Tbl 10'!C19/'Tbl11'!E19</f>
        <v>295.27646724486357</v>
      </c>
      <c r="F20" s="35">
        <f t="shared" si="0"/>
        <v>15</v>
      </c>
      <c r="G20" s="35"/>
      <c r="H20" s="2">
        <f>'Tbl 10'!D19/'Tbl11'!E19</f>
        <v>950.06256806444355</v>
      </c>
      <c r="I20" s="35">
        <f t="shared" si="1"/>
        <v>9</v>
      </c>
      <c r="J20" s="35"/>
      <c r="K20" s="2">
        <f>'Tbl 10'!E19/'Tbl11'!E19</f>
        <v>4788.1803791961374</v>
      </c>
      <c r="L20" s="35">
        <f t="shared" si="2"/>
        <v>18</v>
      </c>
      <c r="M20" s="35"/>
      <c r="N20" s="2">
        <f>'Tbl 10'!F19/'Tbl11'!E19</f>
        <v>255.64271008757154</v>
      </c>
      <c r="O20" s="35">
        <f t="shared" si="3"/>
        <v>10</v>
      </c>
      <c r="P20" s="35"/>
      <c r="Q20" s="2">
        <f>'Tbl 10'!G19/'Tbl11'!E19</f>
        <v>150.57032741102503</v>
      </c>
      <c r="R20" s="35">
        <f t="shared" si="4"/>
        <v>10</v>
      </c>
      <c r="S20" s="35"/>
      <c r="T20" s="2">
        <f>'Tbl 10'!H19/'Tbl11'!E19</f>
        <v>1534.3450825193668</v>
      </c>
      <c r="U20" s="35">
        <f t="shared" si="5"/>
        <v>7</v>
      </c>
      <c r="V20" s="35"/>
      <c r="W20" s="2">
        <f>'Tbl 10'!I19/'Tbl11'!E19</f>
        <v>69.826804760300888</v>
      </c>
      <c r="X20" s="32">
        <f t="shared" si="6"/>
        <v>16</v>
      </c>
      <c r="Y20" s="32"/>
      <c r="Z20" s="2">
        <f>'Tbl 10'!J19/'Tbl11'!E19</f>
        <v>106.96633967665881</v>
      </c>
      <c r="AA20" s="32">
        <f t="shared" si="7"/>
        <v>15</v>
      </c>
      <c r="AB20" s="32"/>
      <c r="AC20" s="2">
        <f>'Tbl 10'!K19/'Tbl11'!E19</f>
        <v>666.09673080161667</v>
      </c>
      <c r="AD20" s="32">
        <f t="shared" si="8"/>
        <v>17</v>
      </c>
      <c r="AE20" s="32"/>
      <c r="AF20" s="2">
        <f>'Tbl 10'!L19/'Tbl11'!E19</f>
        <v>789.00932833726279</v>
      </c>
      <c r="AG20" s="32">
        <f t="shared" si="9"/>
        <v>21</v>
      </c>
      <c r="AH20" s="32"/>
      <c r="AI20" s="2">
        <f>'Tbl 10'!M19/'Tbl11'!E19</f>
        <v>297.61229791175487</v>
      </c>
      <c r="AJ20" s="3">
        <f t="shared" si="10"/>
        <v>8</v>
      </c>
      <c r="AK20" s="3"/>
      <c r="AL20" s="2">
        <f>('Tbl 10'!N19-'Tbl 10'!O19)/'Tbl11'!E19</f>
        <v>2371.5109338161001</v>
      </c>
      <c r="AM20" s="3">
        <f t="shared" si="11"/>
        <v>21</v>
      </c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</row>
    <row r="21" spans="1:52">
      <c r="A21" s="3" t="s">
        <v>59</v>
      </c>
      <c r="B21" s="2">
        <f>+E21+H21+K21+N21+Q21+T21+W21+Z21+AC21+AF21+AI21+AL21</f>
        <v>12577.676796143205</v>
      </c>
      <c r="C21" s="35">
        <f>RANK(B21,B$12:B48)</f>
        <v>13</v>
      </c>
      <c r="D21" s="35"/>
      <c r="E21" s="2">
        <f>'Tbl 10'!C20/'Tbl11'!E20</f>
        <v>346.4489783702457</v>
      </c>
      <c r="F21" s="35">
        <f t="shared" si="0"/>
        <v>8</v>
      </c>
      <c r="G21" s="35"/>
      <c r="H21" s="2">
        <f>'Tbl 10'!D20/'Tbl11'!E20</f>
        <v>857.8210077168236</v>
      </c>
      <c r="I21" s="35">
        <f t="shared" si="1"/>
        <v>16</v>
      </c>
      <c r="J21" s="35"/>
      <c r="K21" s="2">
        <f>'Tbl 10'!E20/'Tbl11'!E20</f>
        <v>5057.8129090967914</v>
      </c>
      <c r="L21" s="35">
        <f t="shared" si="2"/>
        <v>10</v>
      </c>
      <c r="M21" s="35"/>
      <c r="N21" s="2">
        <f>'Tbl 10'!F20/'Tbl11'!E20</f>
        <v>219.12311487874726</v>
      </c>
      <c r="O21" s="35">
        <f t="shared" si="3"/>
        <v>14</v>
      </c>
      <c r="P21" s="35"/>
      <c r="Q21" s="2">
        <f>'Tbl 10'!G20/'Tbl11'!E20</f>
        <v>88.408222380405391</v>
      </c>
      <c r="R21" s="35">
        <f t="shared" si="4"/>
        <v>17</v>
      </c>
      <c r="S21" s="35"/>
      <c r="T21" s="2">
        <f>'Tbl 10'!H20/'Tbl11'!E20</f>
        <v>1217.7824814359437</v>
      </c>
      <c r="U21" s="35">
        <f t="shared" si="5"/>
        <v>16</v>
      </c>
      <c r="V21" s="35"/>
      <c r="W21" s="2">
        <f>'Tbl 10'!I20/'Tbl11'!E20</f>
        <v>142.66373982819147</v>
      </c>
      <c r="X21" s="32">
        <f t="shared" si="6"/>
        <v>5</v>
      </c>
      <c r="Y21" s="32"/>
      <c r="Z21" s="2">
        <f>'Tbl 10'!J20/'Tbl11'!E20</f>
        <v>112.55521128241634</v>
      </c>
      <c r="AA21" s="32">
        <f t="shared" si="7"/>
        <v>14</v>
      </c>
      <c r="AB21" s="3"/>
      <c r="AC21" s="2">
        <f>'Tbl 10'!K20/'Tbl11'!E20</f>
        <v>1018.3417335350168</v>
      </c>
      <c r="AD21" s="32">
        <f t="shared" si="8"/>
        <v>4</v>
      </c>
      <c r="AE21" s="3"/>
      <c r="AF21" s="2">
        <f>'Tbl 10'!L20/'Tbl11'!E20</f>
        <v>1004.307714396648</v>
      </c>
      <c r="AG21" s="32">
        <f t="shared" si="9"/>
        <v>5</v>
      </c>
      <c r="AH21" s="32"/>
      <c r="AI21" s="2">
        <f>'Tbl 10'!M20/'Tbl11'!E20</f>
        <v>252.49508841182276</v>
      </c>
      <c r="AJ21" s="3">
        <f t="shared" si="10"/>
        <v>11</v>
      </c>
      <c r="AK21" s="3"/>
      <c r="AL21" s="2">
        <f>('Tbl 10'!N20-'Tbl 10'!O20)/'Tbl11'!E20</f>
        <v>2259.9165948101527</v>
      </c>
      <c r="AM21" s="3">
        <f t="shared" si="11"/>
        <v>23</v>
      </c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</row>
    <row r="22" spans="1:52">
      <c r="A22" s="3" t="s">
        <v>60</v>
      </c>
      <c r="B22" s="2">
        <f>+E22+H22+K22+N22+Q22+T22+W22+Z22+AC22+AF22+AI22+AL22</f>
        <v>13226.828970793096</v>
      </c>
      <c r="C22" s="35">
        <f>RANK(B22,B$12:B49)</f>
        <v>9</v>
      </c>
      <c r="D22" s="35"/>
      <c r="E22" s="2">
        <f>'Tbl 10'!C21/'Tbl11'!E21</f>
        <v>330.65631950511175</v>
      </c>
      <c r="F22" s="35">
        <f t="shared" si="0"/>
        <v>12</v>
      </c>
      <c r="G22" s="35"/>
      <c r="H22" s="2">
        <f>'Tbl 10'!D21/'Tbl11'!E21</f>
        <v>1152.2621726914269</v>
      </c>
      <c r="I22" s="35">
        <f t="shared" si="1"/>
        <v>2</v>
      </c>
      <c r="J22" s="35"/>
      <c r="K22" s="2">
        <f>'Tbl 10'!E21/'Tbl11'!E21</f>
        <v>5140.9407314712053</v>
      </c>
      <c r="L22" s="35">
        <f t="shared" si="2"/>
        <v>8</v>
      </c>
      <c r="M22" s="35"/>
      <c r="N22" s="2">
        <f>'Tbl 10'!F21/'Tbl11'!E21</f>
        <v>303.95216631643564</v>
      </c>
      <c r="O22" s="35">
        <f t="shared" si="3"/>
        <v>6</v>
      </c>
      <c r="P22" s="35"/>
      <c r="Q22" s="2">
        <f>'Tbl 10'!G21/'Tbl11'!E21</f>
        <v>314.64173966425051</v>
      </c>
      <c r="R22" s="35">
        <f t="shared" si="4"/>
        <v>3</v>
      </c>
      <c r="S22" s="35"/>
      <c r="T22" s="2">
        <f>'Tbl 10'!H21/'Tbl11'!E21</f>
        <v>1292.5608363043941</v>
      </c>
      <c r="U22" s="35">
        <f t="shared" si="5"/>
        <v>12</v>
      </c>
      <c r="V22" s="35"/>
      <c r="W22" s="2">
        <f>'Tbl 10'!I21/'Tbl11'!E21</f>
        <v>107.95485561825608</v>
      </c>
      <c r="X22" s="32">
        <f t="shared" si="6"/>
        <v>8</v>
      </c>
      <c r="Y22" s="3"/>
      <c r="Z22" s="2">
        <f>'Tbl 10'!J21/'Tbl11'!E21</f>
        <v>127.97157226170519</v>
      </c>
      <c r="AA22" s="32">
        <f t="shared" si="7"/>
        <v>8</v>
      </c>
      <c r="AB22" s="32"/>
      <c r="AC22" s="2">
        <f>'Tbl 10'!K21/'Tbl11'!E21</f>
        <v>809.59881944608412</v>
      </c>
      <c r="AD22" s="32">
        <f t="shared" si="8"/>
        <v>11</v>
      </c>
      <c r="AE22" s="32"/>
      <c r="AF22" s="2">
        <f>'Tbl 10'!L21/'Tbl11'!E21</f>
        <v>860.26535074256833</v>
      </c>
      <c r="AG22" s="32">
        <f t="shared" si="9"/>
        <v>13</v>
      </c>
      <c r="AH22" s="32"/>
      <c r="AI22" s="2">
        <f>'Tbl 10'!M21/'Tbl11'!E21</f>
        <v>247.89830472457675</v>
      </c>
      <c r="AJ22" s="3">
        <f t="shared" si="10"/>
        <v>13</v>
      </c>
      <c r="AK22" s="3"/>
      <c r="AL22" s="2">
        <f>('Tbl 10'!N21-'Tbl 10'!O21)/'Tbl11'!E21</f>
        <v>2538.1261020470806</v>
      </c>
      <c r="AM22" s="3">
        <f t="shared" si="11"/>
        <v>18</v>
      </c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</row>
    <row r="23" spans="1:52">
      <c r="B23" s="2"/>
      <c r="C23" s="35"/>
      <c r="D23" s="35"/>
      <c r="E23" s="2"/>
      <c r="F23" s="35"/>
      <c r="G23" s="35"/>
      <c r="H23" s="2"/>
      <c r="I23" s="35"/>
      <c r="J23" s="35"/>
      <c r="K23" s="2"/>
      <c r="L23" s="35"/>
      <c r="M23" s="35"/>
      <c r="N23" s="2"/>
      <c r="O23" s="35"/>
      <c r="P23" s="35"/>
      <c r="Q23" s="2"/>
      <c r="R23" s="35"/>
      <c r="S23" s="35"/>
      <c r="T23" s="2"/>
      <c r="U23" s="35"/>
      <c r="V23" s="35"/>
      <c r="W23" s="2"/>
      <c r="X23" s="32"/>
      <c r="Y23" s="3"/>
      <c r="Z23" s="2"/>
      <c r="AA23" s="32"/>
      <c r="AB23" s="32"/>
      <c r="AC23" s="2"/>
      <c r="AD23" s="32"/>
      <c r="AE23" s="32"/>
      <c r="AF23" s="2"/>
      <c r="AG23" s="32"/>
      <c r="AH23" s="32"/>
      <c r="AI23" s="2"/>
      <c r="AJ23" s="3"/>
      <c r="AK23" s="3"/>
      <c r="AL23" s="2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</row>
    <row r="24" spans="1:52">
      <c r="A24" s="3" t="s">
        <v>61</v>
      </c>
      <c r="B24" s="2">
        <f>+E24+H24+K24+N24+Q24+T24+W24+Z24+AC24+AF24+AI24+AL24</f>
        <v>12249.711660279248</v>
      </c>
      <c r="C24" s="35">
        <f>RANK(B24,B$12:B51)</f>
        <v>19</v>
      </c>
      <c r="D24" s="35"/>
      <c r="E24" s="2">
        <f>'Tbl 10'!C23/'Tbl11'!E23</f>
        <v>243.82017445720172</v>
      </c>
      <c r="F24" s="35">
        <f t="shared" si="0"/>
        <v>20</v>
      </c>
      <c r="G24" s="35"/>
      <c r="H24" s="2">
        <f>'Tbl 10'!D23/'Tbl11'!E23</f>
        <v>780.65481754199436</v>
      </c>
      <c r="I24" s="35">
        <f t="shared" si="1"/>
        <v>20</v>
      </c>
      <c r="J24" s="35"/>
      <c r="K24" s="2">
        <f>'Tbl 10'!E23/'Tbl11'!E23</f>
        <v>5006.9931822569924</v>
      </c>
      <c r="L24" s="35">
        <f t="shared" si="2"/>
        <v>12</v>
      </c>
      <c r="M24" s="35"/>
      <c r="N24" s="2">
        <f>'Tbl 10'!F23/'Tbl11'!E23</f>
        <v>186.5812051194566</v>
      </c>
      <c r="O24" s="35">
        <f t="shared" si="3"/>
        <v>19</v>
      </c>
      <c r="P24" s="35"/>
      <c r="Q24" s="2">
        <f>'Tbl 10'!G23/'Tbl11'!E23</f>
        <v>48.811848331204189</v>
      </c>
      <c r="R24" s="35">
        <f t="shared" si="4"/>
        <v>24</v>
      </c>
      <c r="S24" s="35"/>
      <c r="T24" s="2">
        <f>'Tbl 10'!H23/'Tbl11'!E23</f>
        <v>1163.1278882902616</v>
      </c>
      <c r="U24" s="35">
        <f t="shared" si="5"/>
        <v>19</v>
      </c>
      <c r="V24" s="35"/>
      <c r="W24" s="2">
        <f>'Tbl 10'!I23/'Tbl11'!E23</f>
        <v>67.927484679452107</v>
      </c>
      <c r="X24" s="32">
        <f t="shared" si="6"/>
        <v>17</v>
      </c>
      <c r="Y24" s="3"/>
      <c r="Z24" s="2">
        <f>'Tbl 10'!J23/'Tbl11'!E23</f>
        <v>153.05791920907095</v>
      </c>
      <c r="AA24" s="32">
        <f t="shared" si="7"/>
        <v>3</v>
      </c>
      <c r="AB24" s="3"/>
      <c r="AC24" s="2">
        <f>'Tbl 10'!K23/'Tbl11'!E23</f>
        <v>475.38177588756031</v>
      </c>
      <c r="AD24" s="32">
        <f t="shared" si="8"/>
        <v>24</v>
      </c>
      <c r="AE24" s="32"/>
      <c r="AF24" s="2">
        <f>'Tbl 10'!L23/'Tbl11'!E23</f>
        <v>890.10202625321699</v>
      </c>
      <c r="AG24" s="32">
        <f t="shared" si="9"/>
        <v>10</v>
      </c>
      <c r="AH24" s="32"/>
      <c r="AI24" s="2">
        <f>'Tbl 10'!M23/'Tbl11'!E23</f>
        <v>284.7754500948194</v>
      </c>
      <c r="AJ24" s="3">
        <f t="shared" si="10"/>
        <v>9</v>
      </c>
      <c r="AK24" s="3"/>
      <c r="AL24" s="2">
        <f>('Tbl 10'!N23-'Tbl 10'!O23)/'Tbl11'!E23</f>
        <v>2948.4778881580169</v>
      </c>
      <c r="AM24" s="3">
        <f t="shared" si="11"/>
        <v>6</v>
      </c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</row>
    <row r="25" spans="1:52">
      <c r="A25" s="3" t="s">
        <v>62</v>
      </c>
      <c r="B25" s="2">
        <f>+E25+H25+K25+N25+Q25+T25+W25+Z25+AC25+AF25+AI25+AL25</f>
        <v>12790.148196496046</v>
      </c>
      <c r="C25" s="35">
        <f>RANK(B25,B$12:B52)</f>
        <v>11</v>
      </c>
      <c r="D25" s="35"/>
      <c r="E25" s="2">
        <f>'Tbl 10'!C24/'Tbl11'!E24</f>
        <v>360.35916814206064</v>
      </c>
      <c r="F25" s="35">
        <f t="shared" si="0"/>
        <v>7</v>
      </c>
      <c r="G25" s="35"/>
      <c r="H25" s="2">
        <f>'Tbl 10'!D24/'Tbl11'!E24</f>
        <v>615.70202679491581</v>
      </c>
      <c r="I25" s="35">
        <f t="shared" si="1"/>
        <v>24</v>
      </c>
      <c r="J25" s="35"/>
      <c r="K25" s="2">
        <f>'Tbl 10'!E24/'Tbl11'!E24</f>
        <v>5028.7475702243464</v>
      </c>
      <c r="L25" s="35">
        <f t="shared" si="2"/>
        <v>11</v>
      </c>
      <c r="M25" s="35"/>
      <c r="N25" s="2">
        <f>'Tbl 10'!F24/'Tbl11'!E24</f>
        <v>225.70406151732155</v>
      </c>
      <c r="O25" s="35">
        <f t="shared" si="3"/>
        <v>13</v>
      </c>
      <c r="P25" s="35"/>
      <c r="Q25" s="2">
        <f>'Tbl 10'!G24/'Tbl11'!E24</f>
        <v>83.943839019105241</v>
      </c>
      <c r="R25" s="35">
        <f t="shared" si="4"/>
        <v>19</v>
      </c>
      <c r="S25" s="35"/>
      <c r="T25" s="2">
        <f>'Tbl 10'!H24/'Tbl11'!E24</f>
        <v>1039.9015062230794</v>
      </c>
      <c r="U25" s="35">
        <f t="shared" si="5"/>
        <v>22</v>
      </c>
      <c r="V25" s="35"/>
      <c r="W25" s="2">
        <f>'Tbl 10'!I24/'Tbl11'!E24</f>
        <v>166.92867901593419</v>
      </c>
      <c r="X25" s="32">
        <f t="shared" si="6"/>
        <v>3</v>
      </c>
      <c r="Y25" s="32"/>
      <c r="Z25" s="2">
        <f>'Tbl 10'!J24/'Tbl11'!E24</f>
        <v>146.54761778928733</v>
      </c>
      <c r="AA25" s="32">
        <f t="shared" si="7"/>
        <v>5</v>
      </c>
      <c r="AB25" s="3"/>
      <c r="AC25" s="2">
        <f>'Tbl 10'!K24/'Tbl11'!E24</f>
        <v>1088.0181909468065</v>
      </c>
      <c r="AD25" s="32">
        <f t="shared" si="8"/>
        <v>1</v>
      </c>
      <c r="AE25" s="32"/>
      <c r="AF25" s="2">
        <f>'Tbl 10'!L24/'Tbl11'!E24</f>
        <v>1043.8278545569854</v>
      </c>
      <c r="AG25" s="32">
        <f t="shared" si="9"/>
        <v>3</v>
      </c>
      <c r="AH25" s="32"/>
      <c r="AI25" s="2">
        <f>'Tbl 10'!M24/'Tbl11'!E24</f>
        <v>189.88880638427187</v>
      </c>
      <c r="AJ25" s="3">
        <f t="shared" si="10"/>
        <v>22</v>
      </c>
      <c r="AK25" s="3"/>
      <c r="AL25" s="2">
        <f>('Tbl 10'!N24-'Tbl 10'!O24)/'Tbl11'!E24</f>
        <v>2800.5788758819331</v>
      </c>
      <c r="AM25" s="3">
        <f t="shared" si="11"/>
        <v>8</v>
      </c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</row>
    <row r="26" spans="1:52">
      <c r="A26" s="3" t="s">
        <v>63</v>
      </c>
      <c r="B26" s="2">
        <f>+E26+H26+K26+N26+Q26+T26+W26+Z26+AC26+AF26+AI26+AL26</f>
        <v>12321.699642938736</v>
      </c>
      <c r="C26" s="35">
        <f>RANK(B26,B$12:B53)</f>
        <v>17</v>
      </c>
      <c r="D26" s="35"/>
      <c r="E26" s="2">
        <f>'Tbl 10'!C25/'Tbl11'!E25</f>
        <v>307.97354333950994</v>
      </c>
      <c r="F26" s="35">
        <f t="shared" si="0"/>
        <v>14</v>
      </c>
      <c r="G26" s="35"/>
      <c r="H26" s="2">
        <f>'Tbl 10'!D25/'Tbl11'!E25</f>
        <v>714.3533626089727</v>
      </c>
      <c r="I26" s="35">
        <f t="shared" si="1"/>
        <v>22</v>
      </c>
      <c r="J26" s="35"/>
      <c r="K26" s="2">
        <f>'Tbl 10'!E25/'Tbl11'!E25</f>
        <v>4691.8948285344422</v>
      </c>
      <c r="L26" s="35">
        <f t="shared" si="2"/>
        <v>21</v>
      </c>
      <c r="M26" s="35"/>
      <c r="N26" s="2">
        <f>'Tbl 10'!F25/'Tbl11'!E25</f>
        <v>218.48927575226836</v>
      </c>
      <c r="O26" s="35">
        <f t="shared" si="3"/>
        <v>15</v>
      </c>
      <c r="P26" s="35"/>
      <c r="Q26" s="2">
        <f>'Tbl 10'!G25/'Tbl11'!E25</f>
        <v>86.319721007104562</v>
      </c>
      <c r="R26" s="35">
        <f t="shared" si="4"/>
        <v>18</v>
      </c>
      <c r="S26" s="35"/>
      <c r="T26" s="2">
        <f>'Tbl 10'!H25/'Tbl11'!E25</f>
        <v>1207.3803464001967</v>
      </c>
      <c r="U26" s="35">
        <f t="shared" si="5"/>
        <v>17</v>
      </c>
      <c r="V26" s="35"/>
      <c r="W26" s="2">
        <f>'Tbl 10'!I25/'Tbl11'!E25</f>
        <v>45.687476343985942</v>
      </c>
      <c r="X26" s="32">
        <f t="shared" si="6"/>
        <v>24</v>
      </c>
      <c r="Y26" s="32"/>
      <c r="Z26" s="2">
        <f>'Tbl 10'!J25/'Tbl11'!E25</f>
        <v>92.151939722642936</v>
      </c>
      <c r="AA26" s="32">
        <f t="shared" si="7"/>
        <v>20</v>
      </c>
      <c r="AB26" s="3"/>
      <c r="AC26" s="2">
        <f>'Tbl 10'!K25/'Tbl11'!E25</f>
        <v>878.0860382275547</v>
      </c>
      <c r="AD26" s="32">
        <f t="shared" si="8"/>
        <v>9</v>
      </c>
      <c r="AE26" s="3"/>
      <c r="AF26" s="2">
        <f>'Tbl 10'!L25/'Tbl11'!E25</f>
        <v>788.18571670319068</v>
      </c>
      <c r="AG26" s="32">
        <f t="shared" si="9"/>
        <v>22</v>
      </c>
      <c r="AH26" s="32"/>
      <c r="AI26" s="2">
        <f>'Tbl 10'!M25/'Tbl11'!E25</f>
        <v>350.10379455157221</v>
      </c>
      <c r="AJ26" s="3">
        <f t="shared" si="10"/>
        <v>4</v>
      </c>
      <c r="AK26" s="3"/>
      <c r="AL26" s="2">
        <f>('Tbl 10'!N25-'Tbl 10'!O25)/'Tbl11'!E25</f>
        <v>2941.0735997472939</v>
      </c>
      <c r="AM26" s="3">
        <f t="shared" si="11"/>
        <v>7</v>
      </c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</row>
    <row r="27" spans="1:52">
      <c r="A27" s="3" t="s">
        <v>64</v>
      </c>
      <c r="B27" s="2">
        <f>+E27+H27+K27+N27+Q27+T27+W27+Z27+AC27+AF27+AI27+AL27</f>
        <v>14202.822487230043</v>
      </c>
      <c r="C27" s="35">
        <f>RANK(B27,B$12:B54)</f>
        <v>5</v>
      </c>
      <c r="D27" s="35"/>
      <c r="E27" s="2">
        <f>'Tbl 10'!C26/'Tbl11'!E26</f>
        <v>225.05540031362324</v>
      </c>
      <c r="F27" s="35">
        <f t="shared" si="0"/>
        <v>22</v>
      </c>
      <c r="G27" s="35"/>
      <c r="H27" s="2">
        <f>'Tbl 10'!D26/'Tbl11'!E26</f>
        <v>1091.9622059782157</v>
      </c>
      <c r="I27" s="35">
        <f t="shared" si="1"/>
        <v>5</v>
      </c>
      <c r="J27" s="35"/>
      <c r="K27" s="2">
        <f>'Tbl 10'!E26/'Tbl11'!E26</f>
        <v>6062.2843937121961</v>
      </c>
      <c r="L27" s="35">
        <f t="shared" si="2"/>
        <v>2</v>
      </c>
      <c r="M27" s="35"/>
      <c r="N27" s="2">
        <f>'Tbl 10'!F26/'Tbl11'!E26</f>
        <v>246.13904649656206</v>
      </c>
      <c r="O27" s="35">
        <f t="shared" si="3"/>
        <v>11</v>
      </c>
      <c r="P27" s="35"/>
      <c r="Q27" s="2">
        <f>'Tbl 10'!G26/'Tbl11'!E26</f>
        <v>62.030684017525758</v>
      </c>
      <c r="R27" s="35">
        <f t="shared" si="4"/>
        <v>23</v>
      </c>
      <c r="S27" s="35"/>
      <c r="T27" s="2">
        <f>'Tbl 10'!H26/'Tbl11'!E26</f>
        <v>1815.1498963670967</v>
      </c>
      <c r="U27" s="35">
        <f t="shared" si="5"/>
        <v>2</v>
      </c>
      <c r="V27" s="35"/>
      <c r="W27" s="2">
        <f>'Tbl 10'!I26/'Tbl11'!E26</f>
        <v>57.737311276107519</v>
      </c>
      <c r="X27" s="32">
        <f t="shared" si="6"/>
        <v>20</v>
      </c>
      <c r="Y27" s="3"/>
      <c r="Z27" s="2">
        <f>'Tbl 10'!J26/'Tbl11'!E26</f>
        <v>123.03302327552629</v>
      </c>
      <c r="AA27" s="32">
        <f t="shared" si="7"/>
        <v>9</v>
      </c>
      <c r="AB27" s="3"/>
      <c r="AC27" s="2">
        <f>'Tbl 10'!K26/'Tbl11'!E26</f>
        <v>738.26536481405606</v>
      </c>
      <c r="AD27" s="32">
        <f t="shared" si="8"/>
        <v>15</v>
      </c>
      <c r="AE27" s="32"/>
      <c r="AF27" s="2">
        <f>'Tbl 10'!L26/'Tbl11'!E26</f>
        <v>758.04814944127031</v>
      </c>
      <c r="AG27" s="32">
        <f t="shared" si="9"/>
        <v>23</v>
      </c>
      <c r="AH27" s="32"/>
      <c r="AI27" s="2">
        <f>'Tbl 10'!M26/'Tbl11'!E26</f>
        <v>406.18723549391626</v>
      </c>
      <c r="AJ27" s="3">
        <f t="shared" si="10"/>
        <v>3</v>
      </c>
      <c r="AK27" s="3"/>
      <c r="AL27" s="2">
        <f>('Tbl 10'!N26-'Tbl 10'!O26)/'Tbl11'!E26</f>
        <v>2616.9297760439472</v>
      </c>
      <c r="AM27" s="3">
        <f t="shared" si="11"/>
        <v>17</v>
      </c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</row>
    <row r="28" spans="1:52">
      <c r="A28" s="3" t="s">
        <v>65</v>
      </c>
      <c r="B28" s="2">
        <f>+E28+H28+K28+N28+Q28+T28+W28+Z28+AC28+AF28+AI28+AL28</f>
        <v>14284.50798247381</v>
      </c>
      <c r="C28" s="35">
        <f>RANK(B28,B$12:B55)</f>
        <v>4</v>
      </c>
      <c r="D28" s="35"/>
      <c r="E28" s="2">
        <f>'Tbl 10'!C27/'Tbl11'!E27</f>
        <v>565.66520950846086</v>
      </c>
      <c r="F28" s="35">
        <f t="shared" si="0"/>
        <v>2</v>
      </c>
      <c r="G28" s="35"/>
      <c r="H28" s="2">
        <f>'Tbl 10'!D27/'Tbl11'!E27</f>
        <v>1117.2302226027398</v>
      </c>
      <c r="I28" s="35">
        <f t="shared" si="1"/>
        <v>4</v>
      </c>
      <c r="J28" s="35"/>
      <c r="K28" s="2">
        <f>'Tbl 10'!E27/'Tbl11'!E27</f>
        <v>5311.6802125302165</v>
      </c>
      <c r="L28" s="35">
        <f t="shared" si="2"/>
        <v>6</v>
      </c>
      <c r="M28" s="35"/>
      <c r="N28" s="2">
        <f>'Tbl 10'!F27/'Tbl11'!E27</f>
        <v>196.8393885979049</v>
      </c>
      <c r="O28" s="35">
        <f t="shared" si="3"/>
        <v>17</v>
      </c>
      <c r="P28" s="35"/>
      <c r="Q28" s="2">
        <f>'Tbl 10'!G27/'Tbl11'!E27</f>
        <v>182.18962026591458</v>
      </c>
      <c r="R28" s="35">
        <f t="shared" si="4"/>
        <v>7</v>
      </c>
      <c r="S28" s="35"/>
      <c r="T28" s="2">
        <f>'Tbl 10'!H27/'Tbl11'!E27</f>
        <v>1477.0220638597905</v>
      </c>
      <c r="U28" s="35">
        <f t="shared" si="5"/>
        <v>10</v>
      </c>
      <c r="V28" s="35"/>
      <c r="W28" s="2">
        <f>'Tbl 10'!I27/'Tbl11'!E27</f>
        <v>117.49710414987914</v>
      </c>
      <c r="X28" s="32">
        <f t="shared" si="6"/>
        <v>7</v>
      </c>
      <c r="Y28" s="32"/>
      <c r="Z28" s="2">
        <f>'Tbl 10'!J27/'Tbl11'!E27</f>
        <v>172.52208904109588</v>
      </c>
      <c r="AA28" s="32">
        <f t="shared" si="7"/>
        <v>1</v>
      </c>
      <c r="AB28" s="3"/>
      <c r="AC28" s="2">
        <f>'Tbl 10'!K27/'Tbl11'!E27</f>
        <v>1076.8342818291701</v>
      </c>
      <c r="AD28" s="32">
        <f t="shared" si="8"/>
        <v>3</v>
      </c>
      <c r="AE28" s="3"/>
      <c r="AF28" s="2">
        <f>'Tbl 10'!L27/'Tbl11'!E27</f>
        <v>1061.112061845286</v>
      </c>
      <c r="AG28" s="32">
        <f t="shared" si="9"/>
        <v>2</v>
      </c>
      <c r="AH28" s="32"/>
      <c r="AI28" s="2">
        <f>'Tbl 10'!M27/'Tbl11'!E27</f>
        <v>300.33707695406935</v>
      </c>
      <c r="AJ28" s="3">
        <f t="shared" si="10"/>
        <v>7</v>
      </c>
      <c r="AK28" s="3"/>
      <c r="AL28" s="2">
        <f>('Tbl 10'!N27-'Tbl 10'!O27)/'Tbl11'!E27</f>
        <v>2705.5786512892832</v>
      </c>
      <c r="AM28" s="3">
        <f t="shared" si="11"/>
        <v>11</v>
      </c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</row>
    <row r="29" spans="1:52">
      <c r="B29" s="2"/>
      <c r="C29" s="35"/>
      <c r="D29" s="35"/>
      <c r="E29" s="2"/>
      <c r="F29" s="35"/>
      <c r="G29" s="35"/>
      <c r="H29" s="2"/>
      <c r="I29" s="35"/>
      <c r="J29" s="35"/>
      <c r="K29" s="2"/>
      <c r="L29" s="35"/>
      <c r="M29" s="35"/>
      <c r="N29" s="2"/>
      <c r="O29" s="35"/>
      <c r="P29" s="35"/>
      <c r="Q29" s="2"/>
      <c r="R29" s="35"/>
      <c r="S29" s="35"/>
      <c r="T29" s="2"/>
      <c r="U29" s="35"/>
      <c r="V29" s="35"/>
      <c r="W29" s="2"/>
      <c r="X29" s="32"/>
      <c r="Y29" s="32"/>
      <c r="Z29" s="2"/>
      <c r="AA29" s="32"/>
      <c r="AB29" s="3"/>
      <c r="AC29" s="2"/>
      <c r="AD29" s="32"/>
      <c r="AE29" s="3"/>
      <c r="AF29" s="2"/>
      <c r="AG29" s="32"/>
      <c r="AH29" s="32"/>
      <c r="AI29" s="2"/>
      <c r="AJ29" s="3"/>
      <c r="AK29" s="3"/>
      <c r="AL29" s="2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</row>
    <row r="30" spans="1:52">
      <c r="A30" s="130" t="s">
        <v>147</v>
      </c>
      <c r="B30" s="2">
        <f>+E30+H30+K30+N30+Q30+T30+W30+Z30+AC30+AF30+AI30+AL30</f>
        <v>14637.129362869575</v>
      </c>
      <c r="C30" s="35">
        <f>RANK(B30,B$12:B57)</f>
        <v>3</v>
      </c>
      <c r="D30" s="35"/>
      <c r="E30" s="2">
        <f>'Tbl 10'!C29/'Tbl11'!E29</f>
        <v>269.94914582475241</v>
      </c>
      <c r="F30" s="35">
        <f t="shared" si="0"/>
        <v>16</v>
      </c>
      <c r="G30" s="35"/>
      <c r="H30" s="2">
        <f>'Tbl 10'!D29/'Tbl11'!E29</f>
        <v>972.91762561558721</v>
      </c>
      <c r="I30" s="35">
        <f t="shared" si="1"/>
        <v>7</v>
      </c>
      <c r="J30" s="35"/>
      <c r="K30" s="2">
        <f>'Tbl 10'!E29/'Tbl11'!E29</f>
        <v>5938.7151285256341</v>
      </c>
      <c r="L30" s="35">
        <f t="shared" si="2"/>
        <v>3</v>
      </c>
      <c r="M30" s="35"/>
      <c r="N30" s="2">
        <f>'Tbl 10'!F29/'Tbl11'!E29</f>
        <v>183.1046903171505</v>
      </c>
      <c r="O30" s="35">
        <f t="shared" si="3"/>
        <v>21</v>
      </c>
      <c r="P30" s="35"/>
      <c r="Q30" s="2">
        <f>'Tbl 10'!G29/'Tbl11'!E29</f>
        <v>80.619577084937589</v>
      </c>
      <c r="R30" s="35">
        <f t="shared" si="4"/>
        <v>20</v>
      </c>
      <c r="S30" s="35"/>
      <c r="T30" s="2">
        <f>'Tbl 10'!H29/'Tbl11'!E29</f>
        <v>1726.9097554843215</v>
      </c>
      <c r="U30" s="35">
        <f t="shared" si="5"/>
        <v>3</v>
      </c>
      <c r="V30" s="35"/>
      <c r="W30" s="2">
        <f>'Tbl 10'!I29/'Tbl11'!E29</f>
        <v>75.704052076431296</v>
      </c>
      <c r="X30" s="32">
        <f t="shared" si="6"/>
        <v>15</v>
      </c>
      <c r="Y30" s="32"/>
      <c r="Z30" s="2">
        <f>'Tbl 10'!J29/'Tbl11'!E29</f>
        <v>0.13605866657115739</v>
      </c>
      <c r="AA30" s="32">
        <f t="shared" si="7"/>
        <v>21</v>
      </c>
      <c r="AB30" s="3"/>
      <c r="AC30" s="2">
        <f>'Tbl 10'!K29/'Tbl11'!E29</f>
        <v>625.59437853906627</v>
      </c>
      <c r="AD30" s="32">
        <f t="shared" si="8"/>
        <v>18</v>
      </c>
      <c r="AE30" s="3"/>
      <c r="AF30" s="2">
        <f>'Tbl 10'!L29/'Tbl11'!E29</f>
        <v>830.35478139718134</v>
      </c>
      <c r="AG30" s="32">
        <f t="shared" si="9"/>
        <v>16</v>
      </c>
      <c r="AH30" s="32"/>
      <c r="AI30" s="2">
        <f>'Tbl 10'!M29/'Tbl11'!E29</f>
        <v>233.99293221826255</v>
      </c>
      <c r="AJ30" s="3">
        <f t="shared" si="10"/>
        <v>14</v>
      </c>
      <c r="AK30" s="3"/>
      <c r="AL30" s="2">
        <f>('Tbl 10'!N29-'Tbl 10'!O29)/'Tbl11'!E29</f>
        <v>3699.1312371196791</v>
      </c>
      <c r="AM30" s="3">
        <f t="shared" si="11"/>
        <v>1</v>
      </c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</row>
    <row r="31" spans="1:52">
      <c r="A31" s="3" t="s">
        <v>67</v>
      </c>
      <c r="B31" s="2">
        <f>+E31+H31+K31+N31+Q31+T31+W31+Z31+AC31+AF31+AI31+AL31</f>
        <v>13805.176650213614</v>
      </c>
      <c r="C31" s="35">
        <f>RANK(B31,B$12:B58)</f>
        <v>6</v>
      </c>
      <c r="D31" s="35"/>
      <c r="E31" s="2">
        <f>'Tbl 10'!C30/'Tbl11'!E30</f>
        <v>489.23830649727324</v>
      </c>
      <c r="F31" s="35">
        <f t="shared" si="0"/>
        <v>4</v>
      </c>
      <c r="G31" s="35"/>
      <c r="H31" s="2">
        <f>'Tbl 10'!D30/'Tbl11'!E30</f>
        <v>884.5338323965658</v>
      </c>
      <c r="I31" s="35">
        <f t="shared" si="1"/>
        <v>12</v>
      </c>
      <c r="J31" s="35"/>
      <c r="K31" s="2">
        <f>'Tbl 10'!E30/'Tbl11'!E30</f>
        <v>4505.1596208219617</v>
      </c>
      <c r="L31" s="35">
        <f t="shared" si="2"/>
        <v>24</v>
      </c>
      <c r="M31" s="35"/>
      <c r="N31" s="2">
        <f>'Tbl 10'!F30/'Tbl11'!E30</f>
        <v>197.43058248719939</v>
      </c>
      <c r="O31" s="35">
        <f t="shared" si="3"/>
        <v>16</v>
      </c>
      <c r="P31" s="35"/>
      <c r="Q31" s="2">
        <f>'Tbl 10'!G30/'Tbl11'!E30</f>
        <v>544.43633748565867</v>
      </c>
      <c r="R31" s="35">
        <f t="shared" si="4"/>
        <v>2</v>
      </c>
      <c r="S31" s="35"/>
      <c r="T31" s="2">
        <f>'Tbl 10'!H30/'Tbl11'!E30</f>
        <v>1644.391943300611</v>
      </c>
      <c r="U31" s="35">
        <f t="shared" si="5"/>
        <v>6</v>
      </c>
      <c r="V31" s="35"/>
      <c r="W31" s="2">
        <f>'Tbl 10'!I30/'Tbl11'!E30</f>
        <v>96.768486948308478</v>
      </c>
      <c r="X31" s="32">
        <f t="shared" si="6"/>
        <v>9</v>
      </c>
      <c r="Y31" s="32"/>
      <c r="Z31" s="2">
        <f>'Tbl 10'!J30/'Tbl11'!E30</f>
        <v>117.23728595743857</v>
      </c>
      <c r="AA31" s="32">
        <f t="shared" si="7"/>
        <v>13</v>
      </c>
      <c r="AB31" s="32"/>
      <c r="AC31" s="2">
        <f>'Tbl 10'!K30/'Tbl11'!E30</f>
        <v>966.87189301975684</v>
      </c>
      <c r="AD31" s="32">
        <f t="shared" si="8"/>
        <v>6</v>
      </c>
      <c r="AE31" s="32"/>
      <c r="AF31" s="2">
        <f>'Tbl 10'!L30/'Tbl11'!E30</f>
        <v>968.26003137286557</v>
      </c>
      <c r="AG31" s="32">
        <f t="shared" si="9"/>
        <v>8</v>
      </c>
      <c r="AH31" s="32"/>
      <c r="AI31" s="2">
        <f>'Tbl 10'!M30/'Tbl11'!E30</f>
        <v>408.25029700641056</v>
      </c>
      <c r="AJ31" s="3">
        <f t="shared" si="10"/>
        <v>2</v>
      </c>
      <c r="AK31" s="3"/>
      <c r="AL31" s="2">
        <f>('Tbl 10'!N30-'Tbl 10'!O30)/'Tbl11'!E30</f>
        <v>2982.5980329195645</v>
      </c>
      <c r="AM31" s="3">
        <f t="shared" si="11"/>
        <v>5</v>
      </c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</row>
    <row r="32" spans="1:52">
      <c r="A32" s="3" t="s">
        <v>68</v>
      </c>
      <c r="B32" s="2">
        <f>+E32+H32+K32+N32+Q32+T32+W32+Z32+AC32+AF32+AI32+AL32</f>
        <v>11408.658594216377</v>
      </c>
      <c r="C32" s="35">
        <f>RANK(B32,B$12:B59)</f>
        <v>24</v>
      </c>
      <c r="D32" s="35"/>
      <c r="E32" s="2">
        <f>'Tbl 10'!C31/'Tbl11'!E31</f>
        <v>253.53699240604732</v>
      </c>
      <c r="F32" s="35">
        <f t="shared" si="0"/>
        <v>18</v>
      </c>
      <c r="G32" s="35"/>
      <c r="H32" s="2">
        <f>'Tbl 10'!D31/'Tbl11'!E31</f>
        <v>674.44473212922219</v>
      </c>
      <c r="I32" s="35">
        <f t="shared" si="1"/>
        <v>23</v>
      </c>
      <c r="J32" s="35"/>
      <c r="K32" s="2">
        <f>'Tbl 10'!E31/'Tbl11'!E31</f>
        <v>4723.9727867168294</v>
      </c>
      <c r="L32" s="35">
        <f t="shared" si="2"/>
        <v>20</v>
      </c>
      <c r="M32" s="35"/>
      <c r="N32" s="2">
        <f>'Tbl 10'!F31/'Tbl11'!E31</f>
        <v>194.99076369896292</v>
      </c>
      <c r="O32" s="35">
        <f t="shared" si="3"/>
        <v>18</v>
      </c>
      <c r="P32" s="35"/>
      <c r="Q32" s="2">
        <f>'Tbl 10'!G31/'Tbl11'!E31</f>
        <v>107.53462398134133</v>
      </c>
      <c r="R32" s="35">
        <f t="shared" si="4"/>
        <v>15</v>
      </c>
      <c r="S32" s="35"/>
      <c r="T32" s="2">
        <f>'Tbl 10'!H31/'Tbl11'!E31</f>
        <v>1152.1472032874733</v>
      </c>
      <c r="U32" s="35">
        <f t="shared" si="5"/>
        <v>20</v>
      </c>
      <c r="V32" s="35"/>
      <c r="W32" s="2">
        <f>'Tbl 10'!I31/'Tbl11'!E31</f>
        <v>64.690343046743763</v>
      </c>
      <c r="X32" s="32">
        <f t="shared" si="6"/>
        <v>19</v>
      </c>
      <c r="Y32" s="3"/>
      <c r="Z32" s="2">
        <f>'Tbl 10'!J31/'Tbl11'!E31</f>
        <v>93.276211631103266</v>
      </c>
      <c r="AA32" s="32">
        <f t="shared" si="7"/>
        <v>18</v>
      </c>
      <c r="AB32" s="32"/>
      <c r="AC32" s="2">
        <f>'Tbl 10'!K31/'Tbl11'!E31</f>
        <v>876.51517957546048</v>
      </c>
      <c r="AD32" s="32">
        <f t="shared" si="8"/>
        <v>10</v>
      </c>
      <c r="AE32" s="32"/>
      <c r="AF32" s="2">
        <f>'Tbl 10'!L31/'Tbl11'!E31</f>
        <v>816.84539295581067</v>
      </c>
      <c r="AG32" s="32">
        <f t="shared" si="9"/>
        <v>18</v>
      </c>
      <c r="AH32" s="32"/>
      <c r="AI32" s="2">
        <f>'Tbl 10'!M31/'Tbl11'!E31</f>
        <v>208.95101831156029</v>
      </c>
      <c r="AJ32" s="3">
        <f t="shared" si="10"/>
        <v>18</v>
      </c>
      <c r="AK32" s="3"/>
      <c r="AL32" s="2">
        <f>('Tbl 10'!N31-'Tbl 10'!O31)/'Tbl11'!E31</f>
        <v>2241.7533464758221</v>
      </c>
      <c r="AM32" s="3">
        <f t="shared" si="11"/>
        <v>24</v>
      </c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</row>
    <row r="33" spans="1:52">
      <c r="A33" s="3" t="s">
        <v>69</v>
      </c>
      <c r="B33" s="2">
        <f>+E33+H33+K33+N33+Q33+T33+W33+Z33+AC33+AF33+AI33+AL33</f>
        <v>12206.639067137192</v>
      </c>
      <c r="C33" s="35">
        <f>RANK(B33,B$12:B60)</f>
        <v>20</v>
      </c>
      <c r="D33" s="35"/>
      <c r="E33" s="2">
        <f>'Tbl 10'!C32/'Tbl11'!E32</f>
        <v>221.41417687108765</v>
      </c>
      <c r="F33" s="35">
        <f t="shared" si="0"/>
        <v>23</v>
      </c>
      <c r="G33" s="35"/>
      <c r="H33" s="2">
        <f>'Tbl 10'!D32/'Tbl11'!E32</f>
        <v>963.11181011048222</v>
      </c>
      <c r="I33" s="35">
        <f t="shared" si="1"/>
        <v>8</v>
      </c>
      <c r="J33" s="35"/>
      <c r="K33" s="2">
        <f>'Tbl 10'!E32/'Tbl11'!E32</f>
        <v>4585.7469187220995</v>
      </c>
      <c r="L33" s="35">
        <f t="shared" si="2"/>
        <v>23</v>
      </c>
      <c r="M33" s="35"/>
      <c r="N33" s="2">
        <f>'Tbl 10'!F32/'Tbl11'!E32</f>
        <v>266.86192358530559</v>
      </c>
      <c r="O33" s="35">
        <f t="shared" si="3"/>
        <v>9</v>
      </c>
      <c r="P33" s="35"/>
      <c r="Q33" s="2">
        <f>'Tbl 10'!G32/'Tbl11'!E32</f>
        <v>134.71709167768165</v>
      </c>
      <c r="R33" s="35">
        <f t="shared" si="4"/>
        <v>14</v>
      </c>
      <c r="S33" s="35"/>
      <c r="T33" s="2">
        <f>'Tbl 10'!H32/'Tbl11'!E32</f>
        <v>1181.6222441828568</v>
      </c>
      <c r="U33" s="35">
        <f t="shared" si="5"/>
        <v>18</v>
      </c>
      <c r="V33" s="35"/>
      <c r="W33" s="2">
        <f>'Tbl 10'!I32/'Tbl11'!E32</f>
        <v>82.358958899668295</v>
      </c>
      <c r="X33" s="32">
        <f t="shared" si="6"/>
        <v>14</v>
      </c>
      <c r="Y33" s="32"/>
      <c r="Z33" s="2">
        <f>'Tbl 10'!J32/'Tbl11'!E32</f>
        <v>118.0020699802978</v>
      </c>
      <c r="AA33" s="32">
        <f t="shared" si="7"/>
        <v>12</v>
      </c>
      <c r="AB33" s="3"/>
      <c r="AC33" s="2">
        <f>'Tbl 10'!K32/'Tbl11'!E32</f>
        <v>940.38093124173884</v>
      </c>
      <c r="AD33" s="32">
        <f t="shared" si="8"/>
        <v>7</v>
      </c>
      <c r="AE33" s="32"/>
      <c r="AF33" s="2">
        <f>'Tbl 10'!L32/'Tbl11'!E32</f>
        <v>846.07855076439637</v>
      </c>
      <c r="AG33" s="32">
        <f t="shared" si="9"/>
        <v>14</v>
      </c>
      <c r="AH33" s="32"/>
      <c r="AI33" s="2">
        <f>'Tbl 10'!M32/'Tbl11'!E32</f>
        <v>225.39947627004517</v>
      </c>
      <c r="AJ33" s="3">
        <f t="shared" si="10"/>
        <v>16</v>
      </c>
      <c r="AK33" s="3"/>
      <c r="AL33" s="2">
        <f>('Tbl 10'!N32-'Tbl 10'!O32)/'Tbl11'!E32</f>
        <v>2640.9449148315334</v>
      </c>
      <c r="AM33" s="3">
        <f t="shared" si="11"/>
        <v>15</v>
      </c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</row>
    <row r="34" spans="1:52">
      <c r="A34" s="3" t="s">
        <v>70</v>
      </c>
      <c r="B34" s="2">
        <f>+E34+H34+K34+N34+Q34+T34+W34+Z34+AC34+AF34+AI34+AL34</f>
        <v>13675.757608612661</v>
      </c>
      <c r="C34" s="35">
        <f>RANK(B34,B$12:B61)</f>
        <v>7</v>
      </c>
      <c r="D34" s="35"/>
      <c r="E34" s="2">
        <f>'Tbl 10'!C33/'Tbl11'!E33</f>
        <v>491.27023364129178</v>
      </c>
      <c r="F34" s="35">
        <f t="shared" si="0"/>
        <v>3</v>
      </c>
      <c r="G34" s="35"/>
      <c r="H34" s="2">
        <f>'Tbl 10'!D33/'Tbl11'!E33</f>
        <v>1084.7805527983505</v>
      </c>
      <c r="I34" s="35">
        <f t="shared" si="1"/>
        <v>6</v>
      </c>
      <c r="J34" s="35"/>
      <c r="K34" s="2">
        <f>'Tbl 10'!E33/'Tbl11'!E33</f>
        <v>5345.6040276399181</v>
      </c>
      <c r="L34" s="35">
        <f t="shared" si="2"/>
        <v>5</v>
      </c>
      <c r="M34" s="35"/>
      <c r="N34" s="2">
        <f>'Tbl 10'!F33/'Tbl11'!E33</f>
        <v>184.31467893410701</v>
      </c>
      <c r="O34" s="35">
        <f t="shared" si="3"/>
        <v>20</v>
      </c>
      <c r="P34" s="35"/>
      <c r="Q34" s="2">
        <f>'Tbl 10'!G33/'Tbl11'!E33</f>
        <v>70.860498587462757</v>
      </c>
      <c r="R34" s="35">
        <f t="shared" si="4"/>
        <v>21</v>
      </c>
      <c r="S34" s="35"/>
      <c r="T34" s="2">
        <f>'Tbl 10'!H33/'Tbl11'!E33</f>
        <v>1255.3068985263801</v>
      </c>
      <c r="U34" s="35">
        <f t="shared" si="5"/>
        <v>15</v>
      </c>
      <c r="V34" s="35"/>
      <c r="W34" s="2">
        <f>'Tbl 10'!I33/'Tbl11'!E33</f>
        <v>261.23220966633579</v>
      </c>
      <c r="X34" s="32">
        <f t="shared" si="6"/>
        <v>1</v>
      </c>
      <c r="Y34" s="3"/>
      <c r="Z34" s="2">
        <f>'Tbl 10'!J33/'Tbl11'!E33</f>
        <v>118.59855310376422</v>
      </c>
      <c r="AA34" s="32">
        <f t="shared" si="7"/>
        <v>11</v>
      </c>
      <c r="AB34" s="32"/>
      <c r="AC34" s="2">
        <f>'Tbl 10'!K33/'Tbl11'!E33</f>
        <v>1078.3922195922726</v>
      </c>
      <c r="AD34" s="32">
        <f t="shared" si="8"/>
        <v>2</v>
      </c>
      <c r="AE34" s="3"/>
      <c r="AF34" s="2">
        <f>'Tbl 10'!L33/'Tbl11'!E33</f>
        <v>789.13028937924707</v>
      </c>
      <c r="AG34" s="32">
        <f t="shared" si="9"/>
        <v>20</v>
      </c>
      <c r="AH34" s="32"/>
      <c r="AI34" s="2">
        <f>'Tbl 10'!M33/'Tbl11'!E33</f>
        <v>347.08684431549204</v>
      </c>
      <c r="AJ34" s="3">
        <f t="shared" si="10"/>
        <v>5</v>
      </c>
      <c r="AK34" s="3"/>
      <c r="AL34" s="2">
        <f>('Tbl 10'!N33-'Tbl 10'!O33)/'Tbl11'!E33</f>
        <v>2649.1806024280368</v>
      </c>
      <c r="AM34" s="3">
        <f t="shared" si="11"/>
        <v>13</v>
      </c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</row>
    <row r="35" spans="1:52">
      <c r="C35" s="35"/>
      <c r="F35" s="35"/>
      <c r="I35" s="35"/>
      <c r="L35" s="35"/>
      <c r="O35" s="35"/>
      <c r="Q35" s="2"/>
      <c r="R35" s="35"/>
      <c r="T35" s="2"/>
      <c r="U35" s="35"/>
      <c r="W35" s="2"/>
      <c r="X35" s="32"/>
      <c r="Z35" s="2"/>
      <c r="AA35" s="32"/>
      <c r="AC35" s="2"/>
      <c r="AD35" s="32"/>
      <c r="AF35" s="2"/>
      <c r="AG35" s="32"/>
      <c r="AI35" s="2"/>
      <c r="AJ35" s="3"/>
      <c r="AL35" s="2"/>
      <c r="AM35" s="3"/>
    </row>
    <row r="36" spans="1:52">
      <c r="A36" s="3" t="s">
        <v>71</v>
      </c>
      <c r="B36" s="2">
        <f>+E36+H36+K36+N36+Q36+T36+W36+Z36+AC36+AF36+AI36+AL36</f>
        <v>11745.996152647598</v>
      </c>
      <c r="C36" s="35">
        <f>RANK(B36,B$12:B63)</f>
        <v>22</v>
      </c>
      <c r="D36" s="35"/>
      <c r="E36" s="2">
        <f>'Tbl 10'!C35/'Tbl11'!E35</f>
        <v>257.80864635520288</v>
      </c>
      <c r="F36" s="35">
        <f t="shared" si="0"/>
        <v>17</v>
      </c>
      <c r="G36" s="35"/>
      <c r="H36" s="2">
        <f>'Tbl 10'!D35/'Tbl11'!E35</f>
        <v>945.45772227149621</v>
      </c>
      <c r="I36" s="35">
        <f t="shared" si="1"/>
        <v>10</v>
      </c>
      <c r="J36" s="35"/>
      <c r="K36" s="2">
        <f>'Tbl 10'!E35/'Tbl11'!E35</f>
        <v>4852.4924251504171</v>
      </c>
      <c r="L36" s="35">
        <f t="shared" si="2"/>
        <v>15</v>
      </c>
      <c r="M36" s="35"/>
      <c r="N36" s="2">
        <f>'Tbl 10'!F35/'Tbl11'!E35</f>
        <v>182.12215643502651</v>
      </c>
      <c r="O36" s="35">
        <f t="shared" si="3"/>
        <v>22</v>
      </c>
      <c r="P36" s="35"/>
      <c r="Q36" s="2">
        <f>'Tbl 10'!G35/'Tbl11'!E35</f>
        <v>160.11166430951414</v>
      </c>
      <c r="R36" s="35">
        <f t="shared" si="4"/>
        <v>8</v>
      </c>
      <c r="S36" s="35"/>
      <c r="T36" s="2">
        <f>'Tbl 10'!H35/'Tbl11'!E35</f>
        <v>1033.4448857779803</v>
      </c>
      <c r="U36" s="35">
        <f t="shared" si="5"/>
        <v>23</v>
      </c>
      <c r="V36" s="35"/>
      <c r="W36" s="2">
        <f>'Tbl 10'!I35/'Tbl11'!E35</f>
        <v>48.312795742742765</v>
      </c>
      <c r="X36" s="32">
        <f t="shared" si="6"/>
        <v>23</v>
      </c>
      <c r="Y36" s="32"/>
      <c r="Z36" s="2">
        <f>'Tbl 10'!J35/'Tbl11'!E35</f>
        <v>0</v>
      </c>
      <c r="AA36" s="32">
        <f t="shared" si="7"/>
        <v>22</v>
      </c>
      <c r="AB36" s="32"/>
      <c r="AC36" s="2">
        <f>'Tbl 10'!K35/'Tbl11'!E35</f>
        <v>557.05077306613612</v>
      </c>
      <c r="AD36" s="32">
        <f t="shared" si="8"/>
        <v>21</v>
      </c>
      <c r="AE36" s="32"/>
      <c r="AF36" s="2">
        <f>'Tbl 10'!L35/'Tbl11'!E35</f>
        <v>819.63512956348734</v>
      </c>
      <c r="AG36" s="32">
        <f t="shared" si="9"/>
        <v>17</v>
      </c>
      <c r="AH36" s="32"/>
      <c r="AI36" s="2">
        <f>'Tbl 10'!M35/'Tbl11'!E35</f>
        <v>250.82283481554285</v>
      </c>
      <c r="AJ36" s="3">
        <f t="shared" si="10"/>
        <v>12</v>
      </c>
      <c r="AK36" s="3"/>
      <c r="AL36" s="2">
        <f>('Tbl 10'!N35-'Tbl 10'!O35)/'Tbl11'!E35</f>
        <v>2638.7371191600541</v>
      </c>
      <c r="AM36" s="3">
        <f t="shared" si="11"/>
        <v>16</v>
      </c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</row>
    <row r="37" spans="1:52">
      <c r="A37" s="3" t="s">
        <v>72</v>
      </c>
      <c r="B37" s="2">
        <f>+E37+H37+K37+N37+Q37+T37+W37+Z37+AC37+AF37+AI37+AL37</f>
        <v>11984.331385261921</v>
      </c>
      <c r="C37" s="35">
        <f>RANK(B37,B$12:B64)</f>
        <v>21</v>
      </c>
      <c r="D37" s="35"/>
      <c r="E37" s="2">
        <f>'Tbl 10'!C36/'Tbl11'!E36</f>
        <v>337.95609148947244</v>
      </c>
      <c r="F37" s="35">
        <f t="shared" si="0"/>
        <v>10</v>
      </c>
      <c r="G37" s="35"/>
      <c r="H37" s="2">
        <f>'Tbl 10'!D36/'Tbl11'!E36</f>
        <v>831.79110519017695</v>
      </c>
      <c r="I37" s="35">
        <f t="shared" si="1"/>
        <v>18</v>
      </c>
      <c r="J37" s="35"/>
      <c r="K37" s="2">
        <f>'Tbl 10'!E36/'Tbl11'!E36</f>
        <v>4776.7450656166729</v>
      </c>
      <c r="L37" s="35">
        <f t="shared" si="2"/>
        <v>19</v>
      </c>
      <c r="M37" s="35"/>
      <c r="N37" s="2">
        <f>'Tbl 10'!F36/'Tbl11'!E36</f>
        <v>320.20499519647149</v>
      </c>
      <c r="O37" s="35">
        <f t="shared" si="3"/>
        <v>5</v>
      </c>
      <c r="P37" s="35"/>
      <c r="Q37" s="2">
        <f>'Tbl 10'!G36/'Tbl11'!E36</f>
        <v>148.13864687202738</v>
      </c>
      <c r="R37" s="35">
        <f t="shared" si="4"/>
        <v>11</v>
      </c>
      <c r="S37" s="35"/>
      <c r="T37" s="2">
        <f>'Tbl 10'!H36/'Tbl11'!E36</f>
        <v>1023.2981547824689</v>
      </c>
      <c r="U37" s="35">
        <f t="shared" si="5"/>
        <v>24</v>
      </c>
      <c r="V37" s="35"/>
      <c r="W37" s="2">
        <f>'Tbl 10'!I36/'Tbl11'!E36</f>
        <v>67.701634146226056</v>
      </c>
      <c r="X37" s="32">
        <f t="shared" si="6"/>
        <v>18</v>
      </c>
      <c r="Y37" s="32"/>
      <c r="Z37" s="2">
        <f>'Tbl 10'!J36/'Tbl11'!E36</f>
        <v>167.55564047836518</v>
      </c>
      <c r="AA37" s="32">
        <f t="shared" si="7"/>
        <v>2</v>
      </c>
      <c r="AB37" s="32"/>
      <c r="AC37" s="2">
        <f>'Tbl 10'!K36/'Tbl11'!E36</f>
        <v>479.49487749818979</v>
      </c>
      <c r="AD37" s="32">
        <f t="shared" si="8"/>
        <v>23</v>
      </c>
      <c r="AE37" s="32"/>
      <c r="AF37" s="2">
        <f>'Tbl 10'!L36/'Tbl11'!E36</f>
        <v>879.52210096401825</v>
      </c>
      <c r="AG37" s="32">
        <f t="shared" si="9"/>
        <v>12</v>
      </c>
      <c r="AH37" s="32"/>
      <c r="AI37" s="2">
        <f>'Tbl 10'!M36/'Tbl11'!E36</f>
        <v>454.97663544767465</v>
      </c>
      <c r="AJ37" s="3">
        <f t="shared" si="10"/>
        <v>1</v>
      </c>
      <c r="AK37" s="3"/>
      <c r="AL37" s="2">
        <f>('Tbl 10'!N36-'Tbl 10'!O36)/'Tbl11'!E36</f>
        <v>2496.9464375801567</v>
      </c>
      <c r="AM37" s="3">
        <f t="shared" si="11"/>
        <v>19</v>
      </c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</row>
    <row r="38" spans="1:52">
      <c r="A38" s="3" t="s">
        <v>73</v>
      </c>
      <c r="B38" s="2">
        <f>+E38+H38+K38+N38+Q38+T38+W38+Z38+AC38+AF38+AI38+AL38</f>
        <v>12522.313893666398</v>
      </c>
      <c r="C38" s="35">
        <f>RANK(B38,B$12:B65)</f>
        <v>15</v>
      </c>
      <c r="D38" s="35"/>
      <c r="E38" s="2">
        <f>'Tbl 10'!C37/'Tbl11'!E37</f>
        <v>336.71910670161554</v>
      </c>
      <c r="F38" s="35">
        <f t="shared" si="0"/>
        <v>11</v>
      </c>
      <c r="G38" s="35"/>
      <c r="H38" s="2">
        <f>'Tbl 10'!D37/'Tbl11'!E37</f>
        <v>868.15100377777935</v>
      </c>
      <c r="I38" s="35">
        <f t="shared" si="1"/>
        <v>15</v>
      </c>
      <c r="J38" s="35"/>
      <c r="K38" s="2">
        <f>'Tbl 10'!E37/'Tbl11'!E37</f>
        <v>5080.8270452957995</v>
      </c>
      <c r="L38" s="35">
        <f t="shared" si="2"/>
        <v>9</v>
      </c>
      <c r="M38" s="35"/>
      <c r="N38" s="2">
        <f>'Tbl 10'!F37/'Tbl11'!E37</f>
        <v>243.93846650694343</v>
      </c>
      <c r="O38" s="35">
        <f t="shared" si="3"/>
        <v>12</v>
      </c>
      <c r="P38" s="35"/>
      <c r="Q38" s="2">
        <f>'Tbl 10'!G37/'Tbl11'!E37</f>
        <v>147.94479785500232</v>
      </c>
      <c r="R38" s="35">
        <f t="shared" si="4"/>
        <v>12</v>
      </c>
      <c r="S38" s="35"/>
      <c r="T38" s="2">
        <f>'Tbl 10'!H37/'Tbl11'!E37</f>
        <v>1288.3310987104476</v>
      </c>
      <c r="U38" s="35">
        <f t="shared" si="5"/>
        <v>13</v>
      </c>
      <c r="V38" s="35"/>
      <c r="W38" s="2">
        <f>'Tbl 10'!I37/'Tbl11'!E37</f>
        <v>157.13172809000577</v>
      </c>
      <c r="X38" s="32">
        <f t="shared" si="6"/>
        <v>4</v>
      </c>
      <c r="Y38" s="3"/>
      <c r="Z38" s="2">
        <f>'Tbl 10'!J37/'Tbl11'!E37</f>
        <v>103.78935837833372</v>
      </c>
      <c r="AA38" s="32">
        <f t="shared" si="7"/>
        <v>16</v>
      </c>
      <c r="AB38" s="32"/>
      <c r="AC38" s="2">
        <f>'Tbl 10'!K37/'Tbl11'!E37</f>
        <v>608.29946074639304</v>
      </c>
      <c r="AD38" s="32">
        <f t="shared" si="8"/>
        <v>19</v>
      </c>
      <c r="AE38" s="3"/>
      <c r="AF38" s="2">
        <f>'Tbl 10'!L37/'Tbl11'!E37</f>
        <v>814.58210023507843</v>
      </c>
      <c r="AG38" s="32">
        <f t="shared" si="9"/>
        <v>19</v>
      </c>
      <c r="AH38" s="32"/>
      <c r="AI38" s="2">
        <f>'Tbl 10'!M37/'Tbl11'!E37</f>
        <v>230.39312864728458</v>
      </c>
      <c r="AJ38" s="3">
        <f t="shared" si="10"/>
        <v>15</v>
      </c>
      <c r="AK38" s="3"/>
      <c r="AL38" s="2">
        <f>('Tbl 10'!N37-'Tbl 10'!O37)/'Tbl11'!E37</f>
        <v>2642.206598721712</v>
      </c>
      <c r="AM38" s="3">
        <f t="shared" si="11"/>
        <v>14</v>
      </c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</row>
    <row r="39" spans="1:52">
      <c r="A39" s="8" t="s">
        <v>74</v>
      </c>
      <c r="B39" s="9">
        <f>+E39+H39+K39+N39+Q39+T39+W39+Z39+AC39+AF39+AI39+AL39</f>
        <v>16096.594147553198</v>
      </c>
      <c r="C39" s="36">
        <f>RANK(B39,B$12:B66)</f>
        <v>1</v>
      </c>
      <c r="D39" s="36"/>
      <c r="E39" s="9">
        <f>'Tbl 10'!C38/'Tbl11'!E38</f>
        <v>246.25036184482897</v>
      </c>
      <c r="F39" s="36">
        <f t="shared" si="0"/>
        <v>19</v>
      </c>
      <c r="G39" s="36"/>
      <c r="H39" s="9">
        <f>'Tbl 10'!D38/'Tbl11'!E38</f>
        <v>1124.6532135464104</v>
      </c>
      <c r="I39" s="36">
        <f t="shared" si="1"/>
        <v>3</v>
      </c>
      <c r="J39" s="36"/>
      <c r="K39" s="9">
        <f>'Tbl 10'!E38/'Tbl11'!E38</f>
        <v>6813.5036217603702</v>
      </c>
      <c r="L39" s="36">
        <f t="shared" si="2"/>
        <v>1</v>
      </c>
      <c r="M39" s="36"/>
      <c r="N39" s="9">
        <f>'Tbl 10'!F38/'Tbl11'!E38</f>
        <v>350.69902293615962</v>
      </c>
      <c r="O39" s="36">
        <f t="shared" si="3"/>
        <v>3</v>
      </c>
      <c r="P39" s="36"/>
      <c r="Q39" s="9">
        <f>'Tbl 10'!G38/'Tbl11'!E38</f>
        <v>201.37257431481325</v>
      </c>
      <c r="R39" s="36">
        <f t="shared" si="4"/>
        <v>6</v>
      </c>
      <c r="S39" s="36"/>
      <c r="T39" s="9">
        <f>'Tbl 10'!H38/'Tbl11'!E38</f>
        <v>1676.1364179845989</v>
      </c>
      <c r="U39" s="36">
        <f t="shared" si="5"/>
        <v>5</v>
      </c>
      <c r="V39" s="36"/>
      <c r="W39" s="9">
        <f>'Tbl 10'!I38/'Tbl11'!E38</f>
        <v>51.203113355965883</v>
      </c>
      <c r="X39" s="33">
        <f t="shared" si="6"/>
        <v>22</v>
      </c>
      <c r="Y39" s="8"/>
      <c r="Z39" s="9">
        <f>'Tbl 10'!J38/'Tbl11'!E38</f>
        <v>143.81451188208993</v>
      </c>
      <c r="AA39" s="33">
        <f t="shared" si="7"/>
        <v>6</v>
      </c>
      <c r="AB39" s="33"/>
      <c r="AC39" s="9">
        <f>'Tbl 10'!K38/'Tbl11'!E38</f>
        <v>1007.2581088018549</v>
      </c>
      <c r="AD39" s="33">
        <f t="shared" si="8"/>
        <v>5</v>
      </c>
      <c r="AE39" s="33"/>
      <c r="AF39" s="9">
        <f>'Tbl 10'!L38/'Tbl11'!E38</f>
        <v>1208.6080963815518</v>
      </c>
      <c r="AG39" s="33">
        <f t="shared" si="9"/>
        <v>1</v>
      </c>
      <c r="AH39" s="33"/>
      <c r="AI39" s="9">
        <f>'Tbl 10'!M38/'Tbl11'!E38</f>
        <v>164.91089012171895</v>
      </c>
      <c r="AJ39" s="8">
        <f t="shared" si="10"/>
        <v>23</v>
      </c>
      <c r="AK39" s="8"/>
      <c r="AL39" s="9">
        <f>('Tbl 10'!N38-'Tbl 10'!O38)/'Tbl11'!E38</f>
        <v>3108.184214622836</v>
      </c>
      <c r="AM39" s="8">
        <f t="shared" si="11"/>
        <v>2</v>
      </c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</row>
    <row r="40" spans="1:52">
      <c r="A40" s="3" t="s">
        <v>179</v>
      </c>
      <c r="B40" s="2"/>
      <c r="C40" s="35"/>
      <c r="D40" s="35"/>
      <c r="E40" s="2"/>
      <c r="F40" s="35"/>
      <c r="G40" s="35"/>
      <c r="H40" s="2"/>
      <c r="I40" s="35"/>
      <c r="J40" s="35"/>
      <c r="K40" s="2"/>
      <c r="L40" s="35"/>
      <c r="M40" s="35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32"/>
      <c r="AH40" s="32"/>
      <c r="AI40" s="2"/>
      <c r="AJ40" s="2"/>
      <c r="AK40" s="2"/>
      <c r="AL40" s="2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</row>
    <row r="41" spans="1:52">
      <c r="A41" s="3" t="s">
        <v>104</v>
      </c>
      <c r="F41" s="37"/>
      <c r="G41" s="37"/>
      <c r="I41" s="37"/>
      <c r="J41" s="37"/>
      <c r="AG41" s="34"/>
      <c r="AH41" s="34"/>
    </row>
    <row r="42" spans="1:52">
      <c r="F42" s="37"/>
      <c r="G42" s="37"/>
      <c r="I42" s="37"/>
      <c r="J42" s="37"/>
      <c r="AG42" s="34"/>
      <c r="AH42" s="34"/>
    </row>
    <row r="43" spans="1:52">
      <c r="F43" s="37"/>
      <c r="G43" s="37"/>
      <c r="I43" s="37"/>
      <c r="J43" s="37"/>
      <c r="AG43" s="34"/>
      <c r="AH43" s="34"/>
    </row>
    <row r="44" spans="1:52">
      <c r="F44" s="37"/>
      <c r="G44" s="37"/>
      <c r="AG44" s="34"/>
      <c r="AH44" s="34"/>
    </row>
    <row r="45" spans="1:52">
      <c r="F45" s="37"/>
      <c r="G45" s="37"/>
      <c r="AG45" s="34"/>
      <c r="AH45" s="34"/>
    </row>
    <row r="46" spans="1:52">
      <c r="F46" s="37"/>
      <c r="G46" s="37"/>
      <c r="AG46" s="34"/>
      <c r="AH46" s="34"/>
    </row>
    <row r="47" spans="1:52">
      <c r="AG47" s="34"/>
      <c r="AH47" s="34"/>
    </row>
    <row r="48" spans="1:52">
      <c r="AG48" s="34"/>
      <c r="AH48" s="34"/>
    </row>
    <row r="49" spans="33:34">
      <c r="AG49" s="34"/>
      <c r="AH49" s="34"/>
    </row>
    <row r="50" spans="33:34">
      <c r="AG50" s="34"/>
      <c r="AH50" s="34"/>
    </row>
    <row r="51" spans="33:34">
      <c r="AG51" s="34"/>
      <c r="AH51" s="34"/>
    </row>
    <row r="52" spans="33:34">
      <c r="AG52" s="34"/>
      <c r="AH52" s="34"/>
    </row>
    <row r="53" spans="33:34">
      <c r="AG53" s="34"/>
      <c r="AH53" s="34"/>
    </row>
    <row r="54" spans="33:34">
      <c r="AG54" s="34"/>
      <c r="AH54" s="34"/>
    </row>
    <row r="55" spans="33:34">
      <c r="AG55" s="34"/>
      <c r="AH55" s="34"/>
    </row>
    <row r="56" spans="33:34">
      <c r="AG56" s="34"/>
      <c r="AH56" s="34"/>
    </row>
    <row r="57" spans="33:34">
      <c r="AG57" s="34"/>
      <c r="AH57" s="34"/>
    </row>
    <row r="58" spans="33:34">
      <c r="AG58" s="34"/>
      <c r="AH58" s="34"/>
    </row>
    <row r="59" spans="33:34">
      <c r="AG59" s="34"/>
      <c r="AH59" s="34"/>
    </row>
    <row r="60" spans="33:34">
      <c r="AG60" s="34"/>
      <c r="AH60" s="34"/>
    </row>
    <row r="61" spans="33:34">
      <c r="AG61" s="34"/>
      <c r="AH61" s="34"/>
    </row>
    <row r="62" spans="33:34">
      <c r="AG62" s="34"/>
      <c r="AH62" s="34"/>
    </row>
    <row r="63" spans="33:34">
      <c r="AG63" s="34"/>
      <c r="AH63" s="34"/>
    </row>
    <row r="64" spans="33:34">
      <c r="AG64" s="34"/>
      <c r="AH64" s="34"/>
    </row>
    <row r="65" spans="33:34">
      <c r="AG65" s="34"/>
      <c r="AH65" s="34"/>
    </row>
    <row r="66" spans="33:34">
      <c r="AG66" s="34"/>
      <c r="AH66" s="34"/>
    </row>
    <row r="67" spans="33:34">
      <c r="AG67" s="34"/>
      <c r="AH67" s="34"/>
    </row>
    <row r="68" spans="33:34">
      <c r="AG68" s="34"/>
      <c r="AH68" s="34"/>
    </row>
    <row r="69" spans="33:34">
      <c r="AG69" s="34"/>
      <c r="AH69" s="34"/>
    </row>
    <row r="70" spans="33:34">
      <c r="AG70" s="34"/>
      <c r="AH70" s="34"/>
    </row>
    <row r="71" spans="33:34">
      <c r="AG71" s="34"/>
      <c r="AH71" s="34"/>
    </row>
    <row r="72" spans="33:34">
      <c r="AG72" s="34"/>
      <c r="AH72" s="34"/>
    </row>
    <row r="73" spans="33:34">
      <c r="AG73" s="34"/>
      <c r="AH73" s="34"/>
    </row>
    <row r="74" spans="33:34">
      <c r="AG74" s="34"/>
      <c r="AH74" s="34"/>
    </row>
    <row r="75" spans="33:34">
      <c r="AG75" s="34"/>
      <c r="AH75" s="34"/>
    </row>
    <row r="76" spans="33:34">
      <c r="AG76" s="34"/>
      <c r="AH76" s="34"/>
    </row>
    <row r="77" spans="33:34">
      <c r="AG77" s="34"/>
      <c r="AH77" s="34"/>
    </row>
    <row r="78" spans="33:34">
      <c r="AG78" s="34"/>
      <c r="AH78" s="34"/>
    </row>
    <row r="79" spans="33:34">
      <c r="AG79" s="34"/>
      <c r="AH79" s="34"/>
    </row>
    <row r="80" spans="33:34">
      <c r="AG80" s="34"/>
      <c r="AH80" s="34"/>
    </row>
    <row r="81" spans="33:34">
      <c r="AG81" s="34"/>
      <c r="AH81" s="34"/>
    </row>
    <row r="82" spans="33:34">
      <c r="AG82" s="34"/>
      <c r="AH82" s="34"/>
    </row>
    <row r="83" spans="33:34">
      <c r="AG83" s="34"/>
      <c r="AH83" s="34"/>
    </row>
    <row r="84" spans="33:34">
      <c r="AG84" s="34"/>
      <c r="AH84" s="34"/>
    </row>
    <row r="85" spans="33:34">
      <c r="AG85" s="34"/>
      <c r="AH85" s="34"/>
    </row>
    <row r="86" spans="33:34">
      <c r="AG86" s="34"/>
      <c r="AH86" s="34"/>
    </row>
    <row r="87" spans="33:34">
      <c r="AG87" s="34"/>
      <c r="AH87" s="34"/>
    </row>
    <row r="88" spans="33:34">
      <c r="AG88" s="34"/>
      <c r="AH88" s="34"/>
    </row>
    <row r="89" spans="33:34">
      <c r="AG89" s="34"/>
      <c r="AH89" s="34"/>
    </row>
    <row r="90" spans="33:34">
      <c r="AG90" s="34"/>
      <c r="AH90" s="34"/>
    </row>
    <row r="91" spans="33:34">
      <c r="AG91" s="34"/>
      <c r="AH91" s="34"/>
    </row>
    <row r="92" spans="33:34">
      <c r="AG92" s="34"/>
      <c r="AH92" s="34"/>
    </row>
    <row r="93" spans="33:34">
      <c r="AG93" s="34"/>
      <c r="AH93" s="34"/>
    </row>
    <row r="94" spans="33:34">
      <c r="AG94" s="34"/>
      <c r="AH94" s="34"/>
    </row>
    <row r="95" spans="33:34">
      <c r="AG95" s="34"/>
      <c r="AH95" s="34"/>
    </row>
    <row r="96" spans="33:34">
      <c r="AG96" s="34"/>
      <c r="AH96" s="34"/>
    </row>
    <row r="97" spans="33:34">
      <c r="AG97" s="34"/>
      <c r="AH97" s="34"/>
    </row>
    <row r="98" spans="33:34">
      <c r="AG98" s="34"/>
      <c r="AH98" s="34"/>
    </row>
    <row r="99" spans="33:34">
      <c r="AG99" s="34"/>
      <c r="AH99" s="34"/>
    </row>
    <row r="100" spans="33:34">
      <c r="AG100" s="34"/>
      <c r="AH100" s="34"/>
    </row>
    <row r="101" spans="33:34">
      <c r="AG101" s="34"/>
      <c r="AH101" s="34"/>
    </row>
    <row r="102" spans="33:34">
      <c r="AG102" s="34"/>
      <c r="AH102" s="34"/>
    </row>
    <row r="103" spans="33:34">
      <c r="AG103" s="34"/>
      <c r="AH103" s="34"/>
    </row>
    <row r="104" spans="33:34">
      <c r="AG104" s="34"/>
      <c r="AH104" s="34"/>
    </row>
    <row r="105" spans="33:34">
      <c r="AG105" s="34"/>
      <c r="AH105" s="34"/>
    </row>
    <row r="106" spans="33:34">
      <c r="AG106" s="34"/>
      <c r="AH106" s="34"/>
    </row>
    <row r="107" spans="33:34">
      <c r="AG107" s="34"/>
      <c r="AH107" s="34"/>
    </row>
    <row r="108" spans="33:34">
      <c r="AG108" s="34"/>
      <c r="AH108" s="34"/>
    </row>
    <row r="109" spans="33:34">
      <c r="AG109" s="34"/>
      <c r="AH109" s="34"/>
    </row>
    <row r="110" spans="33:34">
      <c r="AG110" s="34"/>
      <c r="AH110" s="34"/>
    </row>
    <row r="111" spans="33:34">
      <c r="AG111" s="34"/>
      <c r="AH111" s="34"/>
    </row>
    <row r="112" spans="33:34">
      <c r="AG112" s="34"/>
      <c r="AH112" s="34"/>
    </row>
    <row r="113" spans="33:34">
      <c r="AG113" s="34"/>
      <c r="AH113" s="34"/>
    </row>
    <row r="114" spans="33:34">
      <c r="AG114" s="34"/>
      <c r="AH114" s="34"/>
    </row>
    <row r="115" spans="33:34">
      <c r="AG115" s="34"/>
      <c r="AH115" s="34"/>
    </row>
    <row r="116" spans="33:34">
      <c r="AG116" s="34"/>
      <c r="AH116" s="34"/>
    </row>
    <row r="117" spans="33:34">
      <c r="AG117" s="34"/>
      <c r="AH117" s="34"/>
    </row>
    <row r="118" spans="33:34">
      <c r="AG118" s="34"/>
      <c r="AH118" s="34"/>
    </row>
    <row r="119" spans="33:34">
      <c r="AG119" s="34"/>
      <c r="AH119" s="34"/>
    </row>
    <row r="120" spans="33:34">
      <c r="AG120" s="34"/>
      <c r="AH120" s="34"/>
    </row>
    <row r="121" spans="33:34">
      <c r="AG121" s="34"/>
      <c r="AH121" s="34"/>
    </row>
    <row r="122" spans="33:34">
      <c r="AG122" s="34"/>
      <c r="AH122" s="34"/>
    </row>
    <row r="123" spans="33:34">
      <c r="AG123" s="34"/>
      <c r="AH123" s="34"/>
    </row>
    <row r="124" spans="33:34">
      <c r="AG124" s="34"/>
      <c r="AH124" s="34"/>
    </row>
    <row r="125" spans="33:34">
      <c r="AG125" s="34"/>
      <c r="AH125" s="34"/>
    </row>
    <row r="126" spans="33:34">
      <c r="AG126" s="34"/>
      <c r="AH126" s="34"/>
    </row>
    <row r="127" spans="33:34">
      <c r="AG127" s="34"/>
      <c r="AH127" s="34"/>
    </row>
    <row r="128" spans="33:34">
      <c r="AG128" s="34"/>
      <c r="AH128" s="34"/>
    </row>
    <row r="129" spans="33:34">
      <c r="AG129" s="34"/>
      <c r="AH129" s="34"/>
    </row>
    <row r="130" spans="33:34">
      <c r="AG130" s="34"/>
      <c r="AH130" s="34"/>
    </row>
    <row r="131" spans="33:34">
      <c r="AG131" s="34"/>
      <c r="AH131" s="34"/>
    </row>
    <row r="132" spans="33:34">
      <c r="AG132" s="34"/>
      <c r="AH132" s="34"/>
    </row>
    <row r="133" spans="33:34">
      <c r="AG133" s="34"/>
      <c r="AH133" s="34"/>
    </row>
    <row r="134" spans="33:34">
      <c r="AG134" s="34"/>
      <c r="AH134" s="34"/>
    </row>
    <row r="135" spans="33:34">
      <c r="AG135" s="34"/>
      <c r="AH135" s="34"/>
    </row>
    <row r="136" spans="33:34">
      <c r="AG136" s="34"/>
      <c r="AH136" s="34"/>
    </row>
    <row r="137" spans="33:34">
      <c r="AG137" s="34"/>
      <c r="AH137" s="34"/>
    </row>
    <row r="138" spans="33:34">
      <c r="AG138" s="34"/>
      <c r="AH138" s="34"/>
    </row>
    <row r="139" spans="33:34">
      <c r="AG139" s="34"/>
      <c r="AH139" s="34"/>
    </row>
    <row r="140" spans="33:34">
      <c r="AG140" s="34"/>
      <c r="AH140" s="34"/>
    </row>
    <row r="141" spans="33:34">
      <c r="AG141" s="34"/>
      <c r="AH141" s="34"/>
    </row>
    <row r="142" spans="33:34">
      <c r="AG142" s="34"/>
      <c r="AH142" s="34"/>
    </row>
    <row r="143" spans="33:34">
      <c r="AG143" s="34"/>
      <c r="AH143" s="34"/>
    </row>
    <row r="144" spans="33:34">
      <c r="AG144" s="34"/>
      <c r="AH144" s="34"/>
    </row>
    <row r="145" spans="33:34">
      <c r="AG145" s="34"/>
      <c r="AH145" s="34"/>
    </row>
    <row r="146" spans="33:34">
      <c r="AG146" s="34"/>
      <c r="AH146" s="34"/>
    </row>
    <row r="147" spans="33:34">
      <c r="AG147" s="34"/>
      <c r="AH147" s="34"/>
    </row>
    <row r="148" spans="33:34">
      <c r="AG148" s="34"/>
      <c r="AH148" s="34"/>
    </row>
    <row r="149" spans="33:34">
      <c r="AG149" s="34"/>
      <c r="AH149" s="34"/>
    </row>
    <row r="150" spans="33:34">
      <c r="AG150" s="34"/>
      <c r="AH150" s="34"/>
    </row>
    <row r="151" spans="33:34">
      <c r="AG151" s="34"/>
      <c r="AH151" s="34"/>
    </row>
    <row r="152" spans="33:34">
      <c r="AG152" s="34"/>
      <c r="AH152" s="34"/>
    </row>
    <row r="153" spans="33:34">
      <c r="AG153" s="34"/>
      <c r="AH153" s="34"/>
    </row>
    <row r="154" spans="33:34">
      <c r="AG154" s="34"/>
      <c r="AH154" s="34"/>
    </row>
    <row r="155" spans="33:34">
      <c r="AG155" s="34"/>
      <c r="AH155" s="34"/>
    </row>
    <row r="156" spans="33:34">
      <c r="AG156" s="34"/>
      <c r="AH156" s="34"/>
    </row>
    <row r="157" spans="33:34">
      <c r="AG157" s="34"/>
      <c r="AH157" s="34"/>
    </row>
    <row r="158" spans="33:34">
      <c r="AG158" s="34"/>
      <c r="AH158" s="34"/>
    </row>
    <row r="159" spans="33:34">
      <c r="AG159" s="34"/>
      <c r="AH159" s="34"/>
    </row>
    <row r="160" spans="33:34">
      <c r="AG160" s="34"/>
      <c r="AH160" s="34"/>
    </row>
    <row r="161" spans="33:34">
      <c r="AG161" s="34"/>
      <c r="AH161" s="34"/>
    </row>
    <row r="162" spans="33:34">
      <c r="AG162" s="34"/>
      <c r="AH162" s="34"/>
    </row>
    <row r="163" spans="33:34">
      <c r="AG163" s="34"/>
      <c r="AH163" s="34"/>
    </row>
    <row r="164" spans="33:34">
      <c r="AG164" s="34"/>
      <c r="AH164" s="34"/>
    </row>
    <row r="165" spans="33:34">
      <c r="AG165" s="34"/>
      <c r="AH165" s="34"/>
    </row>
    <row r="166" spans="33:34">
      <c r="AG166" s="34"/>
      <c r="AH166" s="34"/>
    </row>
    <row r="167" spans="33:34">
      <c r="AG167" s="34"/>
      <c r="AH167" s="34"/>
    </row>
    <row r="168" spans="33:34">
      <c r="AG168" s="34"/>
      <c r="AH168" s="34"/>
    </row>
    <row r="169" spans="33:34">
      <c r="AG169" s="34"/>
      <c r="AH169" s="34"/>
    </row>
    <row r="170" spans="33:34">
      <c r="AG170" s="34"/>
      <c r="AH170" s="34"/>
    </row>
    <row r="171" spans="33:34">
      <c r="AG171" s="34"/>
      <c r="AH171" s="34"/>
    </row>
    <row r="172" spans="33:34">
      <c r="AG172" s="34"/>
      <c r="AH172" s="34"/>
    </row>
    <row r="173" spans="33:34">
      <c r="AG173" s="34"/>
      <c r="AH173" s="34"/>
    </row>
    <row r="174" spans="33:34">
      <c r="AG174" s="34"/>
      <c r="AH174" s="34"/>
    </row>
    <row r="175" spans="33:34">
      <c r="AG175" s="34"/>
      <c r="AH175" s="34"/>
    </row>
    <row r="176" spans="33:34">
      <c r="AG176" s="34"/>
      <c r="AH176" s="34"/>
    </row>
    <row r="177" spans="33:34">
      <c r="AG177" s="34"/>
      <c r="AH177" s="34"/>
    </row>
    <row r="178" spans="33:34">
      <c r="AG178" s="34"/>
      <c r="AH178" s="34"/>
    </row>
    <row r="179" spans="33:34">
      <c r="AG179" s="34"/>
      <c r="AH179" s="34"/>
    </row>
    <row r="180" spans="33:34">
      <c r="AG180" s="34"/>
      <c r="AH180" s="34"/>
    </row>
    <row r="181" spans="33:34">
      <c r="AG181" s="34"/>
      <c r="AH181" s="34"/>
    </row>
    <row r="182" spans="33:34">
      <c r="AG182" s="34"/>
      <c r="AH182" s="34"/>
    </row>
    <row r="183" spans="33:34">
      <c r="AG183" s="34"/>
      <c r="AH183" s="34"/>
    </row>
    <row r="184" spans="33:34">
      <c r="AG184" s="34"/>
      <c r="AH184" s="34"/>
    </row>
    <row r="185" spans="33:34">
      <c r="AG185" s="34"/>
      <c r="AH185" s="34"/>
    </row>
    <row r="186" spans="33:34">
      <c r="AG186" s="34"/>
      <c r="AH186" s="34"/>
    </row>
    <row r="187" spans="33:34">
      <c r="AG187" s="34"/>
      <c r="AH187" s="34"/>
    </row>
    <row r="188" spans="33:34">
      <c r="AG188" s="34"/>
      <c r="AH188" s="34"/>
    </row>
    <row r="189" spans="33:34">
      <c r="AG189" s="34"/>
      <c r="AH189" s="34"/>
    </row>
    <row r="190" spans="33:34">
      <c r="AG190" s="34"/>
      <c r="AH190" s="34"/>
    </row>
    <row r="191" spans="33:34">
      <c r="AG191" s="34"/>
      <c r="AH191" s="34"/>
    </row>
    <row r="192" spans="33:34">
      <c r="AG192" s="34"/>
      <c r="AH192" s="34"/>
    </row>
    <row r="193" spans="33:34">
      <c r="AG193" s="34"/>
      <c r="AH193" s="34"/>
    </row>
    <row r="194" spans="33:34">
      <c r="AG194" s="34"/>
      <c r="AH194" s="34"/>
    </row>
    <row r="195" spans="33:34">
      <c r="AG195" s="34"/>
      <c r="AH195" s="34"/>
    </row>
    <row r="196" spans="33:34">
      <c r="AG196" s="34"/>
      <c r="AH196" s="34"/>
    </row>
    <row r="197" spans="33:34">
      <c r="AG197" s="34"/>
      <c r="AH197" s="34"/>
    </row>
    <row r="198" spans="33:34">
      <c r="AG198" s="34"/>
      <c r="AH198" s="34"/>
    </row>
    <row r="199" spans="33:34">
      <c r="AG199" s="34"/>
      <c r="AH199" s="34"/>
    </row>
    <row r="200" spans="33:34">
      <c r="AG200" s="34"/>
      <c r="AH200" s="34"/>
    </row>
    <row r="201" spans="33:34">
      <c r="AG201" s="34"/>
      <c r="AH201" s="34"/>
    </row>
    <row r="202" spans="33:34">
      <c r="AG202" s="34"/>
      <c r="AH202" s="34"/>
    </row>
    <row r="203" spans="33:34">
      <c r="AG203" s="34"/>
      <c r="AH203" s="34"/>
    </row>
    <row r="204" spans="33:34">
      <c r="AG204" s="34"/>
      <c r="AH204" s="34"/>
    </row>
    <row r="205" spans="33:34">
      <c r="AG205" s="34"/>
      <c r="AH205" s="34"/>
    </row>
    <row r="206" spans="33:34">
      <c r="AG206" s="34"/>
      <c r="AH206" s="34"/>
    </row>
    <row r="207" spans="33:34">
      <c r="AG207" s="34"/>
      <c r="AH207" s="34"/>
    </row>
    <row r="208" spans="33:34">
      <c r="AG208" s="34"/>
      <c r="AH208" s="34"/>
    </row>
    <row r="209" spans="33:34">
      <c r="AG209" s="34"/>
      <c r="AH209" s="34"/>
    </row>
    <row r="210" spans="33:34">
      <c r="AG210" s="34"/>
      <c r="AH210" s="34"/>
    </row>
    <row r="211" spans="33:34">
      <c r="AG211" s="34"/>
      <c r="AH211" s="34"/>
    </row>
    <row r="212" spans="33:34">
      <c r="AG212" s="34"/>
      <c r="AH212" s="34"/>
    </row>
    <row r="213" spans="33:34">
      <c r="AG213" s="34"/>
      <c r="AH213" s="34"/>
    </row>
    <row r="214" spans="33:34">
      <c r="AG214" s="34"/>
      <c r="AH214" s="34"/>
    </row>
    <row r="215" spans="33:34">
      <c r="AG215" s="34"/>
      <c r="AH215" s="34"/>
    </row>
    <row r="216" spans="33:34">
      <c r="AG216" s="34"/>
      <c r="AH216" s="34"/>
    </row>
    <row r="217" spans="33:34">
      <c r="AG217" s="34"/>
      <c r="AH217" s="34"/>
    </row>
    <row r="218" spans="33:34">
      <c r="AG218" s="34"/>
      <c r="AH218" s="34"/>
    </row>
    <row r="219" spans="33:34">
      <c r="AG219" s="34"/>
      <c r="AH219" s="34"/>
    </row>
    <row r="220" spans="33:34">
      <c r="AG220" s="34"/>
      <c r="AH220" s="34"/>
    </row>
    <row r="221" spans="33:34">
      <c r="AG221" s="34"/>
      <c r="AH221" s="34"/>
    </row>
    <row r="222" spans="33:34">
      <c r="AG222" s="34"/>
      <c r="AH222" s="34"/>
    </row>
    <row r="223" spans="33:34">
      <c r="AG223" s="34"/>
      <c r="AH223" s="34"/>
    </row>
    <row r="224" spans="33:34">
      <c r="AG224" s="34"/>
      <c r="AH224" s="34"/>
    </row>
    <row r="225" spans="33:34">
      <c r="AG225" s="34"/>
      <c r="AH225" s="34"/>
    </row>
    <row r="226" spans="33:34">
      <c r="AG226" s="34"/>
      <c r="AH226" s="34"/>
    </row>
    <row r="227" spans="33:34">
      <c r="AG227" s="34"/>
      <c r="AH227" s="34"/>
    </row>
    <row r="228" spans="33:34">
      <c r="AG228" s="34"/>
      <c r="AH228" s="34"/>
    </row>
    <row r="229" spans="33:34">
      <c r="AG229" s="34"/>
      <c r="AH229" s="34"/>
    </row>
    <row r="230" spans="33:34">
      <c r="AG230" s="34"/>
      <c r="AH230" s="34"/>
    </row>
    <row r="231" spans="33:34">
      <c r="AG231" s="34"/>
      <c r="AH231" s="34"/>
    </row>
    <row r="232" spans="33:34">
      <c r="AG232" s="34"/>
      <c r="AH232" s="34"/>
    </row>
    <row r="233" spans="33:34">
      <c r="AG233" s="34"/>
      <c r="AH233" s="34"/>
    </row>
    <row r="234" spans="33:34">
      <c r="AG234" s="34"/>
      <c r="AH234" s="34"/>
    </row>
    <row r="235" spans="33:34">
      <c r="AG235" s="34"/>
      <c r="AH235" s="34"/>
    </row>
  </sheetData>
  <sheetProtection password="CAF5" sheet="1" objects="1" scenarios="1"/>
  <mergeCells count="37">
    <mergeCell ref="AL7:AM7"/>
    <mergeCell ref="K6:L6"/>
    <mergeCell ref="N6:O6"/>
    <mergeCell ref="N8:O8"/>
    <mergeCell ref="Q8:R8"/>
    <mergeCell ref="W7:X7"/>
    <mergeCell ref="AF7:AG7"/>
    <mergeCell ref="AI7:AJ7"/>
    <mergeCell ref="Q6:R6"/>
    <mergeCell ref="W6:X6"/>
    <mergeCell ref="AC6:AD6"/>
    <mergeCell ref="AL8:AM8"/>
    <mergeCell ref="Z8:AA8"/>
    <mergeCell ref="AC8:AD8"/>
    <mergeCell ref="AF8:AG8"/>
    <mergeCell ref="AI8:AJ8"/>
    <mergeCell ref="A1:AL1"/>
    <mergeCell ref="A3:AL3"/>
    <mergeCell ref="A4:AL4"/>
    <mergeCell ref="B6:C6"/>
    <mergeCell ref="H6:I6"/>
    <mergeCell ref="B8:C8"/>
    <mergeCell ref="E8:F8"/>
    <mergeCell ref="H8:I8"/>
    <mergeCell ref="K8:L8"/>
    <mergeCell ref="AI6:AJ6"/>
    <mergeCell ref="B7:C7"/>
    <mergeCell ref="E7:F7"/>
    <mergeCell ref="H7:I7"/>
    <mergeCell ref="K7:L7"/>
    <mergeCell ref="N7:O7"/>
    <mergeCell ref="T8:U8"/>
    <mergeCell ref="W8:X8"/>
    <mergeCell ref="Z7:AA7"/>
    <mergeCell ref="AC7:AD7"/>
    <mergeCell ref="Q7:R7"/>
    <mergeCell ref="T7:U7"/>
  </mergeCells>
  <phoneticPr fontId="0" type="noConversion"/>
  <printOptions horizontalCentered="1"/>
  <pageMargins left="0.2" right="0.25" top="0.87" bottom="0.88" header="0.67" footer="0.5"/>
  <pageSetup scale="64" orientation="landscape" r:id="rId1"/>
  <headerFooter scaleWithDoc="0" alignWithMargins="0">
    <oddFooter>&amp;L&amp;"Arial,Italic"MSDE-LFRO  12/ 2014&amp;C- 4 -&amp;R&amp;"Arial,Italic"Selected Financial Data - Part 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Z41"/>
  <sheetViews>
    <sheetView zoomScaleNormal="100" workbookViewId="0">
      <selection activeCell="E14" sqref="E14"/>
    </sheetView>
  </sheetViews>
  <sheetFormatPr defaultRowHeight="12.75"/>
  <cols>
    <col min="1" max="1" width="14.140625" style="10" bestFit="1" customWidth="1"/>
    <col min="2" max="2" width="9.85546875" style="10" bestFit="1" customWidth="1"/>
    <col min="3" max="3" width="8" style="10" customWidth="1"/>
    <col min="4" max="4" width="2.42578125" style="10" customWidth="1"/>
    <col min="5" max="5" width="8" style="10" customWidth="1"/>
    <col min="6" max="6" width="1.42578125" style="10" customWidth="1"/>
    <col min="7" max="7" width="9.28515625" style="10" customWidth="1"/>
    <col min="8" max="8" width="2" style="10" customWidth="1"/>
    <col min="9" max="9" width="9.7109375" style="10" customWidth="1"/>
    <col min="10" max="10" width="3.5703125" style="10" customWidth="1"/>
    <col min="11" max="11" width="9.42578125" style="10" customWidth="1"/>
    <col min="12" max="12" width="2.7109375" style="10" customWidth="1"/>
    <col min="13" max="13" width="8.7109375" style="10" customWidth="1"/>
    <col min="14" max="14" width="2.140625" style="10" customWidth="1"/>
    <col min="15" max="15" width="8.28515625" style="10" customWidth="1"/>
    <col min="16" max="16" width="2.28515625" style="10" customWidth="1"/>
    <col min="17" max="17" width="9.42578125" style="10" customWidth="1"/>
    <col min="18" max="18" width="1.42578125" style="10" customWidth="1"/>
    <col min="19" max="19" width="8.28515625" style="10" customWidth="1"/>
    <col min="20" max="20" width="2" style="10" customWidth="1"/>
    <col min="21" max="21" width="7.85546875" style="10" customWidth="1"/>
    <col min="22" max="22" width="1.5703125" style="10" customWidth="1"/>
    <col min="23" max="23" width="7.85546875" style="10" customWidth="1"/>
    <col min="24" max="24" width="1.85546875" style="10" customWidth="1"/>
    <col min="25" max="25" width="7.85546875" style="10" customWidth="1"/>
    <col min="26" max="26" width="0.85546875" style="10" customWidth="1"/>
    <col min="27" max="16384" width="9.140625" style="10"/>
  </cols>
  <sheetData>
    <row r="1" spans="1:26">
      <c r="A1" s="246" t="s">
        <v>115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  <c r="Y1" s="246"/>
    </row>
    <row r="3" spans="1:26">
      <c r="A3" s="247" t="s">
        <v>210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48"/>
      <c r="V3" s="248"/>
      <c r="W3" s="248"/>
      <c r="X3" s="248"/>
      <c r="Y3" s="248"/>
    </row>
    <row r="5" spans="1:26" ht="13.5" thickBot="1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</row>
    <row r="6" spans="1:26" ht="15" customHeight="1" thickTop="1">
      <c r="G6" s="245" t="s">
        <v>110</v>
      </c>
      <c r="H6" s="245"/>
      <c r="I6" s="245"/>
      <c r="J6" s="245"/>
      <c r="K6" s="245"/>
      <c r="L6" s="84"/>
    </row>
    <row r="7" spans="1:26">
      <c r="A7" s="3" t="s">
        <v>112</v>
      </c>
      <c r="C7" s="49"/>
      <c r="D7" s="49"/>
      <c r="E7" s="246" t="s">
        <v>26</v>
      </c>
      <c r="F7" s="246"/>
      <c r="G7" s="49"/>
      <c r="H7" s="49"/>
      <c r="I7" s="249" t="s">
        <v>30</v>
      </c>
      <c r="J7" s="249"/>
      <c r="K7" s="246" t="s">
        <v>32</v>
      </c>
      <c r="L7" s="246"/>
      <c r="M7" s="49"/>
      <c r="N7" s="49"/>
      <c r="O7" s="246" t="s">
        <v>36</v>
      </c>
      <c r="P7" s="246"/>
      <c r="Q7" s="49"/>
      <c r="R7" s="49"/>
      <c r="S7" s="246" t="s">
        <v>36</v>
      </c>
      <c r="T7" s="246"/>
      <c r="U7" s="49"/>
      <c r="V7" s="49"/>
      <c r="W7" s="246" t="s">
        <v>45</v>
      </c>
      <c r="X7" s="246"/>
      <c r="Y7" s="49"/>
    </row>
    <row r="8" spans="1:26">
      <c r="A8" t="s">
        <v>35</v>
      </c>
      <c r="B8" s="49" t="s">
        <v>77</v>
      </c>
      <c r="C8" s="246" t="s">
        <v>24</v>
      </c>
      <c r="D8" s="246"/>
      <c r="E8" s="246" t="s">
        <v>24</v>
      </c>
      <c r="F8" s="246"/>
      <c r="G8" s="246" t="s">
        <v>29</v>
      </c>
      <c r="H8" s="246"/>
      <c r="I8" s="246" t="s">
        <v>27</v>
      </c>
      <c r="J8" s="246"/>
      <c r="K8" s="246" t="s">
        <v>27</v>
      </c>
      <c r="L8" s="246"/>
      <c r="M8" s="246" t="s">
        <v>34</v>
      </c>
      <c r="N8" s="246"/>
      <c r="O8" s="246" t="s">
        <v>38</v>
      </c>
      <c r="P8" s="246"/>
      <c r="Q8" s="246" t="s">
        <v>40</v>
      </c>
      <c r="R8" s="246"/>
      <c r="S8" s="246" t="s">
        <v>41</v>
      </c>
      <c r="T8" s="246"/>
      <c r="U8" s="246" t="s">
        <v>111</v>
      </c>
      <c r="V8" s="246"/>
      <c r="W8" s="246" t="s">
        <v>46</v>
      </c>
      <c r="X8" s="246"/>
      <c r="Y8" s="246" t="s">
        <v>47</v>
      </c>
      <c r="Z8" s="246"/>
    </row>
    <row r="9" spans="1:26">
      <c r="A9" s="8" t="s">
        <v>113</v>
      </c>
      <c r="B9" s="48" t="s">
        <v>114</v>
      </c>
      <c r="C9" s="245" t="s">
        <v>25</v>
      </c>
      <c r="D9" s="245"/>
      <c r="E9" s="245" t="s">
        <v>25</v>
      </c>
      <c r="F9" s="245"/>
      <c r="G9" s="245" t="s">
        <v>28</v>
      </c>
      <c r="H9" s="245"/>
      <c r="I9" s="245" t="s">
        <v>31</v>
      </c>
      <c r="J9" s="245"/>
      <c r="K9" s="245" t="s">
        <v>33</v>
      </c>
      <c r="L9" s="245"/>
      <c r="M9" s="245" t="s">
        <v>35</v>
      </c>
      <c r="N9" s="245"/>
      <c r="O9" s="245" t="s">
        <v>39</v>
      </c>
      <c r="P9" s="245"/>
      <c r="Q9" s="245" t="s">
        <v>39</v>
      </c>
      <c r="R9" s="245"/>
      <c r="S9" s="245" t="s">
        <v>42</v>
      </c>
      <c r="T9" s="245"/>
      <c r="U9" s="245" t="s">
        <v>44</v>
      </c>
      <c r="V9" s="245"/>
      <c r="W9" s="245" t="s">
        <v>44</v>
      </c>
      <c r="X9" s="245"/>
      <c r="Y9" s="245" t="s">
        <v>48</v>
      </c>
      <c r="Z9" s="245"/>
    </row>
    <row r="10" spans="1:26" s="50" customFormat="1">
      <c r="A10" s="74" t="s">
        <v>76</v>
      </c>
      <c r="B10" s="50">
        <f>SUM(C10:Y10)</f>
        <v>660.26880533650763</v>
      </c>
      <c r="C10" s="10">
        <f>Tbl5a!C10/'Tbl11'!C9</f>
        <v>22.505573074679365</v>
      </c>
      <c r="E10" s="10">
        <f>Tbl5a!D10/'Tbl11'!C9</f>
        <v>33.379135560982718</v>
      </c>
      <c r="G10" s="10">
        <f>Tbl5a!E10/'Tbl11'!C9</f>
        <v>173.10001615879688</v>
      </c>
      <c r="I10" s="10">
        <f>Tbl5a!F10/'Tbl11'!C9</f>
        <v>36.144066159539946</v>
      </c>
      <c r="K10" s="10">
        <f>Tbl5a!G10/'Tbl11'!C9</f>
        <v>55.959081963315079</v>
      </c>
      <c r="M10" s="10">
        <f>Tbl5a!H10/'Tbl11'!C9</f>
        <v>196.54711965317799</v>
      </c>
      <c r="O10" s="10">
        <f>Tbl5a!I10/'Tbl11'!C9</f>
        <v>3.7621266816648609</v>
      </c>
      <c r="Q10" s="10">
        <f>Tbl5a!J10/'Tbl11'!C9</f>
        <v>1.63074969504694</v>
      </c>
      <c r="S10" s="10">
        <f>Tbl5a!K10/'Tbl11'!C9</f>
        <v>5.009601521710465</v>
      </c>
      <c r="U10" s="10">
        <f>Tbl5a!L10/'Tbl11'!C9</f>
        <v>1.9679406403648638</v>
      </c>
      <c r="W10" s="10">
        <f>Tbl5a!M10/'Tbl11'!C9</f>
        <v>0.9415740366585309</v>
      </c>
      <c r="Y10" s="10">
        <f>Tbl5a!N10/'Tbl11'!C9</f>
        <v>129.32182019057009</v>
      </c>
    </row>
    <row r="11" spans="1:26">
      <c r="A11" s="3"/>
    </row>
    <row r="12" spans="1:26">
      <c r="A12" s="3" t="s">
        <v>52</v>
      </c>
      <c r="B12" s="10">
        <f>SUM(C12:Y12)</f>
        <v>999.01153426502003</v>
      </c>
      <c r="C12" s="10">
        <f>Tbl5a!C12/'Tbl11'!C11</f>
        <v>1.8066034450738229</v>
      </c>
      <c r="E12" s="10">
        <f>Tbl5a!D12/'Tbl11'!C11</f>
        <v>34.459586544711676</v>
      </c>
      <c r="G12" s="10">
        <f>Tbl5a!E12/'Tbl11'!C11</f>
        <v>287.46510005571548</v>
      </c>
      <c r="I12" s="10">
        <f>Tbl5a!F12/'Tbl11'!C11</f>
        <v>17.478767759309129</v>
      </c>
      <c r="K12" s="10">
        <f>Tbl5a!G12/'Tbl11'!C11</f>
        <v>64.256227365586398</v>
      </c>
      <c r="M12" s="10">
        <f>Tbl5a!H12/'Tbl11'!C11</f>
        <v>370.19980847803879</v>
      </c>
      <c r="O12" s="10">
        <f>Tbl5a!I12/'Tbl11'!C11</f>
        <v>0</v>
      </c>
      <c r="Q12" s="10">
        <f>Tbl5a!J12/'Tbl11'!C11</f>
        <v>19.314996749930355</v>
      </c>
      <c r="S12" s="10">
        <f>Tbl5a!K12/'Tbl11'!C11</f>
        <v>8.3676977899526417</v>
      </c>
      <c r="U12" s="10">
        <f>Tbl5a!L12/'Tbl11'!C11</f>
        <v>0</v>
      </c>
      <c r="W12" s="10">
        <f>Tbl5a!M12/'Tbl11'!C11</f>
        <v>0</v>
      </c>
      <c r="Y12" s="10">
        <f>Tbl5a!N12/'Tbl11'!C11</f>
        <v>195.66274607670161</v>
      </c>
    </row>
    <row r="13" spans="1:26">
      <c r="A13" s="3" t="s">
        <v>53</v>
      </c>
      <c r="B13" s="10">
        <f t="shared" ref="B13:B39" si="0">SUM(C13:Y13)</f>
        <v>538.83922706692795</v>
      </c>
      <c r="C13" s="10">
        <f>Tbl5a!C13/'Tbl11'!C12</f>
        <v>16.550699505727597</v>
      </c>
      <c r="E13" s="10">
        <f>Tbl5a!D13/'Tbl11'!C12</f>
        <v>3.721316762450865</v>
      </c>
      <c r="G13" s="10">
        <f>Tbl5a!E13/'Tbl11'!C12</f>
        <v>121.29365099957189</v>
      </c>
      <c r="I13" s="10">
        <f>Tbl5a!F13/'Tbl11'!C12</f>
        <v>25.90467080938728</v>
      </c>
      <c r="K13" s="10">
        <f>Tbl5a!G13/'Tbl11'!C12</f>
        <v>16.886541260718964</v>
      </c>
      <c r="M13" s="10">
        <f>Tbl5a!H13/'Tbl11'!C12</f>
        <v>178.90490224822597</v>
      </c>
      <c r="O13" s="10">
        <f>Tbl5a!I13/'Tbl11'!C12</f>
        <v>2.4826899575781951</v>
      </c>
      <c r="Q13" s="10">
        <f>Tbl5a!J13/'Tbl11'!C12</f>
        <v>0</v>
      </c>
      <c r="S13" s="10">
        <f>Tbl5a!K13/'Tbl11'!C12</f>
        <v>1.7771415227741525</v>
      </c>
      <c r="U13" s="10">
        <f>Tbl5a!L13/'Tbl11'!C12</f>
        <v>0.1437390864392927</v>
      </c>
      <c r="W13" s="10">
        <f>Tbl5a!M13/'Tbl11'!C12</f>
        <v>0</v>
      </c>
      <c r="Y13" s="10">
        <f>Tbl5a!N13/'Tbl11'!C12</f>
        <v>171.1738749140537</v>
      </c>
    </row>
    <row r="14" spans="1:26">
      <c r="A14" s="3" t="s">
        <v>75</v>
      </c>
      <c r="B14" s="10">
        <f t="shared" si="0"/>
        <v>1444.4670733856046</v>
      </c>
      <c r="C14" s="10">
        <f>Tbl5a!C14/'Tbl11'!C13</f>
        <v>59.801173964908443</v>
      </c>
      <c r="E14" s="10">
        <f>Tbl5a!D14/'Tbl11'!C13</f>
        <v>195.48126906309005</v>
      </c>
      <c r="G14" s="10">
        <f>Tbl5a!E14/'Tbl11'!C13</f>
        <v>404.27284463566718</v>
      </c>
      <c r="I14" s="10">
        <f>Tbl5a!F14/'Tbl11'!C13</f>
        <v>112.12082135875636</v>
      </c>
      <c r="K14" s="10">
        <f>Tbl5a!G14/'Tbl11'!C13</f>
        <v>171.26809020279202</v>
      </c>
      <c r="M14" s="10">
        <f>Tbl5a!H14/'Tbl11'!C13</f>
        <v>239.0575792822159</v>
      </c>
      <c r="O14" s="10">
        <f>Tbl5a!I14/'Tbl11'!C13</f>
        <v>10.061974418255803</v>
      </c>
      <c r="Q14" s="10">
        <f>Tbl5a!J14/'Tbl11'!C13</f>
        <v>0</v>
      </c>
      <c r="S14" s="10">
        <f>Tbl5a!K14/'Tbl11'!C13</f>
        <v>14.216623133573185</v>
      </c>
      <c r="U14" s="10">
        <f>Tbl5a!L14/'Tbl11'!C13</f>
        <v>1.668237826408913</v>
      </c>
      <c r="W14" s="10">
        <f>Tbl5a!M14/'Tbl11'!C13</f>
        <v>0</v>
      </c>
      <c r="Y14" s="10">
        <f>Tbl5a!N14/'Tbl11'!C13</f>
        <v>236.51845949993691</v>
      </c>
    </row>
    <row r="15" spans="1:26">
      <c r="A15" s="3" t="s">
        <v>54</v>
      </c>
      <c r="B15" s="10">
        <f t="shared" si="0"/>
        <v>630.93073246107531</v>
      </c>
      <c r="C15" s="10">
        <f>Tbl5a!C15/'Tbl11'!C14</f>
        <v>53.149560576572199</v>
      </c>
      <c r="E15" s="10">
        <f>Tbl5a!D15/'Tbl11'!C14</f>
        <v>2.2178191711774726</v>
      </c>
      <c r="G15" s="10">
        <f>Tbl5a!E15/'Tbl11'!C14</f>
        <v>146.89218037267364</v>
      </c>
      <c r="I15" s="10">
        <f>Tbl5a!F15/'Tbl11'!C14</f>
        <v>60.698557049020813</v>
      </c>
      <c r="K15" s="10">
        <f>Tbl5a!G15/'Tbl11'!C14</f>
        <v>39.873366796922518</v>
      </c>
      <c r="M15" s="10">
        <f>Tbl5a!H15/'Tbl11'!C14</f>
        <v>210.02407762893807</v>
      </c>
      <c r="O15" s="10">
        <f>Tbl5a!I15/'Tbl11'!C14</f>
        <v>7.0257388661659155</v>
      </c>
      <c r="Q15" s="10">
        <f>Tbl5a!J15/'Tbl11'!C14</f>
        <v>5.0571204841260187</v>
      </c>
      <c r="S15" s="10">
        <f>Tbl5a!K15/'Tbl11'!C14</f>
        <v>5.8572195064469046</v>
      </c>
      <c r="U15" s="10">
        <f>Tbl5a!L15/'Tbl11'!C14</f>
        <v>0.97176324352268573</v>
      </c>
      <c r="W15" s="10">
        <f>Tbl5a!M15/'Tbl11'!C14</f>
        <v>0</v>
      </c>
      <c r="Y15" s="10">
        <f>Tbl5a!N15/'Tbl11'!C14</f>
        <v>99.163328765509036</v>
      </c>
    </row>
    <row r="16" spans="1:26">
      <c r="A16" s="3" t="s">
        <v>55</v>
      </c>
      <c r="B16" s="10">
        <f t="shared" si="0"/>
        <v>400.13086414397435</v>
      </c>
      <c r="C16" s="10">
        <f>Tbl5a!C16/'Tbl11'!C15</f>
        <v>6.9054529567060392</v>
      </c>
      <c r="E16" s="10">
        <f>Tbl5a!D16/'Tbl11'!C15</f>
        <v>5.8351383845019278</v>
      </c>
      <c r="G16" s="10">
        <f>Tbl5a!E16/'Tbl11'!C15</f>
        <v>89.724501431563795</v>
      </c>
      <c r="I16" s="10">
        <f>Tbl5a!F16/'Tbl11'!C15</f>
        <v>11.142676714468092</v>
      </c>
      <c r="K16" s="10">
        <f>Tbl5a!G16/'Tbl11'!C15</f>
        <v>31.047826625847474</v>
      </c>
      <c r="M16" s="10">
        <f>Tbl5a!H16/'Tbl11'!C15</f>
        <v>168.50857698838632</v>
      </c>
      <c r="O16" s="10">
        <f>Tbl5a!I16/'Tbl11'!C15</f>
        <v>0</v>
      </c>
      <c r="Q16" s="10">
        <f>Tbl5a!J16/'Tbl11'!C15</f>
        <v>7.0950632738810873</v>
      </c>
      <c r="S16" s="10">
        <f>Tbl5a!K16/'Tbl11'!C15</f>
        <v>3.5265310296104406</v>
      </c>
      <c r="U16" s="10">
        <f>Tbl5a!L16/'Tbl11'!C15</f>
        <v>0</v>
      </c>
      <c r="W16" s="10">
        <f>Tbl5a!M16/'Tbl11'!C15</f>
        <v>0</v>
      </c>
      <c r="Y16" s="10">
        <f>Tbl5a!N16/'Tbl11'!C15</f>
        <v>76.345096739009179</v>
      </c>
    </row>
    <row r="17" spans="1:25">
      <c r="A17" s="3"/>
    </row>
    <row r="18" spans="1:25">
      <c r="A18" s="3" t="s">
        <v>56</v>
      </c>
      <c r="B18" s="10">
        <f t="shared" si="0"/>
        <v>757.41426359770207</v>
      </c>
      <c r="C18" s="10">
        <f>Tbl5a!C18/'Tbl11'!C17</f>
        <v>23.4197530403641</v>
      </c>
      <c r="E18" s="10">
        <f>Tbl5a!D18/'Tbl11'!C17</f>
        <v>17.725236887264046</v>
      </c>
      <c r="G18" s="10">
        <f>Tbl5a!E18/'Tbl11'!C17</f>
        <v>217.22566403044095</v>
      </c>
      <c r="I18" s="10">
        <f>Tbl5a!F18/'Tbl11'!C17</f>
        <v>20.267348727896739</v>
      </c>
      <c r="K18" s="10">
        <f>Tbl5a!G18/'Tbl11'!C17</f>
        <v>57.329504588524948</v>
      </c>
      <c r="M18" s="10">
        <f>Tbl5a!H18/'Tbl11'!C17</f>
        <v>265.6530813996867</v>
      </c>
      <c r="O18" s="10">
        <f>Tbl5a!I18/'Tbl11'!C17</f>
        <v>28.142165933000076</v>
      </c>
      <c r="Q18" s="10">
        <f>Tbl5a!J18/'Tbl11'!C17</f>
        <v>0</v>
      </c>
      <c r="S18" s="10">
        <f>Tbl5a!K18/'Tbl11'!C17</f>
        <v>11.861570170857272</v>
      </c>
      <c r="U18" s="10">
        <f>Tbl5a!L18/'Tbl11'!C17</f>
        <v>0.25218234723569349</v>
      </c>
      <c r="W18" s="10">
        <f>Tbl5a!M18/'Tbl11'!C17</f>
        <v>0</v>
      </c>
      <c r="Y18" s="10">
        <f>Tbl5a!N18/'Tbl11'!C17</f>
        <v>115.53775647243155</v>
      </c>
    </row>
    <row r="19" spans="1:25">
      <c r="A19" s="3" t="s">
        <v>57</v>
      </c>
      <c r="B19" s="10">
        <f t="shared" si="0"/>
        <v>452.46170673286139</v>
      </c>
      <c r="C19" s="10">
        <f>Tbl5a!C19/'Tbl11'!C18</f>
        <v>9.1928777656269531</v>
      </c>
      <c r="E19" s="10">
        <f>Tbl5a!D19/'Tbl11'!C18</f>
        <v>5.3604088227614834</v>
      </c>
      <c r="G19" s="10">
        <f>Tbl5a!E19/'Tbl11'!C18</f>
        <v>86.468563709222735</v>
      </c>
      <c r="I19" s="10">
        <f>Tbl5a!F19/'Tbl11'!C18</f>
        <v>18.008901846967696</v>
      </c>
      <c r="K19" s="10">
        <f>Tbl5a!G19/'Tbl11'!C18</f>
        <v>5.8623560663107197</v>
      </c>
      <c r="M19" s="10">
        <f>Tbl5a!H19/'Tbl11'!C18</f>
        <v>239.23585940190188</v>
      </c>
      <c r="O19" s="10">
        <f>Tbl5a!I19/'Tbl11'!C18</f>
        <v>0</v>
      </c>
      <c r="Q19" s="10">
        <f>Tbl5a!J19/'Tbl11'!C18</f>
        <v>0.21567103465760526</v>
      </c>
      <c r="S19" s="10">
        <f>Tbl5a!K19/'Tbl11'!C18</f>
        <v>0.95847103919839871</v>
      </c>
      <c r="U19" s="10">
        <f>Tbl5a!L19/'Tbl11'!C18</f>
        <v>2.2911889688993496</v>
      </c>
      <c r="W19" s="10">
        <f>Tbl5a!M19/'Tbl11'!C18</f>
        <v>0</v>
      </c>
      <c r="Y19" s="10">
        <f>Tbl5a!N19/'Tbl11'!C18</f>
        <v>84.867408077314565</v>
      </c>
    </row>
    <row r="20" spans="1:25">
      <c r="A20" s="3" t="s">
        <v>58</v>
      </c>
      <c r="B20" s="10">
        <f t="shared" si="0"/>
        <v>626.68176992770202</v>
      </c>
      <c r="C20" s="10">
        <f>Tbl5a!C20/'Tbl11'!C19</f>
        <v>17.020277425512166</v>
      </c>
      <c r="E20" s="10">
        <f>Tbl5a!D20/'Tbl11'!C19</f>
        <v>6.2751676711684032</v>
      </c>
      <c r="G20" s="10">
        <f>Tbl5a!E20/'Tbl11'!C19</f>
        <v>168.18751127613123</v>
      </c>
      <c r="I20" s="10">
        <f>Tbl5a!F20/'Tbl11'!C19</f>
        <v>33.717316215403521</v>
      </c>
      <c r="K20" s="10">
        <f>Tbl5a!G20/'Tbl11'!C19</f>
        <v>22.882116382747849</v>
      </c>
      <c r="M20" s="10">
        <f>Tbl5a!H20/'Tbl11'!C19</f>
        <v>274.33964295519615</v>
      </c>
      <c r="O20" s="10">
        <f>Tbl5a!I20/'Tbl11'!C19</f>
        <v>0</v>
      </c>
      <c r="Q20" s="10">
        <f>Tbl5a!J20/'Tbl11'!C19</f>
        <v>0.50693563780412876</v>
      </c>
      <c r="S20" s="10">
        <f>Tbl5a!K20/'Tbl11'!C19</f>
        <v>5.3529710154401284</v>
      </c>
      <c r="U20" s="10">
        <f>Tbl5a!L20/'Tbl11'!C19</f>
        <v>2.7593510177934082E-2</v>
      </c>
      <c r="W20" s="10">
        <f>Tbl5a!M20/'Tbl11'!C19</f>
        <v>0</v>
      </c>
      <c r="Y20" s="10">
        <f>Tbl5a!N20/'Tbl11'!C19</f>
        <v>98.37223783812054</v>
      </c>
    </row>
    <row r="21" spans="1:25">
      <c r="A21" s="3" t="s">
        <v>59</v>
      </c>
      <c r="B21" s="10">
        <f t="shared" si="0"/>
        <v>457.53210044281491</v>
      </c>
      <c r="C21" s="10">
        <f>Tbl5a!C21/'Tbl11'!C20</f>
        <v>12.56853450090515</v>
      </c>
      <c r="E21" s="10">
        <f>Tbl5a!D21/'Tbl11'!C20</f>
        <v>28.707854701607069</v>
      </c>
      <c r="G21" s="10">
        <f>Tbl5a!E21/'Tbl11'!C20</f>
        <v>97.319151647830125</v>
      </c>
      <c r="I21" s="10">
        <f>Tbl5a!F21/'Tbl11'!C20</f>
        <v>18.090225540888618</v>
      </c>
      <c r="K21" s="10">
        <f>Tbl5a!G21/'Tbl11'!C20</f>
        <v>17.597865915501583</v>
      </c>
      <c r="M21" s="10">
        <f>Tbl5a!H21/'Tbl11'!C20</f>
        <v>172.7229651374181</v>
      </c>
      <c r="O21" s="10">
        <f>Tbl5a!I21/'Tbl11'!C20</f>
        <v>0</v>
      </c>
      <c r="Q21" s="10">
        <f>Tbl5a!J21/'Tbl11'!C20</f>
        <v>0</v>
      </c>
      <c r="S21" s="10">
        <f>Tbl5a!K21/'Tbl11'!C20</f>
        <v>4.4329087617640646</v>
      </c>
      <c r="U21" s="10">
        <f>Tbl5a!L21/'Tbl11'!C20</f>
        <v>10.117042057845325</v>
      </c>
      <c r="W21" s="10">
        <f>Tbl5a!M21/'Tbl11'!C20</f>
        <v>14.195680545615291</v>
      </c>
      <c r="Y21" s="10">
        <f>Tbl5a!N21/'Tbl11'!C20</f>
        <v>81.779871633439626</v>
      </c>
    </row>
    <row r="22" spans="1:25">
      <c r="A22" s="3" t="s">
        <v>60</v>
      </c>
      <c r="B22" s="10">
        <f t="shared" si="0"/>
        <v>885.76272141175423</v>
      </c>
      <c r="C22" s="10">
        <f>Tbl5a!C22/'Tbl11'!C21</f>
        <v>18.551697581798578</v>
      </c>
      <c r="E22" s="10">
        <f>Tbl5a!D22/'Tbl11'!C21</f>
        <v>58.90305190661649</v>
      </c>
      <c r="G22" s="10">
        <f>Tbl5a!E22/'Tbl11'!C21</f>
        <v>283.08197020705438</v>
      </c>
      <c r="I22" s="10">
        <f>Tbl5a!F22/'Tbl11'!C21</f>
        <v>88.101474244724614</v>
      </c>
      <c r="K22" s="10">
        <f>Tbl5a!G22/'Tbl11'!C21</f>
        <v>85.390681453121232</v>
      </c>
      <c r="M22" s="10">
        <f>Tbl5a!H22/'Tbl11'!C21</f>
        <v>190.49562127313132</v>
      </c>
      <c r="O22" s="10">
        <f>Tbl5a!I22/'Tbl11'!C21</f>
        <v>0</v>
      </c>
      <c r="Q22" s="10">
        <f>Tbl5a!J22/'Tbl11'!C21</f>
        <v>0</v>
      </c>
      <c r="S22" s="10">
        <f>Tbl5a!K22/'Tbl11'!C21</f>
        <v>12.913028362708209</v>
      </c>
      <c r="U22" s="10">
        <f>Tbl5a!L22/'Tbl11'!C21</f>
        <v>1.7758773956476777</v>
      </c>
      <c r="W22" s="10">
        <f>Tbl5a!M22/'Tbl11'!C21</f>
        <v>0</v>
      </c>
      <c r="Y22" s="10">
        <f>Tbl5a!N22/'Tbl11'!C21</f>
        <v>146.54931898695182</v>
      </c>
    </row>
    <row r="23" spans="1:25">
      <c r="A23" s="3"/>
    </row>
    <row r="24" spans="1:25">
      <c r="A24" s="3" t="s">
        <v>61</v>
      </c>
      <c r="B24" s="10">
        <f t="shared" si="0"/>
        <v>400.5336814350166</v>
      </c>
      <c r="C24" s="10">
        <f>Tbl5a!C24/'Tbl11'!C23</f>
        <v>2.1340222811461138</v>
      </c>
      <c r="E24" s="10">
        <f>Tbl5a!D24/'Tbl11'!C23</f>
        <v>6.6077531363780277</v>
      </c>
      <c r="G24" s="10">
        <f>Tbl5a!E24/'Tbl11'!C23</f>
        <v>82.547236870745621</v>
      </c>
      <c r="I24" s="10">
        <f>Tbl5a!F24/'Tbl11'!C23</f>
        <v>10.14566398211176</v>
      </c>
      <c r="K24" s="10">
        <f>Tbl5a!G24/'Tbl11'!C23</f>
        <v>8.391330932404621</v>
      </c>
      <c r="M24" s="10">
        <f>Tbl5a!H24/'Tbl11'!C23</f>
        <v>201.32349166930501</v>
      </c>
      <c r="O24" s="10">
        <f>Tbl5a!I24/'Tbl11'!C23</f>
        <v>0.31151382182998261</v>
      </c>
      <c r="Q24" s="10">
        <f>Tbl5a!J24/'Tbl11'!C23</f>
        <v>0</v>
      </c>
      <c r="S24" s="10">
        <f>Tbl5a!K24/'Tbl11'!C23</f>
        <v>2.8134384399240142</v>
      </c>
      <c r="U24" s="10">
        <f>Tbl5a!L25/'Tbl11'!C23</f>
        <v>4.5279107962640494E-2</v>
      </c>
      <c r="W24" s="10">
        <f>Tbl5a!M24/'Tbl11'!C23</f>
        <v>0</v>
      </c>
      <c r="Y24" s="10">
        <f>Tbl5a!N24/'Tbl11'!C23</f>
        <v>86.2139511932088</v>
      </c>
    </row>
    <row r="25" spans="1:25">
      <c r="A25" s="3" t="s">
        <v>62</v>
      </c>
      <c r="B25" s="10">
        <f t="shared" si="0"/>
        <v>905.53894627250065</v>
      </c>
      <c r="C25" s="10">
        <f>Tbl5a!C25/'Tbl11'!C24</f>
        <v>35.282931039206552</v>
      </c>
      <c r="E25" s="10">
        <f>Tbl5a!D25/'Tbl11'!C24</f>
        <v>15.735748924628071</v>
      </c>
      <c r="G25" s="10">
        <f>Tbl5a!E25/'Tbl11'!C24</f>
        <v>327.07457738568178</v>
      </c>
      <c r="I25" s="10">
        <f>Tbl5a!F25/'Tbl11'!C24</f>
        <v>23.914608619414231</v>
      </c>
      <c r="K25" s="10">
        <f>Tbl5a!G25/'Tbl11'!C24</f>
        <v>17.942357324858214</v>
      </c>
      <c r="M25" s="10">
        <f>Tbl5a!H25/'Tbl11'!C24</f>
        <v>230.82048001315104</v>
      </c>
      <c r="O25" s="10">
        <f>Tbl5a!I25/'Tbl11'!C24</f>
        <v>0</v>
      </c>
      <c r="Q25" s="10">
        <f>Tbl5a!J25/'Tbl11'!C24</f>
        <v>38.647971177292533</v>
      </c>
      <c r="S25" s="10">
        <f>Tbl5a!K25/'Tbl11'!C24</f>
        <v>0</v>
      </c>
      <c r="U25" s="10">
        <f>Tbl5a!L26/'Tbl11'!C24</f>
        <v>0</v>
      </c>
      <c r="W25" s="10">
        <f>Tbl5a!M25/'Tbl11'!C24</f>
        <v>0.9937258555028905</v>
      </c>
      <c r="Y25" s="10">
        <f>Tbl5a!N25/'Tbl11'!C24</f>
        <v>215.12654593276528</v>
      </c>
    </row>
    <row r="26" spans="1:25">
      <c r="A26" s="3" t="s">
        <v>63</v>
      </c>
      <c r="B26" s="10">
        <f t="shared" si="0"/>
        <v>511.332771015177</v>
      </c>
      <c r="C26" s="10">
        <f>Tbl5a!C26/'Tbl11'!C25</f>
        <v>11.025816653344133</v>
      </c>
      <c r="E26" s="10">
        <f>Tbl5a!D26/'Tbl11'!C25</f>
        <v>17.572784749008861</v>
      </c>
      <c r="G26" s="10">
        <f>Tbl5a!E26/'Tbl11'!C25</f>
        <v>85.378072006051482</v>
      </c>
      <c r="I26" s="10">
        <f>Tbl5a!F26/'Tbl11'!C25</f>
        <v>20.578333538983163</v>
      </c>
      <c r="K26" s="10">
        <f>Tbl5a!G26/'Tbl11'!C25</f>
        <v>29.949163899335307</v>
      </c>
      <c r="M26" s="10">
        <f>Tbl5a!H26/'Tbl11'!C25</f>
        <v>237.65403538607623</v>
      </c>
      <c r="O26" s="10">
        <f>Tbl5a!I26/'Tbl11'!C25</f>
        <v>0</v>
      </c>
      <c r="Q26" s="10">
        <f>Tbl5a!J26/'Tbl11'!C25</f>
        <v>0</v>
      </c>
      <c r="S26" s="10">
        <f>Tbl5a!K26/'Tbl11'!C25</f>
        <v>0.53120289054243275</v>
      </c>
      <c r="U26" s="10">
        <f>Tbl5a!L26/'Tbl11'!C25</f>
        <v>0</v>
      </c>
      <c r="W26" s="10">
        <f>Tbl5a!M26/'Tbl11'!C25</f>
        <v>0</v>
      </c>
      <c r="Y26" s="10">
        <f>Tbl5a!N26/'Tbl11'!C25</f>
        <v>108.64336189183534</v>
      </c>
    </row>
    <row r="27" spans="1:25">
      <c r="A27" s="3" t="s">
        <v>64</v>
      </c>
      <c r="B27" s="10">
        <f t="shared" si="0"/>
        <v>326.76686642277838</v>
      </c>
      <c r="C27" s="10">
        <f>Tbl5a!C27/'Tbl11'!C26</f>
        <v>6.0618471633470756</v>
      </c>
      <c r="E27" s="10">
        <f>Tbl5a!D27/'Tbl11'!C26</f>
        <v>23.31771906393357</v>
      </c>
      <c r="G27" s="10">
        <f>Tbl5a!E27/'Tbl11'!C26</f>
        <v>68.709589841859739</v>
      </c>
      <c r="I27" s="10">
        <f>Tbl5a!F27/'Tbl11'!C26</f>
        <v>6.7450558426727074</v>
      </c>
      <c r="K27" s="10">
        <f>Tbl5a!G27/'Tbl11'!C26</f>
        <v>10.352012658962895</v>
      </c>
      <c r="M27" s="10">
        <f>Tbl5a!H27/'Tbl11'!C26</f>
        <v>145.41836498074056</v>
      </c>
      <c r="O27" s="10">
        <f>Tbl5a!I27/'Tbl11'!C26</f>
        <v>0</v>
      </c>
      <c r="Q27" s="10">
        <f>Tbl5a!J27/'Tbl11'!C26</f>
        <v>0</v>
      </c>
      <c r="S27" s="10">
        <f>Tbl5a!K27/'Tbl11'!C26</f>
        <v>0.35975456322706773</v>
      </c>
      <c r="U27" s="10">
        <f>Tbl5a!L27/'Tbl11'!C26</f>
        <v>0</v>
      </c>
      <c r="W27" s="10">
        <f>Tbl5a!M27/'Tbl11'!C26</f>
        <v>3.8687242320422737</v>
      </c>
      <c r="Y27" s="10">
        <f>Tbl5a!N27/'Tbl11'!C26</f>
        <v>61.933798075992499</v>
      </c>
    </row>
    <row r="28" spans="1:25">
      <c r="A28" s="3" t="s">
        <v>65</v>
      </c>
      <c r="B28" s="10">
        <f t="shared" si="0"/>
        <v>999.63867099322795</v>
      </c>
      <c r="C28" s="10">
        <f>Tbl5a!C28/'Tbl11'!C27</f>
        <v>1.8566591422121896</v>
      </c>
      <c r="E28" s="10">
        <f>Tbl5a!D28/'Tbl11'!C27</f>
        <v>33.232594996237772</v>
      </c>
      <c r="G28" s="10">
        <f>Tbl5a!E28/'Tbl11'!C27</f>
        <v>359.52062170805112</v>
      </c>
      <c r="I28" s="10">
        <f>Tbl5a!F28/'Tbl11'!C27</f>
        <v>50.135567155756206</v>
      </c>
      <c r="K28" s="10">
        <f>Tbl5a!G28/'Tbl11'!C27</f>
        <v>63.602544206170059</v>
      </c>
      <c r="M28" s="10">
        <f>Tbl5a!H28/'Tbl11'!C27</f>
        <v>315.84332204665168</v>
      </c>
      <c r="O28" s="10">
        <f>Tbl5a!I28/'Tbl11'!C27</f>
        <v>0</v>
      </c>
      <c r="Q28" s="10">
        <f>Tbl5a!J28/'Tbl11'!C27</f>
        <v>0</v>
      </c>
      <c r="S28" s="10">
        <f>Tbl5a!K28/'Tbl11'!C27</f>
        <v>36.94250376222724</v>
      </c>
      <c r="U28" s="10">
        <f>Tbl5a!L28/'Tbl11'!C27</f>
        <v>0</v>
      </c>
      <c r="W28" s="10">
        <f>Tbl5a!M28/'Tbl11'!C27</f>
        <v>0</v>
      </c>
      <c r="Y28" s="10">
        <f>Tbl5a!N28/'Tbl11'!C27</f>
        <v>138.50485797592174</v>
      </c>
    </row>
    <row r="29" spans="1:25">
      <c r="A29" s="3"/>
    </row>
    <row r="30" spans="1:25">
      <c r="A30" s="130" t="s">
        <v>147</v>
      </c>
      <c r="B30" s="10">
        <f t="shared" si="0"/>
        <v>487.02766415814608</v>
      </c>
      <c r="C30" s="10">
        <f>Tbl5a!C30/'Tbl11'!C29</f>
        <v>0.8690086763465571</v>
      </c>
      <c r="E30" s="10">
        <f>Tbl5a!D30/'Tbl11'!C29</f>
        <v>15.860450122372653</v>
      </c>
      <c r="G30" s="10">
        <f>Tbl5a!E30/'Tbl11'!C29</f>
        <v>142.44236902869292</v>
      </c>
      <c r="I30" s="10">
        <f>Tbl5a!F30/'Tbl11'!C29</f>
        <v>9.6442975429797038</v>
      </c>
      <c r="K30" s="10">
        <f>Tbl5a!G30/'Tbl11'!C29</f>
        <v>9.4785483149757379</v>
      </c>
      <c r="M30" s="10">
        <f>Tbl5a!H30/'Tbl11'!C29</f>
        <v>176.35402038435936</v>
      </c>
      <c r="O30" s="10">
        <f>Tbl5a!I30/'Tbl11'!C29</f>
        <v>2.8316631349247543</v>
      </c>
      <c r="Q30" s="10">
        <f>Tbl5a!J30/'Tbl11'!C29</f>
        <v>0</v>
      </c>
      <c r="S30" s="10">
        <f>Tbl5a!K30/'Tbl11'!C29</f>
        <v>1.0949922545948267</v>
      </c>
      <c r="U30" s="10">
        <f>Tbl5a!L30/'Tbl11'!C29</f>
        <v>1.1295568461171532</v>
      </c>
      <c r="W30" s="10">
        <f>Tbl5a!M30/'Tbl11'!C29</f>
        <v>0</v>
      </c>
      <c r="Y30" s="10">
        <f>Tbl5a!N30/'Tbl11'!C29</f>
        <v>127.32275785278233</v>
      </c>
    </row>
    <row r="31" spans="1:25">
      <c r="A31" s="3" t="s">
        <v>67</v>
      </c>
      <c r="B31" s="10">
        <f t="shared" si="0"/>
        <v>737.92387583050993</v>
      </c>
      <c r="C31" s="10">
        <f>Tbl5a!C31/'Tbl11'!C30</f>
        <v>24.176739729918552</v>
      </c>
      <c r="E31" s="10">
        <f>Tbl5a!D31/'Tbl11'!C30</f>
        <v>26.911525790241505</v>
      </c>
      <c r="G31" s="10">
        <f>Tbl5a!E31/'Tbl11'!C30</f>
        <v>210.16208310312072</v>
      </c>
      <c r="I31" s="10">
        <f>Tbl5a!F31/'Tbl11'!C30</f>
        <v>31.76368973390024</v>
      </c>
      <c r="K31" s="10">
        <f>Tbl5a!G31/'Tbl11'!C30</f>
        <v>148.2357149835355</v>
      </c>
      <c r="M31" s="10">
        <f>Tbl5a!H31/'Tbl11'!C30</f>
        <v>166.29119210033522</v>
      </c>
      <c r="O31" s="10">
        <f>Tbl5a!I31/'Tbl11'!C30</f>
        <v>6.2112561849538253</v>
      </c>
      <c r="Q31" s="10">
        <f>Tbl5a!J31/'Tbl11'!C30</f>
        <v>2.6810653185307665</v>
      </c>
      <c r="S31" s="10">
        <f>Tbl5a!K31/'Tbl11'!C30</f>
        <v>6.0470269941883803</v>
      </c>
      <c r="U31" s="10">
        <f>Tbl5a!L31/'Tbl11'!C30</f>
        <v>3.3165062635613349E-2</v>
      </c>
      <c r="W31" s="10">
        <f>Tbl5a!M31/'Tbl11'!C30</f>
        <v>0</v>
      </c>
      <c r="Y31" s="10">
        <f>Tbl5a!N31/'Tbl11'!C30</f>
        <v>115.41041682914955</v>
      </c>
    </row>
    <row r="32" spans="1:25">
      <c r="A32" s="3" t="s">
        <v>68</v>
      </c>
      <c r="B32" s="10">
        <f t="shared" si="0"/>
        <v>594.55448480550513</v>
      </c>
      <c r="C32" s="10">
        <f>Tbl5a!C32/'Tbl11'!C31</f>
        <v>22.960925065006698</v>
      </c>
      <c r="E32" s="10">
        <f>Tbl5a!D32/'Tbl11'!C31</f>
        <v>8.3507511885062904</v>
      </c>
      <c r="G32" s="10">
        <f>Tbl5a!E32/'Tbl11'!C31</f>
        <v>173.00708376014501</v>
      </c>
      <c r="I32" s="10">
        <f>Tbl5a!F32/'Tbl11'!C31</f>
        <v>33.180811861424111</v>
      </c>
      <c r="K32" s="10">
        <f>Tbl5a!G32/'Tbl11'!C31</f>
        <v>29.076307356919603</v>
      </c>
      <c r="M32" s="10">
        <f>Tbl5a!H32/'Tbl11'!C31</f>
        <v>211.55969059438445</v>
      </c>
      <c r="O32" s="10">
        <f>Tbl5a!I32/'Tbl11'!C31</f>
        <v>0</v>
      </c>
      <c r="Q32" s="10">
        <f>Tbl5a!J32/'Tbl11'!C31</f>
        <v>0.7436661150946865</v>
      </c>
      <c r="S32" s="10">
        <f>Tbl5a!K32/'Tbl11'!C31</f>
        <v>12.633455467128934</v>
      </c>
      <c r="U32" s="10">
        <f>Tbl5a!L32/'Tbl11'!C31</f>
        <v>1.3468573529798018</v>
      </c>
      <c r="W32" s="10">
        <f>Tbl5a!M32/'Tbl11'!C31</f>
        <v>0</v>
      </c>
      <c r="Y32" s="10">
        <f>Tbl5a!N32/'Tbl11'!C31</f>
        <v>101.69493604391562</v>
      </c>
    </row>
    <row r="33" spans="1:26">
      <c r="A33" s="3" t="s">
        <v>69</v>
      </c>
      <c r="B33" s="10">
        <f t="shared" si="0"/>
        <v>573.26198023757206</v>
      </c>
      <c r="C33" s="10">
        <f>Tbl5a!C33/'Tbl11'!C32</f>
        <v>43.296378258979445</v>
      </c>
      <c r="E33" s="10">
        <f>Tbl5a!D33/'Tbl11'!C32</f>
        <v>10.234068451786491</v>
      </c>
      <c r="G33" s="10">
        <f>Tbl5a!E33/'Tbl11'!C32</f>
        <v>101.0270082598019</v>
      </c>
      <c r="I33" s="10">
        <f>Tbl5a!F33/'Tbl11'!C32</f>
        <v>98.356127292594394</v>
      </c>
      <c r="K33" s="10">
        <f>Tbl5a!G33/'Tbl11'!C32</f>
        <v>42.005103335644037</v>
      </c>
      <c r="M33" s="10">
        <f>Tbl5a!H33/'Tbl11'!C32</f>
        <v>178.2939631774976</v>
      </c>
      <c r="O33" s="10">
        <f>Tbl5a!I33/'Tbl11'!C32</f>
        <v>3.2927212698711097</v>
      </c>
      <c r="Q33" s="10">
        <f>Tbl5a!J33/'Tbl11'!C32</f>
        <v>6.7904853661688858E-2</v>
      </c>
      <c r="S33" s="10">
        <f>Tbl5a!K33/'Tbl11'!C32</f>
        <v>2.9341683213685656</v>
      </c>
      <c r="U33" s="10">
        <f>Tbl5a!L33/'Tbl11'!C32</f>
        <v>0</v>
      </c>
      <c r="W33" s="10">
        <f>Tbl5a!M33/'Tbl11'!C32</f>
        <v>0</v>
      </c>
      <c r="Y33" s="10">
        <f>Tbl5a!N33/'Tbl11'!C32</f>
        <v>93.754537016366825</v>
      </c>
    </row>
    <row r="34" spans="1:26">
      <c r="A34" s="3" t="s">
        <v>70</v>
      </c>
      <c r="B34" s="10">
        <f t="shared" si="0"/>
        <v>1354.5631940734411</v>
      </c>
      <c r="C34" s="10">
        <f>Tbl5a!C34/'Tbl11'!C33</f>
        <v>15.089763863660648</v>
      </c>
      <c r="E34" s="10">
        <f>Tbl5a!D34/'Tbl11'!C33</f>
        <v>42.378120881860596</v>
      </c>
      <c r="G34" s="10">
        <f>Tbl5a!E34/'Tbl11'!C33</f>
        <v>587.91730597998367</v>
      </c>
      <c r="I34" s="10">
        <f>Tbl5a!F34/'Tbl11'!C33</f>
        <v>42.113032019090355</v>
      </c>
      <c r="K34" s="10">
        <f>Tbl5a!G34/'Tbl11'!C33</f>
        <v>24.256572995690423</v>
      </c>
      <c r="M34" s="10">
        <f>Tbl5a!H34/'Tbl11'!C33</f>
        <v>321.14142536595796</v>
      </c>
      <c r="O34" s="10">
        <f>Tbl5a!I34/'Tbl11'!C33</f>
        <v>7.2583003882181156</v>
      </c>
      <c r="Q34" s="10">
        <f>Tbl5a!J34/'Tbl11'!C33</f>
        <v>3.9764647220144611</v>
      </c>
      <c r="S34" s="10">
        <f>Tbl5a!K34/'Tbl11'!C33</f>
        <v>15.785343875770206</v>
      </c>
      <c r="U34" s="10">
        <f>Tbl5a!L34/'Tbl11'!C33</f>
        <v>2.1615557217651462</v>
      </c>
      <c r="W34" s="10">
        <f>Tbl5a!M34/'Tbl11'!C33</f>
        <v>3.0558820386793462E-2</v>
      </c>
      <c r="Y34" s="10">
        <f>Tbl5a!N34/'Tbl11'!C33</f>
        <v>292.45474943904264</v>
      </c>
    </row>
    <row r="35" spans="1:26">
      <c r="A35" s="3"/>
    </row>
    <row r="36" spans="1:26">
      <c r="A36" s="3" t="s">
        <v>71</v>
      </c>
      <c r="B36" s="10">
        <f t="shared" si="0"/>
        <v>602.12398407095657</v>
      </c>
      <c r="C36" s="10">
        <f>Tbl5a!C36/'Tbl11'!C35</f>
        <v>5.4474409448818886</v>
      </c>
      <c r="E36" s="10">
        <f>Tbl5a!D36/'Tbl11'!C35</f>
        <v>41.202181192868132</v>
      </c>
      <c r="G36" s="10">
        <f>Tbl5a!E36/'Tbl11'!C35</f>
        <v>116.62424427550005</v>
      </c>
      <c r="I36" s="10">
        <f>Tbl5a!F36/'Tbl11'!C35</f>
        <v>13.87056973481763</v>
      </c>
      <c r="K36" s="10">
        <f>Tbl5a!G36/'Tbl11'!C35</f>
        <v>65.625371074305363</v>
      </c>
      <c r="M36" s="10">
        <f>Tbl5a!H36/'Tbl11'!C35</f>
        <v>236.49030228979998</v>
      </c>
      <c r="O36" s="10">
        <f>Tbl5a!I36/'Tbl11'!C35</f>
        <v>0</v>
      </c>
      <c r="Q36" s="10">
        <f>Tbl5a!J36/'Tbl11'!C35</f>
        <v>0</v>
      </c>
      <c r="S36" s="10">
        <f>Tbl5a!K36/'Tbl11'!C35</f>
        <v>3.5578106615983347</v>
      </c>
      <c r="U36" s="10">
        <f>Tbl5a!L36/'Tbl11'!C35</f>
        <v>2.3334690922255406E-2</v>
      </c>
      <c r="W36" s="10">
        <f>Tbl5a!M36/'Tbl11'!C35</f>
        <v>0</v>
      </c>
      <c r="Y36" s="10">
        <f>Tbl5a!N36/'Tbl11'!C35</f>
        <v>119.28272920626299</v>
      </c>
    </row>
    <row r="37" spans="1:26">
      <c r="A37" s="3" t="s">
        <v>72</v>
      </c>
      <c r="B37" s="10">
        <f t="shared" si="0"/>
        <v>625.94667485358013</v>
      </c>
      <c r="C37" s="10">
        <f>Tbl5a!C37/'Tbl11'!C36</f>
        <v>25.945058612902937</v>
      </c>
      <c r="E37" s="10">
        <f>Tbl5a!D37/'Tbl11'!C36</f>
        <v>43.456548181335641</v>
      </c>
      <c r="G37" s="10">
        <f>Tbl5a!E37/'Tbl11'!C36</f>
        <v>198.66448049085494</v>
      </c>
      <c r="I37" s="10">
        <f>Tbl5a!F37/'Tbl11'!C36</f>
        <v>19.550388203647223</v>
      </c>
      <c r="K37" s="10">
        <f>Tbl5a!G37/'Tbl11'!C36</f>
        <v>23.709598481372524</v>
      </c>
      <c r="M37" s="10">
        <f>Tbl5a!H37/'Tbl11'!C36</f>
        <v>186.48746637517655</v>
      </c>
      <c r="O37" s="10">
        <f>Tbl5a!I37/'Tbl11'!C36</f>
        <v>0</v>
      </c>
      <c r="Q37" s="10">
        <f>Tbl5a!J37/'Tbl11'!C36</f>
        <v>6.5678389247253791E-2</v>
      </c>
      <c r="S37" s="10">
        <f>Tbl5a!K37/'Tbl11'!C36</f>
        <v>2.7774828389697088</v>
      </c>
      <c r="U37" s="10">
        <f>Tbl5a!L37/'Tbl11'!C36</f>
        <v>2.5955214883988737E-2</v>
      </c>
      <c r="W37" s="10">
        <f>Tbl5a!M37/'Tbl11'!C36</f>
        <v>0</v>
      </c>
      <c r="Y37" s="10">
        <f>Tbl5a!N37/'Tbl11'!C36</f>
        <v>125.26401806518942</v>
      </c>
    </row>
    <row r="38" spans="1:26">
      <c r="A38" s="3" t="s">
        <v>73</v>
      </c>
      <c r="B38" s="10">
        <f t="shared" si="0"/>
        <v>1040.7137743284088</v>
      </c>
      <c r="C38" s="10">
        <f>Tbl5a!C38/'Tbl11'!C37</f>
        <v>29.06054984322477</v>
      </c>
      <c r="E38" s="10">
        <f>Tbl5a!D38/'Tbl11'!C37</f>
        <v>7.0367955707465892</v>
      </c>
      <c r="G38" s="10">
        <f>Tbl5a!E38/'Tbl11'!C37</f>
        <v>286.42284257506844</v>
      </c>
      <c r="I38" s="10">
        <f>Tbl5a!F38/'Tbl11'!C37</f>
        <v>38.090672579870628</v>
      </c>
      <c r="K38" s="10">
        <f>Tbl5a!G38/'Tbl11'!C37</f>
        <v>71.024973870794611</v>
      </c>
      <c r="M38" s="10">
        <f>Tbl5a!H38/'Tbl11'!C37</f>
        <v>221.55059744075027</v>
      </c>
      <c r="O38" s="10">
        <f>Tbl5a!I38/'Tbl11'!C37</f>
        <v>0</v>
      </c>
      <c r="Q38" s="10">
        <f>Tbl5a!J38/'Tbl11'!C37</f>
        <v>0.62226914493940855</v>
      </c>
      <c r="S38" s="10">
        <f>Tbl5a!K38/'Tbl11'!C37</f>
        <v>14.466561679048619</v>
      </c>
      <c r="U38" s="10">
        <f>Tbl5a!L38/'Tbl11'!C37</f>
        <v>60.562748933645942</v>
      </c>
      <c r="W38" s="10">
        <f>Tbl5a!M38/'Tbl11'!C37</f>
        <v>15.805210304793651</v>
      </c>
      <c r="Y38" s="10">
        <f>Tbl5a!N38/'Tbl11'!C37</f>
        <v>296.07055238552584</v>
      </c>
    </row>
    <row r="39" spans="1:26">
      <c r="A39" s="8" t="s">
        <v>74</v>
      </c>
      <c r="B39" s="28">
        <f t="shared" si="0"/>
        <v>814.07677885139037</v>
      </c>
      <c r="C39" s="28">
        <f>Tbl5a!C39/'Tbl11'!C38</f>
        <v>5.89637928083524</v>
      </c>
      <c r="D39" s="28"/>
      <c r="E39" s="28">
        <f>Tbl5a!D39/'Tbl11'!C38</f>
        <v>22.288680390234795</v>
      </c>
      <c r="F39" s="28"/>
      <c r="G39" s="28">
        <f>Tbl5a!E39/'Tbl11'!C38</f>
        <v>299.25629930448588</v>
      </c>
      <c r="H39" s="28"/>
      <c r="I39" s="28">
        <f>Tbl5a!F39/'Tbl11'!C38</f>
        <v>69.696391728516105</v>
      </c>
      <c r="J39" s="28"/>
      <c r="K39" s="28">
        <f>Tbl5a!G39/'Tbl11'!C38</f>
        <v>58.172811153122034</v>
      </c>
      <c r="L39" s="28"/>
      <c r="M39" s="28">
        <f>Tbl5a!H39/'Tbl11'!C38</f>
        <v>200.71988205822404</v>
      </c>
      <c r="N39" s="28"/>
      <c r="O39" s="28">
        <f>Tbl5a!I39/'Tbl11'!C38</f>
        <v>0</v>
      </c>
      <c r="P39" s="28"/>
      <c r="Q39" s="28">
        <f>Tbl5a!J39/'Tbl11'!C38</f>
        <v>9.3696043193452532</v>
      </c>
      <c r="R39" s="28"/>
      <c r="S39" s="28">
        <f>Tbl5a!K39/'Tbl11'!C38</f>
        <v>34.866132972350592</v>
      </c>
      <c r="T39" s="28"/>
      <c r="U39" s="28">
        <f>Tbl5a!L39/'Tbl11'!C38</f>
        <v>0.78081501190309477</v>
      </c>
      <c r="V39" s="28"/>
      <c r="W39" s="28">
        <f>Tbl5a!M39/'Tbl11'!C38</f>
        <v>0</v>
      </c>
      <c r="X39" s="28"/>
      <c r="Y39" s="28">
        <f>Tbl5a!N39/'Tbl11'!C38</f>
        <v>113.02978263237331</v>
      </c>
      <c r="Z39" s="28"/>
    </row>
    <row r="40" spans="1:26">
      <c r="A40" s="3" t="s">
        <v>179</v>
      </c>
    </row>
    <row r="41" spans="1:26">
      <c r="A41" s="3" t="s">
        <v>104</v>
      </c>
    </row>
  </sheetData>
  <sheetProtection password="CAF5" sheet="1" objects="1" scenarios="1"/>
  <mergeCells count="33">
    <mergeCell ref="W9:X9"/>
    <mergeCell ref="W8:X8"/>
    <mergeCell ref="W7:X7"/>
    <mergeCell ref="Y9:Z9"/>
    <mergeCell ref="Y8:Z8"/>
    <mergeCell ref="S9:T9"/>
    <mergeCell ref="S8:T8"/>
    <mergeCell ref="S7:T7"/>
    <mergeCell ref="U9:V9"/>
    <mergeCell ref="U8:V8"/>
    <mergeCell ref="Q9:R9"/>
    <mergeCell ref="Q8:R8"/>
    <mergeCell ref="K9:L9"/>
    <mergeCell ref="K8:L8"/>
    <mergeCell ref="K7:L7"/>
    <mergeCell ref="M9:N9"/>
    <mergeCell ref="M8:N8"/>
    <mergeCell ref="C9:D9"/>
    <mergeCell ref="G6:K6"/>
    <mergeCell ref="A1:Y1"/>
    <mergeCell ref="A3:Y3"/>
    <mergeCell ref="C8:D8"/>
    <mergeCell ref="I7:J7"/>
    <mergeCell ref="G8:H8"/>
    <mergeCell ref="I8:J8"/>
    <mergeCell ref="E9:F9"/>
    <mergeCell ref="E8:F8"/>
    <mergeCell ref="E7:F7"/>
    <mergeCell ref="O9:P9"/>
    <mergeCell ref="O8:P8"/>
    <mergeCell ref="O7:P7"/>
    <mergeCell ref="G9:H9"/>
    <mergeCell ref="I9:J9"/>
  </mergeCells>
  <phoneticPr fontId="0" type="noConversion"/>
  <printOptions horizontalCentered="1"/>
  <pageMargins left="0.28999999999999998" right="0.25" top="0.7" bottom="0.88" header="0.36" footer="0.5"/>
  <pageSetup scale="90" orientation="landscape" r:id="rId1"/>
  <headerFooter scaleWithDoc="0" alignWithMargins="0">
    <oddFooter>&amp;L&amp;"Arial,Italic"MSDE-LFRO   12 / 2014&amp;C- 5 -&amp;R&amp;"Arial,Italic"Selected Financial Data - Part 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P40"/>
  <sheetViews>
    <sheetView zoomScaleNormal="100" workbookViewId="0">
      <selection activeCell="D15" sqref="D15"/>
    </sheetView>
  </sheetViews>
  <sheetFormatPr defaultRowHeight="12.75"/>
  <cols>
    <col min="1" max="1" width="14.140625" style="10" customWidth="1"/>
    <col min="2" max="2" width="13.28515625" style="10" customWidth="1"/>
    <col min="3" max="3" width="8.28515625" style="10" customWidth="1"/>
    <col min="4" max="4" width="9.5703125" style="10" customWidth="1"/>
    <col min="5" max="5" width="10.28515625" style="10" customWidth="1"/>
    <col min="6" max="6" width="10.7109375" style="10" customWidth="1"/>
    <col min="7" max="7" width="2.42578125" style="10" customWidth="1"/>
    <col min="8" max="8" width="9.28515625" style="10" customWidth="1"/>
    <col min="9" max="9" width="1.5703125" style="10" customWidth="1"/>
    <col min="10" max="10" width="10.7109375" style="10" customWidth="1"/>
    <col min="11" max="11" width="9.42578125" style="10" customWidth="1"/>
    <col min="12" max="12" width="8.140625" style="10" customWidth="1"/>
    <col min="13" max="13" width="11.7109375" style="10" customWidth="1"/>
    <col min="14" max="15" width="9.42578125" style="10" customWidth="1"/>
    <col min="16" max="16" width="11.140625" style="10" customWidth="1"/>
    <col min="17" max="16384" width="9.140625" style="10"/>
  </cols>
  <sheetData>
    <row r="1" spans="1:16">
      <c r="A1" s="246" t="s">
        <v>116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</row>
    <row r="3" spans="1:16">
      <c r="A3" s="247" t="s">
        <v>211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</row>
    <row r="5" spans="1:16" ht="13.5" thickBot="1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</row>
    <row r="6" spans="1:16" ht="15" customHeight="1" thickTop="1">
      <c r="E6" s="245" t="s">
        <v>110</v>
      </c>
      <c r="F6" s="245"/>
      <c r="G6" s="245"/>
      <c r="H6" s="245"/>
      <c r="I6" s="58"/>
    </row>
    <row r="7" spans="1:16">
      <c r="A7" s="3" t="s">
        <v>112</v>
      </c>
      <c r="C7" s="49"/>
      <c r="D7" s="49" t="s">
        <v>26</v>
      </c>
      <c r="E7" s="49"/>
      <c r="F7" s="249" t="s">
        <v>30</v>
      </c>
      <c r="G7" s="249"/>
      <c r="H7" s="246" t="s">
        <v>32</v>
      </c>
      <c r="I7" s="246"/>
      <c r="J7" s="49"/>
      <c r="K7" s="49" t="s">
        <v>36</v>
      </c>
      <c r="L7" s="49"/>
      <c r="M7" s="49" t="s">
        <v>36</v>
      </c>
      <c r="N7" s="49"/>
      <c r="O7" s="49" t="s">
        <v>45</v>
      </c>
      <c r="P7" s="49"/>
    </row>
    <row r="8" spans="1:16">
      <c r="A8" t="s">
        <v>35</v>
      </c>
      <c r="B8" s="49" t="s">
        <v>77</v>
      </c>
      <c r="C8" s="49" t="s">
        <v>24</v>
      </c>
      <c r="D8" s="49" t="s">
        <v>24</v>
      </c>
      <c r="E8" s="49" t="s">
        <v>29</v>
      </c>
      <c r="F8" s="246" t="s">
        <v>27</v>
      </c>
      <c r="G8" s="246"/>
      <c r="H8" s="246" t="s">
        <v>27</v>
      </c>
      <c r="I8" s="246"/>
      <c r="J8" s="49" t="s">
        <v>34</v>
      </c>
      <c r="K8" s="49" t="s">
        <v>38</v>
      </c>
      <c r="L8" s="49" t="s">
        <v>40</v>
      </c>
      <c r="M8" s="49" t="s">
        <v>41</v>
      </c>
      <c r="N8" s="49" t="s">
        <v>111</v>
      </c>
      <c r="O8" s="49" t="s">
        <v>46</v>
      </c>
      <c r="P8" s="49" t="s">
        <v>47</v>
      </c>
    </row>
    <row r="9" spans="1:16">
      <c r="A9" s="8" t="s">
        <v>113</v>
      </c>
      <c r="B9" s="48" t="s">
        <v>154</v>
      </c>
      <c r="C9" s="48" t="s">
        <v>25</v>
      </c>
      <c r="D9" s="48" t="s">
        <v>25</v>
      </c>
      <c r="E9" s="48" t="s">
        <v>28</v>
      </c>
      <c r="F9" s="245" t="s">
        <v>31</v>
      </c>
      <c r="G9" s="245"/>
      <c r="H9" s="245" t="s">
        <v>33</v>
      </c>
      <c r="I9" s="245"/>
      <c r="J9" s="48" t="s">
        <v>35</v>
      </c>
      <c r="K9" s="48" t="s">
        <v>39</v>
      </c>
      <c r="L9" s="48" t="s">
        <v>39</v>
      </c>
      <c r="M9" s="48" t="s">
        <v>42</v>
      </c>
      <c r="N9" s="48" t="s">
        <v>44</v>
      </c>
      <c r="O9" s="48" t="s">
        <v>44</v>
      </c>
      <c r="P9" s="48" t="s">
        <v>48</v>
      </c>
    </row>
    <row r="10" spans="1:16" s="50" customFormat="1">
      <c r="A10" s="74" t="s">
        <v>76</v>
      </c>
      <c r="B10" s="50">
        <f>+'Tbl3'!B10-'Tbl5'!B10</f>
        <v>12024.599533541537</v>
      </c>
      <c r="C10" s="50">
        <f>+'Tbl3'!E10-'Tbl5'!C10</f>
        <v>347.44736038386702</v>
      </c>
      <c r="D10" s="50">
        <f>+'Tbl3'!H10-'Tbl5'!E10</f>
        <v>831.47630564847873</v>
      </c>
      <c r="E10" s="50">
        <f>+'Tbl3'!K10-'Tbl5'!G10</f>
        <v>4602.697334989788</v>
      </c>
      <c r="F10" s="50">
        <f>+'Tbl3'!N10-'Tbl5'!I10</f>
        <v>201.37136776784746</v>
      </c>
      <c r="H10" s="50">
        <f>+'Tbl3'!Q10-'Tbl5'!K10</f>
        <v>183.91349647584906</v>
      </c>
      <c r="J10" s="50">
        <f>+'Tbl3'!T10-'Tbl5'!M10</f>
        <v>1259.415947517643</v>
      </c>
      <c r="K10" s="50">
        <f>+'Tbl3'!W10-'Tbl5'!O10</f>
        <v>86.744697744397115</v>
      </c>
      <c r="L10" s="50">
        <f>+'Tbl3'!Z10-'Tbl5'!Q10</f>
        <v>73.394551925998854</v>
      </c>
      <c r="M10" s="50">
        <f>+'Tbl3'!AC10-'Tbl5'!S10</f>
        <v>667.6048085866671</v>
      </c>
      <c r="N10" s="50">
        <f>+'Tbl3'!AF10-'Tbl5'!U10</f>
        <v>826.89549602434624</v>
      </c>
      <c r="O10" s="50">
        <f>+'Tbl3'!AI10-'Tbl5'!W10</f>
        <v>270.39676189505656</v>
      </c>
      <c r="P10" s="50">
        <f>+'Tbl3'!AL10-'Tbl5'!Y10</f>
        <v>2673.2414045815967</v>
      </c>
    </row>
    <row r="11" spans="1:16">
      <c r="A11" s="3"/>
      <c r="B11" s="23"/>
      <c r="C11" s="50"/>
      <c r="D11" s="50"/>
      <c r="E11" s="11"/>
      <c r="F11" s="11"/>
      <c r="G11" s="11"/>
      <c r="H11" s="11"/>
      <c r="I11" s="11"/>
      <c r="J11" s="11"/>
      <c r="K11" s="11"/>
      <c r="L11" s="11"/>
      <c r="N11" s="11"/>
      <c r="O11" s="11"/>
      <c r="P11" s="11"/>
    </row>
    <row r="12" spans="1:16">
      <c r="A12" s="3" t="s">
        <v>52</v>
      </c>
      <c r="B12" s="10">
        <f>+'Tbl3'!B12-'Tbl5'!B12</f>
        <v>11817.105866375709</v>
      </c>
      <c r="C12" s="11">
        <f>+'Tbl3'!E12-'Tbl5'!C12</f>
        <v>219.21789395487042</v>
      </c>
      <c r="D12" s="11">
        <f>+'Tbl3'!H12-'Tbl5'!E12</f>
        <v>786.908529111338</v>
      </c>
      <c r="E12" s="11">
        <f>+'Tbl3'!K12-'Tbl5'!G12</f>
        <v>4756.6755919769703</v>
      </c>
      <c r="F12" s="11">
        <f>+'Tbl3'!N12-'Tbl5'!I12</f>
        <v>315.03340723372651</v>
      </c>
      <c r="G12" s="11"/>
      <c r="H12" s="11">
        <f>+'Tbl3'!Q12-'Tbl5'!K12</f>
        <v>139.34934766459284</v>
      </c>
      <c r="I12" s="11"/>
      <c r="J12" s="11">
        <f>+'Tbl3'!T12-'Tbl5'!M12</f>
        <v>1229.5614785495404</v>
      </c>
      <c r="K12" s="11">
        <f>+'Tbl3'!W12-'Tbl5'!O12</f>
        <v>84.460406026557706</v>
      </c>
      <c r="L12" s="11">
        <f>+'Tbl3'!Z12-'Tbl5'!Q12</f>
        <v>74.08264462809916</v>
      </c>
      <c r="M12" s="11">
        <f>+'Tbl3'!AC12-'Tbl5'!S12</f>
        <v>710.4867223047637</v>
      </c>
      <c r="N12" s="11">
        <f>+'Tbl3'!AF12-'Tbl5'!U12</f>
        <v>949.6517236976506</v>
      </c>
      <c r="O12" s="11">
        <f>+'Tbl3'!AI12-'Tbl5'!W12</f>
        <v>184.8866596248491</v>
      </c>
      <c r="P12" s="11">
        <f>+'Tbl3'!AL12-'Tbl5'!Y12</f>
        <v>2366.7914616027492</v>
      </c>
    </row>
    <row r="13" spans="1:16">
      <c r="A13" s="3" t="s">
        <v>53</v>
      </c>
      <c r="B13" s="10">
        <f>+'Tbl3'!B13-'Tbl5'!B13</f>
        <v>11321.106920721821</v>
      </c>
      <c r="C13" s="11">
        <f>+'Tbl3'!E13-'Tbl5'!C13</f>
        <v>341.41572733287495</v>
      </c>
      <c r="D13" s="11">
        <f>+'Tbl3'!H13-'Tbl5'!E13</f>
        <v>770.86734766420591</v>
      </c>
      <c r="E13" s="11">
        <f>+'Tbl3'!K13-'Tbl5'!G13</f>
        <v>4476.1437126214614</v>
      </c>
      <c r="F13" s="11">
        <f>+'Tbl3'!N13-'Tbl5'!I13</f>
        <v>384.84428395366035</v>
      </c>
      <c r="G13" s="11"/>
      <c r="H13" s="11">
        <f>+'Tbl3'!Q13-'Tbl5'!K13</f>
        <v>187.72187097025281</v>
      </c>
      <c r="I13" s="11"/>
      <c r="J13" s="11">
        <f>+'Tbl3'!T13-'Tbl5'!M13</f>
        <v>1043.4777637092482</v>
      </c>
      <c r="K13" s="11">
        <f>+'Tbl3'!W13-'Tbl5'!O13</f>
        <v>78.964135412477447</v>
      </c>
      <c r="L13" s="11">
        <f>+'Tbl3'!Z13-'Tbl5'!Q13</f>
        <v>0</v>
      </c>
      <c r="M13" s="11">
        <f>+'Tbl3'!AC13-'Tbl5'!S13</f>
        <v>632.47091096610143</v>
      </c>
      <c r="N13" s="11">
        <f>+'Tbl3'!AF13-'Tbl5'!U13</f>
        <v>787.39951286275834</v>
      </c>
      <c r="O13" s="11">
        <f>+'Tbl3'!AI13-'Tbl5'!W13</f>
        <v>181.06032614195087</v>
      </c>
      <c r="P13" s="11">
        <f>+'Tbl3'!AL13-'Tbl5'!Y13</f>
        <v>2436.741329086829</v>
      </c>
    </row>
    <row r="14" spans="1:16">
      <c r="A14" s="3" t="s">
        <v>75</v>
      </c>
      <c r="B14" s="10">
        <f>+'Tbl3'!B14-'Tbl5'!B14</f>
        <v>12379.474139675749</v>
      </c>
      <c r="C14" s="11">
        <f>+'Tbl3'!E14-'Tbl5'!C14</f>
        <v>748.17100374535391</v>
      </c>
      <c r="D14" s="11">
        <f>+'Tbl3'!H14-'Tbl5'!E14</f>
        <v>846.74617464350138</v>
      </c>
      <c r="E14" s="11">
        <f>+'Tbl3'!K14-'Tbl5'!G14</f>
        <v>3992.9539298835439</v>
      </c>
      <c r="F14" s="11">
        <f>+'Tbl3'!N14-'Tbl5'!I14</f>
        <v>157.90068204492047</v>
      </c>
      <c r="G14" s="11"/>
      <c r="H14" s="11">
        <f>+'Tbl3'!Q14-'Tbl5'!K14</f>
        <v>663.5619021541147</v>
      </c>
      <c r="I14" s="11"/>
      <c r="J14" s="11">
        <f>+'Tbl3'!T14-'Tbl5'!M14</f>
        <v>1731.2608987897243</v>
      </c>
      <c r="K14" s="11">
        <f>+'Tbl3'!W14-'Tbl5'!O14</f>
        <v>180.55149457007002</v>
      </c>
      <c r="L14" s="11">
        <v>0</v>
      </c>
      <c r="M14" s="11">
        <f>+'Tbl3'!AC14-'Tbl5'!S14</f>
        <v>522.67435146802165</v>
      </c>
      <c r="N14" s="11">
        <f>+'Tbl3'!AF14-'Tbl5'!U14</f>
        <v>823.08273279887248</v>
      </c>
      <c r="O14" s="11">
        <f>+'Tbl3'!AI14-'Tbl5'!W14</f>
        <v>176.36741291992374</v>
      </c>
      <c r="P14" s="11">
        <f>+'Tbl3'!AL14-'Tbl5'!Y14</f>
        <v>2536.2035566577038</v>
      </c>
    </row>
    <row r="15" spans="1:16">
      <c r="A15" s="3" t="s">
        <v>54</v>
      </c>
      <c r="B15" s="10">
        <f>+'Tbl3'!B15-'Tbl5'!B15</f>
        <v>11548.036071303677</v>
      </c>
      <c r="C15" s="11">
        <f>+'Tbl3'!E15-'Tbl5'!C15</f>
        <v>351.47739449656365</v>
      </c>
      <c r="D15" s="11">
        <f>+'Tbl3'!H15-'Tbl5'!E15</f>
        <v>827.9040256089587</v>
      </c>
      <c r="E15" s="11">
        <f>+'Tbl3'!K15-'Tbl5'!G15</f>
        <v>4237.9843200720725</v>
      </c>
      <c r="F15" s="11">
        <f>+'Tbl3'!N15-'Tbl5'!I15</f>
        <v>195.01817487227825</v>
      </c>
      <c r="G15" s="11"/>
      <c r="H15" s="11">
        <f>+'Tbl3'!Q15-'Tbl5'!K15</f>
        <v>92.926555087580567</v>
      </c>
      <c r="I15" s="11"/>
      <c r="J15" s="11">
        <f>+'Tbl3'!T15-'Tbl5'!M15</f>
        <v>1188.8109340788833</v>
      </c>
      <c r="K15" s="11">
        <f>+'Tbl3'!W15-'Tbl5'!O15</f>
        <v>83.146144401532666</v>
      </c>
      <c r="L15" s="11">
        <f>+'Tbl3'!Z15-'Tbl5'!Q15</f>
        <v>133.30372635628271</v>
      </c>
      <c r="M15" s="11">
        <f>+'Tbl3'!AC15-'Tbl5'!S15</f>
        <v>505.85803905394721</v>
      </c>
      <c r="N15" s="11">
        <f>+'Tbl3'!AF15-'Tbl5'!U15</f>
        <v>833.69293387361643</v>
      </c>
      <c r="O15" s="11">
        <f>+'Tbl3'!AI15-'Tbl5'!W15</f>
        <v>312.93848262072737</v>
      </c>
      <c r="P15" s="11">
        <f>+'Tbl3'!AL15-'Tbl5'!Y15</f>
        <v>2784.9753407812318</v>
      </c>
    </row>
    <row r="16" spans="1:16">
      <c r="A16" s="3" t="s">
        <v>55</v>
      </c>
      <c r="B16" s="10">
        <f>+'Tbl3'!B16-'Tbl5'!B16</f>
        <v>11689.541406898774</v>
      </c>
      <c r="C16" s="11">
        <f>+'Tbl3'!E16-'Tbl5'!C16</f>
        <v>299.53667778039437</v>
      </c>
      <c r="D16" s="11">
        <f>+'Tbl3'!H16-'Tbl5'!E16</f>
        <v>713.3110676615313</v>
      </c>
      <c r="E16" s="11">
        <f>+'Tbl3'!K16-'Tbl5'!G16</f>
        <v>4900.169656424684</v>
      </c>
      <c r="F16" s="11">
        <f>+'Tbl3'!N16-'Tbl5'!I16</f>
        <v>132.571899207992</v>
      </c>
      <c r="G16" s="11"/>
      <c r="H16" s="11">
        <f>+'Tbl3'!Q16-'Tbl5'!K16</f>
        <v>59.856055948736369</v>
      </c>
      <c r="I16" s="11"/>
      <c r="J16" s="11">
        <f>+'Tbl3'!T16-'Tbl5'!M16</f>
        <v>1276.4768669203404</v>
      </c>
      <c r="K16" s="11">
        <f>+'Tbl3'!W16-'Tbl5'!O16</f>
        <v>80.703404766921579</v>
      </c>
      <c r="L16" s="11">
        <f>+'Tbl3'!Z16-'Tbl5'!Q16</f>
        <v>80.678856236288581</v>
      </c>
      <c r="M16" s="11">
        <f>+'Tbl3'!AC16-'Tbl5'!S16</f>
        <v>856.77206653363248</v>
      </c>
      <c r="N16" s="11">
        <f>+'Tbl3'!AF16-'Tbl5'!U16</f>
        <v>926.87200642034679</v>
      </c>
      <c r="O16" s="11">
        <f>+'Tbl3'!AI16-'Tbl5'!W16</f>
        <v>200.66989377920453</v>
      </c>
      <c r="P16" s="11">
        <f>+'Tbl3'!AL16-'Tbl5'!Y16</f>
        <v>2161.9229552187003</v>
      </c>
    </row>
    <row r="17" spans="1:16">
      <c r="A17" s="3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</row>
    <row r="18" spans="1:16">
      <c r="A18" s="3" t="s">
        <v>56</v>
      </c>
      <c r="B18" s="10">
        <f>+'Tbl3'!B18-'Tbl5'!B18</f>
        <v>10225.330827053644</v>
      </c>
      <c r="C18" s="11">
        <f>+'Tbl3'!E18-'Tbl5'!C18</f>
        <v>297.79173692456914</v>
      </c>
      <c r="D18" s="11">
        <f>+'Tbl3'!H18-'Tbl5'!E18</f>
        <v>771.03413974483317</v>
      </c>
      <c r="E18" s="11">
        <f>+'Tbl3'!K18-'Tbl5'!G18</f>
        <v>4318.042915765127</v>
      </c>
      <c r="F18" s="11">
        <f>+'Tbl3'!N18-'Tbl5'!I18</f>
        <v>146.35036558979334</v>
      </c>
      <c r="G18" s="11"/>
      <c r="H18" s="11">
        <f>+'Tbl3'!Q18-'Tbl5'!K18</f>
        <v>91.742109975378668</v>
      </c>
      <c r="I18" s="11"/>
      <c r="J18" s="11">
        <f>+'Tbl3'!T18-'Tbl5'!M18</f>
        <v>734.63657390136507</v>
      </c>
      <c r="K18" s="11">
        <f>+'Tbl3'!W18-'Tbl5'!O18</f>
        <v>86.937545698724193</v>
      </c>
      <c r="L18" s="11">
        <f>+'Tbl3'!Z18-'Tbl5'!Q18</f>
        <v>112.92851227337164</v>
      </c>
      <c r="M18" s="11">
        <f>+'Tbl3'!AC18-'Tbl5'!S18</f>
        <v>693.77442550175329</v>
      </c>
      <c r="N18" s="11">
        <f>+'Tbl3'!AF18-'Tbl5'!U18</f>
        <v>689.96840073117971</v>
      </c>
      <c r="O18" s="11">
        <f>+'Tbl3'!AI18-'Tbl5'!W18</f>
        <v>140.86361448929344</v>
      </c>
      <c r="P18" s="11">
        <f>+'Tbl3'!AL18-'Tbl5'!Y18</f>
        <v>2141.2604864582554</v>
      </c>
    </row>
    <row r="19" spans="1:16">
      <c r="A19" s="3" t="s">
        <v>57</v>
      </c>
      <c r="B19" s="10">
        <f>+'Tbl3'!B19-'Tbl5'!B19</f>
        <v>11461.923685156526</v>
      </c>
      <c r="C19" s="11">
        <f>+'Tbl3'!E19-'Tbl5'!C19</f>
        <v>173.46987410650431</v>
      </c>
      <c r="D19" s="11">
        <f>+'Tbl3'!H19-'Tbl5'!E19</f>
        <v>865.24861789602346</v>
      </c>
      <c r="E19" s="11">
        <f>+'Tbl3'!K19-'Tbl5'!G19</f>
        <v>4496.5438791997612</v>
      </c>
      <c r="F19" s="11">
        <f>+'Tbl3'!N19-'Tbl5'!I19</f>
        <v>297.67444744220893</v>
      </c>
      <c r="G19" s="11"/>
      <c r="H19" s="11">
        <f>+'Tbl3'!Q19-'Tbl5'!K19</f>
        <v>61.391112532211245</v>
      </c>
      <c r="I19" s="11"/>
      <c r="J19" s="11">
        <f>+'Tbl3'!T19-'Tbl5'!M19</f>
        <v>965.15540032769388</v>
      </c>
      <c r="K19" s="11">
        <f>+'Tbl3'!W19-'Tbl5'!O19</f>
        <v>49.926151942513563</v>
      </c>
      <c r="L19" s="11">
        <f>+'Tbl3'!Z19-'Tbl5'!Q19</f>
        <v>124.10551063113243</v>
      </c>
      <c r="M19" s="11">
        <f>+'Tbl3'!AC19-'Tbl5'!S19</f>
        <v>763.06710914175233</v>
      </c>
      <c r="N19" s="11">
        <f>+'Tbl3'!AF19-'Tbl5'!U19</f>
        <v>953.45612571943195</v>
      </c>
      <c r="O19" s="11">
        <f>+'Tbl3'!AI19-'Tbl5'!W19</f>
        <v>252.77180621407575</v>
      </c>
      <c r="P19" s="11">
        <f>+'Tbl3'!AL19-'Tbl5'!Y19</f>
        <v>2459.1136500032167</v>
      </c>
    </row>
    <row r="20" spans="1:16">
      <c r="A20" s="3" t="s">
        <v>58</v>
      </c>
      <c r="B20" s="10">
        <f>+'Tbl3'!B20-'Tbl5'!B20</f>
        <v>10808.616422622861</v>
      </c>
      <c r="C20" s="11">
        <f>+'Tbl3'!E20-'Tbl5'!C20</f>
        <v>258.05483075997859</v>
      </c>
      <c r="D20" s="11">
        <f>+'Tbl3'!H20-'Tbl5'!E20</f>
        <v>878.78880688726474</v>
      </c>
      <c r="E20" s="11">
        <f>+'Tbl3'!K20-'Tbl5'!G20</f>
        <v>4292.4091902103573</v>
      </c>
      <c r="F20" s="11">
        <f>+'Tbl3'!N20-'Tbl5'!I20</f>
        <v>204.43558093320607</v>
      </c>
      <c r="G20" s="11"/>
      <c r="H20" s="11">
        <f>+'Tbl3'!Q20-'Tbl5'!K20</f>
        <v>117.3869321078848</v>
      </c>
      <c r="I20" s="11"/>
      <c r="J20" s="11">
        <f>+'Tbl3'!T20-'Tbl5'!M20</f>
        <v>1155.0331191413147</v>
      </c>
      <c r="K20" s="11">
        <f>+'Tbl3'!W20-'Tbl5'!O20</f>
        <v>65.049599288786624</v>
      </c>
      <c r="L20" s="11">
        <f>+'Tbl3'!Z20-'Tbl5'!Q20</f>
        <v>99.14129482670711</v>
      </c>
      <c r="M20" s="11">
        <f>+'Tbl3'!AC20-'Tbl5'!S20</f>
        <v>615.17270784034304</v>
      </c>
      <c r="N20" s="11">
        <f>+'Tbl3'!AF20-'Tbl5'!U20</f>
        <v>735.00160938174122</v>
      </c>
      <c r="O20" s="11">
        <f>+'Tbl3'!AI20-'Tbl5'!W20</f>
        <v>277.25113284263102</v>
      </c>
      <c r="P20" s="11">
        <f>+'Tbl3'!AL20-'Tbl5'!Y20</f>
        <v>2110.8916184026466</v>
      </c>
    </row>
    <row r="21" spans="1:16">
      <c r="A21" s="3" t="s">
        <v>59</v>
      </c>
      <c r="B21" s="10">
        <f>+'Tbl3'!B21-'Tbl5'!B21</f>
        <v>11444.718498333224</v>
      </c>
      <c r="C21" s="11">
        <f>+'Tbl3'!E21-'Tbl5'!C21</f>
        <v>315.27599729029441</v>
      </c>
      <c r="D21" s="11">
        <f>+'Tbl3'!H21-'Tbl5'!E21</f>
        <v>783.04782706873425</v>
      </c>
      <c r="E21" s="11">
        <f>+'Tbl3'!K21-'Tbl5'!G21</f>
        <v>4688.8872123329875</v>
      </c>
      <c r="F21" s="11">
        <f>+'Tbl3'!N21-'Tbl5'!I21</f>
        <v>189.26589177252259</v>
      </c>
      <c r="G21" s="11"/>
      <c r="H21" s="11">
        <f>+'Tbl3'!Q21-'Tbl5'!K21</f>
        <v>66.062800105632576</v>
      </c>
      <c r="I21" s="11"/>
      <c r="J21" s="11">
        <f>+'Tbl3'!T21-'Tbl5'!M21</f>
        <v>979.66411745119251</v>
      </c>
      <c r="K21" s="11">
        <f>+'Tbl3'!W21-'Tbl5'!O21</f>
        <v>135.00264081474876</v>
      </c>
      <c r="L21" s="11">
        <f>+'Tbl3'!Z21-'Tbl5'!Q21</f>
        <v>106.51095210939863</v>
      </c>
      <c r="M21" s="11">
        <f>+'Tbl3'!AC21-'Tbl5'!S21</f>
        <v>959.22347263312179</v>
      </c>
      <c r="N21" s="11">
        <f>+'Tbl3'!AF21-'Tbl5'!U21</f>
        <v>940.25895255336172</v>
      </c>
      <c r="O21" s="11">
        <f>+'Tbl3'!AI21-'Tbl5'!W21</f>
        <v>224.74032217939939</v>
      </c>
      <c r="P21" s="11">
        <f>+'Tbl3'!AL21-'Tbl5'!Y21</f>
        <v>2056.7783120218305</v>
      </c>
    </row>
    <row r="22" spans="1:16">
      <c r="A22" s="3" t="s">
        <v>60</v>
      </c>
      <c r="B22" s="10">
        <f>+'Tbl3'!B22-'Tbl5'!B22</f>
        <v>11440.592976434089</v>
      </c>
      <c r="C22" s="11">
        <f>+'Tbl3'!E22-'Tbl5'!C22</f>
        <v>289.59377076594717</v>
      </c>
      <c r="D22" s="11">
        <f>+'Tbl3'!H22-'Tbl5'!E22</f>
        <v>1014.9139173102736</v>
      </c>
      <c r="E22" s="11">
        <f>+'Tbl3'!K22-'Tbl5'!G22</f>
        <v>4507.8671089400832</v>
      </c>
      <c r="F22" s="11">
        <f>+'Tbl3'!N22-'Tbl5'!I22</f>
        <v>195.15784100160624</v>
      </c>
      <c r="G22" s="11"/>
      <c r="H22" s="11">
        <f>+'Tbl3'!Q22-'Tbl5'!K22</f>
        <v>207.830468457764</v>
      </c>
      <c r="I22" s="11"/>
      <c r="J22" s="11">
        <f>+'Tbl3'!T22-'Tbl5'!M22</f>
        <v>1014.0685765837131</v>
      </c>
      <c r="K22" s="11">
        <f>+'Tbl3'!W22-'Tbl5'!O22</f>
        <v>100.60536449050542</v>
      </c>
      <c r="L22" s="11">
        <f>+'Tbl3'!Z22-'Tbl5'!Q22</f>
        <v>119.25935705327085</v>
      </c>
      <c r="M22" s="11">
        <f>+'Tbl3'!AC22-'Tbl5'!S22</f>
        <v>741.56886923229263</v>
      </c>
      <c r="N22" s="11">
        <f>+'Tbl3'!AF22-'Tbl5'!U22</f>
        <v>799.92320945276924</v>
      </c>
      <c r="O22" s="11">
        <f>+'Tbl3'!AI22-'Tbl5'!W22</f>
        <v>231.02156137918894</v>
      </c>
      <c r="P22" s="11">
        <f>+'Tbl3'!AL22-'Tbl5'!Y22</f>
        <v>2218.7829317666738</v>
      </c>
    </row>
    <row r="23" spans="1:16">
      <c r="A23" s="3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</row>
    <row r="24" spans="1:16">
      <c r="A24" s="3" t="s">
        <v>61</v>
      </c>
      <c r="B24" s="10">
        <f>+'Tbl3'!B24-'Tbl5'!B24</f>
        <v>11055.301595644687</v>
      </c>
      <c r="C24" s="11">
        <f>+'Tbl3'!E24-'Tbl5'!C24</f>
        <v>225.88471263060001</v>
      </c>
      <c r="D24" s="11">
        <f>+'Tbl3'!H24-'Tbl5'!E24</f>
        <v>723.45457371972452</v>
      </c>
      <c r="E24" s="11">
        <f>+'Tbl3'!K24-'Tbl5'!G24</f>
        <v>4599.9539288823789</v>
      </c>
      <c r="F24" s="11">
        <f>+'Tbl3'!N24-'Tbl5'!I24</f>
        <v>164.34363102540757</v>
      </c>
      <c r="G24" s="11"/>
      <c r="H24" s="11">
        <f>+'Tbl3'!Q24-'Tbl5'!K24</f>
        <v>37.257130807741007</v>
      </c>
      <c r="I24" s="11"/>
      <c r="J24" s="11">
        <f>+'Tbl3'!T24-'Tbl5'!M24</f>
        <v>886.42468265197112</v>
      </c>
      <c r="K24" s="11">
        <f>+'Tbl3'!W24-'Tbl5'!O24</f>
        <v>63.213742678486632</v>
      </c>
      <c r="L24" s="11">
        <f>+'Tbl3'!Z24-'Tbl5'!Q24</f>
        <v>143.13857819178406</v>
      </c>
      <c r="M24" s="11">
        <f>+'Tbl3'!AC24-'Tbl5'!S24</f>
        <v>441.75990902524927</v>
      </c>
      <c r="N24" s="11">
        <f>+'Tbl3'!AF24-'Tbl5'!U24</f>
        <v>832.37122793652054</v>
      </c>
      <c r="O24" s="11">
        <f>+'Tbl3'!AI24-'Tbl5'!W24</f>
        <v>266.31979084217187</v>
      </c>
      <c r="P24" s="11">
        <f>+'Tbl3'!AL24-'Tbl5'!Y24</f>
        <v>2671.1796872526515</v>
      </c>
    </row>
    <row r="25" spans="1:16">
      <c r="A25" s="3" t="s">
        <v>62</v>
      </c>
      <c r="B25" s="10">
        <f>+'Tbl3'!B25-'Tbl5'!B25</f>
        <v>12355.579939176412</v>
      </c>
      <c r="C25" s="11">
        <f>+'Tbl3'!E25-'Tbl5'!C25</f>
        <v>338.34571632099511</v>
      </c>
      <c r="D25" s="11">
        <f>+'Tbl3'!H25-'Tbl5'!E25</f>
        <v>622.63822844461492</v>
      </c>
      <c r="E25" s="11">
        <f>+'Tbl3'!K25-'Tbl5'!G25</f>
        <v>4886.8461957861846</v>
      </c>
      <c r="F25" s="11">
        <f>+'Tbl3'!N25-'Tbl5'!I25</f>
        <v>210.10053700101372</v>
      </c>
      <c r="G25" s="11"/>
      <c r="H25" s="11">
        <f>+'Tbl3'!Q25-'Tbl5'!K25</f>
        <v>69.092539521630727</v>
      </c>
      <c r="I25" s="11"/>
      <c r="J25" s="11">
        <f>+'Tbl3'!T25-'Tbl5'!M25</f>
        <v>847.37324310255065</v>
      </c>
      <c r="K25" s="11">
        <f>+'Tbl3'!W25-'Tbl5'!O25</f>
        <v>173.07548152004159</v>
      </c>
      <c r="L25" s="11">
        <f>+'Tbl3'!Z25-'Tbl5'!Q25</f>
        <v>113.29595879339161</v>
      </c>
      <c r="M25" s="11">
        <f>+'Tbl3'!AC25-'Tbl5'!S25</f>
        <v>1128.0822049919177</v>
      </c>
      <c r="N25" s="11">
        <f>+'Tbl3'!AF25-'Tbl5'!U25</f>
        <v>1082.264651086331</v>
      </c>
      <c r="O25" s="11">
        <f>+'Tbl3'!AI25-'Tbl5'!W25</f>
        <v>195.88734211896218</v>
      </c>
      <c r="P25" s="11">
        <f>+'Tbl3'!AL25-'Tbl5'!Y25</f>
        <v>2688.5778404887806</v>
      </c>
    </row>
    <row r="26" spans="1:16">
      <c r="A26" s="3" t="s">
        <v>63</v>
      </c>
      <c r="B26" s="10">
        <f>+'Tbl3'!B26-'Tbl5'!B26</f>
        <v>11207.472780188949</v>
      </c>
      <c r="C26" s="11">
        <f>+'Tbl3'!E26-'Tbl5'!C26</f>
        <v>281.87874796809029</v>
      </c>
      <c r="D26" s="11">
        <f>+'Tbl3'!H26-'Tbl5'!E26</f>
        <v>661.8276546263163</v>
      </c>
      <c r="E26" s="11">
        <f>+'Tbl3'!K26-'Tbl5'!G26</f>
        <v>4376.9448830746624</v>
      </c>
      <c r="F26" s="11">
        <f>+'Tbl3'!N26-'Tbl5'!I26</f>
        <v>187.22038025547076</v>
      </c>
      <c r="G26" s="11"/>
      <c r="H26" s="11">
        <f>+'Tbl3'!Q26-'Tbl5'!K26</f>
        <v>52.146979898176525</v>
      </c>
      <c r="I26" s="11"/>
      <c r="J26" s="11">
        <f>+'Tbl3'!T26-'Tbl5'!M26</f>
        <v>910.649844421436</v>
      </c>
      <c r="K26" s="11">
        <f>+'Tbl3'!W26-'Tbl5'!O26</f>
        <v>43.452012864737853</v>
      </c>
      <c r="L26" s="11">
        <f>+'Tbl3'!Z26-'Tbl5'!Q26</f>
        <v>87.642995209253186</v>
      </c>
      <c r="M26" s="11">
        <f>+'Tbl3'!AC26-'Tbl5'!S26</f>
        <v>834.59056094119683</v>
      </c>
      <c r="N26" s="11">
        <f>+'Tbl3'!AF26-'Tbl5'!U26</f>
        <v>749.62021636150018</v>
      </c>
      <c r="O26" s="11">
        <f>+'Tbl3'!AI26-'Tbl5'!W26</f>
        <v>332.97340545383338</v>
      </c>
      <c r="P26" s="11">
        <f>+'Tbl3'!AL26-'Tbl5'!Y26</f>
        <v>2688.5250991142761</v>
      </c>
    </row>
    <row r="27" spans="1:16">
      <c r="A27" s="3" t="s">
        <v>64</v>
      </c>
      <c r="B27" s="10">
        <f>+'Tbl3'!B27-'Tbl5'!B27</f>
        <v>13295.137280839284</v>
      </c>
      <c r="C27" s="11">
        <f>+'Tbl3'!E27-'Tbl5'!C27</f>
        <v>209.78842440431256</v>
      </c>
      <c r="D27" s="11">
        <f>+'Tbl3'!H27-'Tbl5'!E27</f>
        <v>1023.981472039951</v>
      </c>
      <c r="E27" s="11">
        <f>+'Tbl3'!K27-'Tbl5'!G27</f>
        <v>5745.6175975069182</v>
      </c>
      <c r="F27" s="11">
        <f>+'Tbl3'!N27-'Tbl5'!I27</f>
        <v>229.32650678435243</v>
      </c>
      <c r="G27" s="11"/>
      <c r="H27" s="11">
        <f>+'Tbl3'!Q27-'Tbl5'!K27</f>
        <v>49.141516365677546</v>
      </c>
      <c r="I27" s="11"/>
      <c r="J27" s="11">
        <f>+'Tbl3'!T27-'Tbl5'!M27</f>
        <v>1595.4889739271821</v>
      </c>
      <c r="K27" s="11">
        <f>+'Tbl3'!W27-'Tbl5'!O27</f>
        <v>55.375762150862322</v>
      </c>
      <c r="L27" s="11">
        <f>+'Tbl3'!Z27-'Tbl5'!Q27</f>
        <v>118.00077424849505</v>
      </c>
      <c r="M27" s="11">
        <f>+'Tbl3'!AC27-'Tbl5'!S27</f>
        <v>707.70936647116889</v>
      </c>
      <c r="N27" s="11">
        <f>+'Tbl3'!AF27-'Tbl5'!U27</f>
        <v>727.04275787313941</v>
      </c>
      <c r="O27" s="11">
        <f>+'Tbl3'!AI27-'Tbl5'!W27</f>
        <v>385.70479840504817</v>
      </c>
      <c r="P27" s="11">
        <f>+'Tbl3'!AL27-'Tbl5'!Y27</f>
        <v>2447.9593306621755</v>
      </c>
    </row>
    <row r="28" spans="1:16">
      <c r="A28" s="3" t="s">
        <v>65</v>
      </c>
      <c r="B28" s="10">
        <f>+'Tbl3'!B28-'Tbl5'!B28</f>
        <v>12339.017767118132</v>
      </c>
      <c r="C28" s="11">
        <f>+'Tbl3'!E28-'Tbl5'!C28</f>
        <v>526.35291572610981</v>
      </c>
      <c r="D28" s="11">
        <f>+'Tbl3'!H28-'Tbl5'!E28</f>
        <v>1010.0200056433407</v>
      </c>
      <c r="E28" s="11">
        <f>+'Tbl3'!K28-'Tbl5'!G28</f>
        <v>4600.445626410833</v>
      </c>
      <c r="F28" s="11">
        <f>+'Tbl3'!N28-'Tbl5'!I28</f>
        <v>133.67006207674942</v>
      </c>
      <c r="G28" s="11"/>
      <c r="H28" s="11">
        <f>+'Tbl3'!Q28-'Tbl5'!K28</f>
        <v>106.52335402558313</v>
      </c>
      <c r="I28" s="11"/>
      <c r="J28" s="11">
        <f>+'Tbl3'!T28-'Tbl5'!M28</f>
        <v>1063.3774313393528</v>
      </c>
      <c r="K28" s="11">
        <f>+'Tbl3'!W28-'Tbl5'!O28</f>
        <v>109.71700996990218</v>
      </c>
      <c r="L28" s="11">
        <f>+'Tbl3'!Z28-'Tbl5'!Q28</f>
        <v>161.09850451467267</v>
      </c>
      <c r="M28" s="11">
        <f>+'Tbl3'!AC28-'Tbl5'!S28</f>
        <v>968.58898137697508</v>
      </c>
      <c r="N28" s="11">
        <f>+'Tbl3'!AF28-'Tbl5'!U28</f>
        <v>990.85031508653117</v>
      </c>
      <c r="O28" s="11">
        <f>+'Tbl3'!AI28-'Tbl5'!W28</f>
        <v>280.45019751693002</v>
      </c>
      <c r="P28" s="11">
        <f>+'Tbl3'!AL28-'Tbl5'!Y28</f>
        <v>2387.9233634311513</v>
      </c>
    </row>
    <row r="29" spans="1:16">
      <c r="A29" s="3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</row>
    <row r="30" spans="1:16">
      <c r="A30" s="130" t="s">
        <v>147</v>
      </c>
      <c r="B30" s="10">
        <f>+'Tbl3'!B30-'Tbl5'!B30</f>
        <v>13377.891193172372</v>
      </c>
      <c r="C30" s="11">
        <f>+'Tbl3'!E30-'Tbl5'!C30</f>
        <v>254.83843980466509</v>
      </c>
      <c r="D30" s="11">
        <f>+'Tbl3'!H30-'Tbl5'!E30</f>
        <v>905.72899543146627</v>
      </c>
      <c r="E30" s="11">
        <f>+'Tbl3'!K30-'Tbl5'!G30</f>
        <v>5482.9641797911063</v>
      </c>
      <c r="F30" s="11">
        <f>+'Tbl3'!N30-'Tbl5'!I30</f>
        <v>163.80034523540536</v>
      </c>
      <c r="G30" s="11"/>
      <c r="H30" s="11">
        <f>+'Tbl3'!Q30-'Tbl5'!K30</f>
        <v>66.887784651273563</v>
      </c>
      <c r="I30" s="11"/>
      <c r="J30" s="11">
        <f>+'Tbl3'!T30-'Tbl5'!M30</f>
        <v>1459.4492194545035</v>
      </c>
      <c r="K30" s="11">
        <f>+'Tbl3'!W30-'Tbl5'!O30</f>
        <v>68.878472998289425</v>
      </c>
      <c r="L30" s="11">
        <f>+'Tbl3'!Z30-'Tbl5'!Q30</f>
        <v>0.12888062440925593</v>
      </c>
      <c r="M30" s="11">
        <f>+'Tbl3'!AC30-'Tbl5'!S30</f>
        <v>591.49492623375181</v>
      </c>
      <c r="N30" s="11">
        <f>+'Tbl3'!AF30-'Tbl5'!U30</f>
        <v>785.4182273166158</v>
      </c>
      <c r="O30" s="11">
        <f>+'Tbl3'!AI30-'Tbl5'!W30</f>
        <v>221.64817553809019</v>
      </c>
      <c r="P30" s="11">
        <f>+'Tbl3'!AL30-'Tbl5'!Y30</f>
        <v>3376.6535460927944</v>
      </c>
    </row>
    <row r="31" spans="1:16">
      <c r="A31" s="3" t="s">
        <v>67</v>
      </c>
      <c r="B31" s="10">
        <f>+'Tbl3'!B31-'Tbl5'!B31</f>
        <v>12173.305090072303</v>
      </c>
      <c r="C31" s="11">
        <f>+'Tbl3'!E31-'Tbl5'!C31</f>
        <v>433.38117163364893</v>
      </c>
      <c r="D31" s="11">
        <f>+'Tbl3'!H31-'Tbl5'!E31</f>
        <v>800.34473666278916</v>
      </c>
      <c r="E31" s="11">
        <f>+'Tbl3'!K31-'Tbl5'!G31</f>
        <v>4003.2680573559801</v>
      </c>
      <c r="F31" s="11">
        <f>+'Tbl3'!N31-'Tbl5'!I31</f>
        <v>152.88236876650657</v>
      </c>
      <c r="G31" s="11"/>
      <c r="H31" s="11">
        <f>+'Tbl3'!Q31-'Tbl5'!K31</f>
        <v>360.94590497973439</v>
      </c>
      <c r="I31" s="11"/>
      <c r="J31" s="11">
        <f>+'Tbl3'!T31-'Tbl5'!M31</f>
        <v>1371.618928688416</v>
      </c>
      <c r="K31" s="11">
        <f>+'Tbl3'!W31-'Tbl5'!O31</f>
        <v>84.291033161286165</v>
      </c>
      <c r="L31" s="11">
        <f>+'Tbl3'!Z31-'Tbl5'!Q31</f>
        <v>106.9645756384859</v>
      </c>
      <c r="M31" s="11">
        <f>+'Tbl3'!AC31-'Tbl5'!S31</f>
        <v>898.21553391123882</v>
      </c>
      <c r="N31" s="11">
        <f>+'Tbl3'!AF31-'Tbl5'!U31</f>
        <v>905.52764595341671</v>
      </c>
      <c r="O31" s="11">
        <f>+'Tbl3'!AI31-'Tbl5'!W31</f>
        <v>381.8142421209825</v>
      </c>
      <c r="P31" s="11">
        <f>+'Tbl3'!AL31-'Tbl5'!Y31</f>
        <v>2674.0508911998181</v>
      </c>
    </row>
    <row r="32" spans="1:16">
      <c r="A32" s="3" t="s">
        <v>68</v>
      </c>
      <c r="B32" s="10">
        <f>+'Tbl3'!B32-'Tbl5'!B32</f>
        <v>10197.569687179888</v>
      </c>
      <c r="C32" s="11">
        <f>+'Tbl3'!E32-'Tbl5'!C32</f>
        <v>216.87469466551093</v>
      </c>
      <c r="D32" s="11">
        <f>+'Tbl3'!H32-'Tbl5'!E32</f>
        <v>629.64636619126418</v>
      </c>
      <c r="E32" s="11">
        <f>+'Tbl3'!K32-'Tbl5'!G32</f>
        <v>4295.6778609513294</v>
      </c>
      <c r="F32" s="11">
        <f>+'Tbl3'!N32-'Tbl5'!I32</f>
        <v>151.27247130512436</v>
      </c>
      <c r="G32" s="11"/>
      <c r="H32" s="11">
        <f>+'Tbl3'!Q32-'Tbl5'!K32</f>
        <v>72.647046463372959</v>
      </c>
      <c r="I32" s="11"/>
      <c r="J32" s="11">
        <f>+'Tbl3'!T32-'Tbl5'!M32</f>
        <v>878.3244162529877</v>
      </c>
      <c r="K32" s="11">
        <f>+'Tbl3'!W32-'Tbl5'!O32</f>
        <v>61.194417303600979</v>
      </c>
      <c r="L32" s="11">
        <f>+'Tbl3'!Z32-'Tbl5'!Q32</f>
        <v>87.491813095894727</v>
      </c>
      <c r="M32" s="11">
        <f>+'Tbl3'!AC32-'Tbl5'!S32</f>
        <v>816.51403619362793</v>
      </c>
      <c r="N32" s="11">
        <f>+'Tbl3'!AF32-'Tbl5'!U32</f>
        <v>771.35545793607014</v>
      </c>
      <c r="O32" s="11">
        <f>+'Tbl3'!AI32-'Tbl5'!W32</f>
        <v>197.65911275707194</v>
      </c>
      <c r="P32" s="11">
        <f>+'Tbl3'!AL32-'Tbl5'!Y32</f>
        <v>2018.9119940640339</v>
      </c>
    </row>
    <row r="33" spans="1:16">
      <c r="A33" s="3" t="s">
        <v>69</v>
      </c>
      <c r="B33" s="10">
        <f>+'Tbl3'!B33-'Tbl5'!B33</f>
        <v>10928.179823407079</v>
      </c>
      <c r="C33" s="11">
        <f>+'Tbl3'!E33-'Tbl5'!C33</f>
        <v>165.32634383334704</v>
      </c>
      <c r="D33" s="11">
        <f>+'Tbl3'!H33-'Tbl5'!E33</f>
        <v>897.23721610602627</v>
      </c>
      <c r="E33" s="11">
        <f>+'Tbl3'!K33-'Tbl5'!G33</f>
        <v>4219.7939009058764</v>
      </c>
      <c r="F33" s="11">
        <f>+'Tbl3'!N33-'Tbl5'!I33</f>
        <v>153.08875174771765</v>
      </c>
      <c r="G33" s="11"/>
      <c r="H33" s="11">
        <f>+'Tbl3'!Q33-'Tbl5'!K33</f>
        <v>84.929164267838487</v>
      </c>
      <c r="I33" s="11"/>
      <c r="J33" s="11">
        <f>+'Tbl3'!T33-'Tbl5'!M33</f>
        <v>935.06405458753864</v>
      </c>
      <c r="K33" s="11">
        <f>+'Tbl3'!W33-'Tbl5'!O33</f>
        <v>74.30822749115859</v>
      </c>
      <c r="L33" s="11">
        <f>+'Tbl3'!Z33-'Tbl5'!Q33</f>
        <v>111.11699486552855</v>
      </c>
      <c r="M33" s="11">
        <f>+'Tbl3'!AC33-'Tbl5'!S33</f>
        <v>883.11943697054426</v>
      </c>
      <c r="N33" s="11">
        <f>+'Tbl3'!AF33-'Tbl5'!U33</f>
        <v>797.19922571700488</v>
      </c>
      <c r="O33" s="11">
        <f>+'Tbl3'!AI33-'Tbl5'!W33</f>
        <v>212.37778430520143</v>
      </c>
      <c r="P33" s="11">
        <f>+'Tbl3'!AL33-'Tbl5'!Y33</f>
        <v>2394.6187226092984</v>
      </c>
    </row>
    <row r="34" spans="1:16">
      <c r="A34" s="3" t="s">
        <v>70</v>
      </c>
      <c r="B34" s="10">
        <f>+'Tbl3'!B34-'Tbl5'!B34</f>
        <v>11404.021939665916</v>
      </c>
      <c r="C34" s="11">
        <f>+'Tbl3'!E34-'Tbl5'!C34</f>
        <v>443.23315168999528</v>
      </c>
      <c r="D34" s="11">
        <f>+'Tbl3'!H34-'Tbl5'!E34</f>
        <v>969.65100616162692</v>
      </c>
      <c r="E34" s="11">
        <f>+'Tbl3'!K34-'Tbl5'!G34</f>
        <v>4399.1807422445418</v>
      </c>
      <c r="F34" s="11">
        <f>+'Tbl3'!N34-'Tbl5'!I34</f>
        <v>129.84047797129321</v>
      </c>
      <c r="G34" s="11"/>
      <c r="H34" s="11">
        <f>+'Tbl3'!Q34-'Tbl5'!K34</f>
        <v>41.851625885956466</v>
      </c>
      <c r="I34" s="11"/>
      <c r="J34" s="11">
        <f>+'Tbl3'!T34-'Tbl5'!M34</f>
        <v>849.97760088328528</v>
      </c>
      <c r="K34" s="11">
        <f>+'Tbl3'!W34-'Tbl5'!O34</f>
        <v>236.45422231719914</v>
      </c>
      <c r="L34" s="11">
        <f>+'Tbl3'!Z34-'Tbl5'!Q34</f>
        <v>106.66820885422233</v>
      </c>
      <c r="M34" s="11">
        <f>+'Tbl3'!AC34-'Tbl5'!S34</f>
        <v>990.28388716743223</v>
      </c>
      <c r="N34" s="11">
        <f>+'Tbl3'!AF34-'Tbl5'!U34</f>
        <v>734.04526124585959</v>
      </c>
      <c r="O34" s="11">
        <f>+'Tbl3'!AI34-'Tbl5'!W34</f>
        <v>323.77870855148342</v>
      </c>
      <c r="P34" s="11">
        <f>+'Tbl3'!AL34-'Tbl5'!Y34</f>
        <v>2179.057046693023</v>
      </c>
    </row>
    <row r="35" spans="1:16">
      <c r="A35" s="3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</row>
    <row r="36" spans="1:16">
      <c r="A36" s="3" t="s">
        <v>71</v>
      </c>
      <c r="B36" s="10">
        <f>+'Tbl3'!B36-'Tbl5'!B36</f>
        <v>10485.026923250971</v>
      </c>
      <c r="C36" s="11">
        <f>+'Tbl3'!E36-'Tbl5'!C36</f>
        <v>237.90044800434424</v>
      </c>
      <c r="D36" s="11">
        <f>+'Tbl3'!H36-'Tbl5'!E36</f>
        <v>851.22382568558248</v>
      </c>
      <c r="E36" s="11">
        <f>+'Tbl3'!K36-'Tbl5'!G36</f>
        <v>4463.6867906597863</v>
      </c>
      <c r="F36" s="11">
        <f>+'Tbl3'!N36-'Tbl5'!I36</f>
        <v>158.03616390623588</v>
      </c>
      <c r="G36" s="11"/>
      <c r="H36" s="11">
        <f>+'Tbl3'!Q36-'Tbl5'!K36</f>
        <v>85.505462032763162</v>
      </c>
      <c r="I36" s="11"/>
      <c r="J36" s="11">
        <f>+'Tbl3'!T36-'Tbl5'!M36</f>
        <v>738.98757579871483</v>
      </c>
      <c r="K36" s="11">
        <f>+'Tbl3'!W36-'Tbl5'!O36</f>
        <v>45.602880351162995</v>
      </c>
      <c r="L36" s="11">
        <f>+'Tbl3'!Z36-'Tbl5'!Q36</f>
        <v>0</v>
      </c>
      <c r="M36" s="11">
        <f>+'Tbl3'!AC36-'Tbl5'!S36</f>
        <v>522.24740021721425</v>
      </c>
      <c r="N36" s="11">
        <f>+'Tbl3'!AF36-'Tbl5'!U36</f>
        <v>773.63760068784495</v>
      </c>
      <c r="O36" s="11">
        <f>+'Tbl3'!AI36-'Tbl5'!W36</f>
        <v>236.75391890668837</v>
      </c>
      <c r="P36" s="11">
        <f>+'Tbl3'!AL36-'Tbl5'!Y36</f>
        <v>2371.4448570006325</v>
      </c>
    </row>
    <row r="37" spans="1:16">
      <c r="A37" s="3" t="s">
        <v>72</v>
      </c>
      <c r="B37" s="10">
        <f>+'Tbl3'!B37-'Tbl5'!B37</f>
        <v>10765.222140652973</v>
      </c>
      <c r="C37" s="11">
        <f>+'Tbl3'!E37-'Tbl5'!C37</f>
        <v>295.28395005083081</v>
      </c>
      <c r="D37" s="11">
        <f>+'Tbl3'!H37-'Tbl5'!E37</f>
        <v>747.16518897375681</v>
      </c>
      <c r="E37" s="11">
        <f>+'Tbl3'!K37-'Tbl5'!G37</f>
        <v>4341.6563502559538</v>
      </c>
      <c r="F37" s="11">
        <f>+'Tbl3'!N37-'Tbl5'!I37</f>
        <v>284.80611184583421</v>
      </c>
      <c r="G37" s="11"/>
      <c r="H37" s="11">
        <f>+'Tbl3'!Q37-'Tbl5'!K37</f>
        <v>117.09694969996312</v>
      </c>
      <c r="I37" s="11"/>
      <c r="J37" s="11">
        <f>+'Tbl3'!T37-'Tbl5'!M37</f>
        <v>786.16270950851549</v>
      </c>
      <c r="K37" s="11">
        <f>+'Tbl3'!W37-'Tbl5'!O37</f>
        <v>64.350752566282523</v>
      </c>
      <c r="L37" s="11">
        <f>+'Tbl3'!Z37-'Tbl5'!Q37</f>
        <v>159.19682239795594</v>
      </c>
      <c r="M37" s="11">
        <f>+'Tbl3'!AC37-'Tbl5'!S37</f>
        <v>452.98487220317941</v>
      </c>
      <c r="N37" s="11">
        <f>+'Tbl3'!AF37-'Tbl5'!U37</f>
        <v>835.96433969393513</v>
      </c>
      <c r="O37" s="11">
        <f>+'Tbl3'!AI37-'Tbl5'!W37</f>
        <v>432.4576394699198</v>
      </c>
      <c r="P37" s="11">
        <f>+'Tbl3'!AL37-'Tbl5'!Y37</f>
        <v>2248.0964539868469</v>
      </c>
    </row>
    <row r="38" spans="1:16">
      <c r="A38" s="3" t="s">
        <v>73</v>
      </c>
      <c r="B38" s="10">
        <f>+'Tbl3'!B38-'Tbl5'!B38</f>
        <v>10733.731354340272</v>
      </c>
      <c r="C38" s="11">
        <f>+'Tbl3'!E38-'Tbl5'!C38</f>
        <v>287.54871896274125</v>
      </c>
      <c r="D38" s="11">
        <f>+'Tbl3'!H38-'Tbl5'!E38</f>
        <v>809.26572201350245</v>
      </c>
      <c r="E38" s="11">
        <f>+'Tbl3'!K38-'Tbl5'!G38</f>
        <v>4490.9625321318599</v>
      </c>
      <c r="F38" s="11">
        <f>+'Tbl3'!N38-'Tbl5'!I38</f>
        <v>191.27908392418294</v>
      </c>
      <c r="G38" s="11"/>
      <c r="H38" s="11">
        <f>+'Tbl3'!Q38-'Tbl5'!K38</f>
        <v>68.084133216575793</v>
      </c>
      <c r="I38" s="11"/>
      <c r="J38" s="11">
        <f>+'Tbl3'!T38-'Tbl5'!M38</f>
        <v>989.83764582921378</v>
      </c>
      <c r="K38" s="11">
        <f>+'Tbl3'!W38-'Tbl5'!O38</f>
        <v>147.7473673060083</v>
      </c>
      <c r="L38" s="11">
        <f>+'Tbl3'!Z38-'Tbl5'!Q38</f>
        <v>96.968488884494789</v>
      </c>
      <c r="M38" s="11">
        <f>+'Tbl3'!AC38-'Tbl5'!S38</f>
        <v>557.50349778254861</v>
      </c>
      <c r="N38" s="11">
        <f>+'Tbl3'!AF38-'Tbl5'!U38</f>
        <v>705.37015479788704</v>
      </c>
      <c r="O38" s="11">
        <f>+'Tbl3'!AI38-'Tbl5'!W38</f>
        <v>200.82817505155222</v>
      </c>
      <c r="P38" s="11">
        <f>+'Tbl3'!AL38-'Tbl5'!Y38</f>
        <v>2188.3358344397038</v>
      </c>
    </row>
    <row r="39" spans="1:16">
      <c r="A39" s="8" t="s">
        <v>74</v>
      </c>
      <c r="B39" s="28">
        <f>+'Tbl3'!B39-'Tbl5'!B39</f>
        <v>14309.743999439856</v>
      </c>
      <c r="C39" s="28">
        <f>+'Tbl3'!E39-'Tbl5'!C39</f>
        <v>225.47221366444163</v>
      </c>
      <c r="D39" s="28">
        <f>+'Tbl3'!H39-'Tbl5'!E39</f>
        <v>1034.3978138760524</v>
      </c>
      <c r="E39" s="28">
        <f>+'Tbl3'!K39-'Tbl5'!G39</f>
        <v>6102.4835161586461</v>
      </c>
      <c r="F39" s="28">
        <f>+'Tbl3'!N39-'Tbl5'!I39</f>
        <v>259.80866514182571</v>
      </c>
      <c r="G39" s="28"/>
      <c r="H39" s="28">
        <f>+'Tbl3'!Q39-'Tbl5'!K39</f>
        <v>131.0301156078358</v>
      </c>
      <c r="I39" s="28"/>
      <c r="J39" s="28">
        <f>+'Tbl3'!T39-'Tbl5'!M39</f>
        <v>1374.1217616580311</v>
      </c>
      <c r="K39" s="28">
        <f>+'Tbl3'!W39-'Tbl5'!O39</f>
        <v>48.108730492150187</v>
      </c>
      <c r="L39" s="28">
        <f>+'Tbl3'!Z39-'Tbl5'!Q39</f>
        <v>125.75369462726977</v>
      </c>
      <c r="M39" s="28">
        <f>+'Tbl3'!AC39-'Tbl5'!S39</f>
        <v>911.51985249498227</v>
      </c>
      <c r="N39" s="28">
        <f>+'Tbl3'!AF39-'Tbl5'!U39</f>
        <v>1134.7868754765129</v>
      </c>
      <c r="O39" s="28">
        <f>+'Tbl3'!AI39-'Tbl5'!W39</f>
        <v>154.94474941262504</v>
      </c>
      <c r="P39" s="28">
        <f>+'Tbl3'!AL39-'Tbl5'!Y39</f>
        <v>2807.3160108294819</v>
      </c>
    </row>
    <row r="40" spans="1:16">
      <c r="A40" s="3" t="s">
        <v>179</v>
      </c>
    </row>
  </sheetData>
  <sheetProtection password="CAF5" sheet="1" objects="1" scenarios="1"/>
  <mergeCells count="9">
    <mergeCell ref="F8:G8"/>
    <mergeCell ref="F9:G9"/>
    <mergeCell ref="H9:I9"/>
    <mergeCell ref="H8:I8"/>
    <mergeCell ref="A1:P1"/>
    <mergeCell ref="A3:P3"/>
    <mergeCell ref="E6:H6"/>
    <mergeCell ref="F7:G7"/>
    <mergeCell ref="H7:I7"/>
  </mergeCells>
  <phoneticPr fontId="0" type="noConversion"/>
  <printOptions horizontalCentered="1"/>
  <pageMargins left="0.59" right="0.68" top="0.87" bottom="0.88" header="0.67" footer="0.5"/>
  <pageSetup scale="84" orientation="landscape" r:id="rId1"/>
  <headerFooter scaleWithDoc="0" alignWithMargins="0">
    <oddFooter>&amp;L&amp;"Arial,Italic"MSDE-LFRO     12 / 2014&amp;C- 6 -&amp;R&amp;"Arial,Italic"Selected Financial Data - Part 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AK70"/>
  <sheetViews>
    <sheetView zoomScaleNormal="100" workbookViewId="0">
      <selection activeCell="C15" sqref="C15"/>
    </sheetView>
  </sheetViews>
  <sheetFormatPr defaultRowHeight="12.75"/>
  <cols>
    <col min="1" max="1" width="14.140625" style="3" customWidth="1"/>
    <col min="2" max="4" width="11.7109375" customWidth="1"/>
    <col min="5" max="5" width="8.7109375" customWidth="1"/>
    <col min="6" max="8" width="11.7109375" customWidth="1"/>
    <col min="9" max="9" width="4.7109375" customWidth="1"/>
    <col min="10" max="12" width="11.7109375" customWidth="1"/>
    <col min="13" max="13" width="5.5703125" customWidth="1"/>
    <col min="14" max="14" width="17.140625" customWidth="1"/>
    <col min="15" max="16" width="15.5703125" customWidth="1"/>
    <col min="17" max="17" width="8.42578125" customWidth="1"/>
    <col min="18" max="18" width="14.85546875" bestFit="1" customWidth="1"/>
    <col min="19" max="20" width="12.85546875" bestFit="1" customWidth="1"/>
    <col min="21" max="21" width="13" bestFit="1" customWidth="1"/>
    <col min="23" max="23" width="12.28515625" bestFit="1" customWidth="1"/>
    <col min="24" max="24" width="12.5703125" customWidth="1"/>
    <col min="25" max="25" width="9.7109375" bestFit="1" customWidth="1"/>
    <col min="26" max="26" width="12.28515625" bestFit="1" customWidth="1"/>
    <col min="28" max="28" width="10.85546875" bestFit="1" customWidth="1"/>
    <col min="29" max="29" width="12.42578125" bestFit="1" customWidth="1"/>
    <col min="30" max="30" width="10.28515625" bestFit="1" customWidth="1"/>
    <col min="31" max="31" width="9.28515625" bestFit="1" customWidth="1"/>
    <col min="32" max="32" width="11.28515625" customWidth="1"/>
    <col min="34" max="34" width="16" bestFit="1" customWidth="1"/>
    <col min="35" max="35" width="14.28515625" bestFit="1" customWidth="1"/>
    <col min="36" max="36" width="12.28515625" bestFit="1" customWidth="1"/>
    <col min="37" max="37" width="13.42578125" bestFit="1" customWidth="1"/>
  </cols>
  <sheetData>
    <row r="1" spans="1:37">
      <c r="A1" s="241" t="s">
        <v>117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</row>
    <row r="2" spans="1:37">
      <c r="R2" s="45"/>
    </row>
    <row r="3" spans="1:37">
      <c r="A3" s="240" t="s">
        <v>200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W3" s="167" t="s">
        <v>202</v>
      </c>
      <c r="AC3" s="167" t="s">
        <v>204</v>
      </c>
      <c r="AH3" s="167" t="s">
        <v>205</v>
      </c>
    </row>
    <row r="4" spans="1:37">
      <c r="A4" s="241"/>
      <c r="B4" s="241"/>
      <c r="C4" s="241"/>
      <c r="D4" s="241"/>
      <c r="E4" s="241"/>
      <c r="F4" s="241"/>
      <c r="G4" s="241"/>
      <c r="H4" s="241"/>
      <c r="I4" s="241"/>
      <c r="J4" s="241"/>
      <c r="K4" s="241"/>
      <c r="L4" s="241"/>
      <c r="N4" s="239" t="s">
        <v>176</v>
      </c>
      <c r="O4" s="239"/>
      <c r="P4" s="239"/>
      <c r="R4" s="252" t="s">
        <v>203</v>
      </c>
      <c r="S4" s="239"/>
      <c r="T4" s="239"/>
      <c r="U4" s="239"/>
      <c r="W4" s="239" t="s">
        <v>167</v>
      </c>
      <c r="X4" s="239"/>
      <c r="Y4" s="239"/>
      <c r="Z4" s="239"/>
    </row>
    <row r="5" spans="1:37" ht="13.5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R5" s="251" t="s">
        <v>156</v>
      </c>
      <c r="S5" s="251"/>
      <c r="T5" s="251"/>
      <c r="U5" s="251"/>
      <c r="W5" s="251" t="s">
        <v>168</v>
      </c>
      <c r="X5" s="251"/>
      <c r="Y5" s="251"/>
      <c r="Z5" s="251"/>
      <c r="AH5" s="250" t="s">
        <v>207</v>
      </c>
      <c r="AI5" s="251"/>
      <c r="AJ5" s="251"/>
      <c r="AK5" s="251"/>
    </row>
    <row r="6" spans="1:37" ht="15" customHeight="1" thickTop="1">
      <c r="A6" s="3" t="s">
        <v>112</v>
      </c>
      <c r="R6" s="112" t="s">
        <v>77</v>
      </c>
      <c r="S6" s="112"/>
      <c r="T6" s="112" t="s">
        <v>157</v>
      </c>
      <c r="U6" s="112" t="s">
        <v>32</v>
      </c>
      <c r="W6" s="122" t="s">
        <v>77</v>
      </c>
      <c r="X6" s="122"/>
      <c r="Y6" s="122"/>
      <c r="Z6" s="122"/>
      <c r="AC6" s="253" t="s">
        <v>206</v>
      </c>
      <c r="AD6" s="243"/>
      <c r="AE6" s="243"/>
      <c r="AF6" s="243"/>
      <c r="AH6" s="112" t="s">
        <v>77</v>
      </c>
      <c r="AI6" s="112"/>
      <c r="AJ6" s="112" t="s">
        <v>157</v>
      </c>
      <c r="AK6" s="112" t="s">
        <v>32</v>
      </c>
    </row>
    <row r="7" spans="1:37" ht="13.5" thickBot="1">
      <c r="A7" t="s">
        <v>35</v>
      </c>
      <c r="B7" s="243" t="s">
        <v>118</v>
      </c>
      <c r="C7" s="243"/>
      <c r="D7" s="243"/>
      <c r="E7" s="6"/>
      <c r="F7" s="243" t="s">
        <v>119</v>
      </c>
      <c r="G7" s="243"/>
      <c r="H7" s="243"/>
      <c r="I7" s="6"/>
      <c r="J7" s="243" t="s">
        <v>120</v>
      </c>
      <c r="K7" s="243"/>
      <c r="L7" s="243"/>
      <c r="N7" s="237" t="s">
        <v>168</v>
      </c>
      <c r="O7" s="237" t="s">
        <v>119</v>
      </c>
      <c r="P7" s="237" t="s">
        <v>169</v>
      </c>
      <c r="R7" s="112" t="s">
        <v>158</v>
      </c>
      <c r="S7" s="112"/>
      <c r="T7" s="112" t="s">
        <v>159</v>
      </c>
      <c r="U7" s="112" t="s">
        <v>160</v>
      </c>
      <c r="W7" s="112" t="s">
        <v>160</v>
      </c>
      <c r="X7" s="112" t="s">
        <v>164</v>
      </c>
      <c r="Y7" s="112" t="s">
        <v>157</v>
      </c>
      <c r="Z7" s="112"/>
      <c r="AC7" s="254" t="s">
        <v>168</v>
      </c>
      <c r="AD7" s="254"/>
      <c r="AE7" s="254"/>
      <c r="AF7" s="254"/>
      <c r="AH7" s="112" t="s">
        <v>158</v>
      </c>
      <c r="AI7" s="112"/>
      <c r="AJ7" s="112" t="s">
        <v>159</v>
      </c>
      <c r="AK7" s="112" t="s">
        <v>160</v>
      </c>
    </row>
    <row r="8" spans="1:37" ht="13.5" thickBot="1">
      <c r="A8" s="4" t="s">
        <v>113</v>
      </c>
      <c r="B8" s="168" t="s">
        <v>189</v>
      </c>
      <c r="C8" s="168" t="s">
        <v>197</v>
      </c>
      <c r="D8" s="168" t="s">
        <v>199</v>
      </c>
      <c r="E8" s="60"/>
      <c r="F8" s="168" t="s">
        <v>189</v>
      </c>
      <c r="G8" s="168" t="s">
        <v>197</v>
      </c>
      <c r="H8" s="168" t="s">
        <v>199</v>
      </c>
      <c r="I8" s="113"/>
      <c r="J8" s="168" t="s">
        <v>189</v>
      </c>
      <c r="K8" s="168" t="s">
        <v>197</v>
      </c>
      <c r="L8" s="168" t="s">
        <v>199</v>
      </c>
      <c r="M8" s="61"/>
      <c r="N8" s="237"/>
      <c r="O8" s="237"/>
      <c r="P8" s="237"/>
      <c r="Q8" s="61"/>
      <c r="R8" s="123" t="s">
        <v>161</v>
      </c>
      <c r="S8" s="124" t="s">
        <v>119</v>
      </c>
      <c r="T8" s="125" t="s">
        <v>162</v>
      </c>
      <c r="U8" s="123" t="s">
        <v>163</v>
      </c>
      <c r="W8" s="123" t="s">
        <v>163</v>
      </c>
      <c r="X8" s="123" t="s">
        <v>165</v>
      </c>
      <c r="Y8" s="123" t="s">
        <v>166</v>
      </c>
      <c r="Z8" s="123" t="s">
        <v>32</v>
      </c>
      <c r="AC8" s="133" t="s">
        <v>172</v>
      </c>
      <c r="AD8" s="133" t="s">
        <v>173</v>
      </c>
      <c r="AE8" s="134" t="s">
        <v>174</v>
      </c>
      <c r="AF8" s="133" t="s">
        <v>175</v>
      </c>
      <c r="AH8" s="123" t="s">
        <v>161</v>
      </c>
      <c r="AI8" s="124" t="s">
        <v>119</v>
      </c>
      <c r="AJ8" s="125" t="s">
        <v>162</v>
      </c>
      <c r="AK8" s="123" t="s">
        <v>163</v>
      </c>
    </row>
    <row r="9" spans="1:37" s="54" customFormat="1">
      <c r="A9" s="74" t="s">
        <v>76</v>
      </c>
      <c r="B9" s="114">
        <v>273.17739609751288</v>
      </c>
      <c r="C9" s="170">
        <v>251.12477649102169</v>
      </c>
      <c r="D9" s="228">
        <f>N9/'Tbl11'!C9</f>
        <v>259.2032795634625</v>
      </c>
      <c r="E9" s="169"/>
      <c r="F9" s="170">
        <v>45.824504599846556</v>
      </c>
      <c r="G9" s="170">
        <v>41.914852201437519</v>
      </c>
      <c r="H9" s="227">
        <f>O9/'Tbl11'!C9</f>
        <v>47.133657700539523</v>
      </c>
      <c r="I9" s="169"/>
      <c r="J9" s="170">
        <v>12.449700688890735</v>
      </c>
      <c r="K9" s="170">
        <v>12.982728407663743</v>
      </c>
      <c r="L9" s="227">
        <f>P9/'Tbl11'!C9</f>
        <v>12.290449360807536</v>
      </c>
      <c r="N9" s="158">
        <f>SUM(N11:N38)</f>
        <v>219761716.21000001</v>
      </c>
      <c r="O9" s="158">
        <f>SUM(O11:O38)</f>
        <v>39961583.529999994</v>
      </c>
      <c r="P9" s="158">
        <f>SUM(P11:P38)</f>
        <v>10420278.049999999</v>
      </c>
      <c r="Q9" s="214"/>
      <c r="R9" s="158">
        <f>SUM(R11:R38)</f>
        <v>201373992.93000001</v>
      </c>
      <c r="S9" s="158">
        <f>SUM(S11:S38)</f>
        <v>39431511.750000007</v>
      </c>
      <c r="T9" s="158">
        <f>SUM(T11:T38)</f>
        <v>10372794.879999999</v>
      </c>
      <c r="U9" s="158">
        <f>R9-S9-T9</f>
        <v>151569686.30000001</v>
      </c>
      <c r="V9" s="214"/>
      <c r="W9" s="145">
        <f>SUM(W11:W38)</f>
        <v>18387723.279999997</v>
      </c>
      <c r="X9" s="226">
        <f>SUM(X11:X38)</f>
        <v>530071.78</v>
      </c>
      <c r="Y9" s="226">
        <f>SUM(Y11:Y38)</f>
        <v>47483.170000000006</v>
      </c>
      <c r="Z9" s="226">
        <f>SUM(Z11:Z38)</f>
        <v>17810168.329999994</v>
      </c>
      <c r="AA9" s="214"/>
      <c r="AB9" s="214"/>
      <c r="AC9" s="222">
        <f>SUM(AC11:AC38)</f>
        <v>122206.84000000001</v>
      </c>
      <c r="AD9" s="223">
        <f>SUM(AD11:AD38)</f>
        <v>0</v>
      </c>
      <c r="AE9" s="224">
        <f>SUM(AE11:AE38)</f>
        <v>0</v>
      </c>
      <c r="AF9" s="223">
        <f>SUM(AF11:AF38)</f>
        <v>122206.84000000001</v>
      </c>
      <c r="AG9" s="214"/>
      <c r="AH9" s="158">
        <f>SUM(AI9:AK9)</f>
        <v>201496199.76999998</v>
      </c>
      <c r="AI9" s="219">
        <f>SUM(AI11:AI38)</f>
        <v>39431511.750000007</v>
      </c>
      <c r="AJ9" s="219">
        <f>SUM(AJ11:AJ38)</f>
        <v>10372794.879999999</v>
      </c>
      <c r="AK9" s="219">
        <f>SUM(AK11:AK38)</f>
        <v>151691893.13999996</v>
      </c>
    </row>
    <row r="10" spans="1:37">
      <c r="D10" s="167"/>
      <c r="E10" s="171"/>
      <c r="F10" s="211"/>
      <c r="G10" s="172"/>
      <c r="H10" s="167"/>
      <c r="I10" s="171"/>
      <c r="J10" s="167"/>
      <c r="K10" s="167"/>
      <c r="L10" s="167"/>
      <c r="R10" s="117"/>
      <c r="S10" s="117"/>
      <c r="T10" s="117"/>
      <c r="U10" s="117"/>
      <c r="W10" s="115"/>
      <c r="X10" s="115"/>
      <c r="Y10" s="115"/>
      <c r="Z10" s="115"/>
      <c r="AC10" s="135"/>
      <c r="AD10" s="135"/>
      <c r="AE10" s="136"/>
      <c r="AF10" s="135"/>
      <c r="AH10" s="117"/>
      <c r="AI10" s="117"/>
      <c r="AJ10" s="117"/>
      <c r="AK10" s="117"/>
    </row>
    <row r="11" spans="1:37">
      <c r="A11" s="3" t="s">
        <v>52</v>
      </c>
      <c r="B11" s="139">
        <v>328.72318480809935</v>
      </c>
      <c r="C11" s="139">
        <v>267.89824997974512</v>
      </c>
      <c r="D11" s="173">
        <f>N11/'Tbl11'!C11</f>
        <v>344.28942218404683</v>
      </c>
      <c r="E11" s="174"/>
      <c r="F11" s="176">
        <v>41.022827889950236</v>
      </c>
      <c r="G11" s="176">
        <v>5.3993761501869235</v>
      </c>
      <c r="H11" s="175">
        <f>O11/'Tbl11'!C11</f>
        <v>58.888072244405237</v>
      </c>
      <c r="I11" s="174"/>
      <c r="J11" s="175">
        <v>12.530692672882228</v>
      </c>
      <c r="K11" s="175">
        <v>12.715549948494775</v>
      </c>
      <c r="L11" s="175">
        <f>P11/'Tbl11'!C11</f>
        <v>12.744509703779366</v>
      </c>
      <c r="N11" s="45">
        <f t="shared" ref="N11:P15" si="0">R11+W11</f>
        <v>2966122.2300000004</v>
      </c>
      <c r="O11" s="45">
        <f t="shared" si="0"/>
        <v>507332.52</v>
      </c>
      <c r="P11" s="45">
        <f t="shared" si="0"/>
        <v>109796.5</v>
      </c>
      <c r="R11" s="117">
        <f>S11+T11+U11</f>
        <v>2864658.8900000006</v>
      </c>
      <c r="S11" s="90">
        <f t="shared" ref="S11:U15" si="1">AI11-AD11</f>
        <v>507332.52</v>
      </c>
      <c r="T11" s="90">
        <f t="shared" si="1"/>
        <v>109796.5</v>
      </c>
      <c r="U11" s="117">
        <f t="shared" si="1"/>
        <v>2247529.8700000006</v>
      </c>
      <c r="W11" s="117">
        <f>X11+Y11+Z11</f>
        <v>101463.34000000001</v>
      </c>
      <c r="X11" s="158">
        <v>0</v>
      </c>
      <c r="Y11" s="158">
        <v>0</v>
      </c>
      <c r="Z11" s="158">
        <v>101463.34000000001</v>
      </c>
      <c r="AC11" s="117">
        <f>AD11+AE11+AF11</f>
        <v>12595.82</v>
      </c>
      <c r="AD11" s="158">
        <v>0</v>
      </c>
      <c r="AE11" s="158">
        <v>0</v>
      </c>
      <c r="AF11" s="158">
        <v>12595.82</v>
      </c>
      <c r="AG11" s="138"/>
      <c r="AH11" s="117">
        <f>SUM(AI11:AK11)</f>
        <v>2877254.7100000004</v>
      </c>
      <c r="AI11" s="159">
        <v>507332.52</v>
      </c>
      <c r="AJ11" s="215">
        <v>109796.5</v>
      </c>
      <c r="AK11" s="158">
        <v>2260125.6900000004</v>
      </c>
    </row>
    <row r="12" spans="1:37">
      <c r="A12" s="3" t="s">
        <v>53</v>
      </c>
      <c r="B12" s="139">
        <v>384.57426241752989</v>
      </c>
      <c r="C12" s="139">
        <v>396.20368323535126</v>
      </c>
      <c r="D12" s="173">
        <f>N12/'Tbl11'!C12</f>
        <v>433.18510929776994</v>
      </c>
      <c r="E12" s="174"/>
      <c r="F12" s="176">
        <v>118.70022195373554</v>
      </c>
      <c r="G12" s="176">
        <v>145.85312963384746</v>
      </c>
      <c r="H12" s="175">
        <f>O12/'Tbl11'!C12</f>
        <v>175.50955437645138</v>
      </c>
      <c r="I12" s="174"/>
      <c r="J12" s="175">
        <v>11.047639169273641</v>
      </c>
      <c r="K12" s="175">
        <v>18.563999657209948</v>
      </c>
      <c r="L12" s="175">
        <f>P12/'Tbl11'!C12</f>
        <v>13.017147360637235</v>
      </c>
      <c r="N12" s="45">
        <f t="shared" si="0"/>
        <v>33391207.780000001</v>
      </c>
      <c r="O12" s="45">
        <f t="shared" si="0"/>
        <v>13528802.98</v>
      </c>
      <c r="P12" s="45">
        <f t="shared" si="0"/>
        <v>1003400.77</v>
      </c>
      <c r="R12" s="117">
        <f>S12+T12+U12</f>
        <v>31661761.68</v>
      </c>
      <c r="S12" s="90">
        <f t="shared" si="1"/>
        <v>13513802.98</v>
      </c>
      <c r="T12" s="90">
        <f t="shared" si="1"/>
        <v>1003400.77</v>
      </c>
      <c r="U12" s="117">
        <f t="shared" si="1"/>
        <v>17144557.93</v>
      </c>
      <c r="W12" s="117">
        <f>X12+Y12+Z12</f>
        <v>1729446.1</v>
      </c>
      <c r="X12" s="158">
        <v>15000</v>
      </c>
      <c r="Y12" s="158">
        <v>0</v>
      </c>
      <c r="Z12" s="158">
        <v>1714446.1</v>
      </c>
      <c r="AC12" s="117">
        <f>AD12+AE12+AF12</f>
        <v>0</v>
      </c>
      <c r="AD12" s="158">
        <v>0</v>
      </c>
      <c r="AE12" s="158">
        <v>0</v>
      </c>
      <c r="AF12" s="158">
        <v>0</v>
      </c>
      <c r="AG12" s="138"/>
      <c r="AH12" s="117">
        <f>SUM(AI12:AK12)</f>
        <v>31661761.68</v>
      </c>
      <c r="AI12" s="159">
        <v>13513802.98</v>
      </c>
      <c r="AJ12" s="215">
        <v>1003400.77</v>
      </c>
      <c r="AK12" s="158">
        <v>17144557.93</v>
      </c>
    </row>
    <row r="13" spans="1:37">
      <c r="A13" s="3" t="s">
        <v>75</v>
      </c>
      <c r="B13" s="139">
        <v>347.68566135428443</v>
      </c>
      <c r="C13" s="139">
        <v>323.17105934669712</v>
      </c>
      <c r="D13" s="173">
        <f>N13/'Tbl11'!C13</f>
        <v>336.45707188555838</v>
      </c>
      <c r="E13" s="174"/>
      <c r="F13" s="176">
        <v>47.706929364988305</v>
      </c>
      <c r="G13" s="176">
        <v>28.648936928050372</v>
      </c>
      <c r="H13" s="175">
        <f>O13/'Tbl11'!C13</f>
        <v>29.587729263048622</v>
      </c>
      <c r="I13" s="174"/>
      <c r="J13" s="175">
        <v>3.0513943775594039</v>
      </c>
      <c r="K13" s="175">
        <v>1.0629247525084098</v>
      </c>
      <c r="L13" s="175">
        <f>P13/'Tbl11'!C13</f>
        <v>0.25770571470069314</v>
      </c>
      <c r="N13" s="45">
        <f t="shared" si="0"/>
        <v>28261519.25</v>
      </c>
      <c r="O13" s="45">
        <f t="shared" si="0"/>
        <v>2485292.33</v>
      </c>
      <c r="P13" s="45">
        <f t="shared" si="0"/>
        <v>21646.61</v>
      </c>
      <c r="R13" s="117">
        <f>S13+T13+U13</f>
        <v>22681104.23</v>
      </c>
      <c r="S13" s="90">
        <f t="shared" si="1"/>
        <v>2430402.4900000002</v>
      </c>
      <c r="T13" s="90">
        <f t="shared" si="1"/>
        <v>14958.06</v>
      </c>
      <c r="U13" s="117">
        <f t="shared" si="1"/>
        <v>20235743.68</v>
      </c>
      <c r="W13" s="117">
        <f>X13+Y13+Z13</f>
        <v>5580415.0199999986</v>
      </c>
      <c r="X13" s="158">
        <v>54889.84</v>
      </c>
      <c r="Y13" s="158">
        <v>6688.55</v>
      </c>
      <c r="Z13" s="158">
        <v>5518836.629999999</v>
      </c>
      <c r="AC13" s="117">
        <f>AD13+AE13+AF13</f>
        <v>0</v>
      </c>
      <c r="AD13" s="158">
        <v>0</v>
      </c>
      <c r="AE13" s="158">
        <v>0</v>
      </c>
      <c r="AF13" s="158">
        <v>0</v>
      </c>
      <c r="AG13" s="138"/>
      <c r="AH13" s="117">
        <f>SUM(AI13:AK13)</f>
        <v>22681104.23</v>
      </c>
      <c r="AI13" s="159">
        <v>2430402.4900000002</v>
      </c>
      <c r="AJ13" s="215">
        <v>14958.06</v>
      </c>
      <c r="AK13" s="158">
        <v>20235743.68</v>
      </c>
    </row>
    <row r="14" spans="1:37">
      <c r="A14" s="3" t="s">
        <v>54</v>
      </c>
      <c r="B14" s="139">
        <v>316.42483786233879</v>
      </c>
      <c r="C14" s="139">
        <v>256.02664838219044</v>
      </c>
      <c r="D14" s="173">
        <f>N14/'Tbl11'!C14</f>
        <v>273.02271935059599</v>
      </c>
      <c r="E14" s="174"/>
      <c r="F14" s="176">
        <v>55.124472267630374</v>
      </c>
      <c r="G14" s="176">
        <v>36.640443586790227</v>
      </c>
      <c r="H14" s="175">
        <f>O14/'Tbl11'!C14</f>
        <v>26.425617701617806</v>
      </c>
      <c r="I14" s="174"/>
      <c r="J14" s="175">
        <v>18.417372223891938</v>
      </c>
      <c r="K14" s="175">
        <v>17.201317164009353</v>
      </c>
      <c r="L14" s="175">
        <f>P14/'Tbl11'!C14</f>
        <v>17.605645982848802</v>
      </c>
      <c r="N14" s="45">
        <f t="shared" si="0"/>
        <v>28729853.129999995</v>
      </c>
      <c r="O14" s="45">
        <f t="shared" si="0"/>
        <v>2780736.04</v>
      </c>
      <c r="P14" s="45">
        <f t="shared" si="0"/>
        <v>1852621</v>
      </c>
      <c r="R14" s="117">
        <f>S14+T14+U14</f>
        <v>26908764.839999996</v>
      </c>
      <c r="S14" s="90">
        <f t="shared" si="1"/>
        <v>2744523.25</v>
      </c>
      <c r="T14" s="90">
        <f t="shared" si="1"/>
        <v>1852621</v>
      </c>
      <c r="U14" s="117">
        <f t="shared" si="1"/>
        <v>22311620.589999996</v>
      </c>
      <c r="W14" s="117">
        <f>X14+Y14+Z14</f>
        <v>1821088.2900000003</v>
      </c>
      <c r="X14" s="159">
        <v>36212.79</v>
      </c>
      <c r="Y14" s="158">
        <v>0</v>
      </c>
      <c r="Z14" s="158">
        <v>1784875.5000000002</v>
      </c>
      <c r="AC14" s="117">
        <f>AD14+AE14+AF14</f>
        <v>0</v>
      </c>
      <c r="AD14" s="158">
        <v>0</v>
      </c>
      <c r="AE14" s="158">
        <v>0</v>
      </c>
      <c r="AF14" s="221">
        <v>0</v>
      </c>
      <c r="AG14" s="138"/>
      <c r="AH14" s="117">
        <f>SUM(AI14:AK14)</f>
        <v>26908764.839999996</v>
      </c>
      <c r="AI14" s="159">
        <v>2744523.25</v>
      </c>
      <c r="AJ14" s="215">
        <v>1852621</v>
      </c>
      <c r="AK14" s="158">
        <v>22311620.589999996</v>
      </c>
    </row>
    <row r="15" spans="1:37">
      <c r="A15" s="3" t="s">
        <v>55</v>
      </c>
      <c r="B15" s="139">
        <v>165.59354680597977</v>
      </c>
      <c r="C15" s="139">
        <v>176.58751104367025</v>
      </c>
      <c r="D15" s="173">
        <f>N15/'Tbl11'!C15</f>
        <v>166.03126634523622</v>
      </c>
      <c r="E15" s="174"/>
      <c r="F15" s="176">
        <v>16.928459565921681</v>
      </c>
      <c r="G15" s="176">
        <v>17.228425256021659</v>
      </c>
      <c r="H15" s="175">
        <f>O15/'Tbl11'!C15</f>
        <v>14.260882363877492</v>
      </c>
      <c r="I15" s="174"/>
      <c r="J15" s="175">
        <v>0.25563399224134326</v>
      </c>
      <c r="K15" s="175">
        <v>13.093596065164604</v>
      </c>
      <c r="L15" s="175">
        <f>P15/'Tbl11'!C15</f>
        <v>14.667600178480681</v>
      </c>
      <c r="N15" s="45">
        <f t="shared" si="0"/>
        <v>2679113.7200000007</v>
      </c>
      <c r="O15" s="45">
        <f t="shared" si="0"/>
        <v>230116.45</v>
      </c>
      <c r="P15" s="45">
        <f t="shared" si="0"/>
        <v>236679.33</v>
      </c>
      <c r="R15" s="117">
        <f>S15+T15+U15</f>
        <v>2319007.1400000006</v>
      </c>
      <c r="S15" s="90">
        <f t="shared" si="1"/>
        <v>217603.35</v>
      </c>
      <c r="T15" s="90">
        <f t="shared" si="1"/>
        <v>229901.58</v>
      </c>
      <c r="U15" s="117">
        <f t="shared" si="1"/>
        <v>1871502.2100000004</v>
      </c>
      <c r="W15" s="117">
        <f>X15+Y15+Z15</f>
        <v>360106.58</v>
      </c>
      <c r="X15" s="215">
        <v>12513.1</v>
      </c>
      <c r="Y15" s="158">
        <v>6777.75</v>
      </c>
      <c r="Z15" s="158">
        <v>340815.73000000004</v>
      </c>
      <c r="AC15" s="117">
        <f>AD15+AE15+AF15</f>
        <v>14879.570000000002</v>
      </c>
      <c r="AD15" s="158">
        <v>0</v>
      </c>
      <c r="AE15" s="158">
        <v>0</v>
      </c>
      <c r="AF15" s="158">
        <v>14879.570000000002</v>
      </c>
      <c r="AG15" s="138"/>
      <c r="AH15" s="117">
        <f>SUM(AI15:AK15)</f>
        <v>2333886.7100000004</v>
      </c>
      <c r="AI15" s="159">
        <v>217603.35</v>
      </c>
      <c r="AJ15" s="215">
        <v>229901.58</v>
      </c>
      <c r="AK15" s="158">
        <v>1886381.7800000005</v>
      </c>
    </row>
    <row r="16" spans="1:37">
      <c r="B16" s="139"/>
      <c r="C16" s="139"/>
      <c r="D16" s="173"/>
      <c r="E16" s="172"/>
      <c r="F16" s="176"/>
      <c r="G16" s="176"/>
      <c r="H16" s="177"/>
      <c r="I16" s="172"/>
      <c r="J16" s="167"/>
      <c r="K16" s="167"/>
      <c r="L16" s="177"/>
      <c r="R16" s="117"/>
      <c r="S16" s="117"/>
      <c r="T16" s="117"/>
      <c r="U16" s="117"/>
      <c r="W16" s="117"/>
      <c r="X16" s="225"/>
      <c r="Y16" s="213"/>
      <c r="Z16" s="213"/>
      <c r="AC16" s="117"/>
      <c r="AD16" s="213"/>
      <c r="AE16" s="213"/>
      <c r="AF16" s="213"/>
      <c r="AG16" s="138"/>
      <c r="AH16" s="117"/>
      <c r="AI16" s="213"/>
      <c r="AJ16" s="213"/>
      <c r="AK16" s="213"/>
    </row>
    <row r="17" spans="1:37">
      <c r="A17" s="3" t="s">
        <v>56</v>
      </c>
      <c r="B17" s="139">
        <v>211.31383906316137</v>
      </c>
      <c r="C17" s="139">
        <v>171.54319179264039</v>
      </c>
      <c r="D17" s="173">
        <f>N17/'Tbl11'!C17</f>
        <v>202.19295307020818</v>
      </c>
      <c r="E17" s="174"/>
      <c r="F17" s="176">
        <v>7.129257395475709</v>
      </c>
      <c r="G17" s="176">
        <v>5.0138002175625491</v>
      </c>
      <c r="H17" s="175">
        <f>O17/'Tbl11'!C17</f>
        <v>8.0045120495411481</v>
      </c>
      <c r="I17" s="174"/>
      <c r="J17" s="175">
        <v>7.2223524432112125</v>
      </c>
      <c r="K17" s="175">
        <v>8.010142916088375</v>
      </c>
      <c r="L17" s="175">
        <f>P17/'Tbl11'!C17</f>
        <v>7.7331119898530183</v>
      </c>
      <c r="N17" s="45">
        <f t="shared" ref="N17:P21" si="2">R17+W17</f>
        <v>1083996.8600000001</v>
      </c>
      <c r="O17" s="45">
        <f t="shared" si="2"/>
        <v>42913.79</v>
      </c>
      <c r="P17" s="45">
        <f t="shared" si="2"/>
        <v>41458.76</v>
      </c>
      <c r="R17" s="117">
        <f>S17+T17+U17</f>
        <v>893270.89</v>
      </c>
      <c r="S17" s="90">
        <f t="shared" ref="S17:U21" si="3">AI17-AD17</f>
        <v>42596.83</v>
      </c>
      <c r="T17" s="90">
        <f t="shared" si="3"/>
        <v>41458.76</v>
      </c>
      <c r="U17" s="117">
        <f t="shared" si="3"/>
        <v>809215.3</v>
      </c>
      <c r="W17" s="117">
        <f>X17+Y17+Z17</f>
        <v>190725.97</v>
      </c>
      <c r="X17" s="158">
        <v>316.95999999999998</v>
      </c>
      <c r="Y17" s="158">
        <v>0</v>
      </c>
      <c r="Z17" s="159">
        <v>190409.01</v>
      </c>
      <c r="AC17" s="117">
        <f>AD17+AE17+AF17</f>
        <v>0</v>
      </c>
      <c r="AD17" s="158">
        <v>0</v>
      </c>
      <c r="AE17" s="158">
        <v>0</v>
      </c>
      <c r="AF17" s="158">
        <v>0</v>
      </c>
      <c r="AG17" s="138"/>
      <c r="AH17" s="117">
        <f>SUM(AI17:AK17)</f>
        <v>893270.89</v>
      </c>
      <c r="AI17" s="215">
        <v>42596.83</v>
      </c>
      <c r="AJ17" s="215">
        <v>41458.76</v>
      </c>
      <c r="AK17" s="158">
        <v>809215.3</v>
      </c>
    </row>
    <row r="18" spans="1:37">
      <c r="A18" s="3" t="s">
        <v>57</v>
      </c>
      <c r="B18" s="139">
        <v>317.5318096049221</v>
      </c>
      <c r="C18" s="139">
        <v>357.47341787613237</v>
      </c>
      <c r="D18" s="173">
        <f>N18/'Tbl11'!C18</f>
        <v>340.5573774647994</v>
      </c>
      <c r="E18" s="174"/>
      <c r="F18" s="176">
        <v>40.946476898113815</v>
      </c>
      <c r="G18" s="176">
        <v>76.680269803366784</v>
      </c>
      <c r="H18" s="175">
        <f>O18/'Tbl11'!C18</f>
        <v>85.114287606282929</v>
      </c>
      <c r="I18" s="174"/>
      <c r="J18" s="175">
        <v>0.17539739062121421</v>
      </c>
      <c r="K18" s="175">
        <v>19.16382269720037</v>
      </c>
      <c r="L18" s="175">
        <f>P18/'Tbl11'!C18</f>
        <v>19.472152071169369</v>
      </c>
      <c r="N18" s="45">
        <f t="shared" si="2"/>
        <v>8999943.8699999992</v>
      </c>
      <c r="O18" s="45">
        <f t="shared" si="2"/>
        <v>2249323.7899999996</v>
      </c>
      <c r="P18" s="45">
        <f t="shared" si="2"/>
        <v>514592.51</v>
      </c>
      <c r="R18" s="117">
        <f>S18+T18+U18</f>
        <v>8342595.4399999995</v>
      </c>
      <c r="S18" s="90">
        <f t="shared" si="3"/>
        <v>2246777.4699999997</v>
      </c>
      <c r="T18" s="90">
        <f t="shared" si="3"/>
        <v>513450.21</v>
      </c>
      <c r="U18" s="117">
        <f t="shared" si="3"/>
        <v>5582367.7599999998</v>
      </c>
      <c r="W18" s="117">
        <f>X18+Y18+Z18</f>
        <v>657348.42999999993</v>
      </c>
      <c r="X18" s="158">
        <v>2546.3200000000002</v>
      </c>
      <c r="Y18" s="159">
        <v>1142.3</v>
      </c>
      <c r="Z18" s="158">
        <v>653659.80999999994</v>
      </c>
      <c r="AC18" s="117">
        <f>AD18+AE18+AF18</f>
        <v>0</v>
      </c>
      <c r="AD18" s="158">
        <v>0</v>
      </c>
      <c r="AE18" s="158">
        <v>0</v>
      </c>
      <c r="AF18" s="158">
        <v>0</v>
      </c>
      <c r="AG18" s="138"/>
      <c r="AH18" s="117">
        <f>SUM(AI18:AK18)</f>
        <v>8342595.4399999995</v>
      </c>
      <c r="AI18" s="159">
        <v>2246777.4699999997</v>
      </c>
      <c r="AJ18" s="215">
        <v>513450.21</v>
      </c>
      <c r="AK18" s="158">
        <v>5582367.7599999998</v>
      </c>
    </row>
    <row r="19" spans="1:37">
      <c r="A19" s="3" t="s">
        <v>58</v>
      </c>
      <c r="B19" s="139">
        <v>174.84812962605392</v>
      </c>
      <c r="C19" s="139">
        <v>197.71200578503706</v>
      </c>
      <c r="D19" s="173">
        <f>N19/'Tbl11'!C19</f>
        <v>261.06545908562015</v>
      </c>
      <c r="E19" s="174"/>
      <c r="F19" s="176">
        <v>17.083077814249854</v>
      </c>
      <c r="G19" s="176">
        <v>11.676908462165544</v>
      </c>
      <c r="H19" s="175">
        <f>O19/'Tbl11'!C19</f>
        <v>12.10752003556067</v>
      </c>
      <c r="I19" s="174"/>
      <c r="J19" s="175">
        <v>10.909859046147906</v>
      </c>
      <c r="K19" s="175">
        <v>10.966464030696692</v>
      </c>
      <c r="L19" s="175">
        <f>P19/'Tbl11'!C19</f>
        <v>9.619121050085635</v>
      </c>
      <c r="N19" s="45">
        <f t="shared" si="2"/>
        <v>3993727.1799999997</v>
      </c>
      <c r="O19" s="45">
        <f t="shared" si="2"/>
        <v>185218.42</v>
      </c>
      <c r="P19" s="45">
        <f t="shared" si="2"/>
        <v>147151.39000000001</v>
      </c>
      <c r="R19" s="117">
        <f>S19+T19+U19</f>
        <v>3643215.3899999997</v>
      </c>
      <c r="S19" s="90">
        <f t="shared" si="3"/>
        <v>185218.42</v>
      </c>
      <c r="T19" s="90">
        <f t="shared" si="3"/>
        <v>147151.39000000001</v>
      </c>
      <c r="U19" s="117">
        <f t="shared" si="3"/>
        <v>3310845.5799999996</v>
      </c>
      <c r="W19" s="117">
        <f>X19+Y19+Z19</f>
        <v>350511.79</v>
      </c>
      <c r="X19" s="158">
        <v>0</v>
      </c>
      <c r="Y19" s="158">
        <v>0</v>
      </c>
      <c r="Z19" s="158">
        <v>350511.79</v>
      </c>
      <c r="AC19" s="117">
        <f>AD19+AE19+AF19</f>
        <v>0</v>
      </c>
      <c r="AD19" s="158">
        <v>0</v>
      </c>
      <c r="AE19" s="158">
        <v>0</v>
      </c>
      <c r="AF19" s="158">
        <v>0</v>
      </c>
      <c r="AG19" s="138"/>
      <c r="AH19" s="117">
        <f>SUM(AI19:AK19)</f>
        <v>3643215.3899999997</v>
      </c>
      <c r="AI19" s="159">
        <v>185218.42</v>
      </c>
      <c r="AJ19" s="215">
        <v>147151.39000000001</v>
      </c>
      <c r="AK19" s="158">
        <v>3310845.5799999996</v>
      </c>
    </row>
    <row r="20" spans="1:37">
      <c r="A20" s="3" t="s">
        <v>59</v>
      </c>
      <c r="B20" s="139">
        <v>173.66018384679199</v>
      </c>
      <c r="C20" s="139">
        <v>199.57108039308437</v>
      </c>
      <c r="D20" s="173">
        <f>N20/'Tbl11'!C20</f>
        <v>212.89155781279311</v>
      </c>
      <c r="E20" s="174"/>
      <c r="F20" s="176">
        <v>6.1653272693060535</v>
      </c>
      <c r="G20" s="176">
        <v>10.146081501695125</v>
      </c>
      <c r="H20" s="175">
        <f>O20/'Tbl11'!C20</f>
        <v>8.3446745482867239</v>
      </c>
      <c r="I20" s="174"/>
      <c r="J20" s="175">
        <v>8.3217649456300649</v>
      </c>
      <c r="K20" s="175">
        <v>8.5324171388836216</v>
      </c>
      <c r="L20" s="175">
        <f>P20/'Tbl11'!C20</f>
        <v>8.6013866191064849</v>
      </c>
      <c r="N20" s="45">
        <f t="shared" si="2"/>
        <v>5562494.4900000021</v>
      </c>
      <c r="O20" s="45">
        <f t="shared" si="2"/>
        <v>218032.16</v>
      </c>
      <c r="P20" s="45">
        <f t="shared" si="2"/>
        <v>224739.61</v>
      </c>
      <c r="R20" s="117">
        <f>S20+T20+U20</f>
        <v>5417862.8400000017</v>
      </c>
      <c r="S20" s="90">
        <f t="shared" si="3"/>
        <v>217673.1</v>
      </c>
      <c r="T20" s="90">
        <f t="shared" si="3"/>
        <v>224739.61</v>
      </c>
      <c r="U20" s="117">
        <f t="shared" si="3"/>
        <v>4975450.1300000018</v>
      </c>
      <c r="W20" s="117">
        <f>X20+Y20+Z20</f>
        <v>144631.65</v>
      </c>
      <c r="X20" s="158">
        <v>359.06</v>
      </c>
      <c r="Y20" s="158">
        <v>0</v>
      </c>
      <c r="Z20" s="158">
        <v>144272.59</v>
      </c>
      <c r="AC20" s="117">
        <f>AD20+AE20+AF20</f>
        <v>56747.920000000013</v>
      </c>
      <c r="AD20" s="158">
        <v>0</v>
      </c>
      <c r="AE20" s="158">
        <v>0</v>
      </c>
      <c r="AF20" s="158">
        <v>56747.920000000013</v>
      </c>
      <c r="AG20" s="138"/>
      <c r="AH20" s="117">
        <f>SUM(AI20:AK20)</f>
        <v>5474610.7600000016</v>
      </c>
      <c r="AI20" s="159">
        <v>217673.1</v>
      </c>
      <c r="AJ20" s="215">
        <v>224739.61</v>
      </c>
      <c r="AK20" s="158">
        <v>5032198.0500000017</v>
      </c>
    </row>
    <row r="21" spans="1:37">
      <c r="A21" s="3" t="s">
        <v>60</v>
      </c>
      <c r="B21" s="139">
        <v>304.20814643467764</v>
      </c>
      <c r="C21" s="139">
        <v>301.46589478367252</v>
      </c>
      <c r="D21" s="173">
        <f>N21/'Tbl11'!C21</f>
        <v>327.43786388540502</v>
      </c>
      <c r="E21" s="174"/>
      <c r="F21" s="176">
        <v>69.062176629007553</v>
      </c>
      <c r="G21" s="176">
        <v>64.838180402624843</v>
      </c>
      <c r="H21" s="175">
        <f>O21/'Tbl11'!C21</f>
        <v>75.343802671243424</v>
      </c>
      <c r="I21" s="174"/>
      <c r="J21" s="175">
        <v>1.7693407981047524</v>
      </c>
      <c r="K21" s="175">
        <v>0</v>
      </c>
      <c r="L21" s="175">
        <f>P21/'Tbl11'!C21</f>
        <v>0</v>
      </c>
      <c r="N21" s="45">
        <f t="shared" si="2"/>
        <v>1488106.86</v>
      </c>
      <c r="O21" s="45">
        <f t="shared" si="2"/>
        <v>342414.98</v>
      </c>
      <c r="P21" s="45">
        <f t="shared" si="2"/>
        <v>0</v>
      </c>
      <c r="R21" s="117">
        <f>S21+T21+U21</f>
        <v>1287328.6100000001</v>
      </c>
      <c r="S21" s="90">
        <f t="shared" si="3"/>
        <v>342414.98</v>
      </c>
      <c r="T21" s="90">
        <f t="shared" si="3"/>
        <v>0</v>
      </c>
      <c r="U21" s="117">
        <f t="shared" si="3"/>
        <v>944913.63000000012</v>
      </c>
      <c r="W21" s="117">
        <f>X21+Y21+Z21</f>
        <v>200778.25000000003</v>
      </c>
      <c r="X21" s="158">
        <v>0</v>
      </c>
      <c r="Y21" s="158">
        <v>0</v>
      </c>
      <c r="Z21" s="158">
        <v>200778.25000000003</v>
      </c>
      <c r="AC21" s="117">
        <f>AD21+AE21+AF21</f>
        <v>1010.85</v>
      </c>
      <c r="AD21" s="158">
        <v>0</v>
      </c>
      <c r="AE21" s="158">
        <v>0</v>
      </c>
      <c r="AF21" s="158">
        <v>1010.85</v>
      </c>
      <c r="AG21" s="138"/>
      <c r="AH21" s="117">
        <f>SUM(AI21:AK21)</f>
        <v>1288339.46</v>
      </c>
      <c r="AI21" s="158">
        <v>342414.98</v>
      </c>
      <c r="AJ21" s="215">
        <v>0</v>
      </c>
      <c r="AK21" s="158">
        <v>945924.4800000001</v>
      </c>
    </row>
    <row r="22" spans="1:37">
      <c r="B22" s="139"/>
      <c r="C22" s="139"/>
      <c r="D22" s="173"/>
      <c r="E22" s="174"/>
      <c r="F22" s="176"/>
      <c r="G22" s="176"/>
      <c r="H22" s="177"/>
      <c r="I22" s="174"/>
      <c r="J22" s="167"/>
      <c r="K22" s="167"/>
      <c r="L22" s="177"/>
      <c r="R22" s="117"/>
      <c r="S22" s="117"/>
      <c r="T22" s="117"/>
      <c r="U22" s="117"/>
      <c r="W22" s="117"/>
      <c r="X22" s="213"/>
      <c r="Y22" s="225"/>
      <c r="Z22" s="213"/>
      <c r="AC22" s="117"/>
      <c r="AD22" s="213"/>
      <c r="AE22" s="213"/>
      <c r="AF22" s="213"/>
      <c r="AG22" s="138"/>
      <c r="AH22" s="117"/>
      <c r="AI22" s="213"/>
      <c r="AJ22" s="213"/>
      <c r="AK22" s="213"/>
    </row>
    <row r="23" spans="1:37">
      <c r="A23" s="3" t="s">
        <v>61</v>
      </c>
      <c r="B23" s="139">
        <v>343.12449177008926</v>
      </c>
      <c r="C23" s="139">
        <v>229.27990219119974</v>
      </c>
      <c r="D23" s="173">
        <f>N23/'Tbl11'!C23</f>
        <v>193.32630946256126</v>
      </c>
      <c r="E23" s="174"/>
      <c r="F23" s="176">
        <v>97.056815654242655</v>
      </c>
      <c r="G23" s="176">
        <v>26.461489949463296</v>
      </c>
      <c r="H23" s="175">
        <f>O23/'Tbl11'!C23</f>
        <v>28.300047738245993</v>
      </c>
      <c r="I23" s="174"/>
      <c r="J23" s="175">
        <v>22.647341926674098</v>
      </c>
      <c r="K23" s="175">
        <v>20.189482791954912</v>
      </c>
      <c r="L23" s="175">
        <f>P23/'Tbl11'!C23</f>
        <v>23.227636486860849</v>
      </c>
      <c r="N23" s="45">
        <f t="shared" ref="N23:P27" si="4">R23+W23</f>
        <v>7815950.6999999974</v>
      </c>
      <c r="O23" s="45">
        <f t="shared" si="4"/>
        <v>1144136.9699999997</v>
      </c>
      <c r="P23" s="45">
        <f t="shared" si="4"/>
        <v>939065.47</v>
      </c>
      <c r="R23" s="117">
        <f>S23+T23+U23</f>
        <v>7054392.8099999977</v>
      </c>
      <c r="S23" s="90">
        <f t="shared" ref="S23:U27" si="5">AI23-AD23</f>
        <v>963692.4099999998</v>
      </c>
      <c r="T23" s="90">
        <f t="shared" si="5"/>
        <v>937055.34</v>
      </c>
      <c r="U23" s="117">
        <f t="shared" si="5"/>
        <v>5153645.0599999977</v>
      </c>
      <c r="W23" s="117">
        <f>X23+Y23+Z23</f>
        <v>761557.8899999999</v>
      </c>
      <c r="X23" s="158">
        <v>180444.56</v>
      </c>
      <c r="Y23" s="215">
        <v>2010.13</v>
      </c>
      <c r="Z23" s="158">
        <v>579103.19999999995</v>
      </c>
      <c r="AC23" s="117">
        <f>AD23+AE23+AF23</f>
        <v>0</v>
      </c>
      <c r="AD23" s="158">
        <v>0</v>
      </c>
      <c r="AE23" s="158">
        <v>0</v>
      </c>
      <c r="AF23" s="158">
        <v>0</v>
      </c>
      <c r="AG23" s="138"/>
      <c r="AH23" s="117">
        <f>SUM(AI23:AK23)</f>
        <v>7054392.8099999977</v>
      </c>
      <c r="AI23" s="159">
        <v>963692.4099999998</v>
      </c>
      <c r="AJ23" s="215">
        <v>937055.34</v>
      </c>
      <c r="AK23" s="158">
        <v>5153645.0599999977</v>
      </c>
    </row>
    <row r="24" spans="1:37">
      <c r="A24" s="3" t="s">
        <v>62</v>
      </c>
      <c r="B24" s="139">
        <v>179.48804858840654</v>
      </c>
      <c r="C24" s="139">
        <v>174.74877035076108</v>
      </c>
      <c r="D24" s="173">
        <f>N24/'Tbl11'!C24</f>
        <v>245.90965505904271</v>
      </c>
      <c r="E24" s="174"/>
      <c r="F24" s="176">
        <v>25.10698756652269</v>
      </c>
      <c r="G24" s="176">
        <v>23.410655195234945</v>
      </c>
      <c r="H24" s="175">
        <f>O24/'Tbl11'!C24</f>
        <v>95.81941149072577</v>
      </c>
      <c r="I24" s="174"/>
      <c r="J24" s="175">
        <v>9.4488771686991377</v>
      </c>
      <c r="K24" s="175">
        <v>5.7607941760423564</v>
      </c>
      <c r="L24" s="175">
        <f>P24/'Tbl11'!C24</f>
        <v>5.7178552837064025</v>
      </c>
      <c r="N24" s="45">
        <f t="shared" si="4"/>
        <v>897545.65</v>
      </c>
      <c r="O24" s="45">
        <f t="shared" si="4"/>
        <v>349731.27</v>
      </c>
      <c r="P24" s="45">
        <f t="shared" si="4"/>
        <v>20869.599999999999</v>
      </c>
      <c r="R24" s="117">
        <f>S24+T24+U24</f>
        <v>854131.88</v>
      </c>
      <c r="S24" s="90">
        <f t="shared" si="5"/>
        <v>339238.02</v>
      </c>
      <c r="T24" s="90">
        <f t="shared" si="5"/>
        <v>20869.599999999999</v>
      </c>
      <c r="U24" s="117">
        <f t="shared" si="5"/>
        <v>494024.26</v>
      </c>
      <c r="W24" s="117">
        <f>X24+Y24+Z24</f>
        <v>43413.770000000004</v>
      </c>
      <c r="X24" s="215">
        <v>10493.25</v>
      </c>
      <c r="Y24" s="158">
        <v>0</v>
      </c>
      <c r="Z24" s="158">
        <v>32920.520000000004</v>
      </c>
      <c r="AC24" s="117">
        <f>AD24+AE24+AF24</f>
        <v>0</v>
      </c>
      <c r="AD24" s="158">
        <v>0</v>
      </c>
      <c r="AE24" s="158">
        <v>0</v>
      </c>
      <c r="AF24" s="158">
        <v>0</v>
      </c>
      <c r="AG24" s="138"/>
      <c r="AH24" s="117">
        <f>SUM(AI24:AK24)</f>
        <v>854131.88</v>
      </c>
      <c r="AI24" s="159">
        <v>339238.02</v>
      </c>
      <c r="AJ24" s="215">
        <v>20869.599999999999</v>
      </c>
      <c r="AK24" s="158">
        <v>494024.26</v>
      </c>
    </row>
    <row r="25" spans="1:37">
      <c r="A25" s="3" t="s">
        <v>63</v>
      </c>
      <c r="B25" s="139">
        <v>243.58518509578963</v>
      </c>
      <c r="C25" s="139">
        <v>239.07703438018385</v>
      </c>
      <c r="D25" s="173">
        <f>N25/'Tbl11'!C25</f>
        <v>221.79961856427815</v>
      </c>
      <c r="E25" s="174"/>
      <c r="F25" s="176">
        <v>41.505023540091912</v>
      </c>
      <c r="G25" s="176">
        <v>36.482538865184431</v>
      </c>
      <c r="H25" s="175">
        <f>O25/'Tbl11'!C25</f>
        <v>25.85115342728848</v>
      </c>
      <c r="I25" s="174"/>
      <c r="J25" s="175">
        <v>36.443068110047754</v>
      </c>
      <c r="K25" s="175">
        <v>36.60813100246115</v>
      </c>
      <c r="L25" s="175">
        <f>P25/'Tbl11'!C25</f>
        <v>19.606804148046418</v>
      </c>
      <c r="N25" s="45">
        <f t="shared" si="4"/>
        <v>8268734.1400000015</v>
      </c>
      <c r="O25" s="45">
        <f t="shared" si="4"/>
        <v>963736.16999999993</v>
      </c>
      <c r="P25" s="45">
        <f t="shared" si="4"/>
        <v>730945.58</v>
      </c>
      <c r="R25" s="117">
        <f>S25+T25+U25</f>
        <v>7746777.6100000013</v>
      </c>
      <c r="S25" s="90">
        <f t="shared" si="5"/>
        <v>952430.54999999993</v>
      </c>
      <c r="T25" s="90">
        <f t="shared" si="5"/>
        <v>719272.51</v>
      </c>
      <c r="U25" s="117">
        <f t="shared" si="5"/>
        <v>6075074.5500000007</v>
      </c>
      <c r="W25" s="117">
        <f>X25+Y25+Z25</f>
        <v>521956.52999999991</v>
      </c>
      <c r="X25" s="215">
        <v>11305.62</v>
      </c>
      <c r="Y25" s="215">
        <v>11673.07</v>
      </c>
      <c r="Z25" s="158">
        <v>498977.83999999991</v>
      </c>
      <c r="AC25" s="117">
        <f>AD25+AE25+AF25</f>
        <v>0</v>
      </c>
      <c r="AD25" s="158">
        <v>0</v>
      </c>
      <c r="AE25" s="158">
        <v>0</v>
      </c>
      <c r="AF25" s="158">
        <v>0</v>
      </c>
      <c r="AG25" s="138"/>
      <c r="AH25" s="117">
        <f>SUM(AI25:AK25)</f>
        <v>7746777.6100000013</v>
      </c>
      <c r="AI25" s="159">
        <v>952430.54999999993</v>
      </c>
      <c r="AJ25" s="215">
        <v>719272.51</v>
      </c>
      <c r="AK25" s="158">
        <v>6075074.5500000007</v>
      </c>
    </row>
    <row r="26" spans="1:37">
      <c r="A26" s="3" t="s">
        <v>64</v>
      </c>
      <c r="B26" s="139">
        <v>391.64171459920038</v>
      </c>
      <c r="C26" s="139">
        <v>292.79106037711267</v>
      </c>
      <c r="D26" s="173">
        <f>N26/'Tbl11'!C26</f>
        <v>247.92923175193079</v>
      </c>
      <c r="E26" s="174"/>
      <c r="F26" s="176">
        <v>59.582589098169848</v>
      </c>
      <c r="G26" s="176">
        <v>60.02777036537114</v>
      </c>
      <c r="H26" s="175">
        <f>O26/'Tbl11'!C26</f>
        <v>45.80196659117744</v>
      </c>
      <c r="I26" s="174"/>
      <c r="J26" s="175">
        <v>15.377936372218077</v>
      </c>
      <c r="K26" s="175">
        <v>12.723024784465652</v>
      </c>
      <c r="L26" s="175">
        <f>P26/'Tbl11'!C26</f>
        <v>20.003038925343088</v>
      </c>
      <c r="N26" s="45">
        <f t="shared" si="4"/>
        <v>12808767.9</v>
      </c>
      <c r="O26" s="45">
        <f t="shared" si="4"/>
        <v>2366267</v>
      </c>
      <c r="P26" s="45">
        <f t="shared" si="4"/>
        <v>1033417</v>
      </c>
      <c r="R26" s="117">
        <f>S26+T26+U26</f>
        <v>12196165.140000001</v>
      </c>
      <c r="S26" s="90">
        <f t="shared" si="5"/>
        <v>2349728</v>
      </c>
      <c r="T26" s="90">
        <f t="shared" si="5"/>
        <v>1032606</v>
      </c>
      <c r="U26" s="117">
        <f t="shared" si="5"/>
        <v>8813831.1400000006</v>
      </c>
      <c r="W26" s="117">
        <f>X26+Y26+Z26</f>
        <v>612602.76</v>
      </c>
      <c r="X26" s="215">
        <v>16539</v>
      </c>
      <c r="Y26" s="215">
        <v>811</v>
      </c>
      <c r="Z26" s="158">
        <v>595252.76</v>
      </c>
      <c r="AC26" s="117">
        <f>AD26+AE26+AF26</f>
        <v>0</v>
      </c>
      <c r="AD26" s="158">
        <v>0</v>
      </c>
      <c r="AE26" s="158">
        <v>0</v>
      </c>
      <c r="AF26" s="158">
        <v>0</v>
      </c>
      <c r="AG26" s="138"/>
      <c r="AH26" s="117">
        <f>SUM(AI26:AK26)</f>
        <v>12196165.140000001</v>
      </c>
      <c r="AI26" s="159">
        <v>2349728</v>
      </c>
      <c r="AJ26" s="215">
        <v>1032606</v>
      </c>
      <c r="AK26" s="158">
        <v>8813831.1400000006</v>
      </c>
    </row>
    <row r="27" spans="1:37">
      <c r="A27" s="3" t="s">
        <v>65</v>
      </c>
      <c r="B27" s="139">
        <v>251.4556521517714</v>
      </c>
      <c r="C27" s="139">
        <v>231.33983197112232</v>
      </c>
      <c r="D27" s="173">
        <f>N27/'Tbl11'!C27</f>
        <v>206.02121896162527</v>
      </c>
      <c r="E27" s="174"/>
      <c r="F27" s="176">
        <v>85.641154868341076</v>
      </c>
      <c r="G27" s="176">
        <v>33.347346419431503</v>
      </c>
      <c r="H27" s="175">
        <f>O27/'Tbl11'!C27</f>
        <v>37.310092174567345</v>
      </c>
      <c r="I27" s="174"/>
      <c r="J27" s="175">
        <v>16.804505145090602</v>
      </c>
      <c r="K27" s="175">
        <v>11.824823127826999</v>
      </c>
      <c r="L27" s="175">
        <f>P27/'Tbl11'!C27</f>
        <v>0</v>
      </c>
      <c r="N27" s="45">
        <f t="shared" si="4"/>
        <v>438083.51999999996</v>
      </c>
      <c r="O27" s="45">
        <f t="shared" si="4"/>
        <v>79336.180000000008</v>
      </c>
      <c r="P27" s="45">
        <f t="shared" si="4"/>
        <v>0</v>
      </c>
      <c r="R27" s="117">
        <f>S27+T27+U27</f>
        <v>390844.29</v>
      </c>
      <c r="S27" s="90">
        <f t="shared" si="5"/>
        <v>74415.12000000001</v>
      </c>
      <c r="T27" s="90">
        <f t="shared" si="5"/>
        <v>0</v>
      </c>
      <c r="U27" s="117">
        <f t="shared" si="5"/>
        <v>316429.17</v>
      </c>
      <c r="W27" s="117">
        <f>X27+Y27+Z27</f>
        <v>47239.23</v>
      </c>
      <c r="X27" s="158">
        <v>4921.0600000000004</v>
      </c>
      <c r="Y27" s="158">
        <v>0</v>
      </c>
      <c r="Z27" s="158">
        <v>42318.170000000006</v>
      </c>
      <c r="AC27" s="117">
        <f>AD27+AE27+AF27</f>
        <v>0</v>
      </c>
      <c r="AD27" s="158">
        <v>0</v>
      </c>
      <c r="AE27" s="158">
        <v>0</v>
      </c>
      <c r="AF27" s="158">
        <v>0</v>
      </c>
      <c r="AG27" s="138"/>
      <c r="AH27" s="117">
        <f>SUM(AI27:AK27)</f>
        <v>390844.29</v>
      </c>
      <c r="AI27" s="159">
        <v>74415.12000000001</v>
      </c>
      <c r="AJ27" s="215">
        <v>0</v>
      </c>
      <c r="AK27" s="158">
        <v>316429.17</v>
      </c>
    </row>
    <row r="28" spans="1:37">
      <c r="B28" s="139"/>
      <c r="C28" s="139"/>
      <c r="D28" s="173"/>
      <c r="E28" s="174"/>
      <c r="F28" s="176"/>
      <c r="G28" s="176"/>
      <c r="H28" s="177"/>
      <c r="I28" s="174"/>
      <c r="J28" s="167"/>
      <c r="K28" s="167"/>
      <c r="L28" s="177"/>
      <c r="R28" s="117"/>
      <c r="S28" s="117"/>
      <c r="T28" s="117"/>
      <c r="U28" s="117"/>
      <c r="W28" s="117"/>
      <c r="X28" s="225"/>
      <c r="Y28" s="213"/>
      <c r="Z28" s="213"/>
      <c r="AC28" s="117"/>
      <c r="AD28" s="213"/>
      <c r="AE28" s="213"/>
      <c r="AF28" s="213"/>
      <c r="AG28" s="138"/>
      <c r="AH28" s="117"/>
      <c r="AI28" s="213"/>
      <c r="AJ28" s="213"/>
      <c r="AK28" s="213"/>
    </row>
    <row r="29" spans="1:37">
      <c r="A29" s="3" t="s">
        <v>66</v>
      </c>
      <c r="B29" s="139">
        <v>190.4012472260107</v>
      </c>
      <c r="C29" s="139">
        <v>195.58664306438499</v>
      </c>
      <c r="D29" s="173">
        <f>N29/'Tbl11'!C29</f>
        <v>188.61061083189654</v>
      </c>
      <c r="E29" s="174"/>
      <c r="F29" s="176">
        <v>27.540511776114489</v>
      </c>
      <c r="G29" s="176">
        <v>27.662373634355177</v>
      </c>
      <c r="H29" s="175">
        <f>O29/'Tbl11'!C29</f>
        <v>34.907351451406818</v>
      </c>
      <c r="I29" s="174"/>
      <c r="J29" s="175">
        <v>18.134001687169011</v>
      </c>
      <c r="K29" s="175">
        <v>17.539917400688005</v>
      </c>
      <c r="L29" s="175">
        <f>P29/'Tbl11'!C29</f>
        <v>16.421595804521306</v>
      </c>
      <c r="N29" s="45">
        <f t="shared" ref="N29:P33" si="6">R29+W29</f>
        <v>27796998.02</v>
      </c>
      <c r="O29" s="45">
        <f t="shared" si="6"/>
        <v>5144565.169999999</v>
      </c>
      <c r="P29" s="45">
        <f t="shared" si="6"/>
        <v>2420177.02</v>
      </c>
      <c r="R29" s="117">
        <f>S29+T29+U29</f>
        <v>25561872.530000001</v>
      </c>
      <c r="S29" s="90">
        <f t="shared" ref="S29:U33" si="7">AI29-AD29</f>
        <v>4992496.3599999994</v>
      </c>
      <c r="T29" s="90">
        <f t="shared" si="7"/>
        <v>2403588.91</v>
      </c>
      <c r="U29" s="117">
        <f t="shared" si="7"/>
        <v>18165787.260000002</v>
      </c>
      <c r="W29" s="117">
        <f>X29+Y29+Z29</f>
        <v>2235125.4899999998</v>
      </c>
      <c r="X29" s="215">
        <v>152068.81</v>
      </c>
      <c r="Y29" s="158">
        <v>16588.11</v>
      </c>
      <c r="Z29" s="158">
        <v>2066468.5699999998</v>
      </c>
      <c r="AC29" s="117">
        <f>AD29+AE29+AF29</f>
        <v>0</v>
      </c>
      <c r="AD29" s="158">
        <v>0</v>
      </c>
      <c r="AE29" s="158">
        <v>0</v>
      </c>
      <c r="AF29" s="158">
        <v>0</v>
      </c>
      <c r="AG29" s="138"/>
      <c r="AH29" s="117">
        <f>SUM(AI29:AK29)</f>
        <v>25561872.530000001</v>
      </c>
      <c r="AI29" s="159">
        <v>4992496.3599999994</v>
      </c>
      <c r="AJ29" s="215">
        <v>2403588.91</v>
      </c>
      <c r="AK29" s="145">
        <v>18165787.260000002</v>
      </c>
    </row>
    <row r="30" spans="1:37">
      <c r="A30" s="3" t="s">
        <v>67</v>
      </c>
      <c r="B30" s="139">
        <v>176.1160815916819</v>
      </c>
      <c r="C30" s="139">
        <v>153.55701724370576</v>
      </c>
      <c r="D30" s="173">
        <f>N30/'Tbl11'!C30</f>
        <v>198.03971875341216</v>
      </c>
      <c r="E30" s="174"/>
      <c r="F30" s="176">
        <v>19.850120507624109</v>
      </c>
      <c r="G30" s="176">
        <v>18.962069028754019</v>
      </c>
      <c r="H30" s="175">
        <f>O30/'Tbl11'!C30</f>
        <v>44.693705159854424</v>
      </c>
      <c r="I30" s="174"/>
      <c r="J30" s="175">
        <v>3.3778839941703103</v>
      </c>
      <c r="K30" s="175">
        <v>1.9279767532038763</v>
      </c>
      <c r="L30" s="175">
        <f>P30/'Tbl11'!C30</f>
        <v>4.7803258743084385</v>
      </c>
      <c r="N30" s="45">
        <f t="shared" si="6"/>
        <v>24122762.650000002</v>
      </c>
      <c r="O30" s="45">
        <f t="shared" si="6"/>
        <v>5444037.4299999997</v>
      </c>
      <c r="P30" s="45">
        <f t="shared" si="6"/>
        <v>582280.5</v>
      </c>
      <c r="R30" s="117">
        <f>S30+T30+U30</f>
        <v>22491311.700000003</v>
      </c>
      <c r="S30" s="90">
        <f t="shared" si="7"/>
        <v>5444037.4299999997</v>
      </c>
      <c r="T30" s="90">
        <f t="shared" si="7"/>
        <v>582280.5</v>
      </c>
      <c r="U30" s="117">
        <f t="shared" si="7"/>
        <v>16464993.770000003</v>
      </c>
      <c r="W30" s="117">
        <f>X30+Y30+Z30</f>
        <v>1631450.95</v>
      </c>
      <c r="X30" s="158">
        <v>0</v>
      </c>
      <c r="Y30" s="158">
        <v>0</v>
      </c>
      <c r="Z30" s="158">
        <v>1631450.95</v>
      </c>
      <c r="AC30" s="117">
        <f>AD30+AE30+AF30</f>
        <v>0</v>
      </c>
      <c r="AD30" s="158">
        <v>0</v>
      </c>
      <c r="AE30" s="158">
        <v>0</v>
      </c>
      <c r="AF30" s="158">
        <v>0</v>
      </c>
      <c r="AG30" s="138"/>
      <c r="AH30" s="117">
        <f>SUM(AI30:AK30)</f>
        <v>22491311.700000003</v>
      </c>
      <c r="AI30" s="159">
        <v>5444037.4299999997</v>
      </c>
      <c r="AJ30" s="215">
        <v>582280.5</v>
      </c>
      <c r="AK30" s="145">
        <v>16464993.770000003</v>
      </c>
    </row>
    <row r="31" spans="1:37">
      <c r="A31" s="3" t="s">
        <v>68</v>
      </c>
      <c r="B31" s="139">
        <v>191.7549493084596</v>
      </c>
      <c r="C31" s="139">
        <v>195.80033946138826</v>
      </c>
      <c r="D31" s="173">
        <f>N31/'Tbl11'!C31</f>
        <v>217.11764636356472</v>
      </c>
      <c r="E31" s="174"/>
      <c r="F31" s="176">
        <v>11.101595457991237</v>
      </c>
      <c r="G31" s="176">
        <v>3.9016596830123036</v>
      </c>
      <c r="H31" s="175">
        <f>O31/'Tbl11'!C31</f>
        <v>5.7167191973314422</v>
      </c>
      <c r="I31" s="174"/>
      <c r="J31" s="175">
        <v>11.266833812666968</v>
      </c>
      <c r="K31" s="175">
        <v>11.773802205411831</v>
      </c>
      <c r="L31" s="175">
        <f>P31/'Tbl11'!C31</f>
        <v>0</v>
      </c>
      <c r="N31" s="45">
        <f t="shared" si="6"/>
        <v>1653264.03</v>
      </c>
      <c r="O31" s="45">
        <f t="shared" si="6"/>
        <v>43530.53</v>
      </c>
      <c r="P31" s="45">
        <f t="shared" si="6"/>
        <v>0</v>
      </c>
      <c r="R31" s="117">
        <f>S31+T31+U31</f>
        <v>1404537.97</v>
      </c>
      <c r="S31" s="90">
        <f t="shared" si="7"/>
        <v>42298.080000000002</v>
      </c>
      <c r="T31" s="90">
        <f t="shared" si="7"/>
        <v>0</v>
      </c>
      <c r="U31" s="117">
        <f t="shared" si="7"/>
        <v>1362239.89</v>
      </c>
      <c r="W31" s="117">
        <f>X31+Y31+Z31</f>
        <v>248726.06000000003</v>
      </c>
      <c r="X31" s="158">
        <v>1232.45</v>
      </c>
      <c r="Y31" s="158">
        <v>0</v>
      </c>
      <c r="Z31" s="158">
        <v>247493.61000000002</v>
      </c>
      <c r="AC31" s="117">
        <f>AD31+AE31+AF31</f>
        <v>0</v>
      </c>
      <c r="AD31" s="158">
        <v>0</v>
      </c>
      <c r="AE31" s="158">
        <v>0</v>
      </c>
      <c r="AF31" s="158">
        <v>0</v>
      </c>
      <c r="AG31" s="138"/>
      <c r="AH31" s="117">
        <f>SUM(AI31:AK31)</f>
        <v>1404537.97</v>
      </c>
      <c r="AI31" s="159">
        <v>42298.080000000002</v>
      </c>
      <c r="AJ31" s="215">
        <v>0</v>
      </c>
      <c r="AK31" s="145">
        <v>1362239.89</v>
      </c>
    </row>
    <row r="32" spans="1:37">
      <c r="A32" s="3" t="s">
        <v>69</v>
      </c>
      <c r="B32" s="139">
        <v>225.79515807628221</v>
      </c>
      <c r="C32" s="139">
        <v>208.41977930862413</v>
      </c>
      <c r="D32" s="173">
        <f>N32/'Tbl11'!C32</f>
        <v>263.18527863613394</v>
      </c>
      <c r="E32" s="174"/>
      <c r="F32" s="176">
        <v>10.652811345600318</v>
      </c>
      <c r="G32" s="176">
        <v>13.163721678759936</v>
      </c>
      <c r="H32" s="175">
        <f>O32/'Tbl11'!C32</f>
        <v>11.501796477541093</v>
      </c>
      <c r="I32" s="174"/>
      <c r="J32" s="175">
        <v>14.386929136611004</v>
      </c>
      <c r="K32" s="175">
        <v>13.977327068565938</v>
      </c>
      <c r="L32" s="175">
        <f>P32/'Tbl11'!C32</f>
        <v>12.811160719530966</v>
      </c>
      <c r="N32" s="45">
        <f t="shared" si="6"/>
        <v>4479992.4499999993</v>
      </c>
      <c r="O32" s="45">
        <f t="shared" si="6"/>
        <v>195785.88</v>
      </c>
      <c r="P32" s="45">
        <f t="shared" si="6"/>
        <v>218074.14</v>
      </c>
      <c r="R32" s="117">
        <f>S32+T32+U32</f>
        <v>4280145.0199999996</v>
      </c>
      <c r="S32" s="90">
        <f t="shared" si="7"/>
        <v>195785.88</v>
      </c>
      <c r="T32" s="90">
        <f t="shared" si="7"/>
        <v>218074.14</v>
      </c>
      <c r="U32" s="117">
        <f t="shared" si="7"/>
        <v>3866285</v>
      </c>
      <c r="W32" s="117">
        <f>X32+Y32+Z32</f>
        <v>199847.43000000002</v>
      </c>
      <c r="X32" s="158">
        <v>0</v>
      </c>
      <c r="Y32" s="158">
        <v>0</v>
      </c>
      <c r="Z32" s="158">
        <v>199847.43000000002</v>
      </c>
      <c r="AC32" s="117">
        <f>AD32+AE32+AF32</f>
        <v>14812.57</v>
      </c>
      <c r="AD32" s="158">
        <v>0</v>
      </c>
      <c r="AE32" s="158">
        <v>0</v>
      </c>
      <c r="AF32" s="158">
        <v>14812.57</v>
      </c>
      <c r="AG32" s="138"/>
      <c r="AH32" s="117">
        <f>SUM(AI32:AK32)</f>
        <v>4294957.59</v>
      </c>
      <c r="AI32" s="159">
        <v>195785.88</v>
      </c>
      <c r="AJ32" s="215">
        <v>218074.14</v>
      </c>
      <c r="AK32" s="145">
        <v>3881097.57</v>
      </c>
    </row>
    <row r="33" spans="1:37">
      <c r="A33" s="3" t="s">
        <v>70</v>
      </c>
      <c r="B33" s="139">
        <v>249.88252425449801</v>
      </c>
      <c r="C33" s="139">
        <v>235.1646789097525</v>
      </c>
      <c r="D33" s="173">
        <f>N33/'Tbl11'!C33</f>
        <v>185.76842611390109</v>
      </c>
      <c r="E33" s="174"/>
      <c r="F33" s="176">
        <v>45.015608640497412</v>
      </c>
      <c r="G33" s="176">
        <v>21.53274205574812</v>
      </c>
      <c r="H33" s="175">
        <f>O33/'Tbl11'!C33</f>
        <v>28.211992021939668</v>
      </c>
      <c r="I33" s="174"/>
      <c r="J33" s="175">
        <v>17.374092801372186</v>
      </c>
      <c r="K33" s="175">
        <v>16.930636157721011</v>
      </c>
      <c r="L33" s="175">
        <f>P33/'Tbl11'!C33</f>
        <v>4.2522669800904662</v>
      </c>
      <c r="N33" s="45">
        <f t="shared" si="6"/>
        <v>521582.01</v>
      </c>
      <c r="O33" s="45">
        <f t="shared" si="6"/>
        <v>79210.81</v>
      </c>
      <c r="P33" s="45">
        <f t="shared" si="6"/>
        <v>11939.09</v>
      </c>
      <c r="R33" s="117">
        <f>S33+T33+U33</f>
        <v>482793.87</v>
      </c>
      <c r="S33" s="90">
        <f t="shared" si="7"/>
        <v>79210.81</v>
      </c>
      <c r="T33" s="90">
        <f t="shared" si="7"/>
        <v>11939.09</v>
      </c>
      <c r="U33" s="117">
        <f t="shared" si="7"/>
        <v>391643.97</v>
      </c>
      <c r="W33" s="117">
        <f>X33+Y33+Z33</f>
        <v>38788.14</v>
      </c>
      <c r="X33" s="158">
        <v>0</v>
      </c>
      <c r="Y33" s="158">
        <v>0</v>
      </c>
      <c r="Z33" s="158">
        <v>38788.14</v>
      </c>
      <c r="AC33" s="117">
        <f>AD33+AE33+AF33</f>
        <v>13167.09</v>
      </c>
      <c r="AD33" s="158">
        <v>0</v>
      </c>
      <c r="AE33" s="158">
        <v>0</v>
      </c>
      <c r="AF33" s="158">
        <v>13167.09</v>
      </c>
      <c r="AG33" s="138"/>
      <c r="AH33" s="117">
        <f>SUM(AI33:AK33)</f>
        <v>495960.95999999996</v>
      </c>
      <c r="AI33" s="159">
        <v>79210.81</v>
      </c>
      <c r="AJ33" s="215">
        <v>11939.09</v>
      </c>
      <c r="AK33" s="145">
        <v>404811.06</v>
      </c>
    </row>
    <row r="34" spans="1:37">
      <c r="B34" s="139"/>
      <c r="C34" s="139"/>
      <c r="D34" s="173"/>
      <c r="E34" s="172"/>
      <c r="F34" s="176"/>
      <c r="G34" s="176"/>
      <c r="H34" s="177"/>
      <c r="I34" s="172"/>
      <c r="J34" s="167"/>
      <c r="K34" s="167"/>
      <c r="L34" s="177"/>
      <c r="R34" s="117"/>
      <c r="S34" s="117"/>
      <c r="T34" s="117"/>
      <c r="U34" s="117"/>
      <c r="W34" s="117"/>
      <c r="X34" s="225"/>
      <c r="Y34" s="213"/>
      <c r="Z34" s="213"/>
      <c r="AC34" s="117"/>
      <c r="AD34" s="213"/>
      <c r="AE34" s="213"/>
      <c r="AF34" s="213"/>
      <c r="AG34" s="138"/>
      <c r="AH34" s="117"/>
      <c r="AI34" s="213"/>
      <c r="AJ34" s="217"/>
      <c r="AK34" s="213"/>
    </row>
    <row r="35" spans="1:37">
      <c r="A35" s="3" t="s">
        <v>71</v>
      </c>
      <c r="B35" s="139">
        <v>332.20291397701783</v>
      </c>
      <c r="C35" s="139">
        <v>194.20705005905333</v>
      </c>
      <c r="D35" s="173">
        <f>N35/'Tbl11'!C35</f>
        <v>187.99134989591818</v>
      </c>
      <c r="E35" s="174"/>
      <c r="F35" s="176">
        <v>44.114471455386166</v>
      </c>
      <c r="G35" s="176">
        <v>1.4443740347051874</v>
      </c>
      <c r="H35" s="175">
        <f>O35/'Tbl11'!C35</f>
        <v>8.1977192506109144</v>
      </c>
      <c r="I35" s="174"/>
      <c r="J35" s="175">
        <v>31.398793663874013</v>
      </c>
      <c r="K35" s="175">
        <v>9.4997887707822279</v>
      </c>
      <c r="L35" s="175">
        <f>P35/'Tbl11'!C35</f>
        <v>9.1828355507285711</v>
      </c>
      <c r="N35" s="45">
        <f t="shared" ref="N35:P38" si="8">R35+W35</f>
        <v>830846.57000000007</v>
      </c>
      <c r="O35" s="45">
        <f t="shared" si="8"/>
        <v>36230.639999999999</v>
      </c>
      <c r="P35" s="45">
        <f t="shared" si="8"/>
        <v>40584.46</v>
      </c>
      <c r="R35" s="117">
        <f>S35+T35+U35</f>
        <v>759759.00000000012</v>
      </c>
      <c r="S35" s="90">
        <f t="shared" ref="S35:U38" si="9">AI35-AD35</f>
        <v>28146.31</v>
      </c>
      <c r="T35" s="90">
        <f t="shared" si="9"/>
        <v>40584.46</v>
      </c>
      <c r="U35" s="117">
        <f t="shared" si="9"/>
        <v>691028.2300000001</v>
      </c>
      <c r="W35" s="117">
        <f>X35+Y35+Z35</f>
        <v>71087.570000000007</v>
      </c>
      <c r="X35" s="215">
        <v>8084.3300000000008</v>
      </c>
      <c r="Y35" s="158">
        <v>0</v>
      </c>
      <c r="Z35" s="158">
        <v>63003.240000000005</v>
      </c>
      <c r="AC35" s="117">
        <f>AD35+AE35+AF35</f>
        <v>0</v>
      </c>
      <c r="AD35" s="158">
        <v>0</v>
      </c>
      <c r="AE35" s="158">
        <v>0</v>
      </c>
      <c r="AF35" s="159">
        <v>0</v>
      </c>
      <c r="AG35" s="138"/>
      <c r="AH35" s="117">
        <f>SUM(AI35:AK35)</f>
        <v>759759.00000000012</v>
      </c>
      <c r="AI35" s="159">
        <v>28146.31</v>
      </c>
      <c r="AJ35" s="158">
        <v>40584.46</v>
      </c>
      <c r="AK35" s="158">
        <v>691028.2300000001</v>
      </c>
    </row>
    <row r="36" spans="1:37">
      <c r="A36" s="3" t="s">
        <v>72</v>
      </c>
      <c r="B36" s="139">
        <v>351.48840401850867</v>
      </c>
      <c r="C36" s="139">
        <v>377.49061182501907</v>
      </c>
      <c r="D36" s="173">
        <f>N36/'Tbl11'!C36</f>
        <v>326.8108125736598</v>
      </c>
      <c r="E36" s="174"/>
      <c r="F36" s="176">
        <v>50.503604151658038</v>
      </c>
      <c r="G36" s="176">
        <v>60.762008812326293</v>
      </c>
      <c r="H36" s="175">
        <f>O36/'Tbl11'!C36</f>
        <v>33.534196108067263</v>
      </c>
      <c r="I36" s="174"/>
      <c r="J36" s="175">
        <v>0.2493668360749729</v>
      </c>
      <c r="K36" s="175">
        <v>0.23431217669326654</v>
      </c>
      <c r="L36" s="175">
        <f>P36/'Tbl11'!C36</f>
        <v>0.40175029014061697</v>
      </c>
      <c r="N36" s="45">
        <f t="shared" si="8"/>
        <v>7265200.4500000011</v>
      </c>
      <c r="O36" s="45">
        <f t="shared" si="8"/>
        <v>745485.3</v>
      </c>
      <c r="P36" s="45">
        <f t="shared" si="8"/>
        <v>8931.15</v>
      </c>
      <c r="R36" s="117">
        <f>S36+T36+U36</f>
        <v>6766027.6100000013</v>
      </c>
      <c r="S36" s="90">
        <f t="shared" si="9"/>
        <v>745485.3</v>
      </c>
      <c r="T36" s="90">
        <f t="shared" si="9"/>
        <v>7917.99</v>
      </c>
      <c r="U36" s="117">
        <f t="shared" si="9"/>
        <v>6012624.3200000012</v>
      </c>
      <c r="W36" s="117">
        <f>X36+Y36+Z36</f>
        <v>499172.83999999997</v>
      </c>
      <c r="X36" s="158">
        <v>0</v>
      </c>
      <c r="Y36" s="215">
        <v>1013.16</v>
      </c>
      <c r="Z36" s="158">
        <v>498159.68</v>
      </c>
      <c r="AC36" s="117">
        <f>AD36+AE36+AF36</f>
        <v>0</v>
      </c>
      <c r="AD36" s="158">
        <v>0</v>
      </c>
      <c r="AE36" s="158">
        <v>0</v>
      </c>
      <c r="AF36" s="158">
        <v>0</v>
      </c>
      <c r="AG36" s="138"/>
      <c r="AH36" s="117">
        <f>SUM(AI36:AK36)</f>
        <v>6766027.6100000013</v>
      </c>
      <c r="AI36" s="159">
        <v>745485.3</v>
      </c>
      <c r="AJ36" s="215">
        <v>7917.99</v>
      </c>
      <c r="AK36" s="158">
        <v>6012624.3200000012</v>
      </c>
    </row>
    <row r="37" spans="1:37">
      <c r="A37" s="3" t="s">
        <v>73</v>
      </c>
      <c r="B37" s="139">
        <v>282.9305417461353</v>
      </c>
      <c r="C37" s="139">
        <v>226.3678312927232</v>
      </c>
      <c r="D37" s="173">
        <f>N37/'Tbl11'!C37</f>
        <v>239.45407333126184</v>
      </c>
      <c r="E37" s="174"/>
      <c r="F37" s="176">
        <v>34.936154706887692</v>
      </c>
      <c r="G37" s="176">
        <v>44.267278628126348</v>
      </c>
      <c r="H37" s="175">
        <f>O37/'Tbl11'!C37</f>
        <v>42.476445580633317</v>
      </c>
      <c r="I37" s="174"/>
      <c r="J37" s="175">
        <v>16.57467080442731</v>
      </c>
      <c r="K37" s="175">
        <v>15.88666321985022</v>
      </c>
      <c r="L37" s="175">
        <f>P37/'Tbl11'!C37</f>
        <v>14.724151153922206</v>
      </c>
      <c r="N37" s="45">
        <f t="shared" si="8"/>
        <v>3390765.46</v>
      </c>
      <c r="O37" s="45">
        <f t="shared" si="8"/>
        <v>601483.46</v>
      </c>
      <c r="P37" s="45">
        <f t="shared" si="8"/>
        <v>208499.87</v>
      </c>
      <c r="R37" s="117">
        <f>S37+T37+U37</f>
        <v>3247967.5</v>
      </c>
      <c r="S37" s="90">
        <f t="shared" si="9"/>
        <v>595202.84</v>
      </c>
      <c r="T37" s="90">
        <f t="shared" si="9"/>
        <v>208499.87</v>
      </c>
      <c r="U37" s="117">
        <f t="shared" si="9"/>
        <v>2444264.79</v>
      </c>
      <c r="W37" s="117">
        <f>X37+Y37+Z37</f>
        <v>142797.96000000002</v>
      </c>
      <c r="X37" s="215">
        <v>6280.62</v>
      </c>
      <c r="Y37" s="158">
        <v>0</v>
      </c>
      <c r="Z37" s="158">
        <v>136517.34000000003</v>
      </c>
      <c r="AC37" s="117">
        <f>AD37+AE37+AF37</f>
        <v>0</v>
      </c>
      <c r="AD37" s="158">
        <v>0</v>
      </c>
      <c r="AE37" s="158">
        <v>0</v>
      </c>
      <c r="AF37" s="158">
        <v>0</v>
      </c>
      <c r="AG37" s="138"/>
      <c r="AH37" s="117">
        <f>SUM(AI37:AK37)</f>
        <v>3247967.5</v>
      </c>
      <c r="AI37" s="159">
        <v>595202.84</v>
      </c>
      <c r="AJ37" s="215">
        <v>208499.87</v>
      </c>
      <c r="AK37" s="158">
        <v>2444264.79</v>
      </c>
    </row>
    <row r="38" spans="1:37" ht="13.5" thickBot="1">
      <c r="A38" s="8" t="s">
        <v>74</v>
      </c>
      <c r="B38" s="140">
        <v>532.26384136427009</v>
      </c>
      <c r="C38" s="140">
        <v>496.52995670971137</v>
      </c>
      <c r="D38" s="178">
        <f>N38/'Tbl11'!C38</f>
        <v>360.22612612612608</v>
      </c>
      <c r="E38" s="179"/>
      <c r="F38" s="181">
        <v>34.749782929952936</v>
      </c>
      <c r="G38" s="181">
        <v>102.94120632774006</v>
      </c>
      <c r="H38" s="180">
        <f>O38/'Tbl11'!C38</f>
        <v>30.786733884143214</v>
      </c>
      <c r="I38" s="179"/>
      <c r="J38" s="180">
        <v>10.816589256378121</v>
      </c>
      <c r="K38" s="180">
        <v>11.412351191752682</v>
      </c>
      <c r="L38" s="180">
        <f>P38/'Tbl11'!C38</f>
        <v>8.3100234949975871</v>
      </c>
      <c r="N38" s="45">
        <f t="shared" si="8"/>
        <v>2315137.2899999996</v>
      </c>
      <c r="O38" s="45">
        <f t="shared" si="8"/>
        <v>197863.26</v>
      </c>
      <c r="P38" s="45">
        <f t="shared" si="8"/>
        <v>53407.689999999995</v>
      </c>
      <c r="R38" s="118">
        <f>S38+T38+U38</f>
        <v>2117696.0499999998</v>
      </c>
      <c r="S38" s="91">
        <f t="shared" si="9"/>
        <v>180999.25</v>
      </c>
      <c r="T38" s="91">
        <f t="shared" si="9"/>
        <v>52628.59</v>
      </c>
      <c r="U38" s="117">
        <f t="shared" si="9"/>
        <v>1884068.2099999997</v>
      </c>
      <c r="W38" s="118">
        <f>X38+Y38+Z38</f>
        <v>197441.23999999996</v>
      </c>
      <c r="X38" s="216">
        <v>16864.009999999998</v>
      </c>
      <c r="Y38" s="216">
        <v>779.1</v>
      </c>
      <c r="Z38" s="216">
        <v>179798.12999999998</v>
      </c>
      <c r="AC38" s="118">
        <f>AD38+AE38+AF38</f>
        <v>8993.0199999999986</v>
      </c>
      <c r="AD38" s="220">
        <v>0</v>
      </c>
      <c r="AE38" s="220">
        <v>0</v>
      </c>
      <c r="AF38" s="220">
        <v>8993.0199999999986</v>
      </c>
      <c r="AG38" s="138"/>
      <c r="AH38" s="118">
        <f>SUM(AI38:AK38)</f>
        <v>2126689.0699999998</v>
      </c>
      <c r="AI38" s="216">
        <v>180999.25</v>
      </c>
      <c r="AJ38" s="218">
        <v>52628.59</v>
      </c>
      <c r="AK38" s="216">
        <v>1893061.2299999997</v>
      </c>
    </row>
    <row r="39" spans="1:37">
      <c r="A39" s="3" t="s">
        <v>179</v>
      </c>
      <c r="B39" s="2"/>
      <c r="C39" s="2"/>
      <c r="E39" s="35"/>
      <c r="F39" s="2"/>
      <c r="G39" s="2"/>
      <c r="H39" s="35"/>
      <c r="I39" s="35"/>
      <c r="J39" s="2"/>
      <c r="K39" s="2"/>
      <c r="L39" s="35"/>
    </row>
    <row r="40" spans="1:37">
      <c r="A40" s="135" t="s">
        <v>184</v>
      </c>
      <c r="B40" s="2"/>
      <c r="C40" s="2"/>
      <c r="E40" s="35"/>
      <c r="F40" s="2"/>
      <c r="G40" s="2"/>
      <c r="H40" s="35"/>
      <c r="I40" s="35"/>
      <c r="J40" s="2"/>
      <c r="K40" s="2"/>
      <c r="L40" s="35"/>
    </row>
    <row r="41" spans="1:37">
      <c r="H41" s="37"/>
      <c r="I41" s="37"/>
      <c r="L41" s="37"/>
    </row>
    <row r="42" spans="1:37">
      <c r="H42" s="37"/>
      <c r="I42" s="37"/>
      <c r="L42" s="37"/>
      <c r="V42" s="45"/>
      <c r="AB42" s="31"/>
      <c r="AC42" s="10"/>
      <c r="AD42" s="10"/>
      <c r="AE42" s="10"/>
      <c r="AF42" s="10"/>
      <c r="AH42" s="21"/>
    </row>
    <row r="43" spans="1:37">
      <c r="H43" s="37"/>
      <c r="I43" s="37"/>
      <c r="L43" s="37"/>
      <c r="V43" s="45"/>
      <c r="AB43" s="31"/>
      <c r="AC43" s="10"/>
      <c r="AD43" s="10"/>
      <c r="AE43" s="10"/>
      <c r="AF43" s="10"/>
    </row>
    <row r="44" spans="1:37">
      <c r="H44" s="37"/>
      <c r="I44" s="37"/>
      <c r="V44" s="45"/>
      <c r="AB44" s="31"/>
      <c r="AC44" s="10"/>
      <c r="AD44" s="10"/>
      <c r="AE44" s="10"/>
      <c r="AF44" s="10"/>
    </row>
    <row r="45" spans="1:37">
      <c r="H45" s="37"/>
      <c r="I45" s="37"/>
      <c r="V45" s="45"/>
      <c r="AB45" s="31"/>
      <c r="AC45" s="10"/>
      <c r="AD45" s="10"/>
      <c r="AE45" s="10"/>
      <c r="AF45" s="10"/>
    </row>
    <row r="46" spans="1:37">
      <c r="H46" s="37"/>
      <c r="I46" s="37"/>
      <c r="V46" s="45"/>
      <c r="AB46" s="31"/>
      <c r="AC46" s="10"/>
      <c r="AD46" s="10"/>
      <c r="AE46" s="10"/>
      <c r="AF46" s="10"/>
    </row>
    <row r="47" spans="1:37">
      <c r="AB47" s="31"/>
      <c r="AC47" s="10"/>
      <c r="AD47" s="10"/>
      <c r="AE47" s="10"/>
      <c r="AF47" s="10"/>
    </row>
    <row r="48" spans="1:37">
      <c r="V48" s="45"/>
      <c r="AB48" s="31"/>
      <c r="AC48" s="10"/>
      <c r="AD48" s="10"/>
      <c r="AE48" s="10"/>
      <c r="AF48" s="10"/>
    </row>
    <row r="49" spans="22:32">
      <c r="V49" s="45"/>
      <c r="AB49" s="31"/>
      <c r="AC49" s="10"/>
      <c r="AD49" s="10"/>
      <c r="AE49" s="10"/>
      <c r="AF49" s="10"/>
    </row>
    <row r="50" spans="22:32">
      <c r="V50" s="45"/>
      <c r="AB50" s="31"/>
      <c r="AC50" s="10"/>
      <c r="AD50" s="10"/>
      <c r="AE50" s="10"/>
      <c r="AF50" s="10"/>
    </row>
    <row r="51" spans="22:32">
      <c r="V51" s="45"/>
      <c r="AB51" s="31"/>
      <c r="AC51" s="10"/>
      <c r="AD51" s="10"/>
      <c r="AE51" s="10"/>
      <c r="AF51" s="10"/>
    </row>
    <row r="52" spans="22:32">
      <c r="V52" s="45"/>
      <c r="AB52" s="31"/>
      <c r="AC52" s="10"/>
      <c r="AD52" s="10"/>
      <c r="AE52" s="10"/>
      <c r="AF52" s="10"/>
    </row>
    <row r="53" spans="22:32">
      <c r="AB53" s="31"/>
      <c r="AC53" s="10"/>
      <c r="AD53" s="10"/>
      <c r="AE53" s="10"/>
      <c r="AF53" s="10"/>
    </row>
    <row r="54" spans="22:32">
      <c r="V54" s="45"/>
      <c r="AB54" s="31"/>
      <c r="AC54" s="10"/>
      <c r="AD54" s="10"/>
      <c r="AE54" s="10"/>
      <c r="AF54" s="10"/>
    </row>
    <row r="55" spans="22:32">
      <c r="V55" s="45"/>
      <c r="AB55" s="31"/>
      <c r="AC55" s="10"/>
      <c r="AD55" s="10"/>
      <c r="AE55" s="10"/>
      <c r="AF55" s="10"/>
    </row>
    <row r="56" spans="22:32">
      <c r="V56" s="45"/>
      <c r="AB56" s="31"/>
      <c r="AC56" s="10"/>
      <c r="AD56" s="10"/>
      <c r="AE56" s="10"/>
      <c r="AF56" s="10"/>
    </row>
    <row r="57" spans="22:32">
      <c r="V57" s="45"/>
      <c r="AB57" s="31"/>
      <c r="AC57" s="10"/>
      <c r="AD57" s="10"/>
      <c r="AE57" s="10"/>
      <c r="AF57" s="10"/>
    </row>
    <row r="58" spans="22:32">
      <c r="V58" s="45"/>
      <c r="AB58" s="31"/>
      <c r="AC58" s="10"/>
      <c r="AD58" s="10"/>
      <c r="AE58" s="10"/>
      <c r="AF58" s="10"/>
    </row>
    <row r="59" spans="22:32">
      <c r="AB59" s="31"/>
      <c r="AC59" s="10"/>
      <c r="AD59" s="10"/>
      <c r="AE59" s="10"/>
      <c r="AF59" s="10"/>
    </row>
    <row r="60" spans="22:32">
      <c r="V60" s="45"/>
      <c r="AB60" s="31"/>
      <c r="AC60" s="10"/>
      <c r="AD60" s="10"/>
      <c r="AE60" s="10"/>
      <c r="AF60" s="10"/>
    </row>
    <row r="61" spans="22:32">
      <c r="V61" s="45"/>
      <c r="AB61" s="31"/>
      <c r="AC61" s="10"/>
      <c r="AD61" s="10"/>
      <c r="AE61" s="10"/>
      <c r="AF61" s="10"/>
    </row>
    <row r="62" spans="22:32">
      <c r="V62" s="45"/>
      <c r="AB62" s="31"/>
      <c r="AC62" s="10"/>
      <c r="AD62" s="10"/>
      <c r="AE62" s="10"/>
      <c r="AF62" s="10"/>
    </row>
    <row r="63" spans="22:32">
      <c r="V63" s="45"/>
      <c r="AB63" s="31"/>
      <c r="AC63" s="10"/>
      <c r="AD63" s="10"/>
      <c r="AE63" s="10"/>
      <c r="AF63" s="10"/>
    </row>
    <row r="64" spans="22:32">
      <c r="V64" s="45"/>
      <c r="AB64" s="31"/>
      <c r="AC64" s="10"/>
      <c r="AD64" s="10"/>
      <c r="AE64" s="10"/>
      <c r="AF64" s="10"/>
    </row>
    <row r="65" spans="22:32">
      <c r="AB65" s="31"/>
      <c r="AC65" s="10"/>
      <c r="AD65" s="10"/>
      <c r="AE65" s="10"/>
      <c r="AF65" s="10"/>
    </row>
    <row r="66" spans="22:32">
      <c r="V66" s="45"/>
      <c r="AB66" s="31"/>
      <c r="AC66" s="10"/>
      <c r="AD66" s="10"/>
      <c r="AE66" s="10"/>
      <c r="AF66" s="10"/>
    </row>
    <row r="67" spans="22:32">
      <c r="V67" s="45"/>
      <c r="AB67" s="31"/>
      <c r="AC67" s="10"/>
      <c r="AD67" s="10"/>
      <c r="AE67" s="10"/>
      <c r="AF67" s="10"/>
    </row>
    <row r="68" spans="22:32">
      <c r="V68" s="45"/>
      <c r="AB68" s="31"/>
      <c r="AC68" s="10"/>
      <c r="AD68" s="10"/>
      <c r="AE68" s="10"/>
      <c r="AF68" s="10"/>
    </row>
    <row r="69" spans="22:32">
      <c r="V69" s="45"/>
      <c r="AB69" s="31"/>
      <c r="AC69" s="10"/>
      <c r="AD69" s="10"/>
      <c r="AE69" s="10"/>
      <c r="AF69" s="10"/>
    </row>
    <row r="70" spans="22:32">
      <c r="AC70" s="31"/>
    </row>
  </sheetData>
  <sheetProtection password="CAF5" sheet="1" objects="1" scenarios="1"/>
  <mergeCells count="17">
    <mergeCell ref="AC6:AF6"/>
    <mergeCell ref="N7:N8"/>
    <mergeCell ref="O7:O8"/>
    <mergeCell ref="P7:P8"/>
    <mergeCell ref="B7:D7"/>
    <mergeCell ref="F7:H7"/>
    <mergeCell ref="J7:L7"/>
    <mergeCell ref="AC7:AF7"/>
    <mergeCell ref="AH5:AK5"/>
    <mergeCell ref="W4:Z4"/>
    <mergeCell ref="W5:Z5"/>
    <mergeCell ref="A1:L1"/>
    <mergeCell ref="A3:L3"/>
    <mergeCell ref="A4:L4"/>
    <mergeCell ref="R5:U5"/>
    <mergeCell ref="R4:U4"/>
    <mergeCell ref="N4:P4"/>
  </mergeCells>
  <phoneticPr fontId="0" type="noConversion"/>
  <printOptions horizontalCentered="1"/>
  <pageMargins left="0.75" right="0.75" top="0.87" bottom="0.88" header="0.67" footer="0.5"/>
  <pageSetup scale="92" orientation="landscape" r:id="rId1"/>
  <headerFooter scaleWithDoc="0" alignWithMargins="0">
    <oddFooter>&amp;L&amp;"Arial,Italic"MSDE-LFRO  12 / 2014&amp;9
&amp;C- 7 -&amp;R&amp;"Arial,Italic"Selected Financial Data - Part 3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AD40"/>
  <sheetViews>
    <sheetView zoomScaleNormal="100" workbookViewId="0">
      <selection sqref="A1:X1"/>
    </sheetView>
  </sheetViews>
  <sheetFormatPr defaultRowHeight="12.75"/>
  <cols>
    <col min="1" max="1" width="14.140625" style="3" customWidth="1"/>
    <col min="2" max="2" width="8" customWidth="1"/>
    <col min="3" max="3" width="2.28515625" customWidth="1"/>
    <col min="4" max="4" width="11.42578125" customWidth="1"/>
    <col min="5" max="5" width="1.85546875" customWidth="1"/>
    <col min="6" max="6" width="11.85546875" customWidth="1"/>
    <col min="7" max="7" width="2.28515625" customWidth="1"/>
    <col min="8" max="8" width="9.5703125" customWidth="1"/>
    <col min="9" max="9" width="2.42578125" customWidth="1"/>
    <col min="10" max="10" width="8.5703125" customWidth="1"/>
    <col min="11" max="11" width="2.28515625" customWidth="1"/>
    <col min="12" max="12" width="7.42578125" customWidth="1"/>
    <col min="13" max="13" width="1.7109375" customWidth="1"/>
    <col min="14" max="14" width="8.5703125" customWidth="1"/>
    <col min="15" max="15" width="2" customWidth="1"/>
    <col min="16" max="16" width="8" customWidth="1"/>
    <col min="17" max="17" width="2.140625" customWidth="1"/>
    <col min="18" max="18" width="9.28515625" customWidth="1"/>
    <col min="19" max="19" width="3" customWidth="1"/>
    <col min="20" max="20" width="8.28515625" customWidth="1"/>
    <col min="21" max="21" width="1.5703125" customWidth="1"/>
    <col min="22" max="22" width="8.140625" customWidth="1"/>
    <col min="23" max="23" width="1.85546875" customWidth="1"/>
    <col min="24" max="24" width="8.28515625" customWidth="1"/>
  </cols>
  <sheetData>
    <row r="1" spans="1:30">
      <c r="A1" s="241" t="s">
        <v>144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</row>
    <row r="3" spans="1:30">
      <c r="A3" s="240" t="s">
        <v>208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241"/>
      <c r="X3" s="241"/>
    </row>
    <row r="4" spans="1:30">
      <c r="A4" s="241"/>
      <c r="B4" s="241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41"/>
      <c r="S4" s="241"/>
      <c r="T4" s="241"/>
      <c r="U4" s="241"/>
      <c r="V4" s="241"/>
      <c r="W4" s="241"/>
      <c r="X4" s="241"/>
    </row>
    <row r="5" spans="1:30" ht="13.5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30" ht="15" customHeight="1" thickTop="1">
      <c r="A6" s="3" t="s">
        <v>112</v>
      </c>
      <c r="B6" s="3"/>
      <c r="C6" s="3"/>
      <c r="D6" s="244" t="s">
        <v>26</v>
      </c>
      <c r="E6" s="244"/>
      <c r="F6" s="38"/>
      <c r="G6" s="38"/>
      <c r="H6" s="38"/>
      <c r="I6" s="38"/>
      <c r="J6" s="244" t="s">
        <v>36</v>
      </c>
      <c r="K6" s="244"/>
      <c r="L6" s="3"/>
      <c r="M6" s="3"/>
      <c r="N6" s="244" t="s">
        <v>37</v>
      </c>
      <c r="O6" s="244"/>
      <c r="P6" s="3"/>
      <c r="Q6" s="3"/>
      <c r="R6" s="38"/>
      <c r="S6" s="6"/>
      <c r="T6" s="3"/>
      <c r="U6" s="3"/>
      <c r="V6" s="38"/>
      <c r="W6" s="6"/>
      <c r="X6" s="3"/>
    </row>
    <row r="7" spans="1:30">
      <c r="A7" s="80" t="s">
        <v>35</v>
      </c>
      <c r="B7" s="258" t="s">
        <v>24</v>
      </c>
      <c r="C7" s="258"/>
      <c r="D7" s="258" t="s">
        <v>24</v>
      </c>
      <c r="E7" s="258"/>
      <c r="F7" s="81"/>
      <c r="G7" s="81"/>
      <c r="H7" s="258" t="s">
        <v>34</v>
      </c>
      <c r="I7" s="258"/>
      <c r="J7" s="258" t="s">
        <v>38</v>
      </c>
      <c r="K7" s="258"/>
      <c r="L7" s="258" t="s">
        <v>40</v>
      </c>
      <c r="M7" s="258"/>
      <c r="N7" s="258" t="s">
        <v>41</v>
      </c>
      <c r="O7" s="258"/>
      <c r="P7" s="258" t="s">
        <v>111</v>
      </c>
      <c r="Q7" s="258"/>
      <c r="R7" s="256" t="s">
        <v>103</v>
      </c>
      <c r="S7" s="256"/>
      <c r="T7" s="256" t="s">
        <v>47</v>
      </c>
      <c r="U7" s="256"/>
      <c r="V7" s="256" t="s">
        <v>49</v>
      </c>
      <c r="W7" s="256"/>
      <c r="X7" s="85" t="s">
        <v>50</v>
      </c>
    </row>
    <row r="8" spans="1:30" ht="13.5" thickBot="1">
      <c r="A8" s="82" t="s">
        <v>113</v>
      </c>
      <c r="B8" s="257" t="s">
        <v>25</v>
      </c>
      <c r="C8" s="257"/>
      <c r="D8" s="257" t="s">
        <v>25</v>
      </c>
      <c r="E8" s="257"/>
      <c r="F8" s="83" t="s">
        <v>181</v>
      </c>
      <c r="G8" s="83"/>
      <c r="H8" s="257" t="s">
        <v>35</v>
      </c>
      <c r="I8" s="257"/>
      <c r="J8" s="257" t="s">
        <v>39</v>
      </c>
      <c r="K8" s="257"/>
      <c r="L8" s="257" t="s">
        <v>39</v>
      </c>
      <c r="M8" s="257"/>
      <c r="N8" s="257" t="s">
        <v>42</v>
      </c>
      <c r="O8" s="257"/>
      <c r="P8" s="257" t="s">
        <v>44</v>
      </c>
      <c r="Q8" s="257"/>
      <c r="R8" s="255" t="s">
        <v>44</v>
      </c>
      <c r="S8" s="255"/>
      <c r="T8" s="255" t="s">
        <v>48</v>
      </c>
      <c r="U8" s="255"/>
      <c r="V8" s="255" t="s">
        <v>39</v>
      </c>
      <c r="W8" s="255"/>
      <c r="X8" s="83" t="s">
        <v>142</v>
      </c>
    </row>
    <row r="9" spans="1:30" s="21" customFormat="1">
      <c r="A9" s="74" t="s">
        <v>76</v>
      </c>
      <c r="B9" s="44">
        <f>+Allexp!D10/Allexp!$C10</f>
        <v>2.7027990551959483E-2</v>
      </c>
      <c r="C9" s="44"/>
      <c r="D9" s="44">
        <f>+Allexp!E10/Allexp!$C10</f>
        <v>6.167082227654843E-2</v>
      </c>
      <c r="E9" s="44"/>
      <c r="F9" s="44">
        <f>+Allexp!F10/Allexp!$C10</f>
        <v>0.37774485672851371</v>
      </c>
      <c r="G9" s="44"/>
      <c r="H9" s="44">
        <f>+Allexp!G10/Allexp!$C10</f>
        <v>0.12462129533300496</v>
      </c>
      <c r="I9" s="44"/>
      <c r="J9" s="44">
        <f>+Allexp!H10/Allexp!$C10</f>
        <v>6.4973396087589959E-3</v>
      </c>
      <c r="K9" s="44"/>
      <c r="L9" s="44">
        <f>+Allexp!I10/Allexp!$C10</f>
        <v>6.1820448483626226E-3</v>
      </c>
      <c r="M9" s="44"/>
      <c r="N9" s="44">
        <f>+Allexp!J10/Allexp!$C10</f>
        <v>4.983242883900408E-2</v>
      </c>
      <c r="O9" s="44"/>
      <c r="P9" s="44">
        <f>+Allexp!K10/Allexp!$C10</f>
        <v>5.9457752805369739E-2</v>
      </c>
      <c r="Q9" s="44"/>
      <c r="R9" s="44">
        <f>+Allexp!N10/Allexp!$C10</f>
        <v>1.9913774570275215E-2</v>
      </c>
      <c r="S9" s="44"/>
      <c r="T9" s="44">
        <f>+Allexp!O10/Allexp!$C10</f>
        <v>0.2626938548838641</v>
      </c>
      <c r="U9" s="44"/>
      <c r="V9" s="44">
        <f>+Allexp!P10/Allexp!$C10</f>
        <v>1.4381601827713241E-3</v>
      </c>
      <c r="W9" s="44"/>
      <c r="X9" s="44">
        <f>+Allexp!Q10/Allexp!$C10</f>
        <v>2.9196793715672961E-3</v>
      </c>
    </row>
    <row r="10" spans="1:30"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</row>
    <row r="11" spans="1:30">
      <c r="A11" s="3" t="s">
        <v>52</v>
      </c>
      <c r="B11" s="41">
        <f>+Allexp!D12/Allexp!$C12*100</f>
        <v>1.5432252478681523</v>
      </c>
      <c r="C11" s="41"/>
      <c r="D11" s="41">
        <f>+Allexp!E12/Allexp!$C12*100</f>
        <v>5.693024017251747</v>
      </c>
      <c r="E11" s="41"/>
      <c r="F11" s="41">
        <f>+Allexp!F12/Allexp!$C12*100</f>
        <v>39.79324281313594</v>
      </c>
      <c r="G11" s="41"/>
      <c r="H11" s="41">
        <f>+Allexp!G12/Allexp!$C12*100</f>
        <v>13.840935850002763</v>
      </c>
      <c r="I11" s="41"/>
      <c r="J11" s="41">
        <f>+Allexp!H12/Allexp!$C12*100</f>
        <v>0.58472754279224859</v>
      </c>
      <c r="K11" s="41"/>
      <c r="L11" s="41">
        <f>+Allexp!I12/Allexp!$C12*100</f>
        <v>0.64626072199498119</v>
      </c>
      <c r="M11" s="41"/>
      <c r="N11" s="41">
        <f>+Allexp!J12/Allexp!$C12*100</f>
        <v>5.1321663754475146</v>
      </c>
      <c r="O11" s="41"/>
      <c r="P11" s="41">
        <f>+Allexp!K12/Allexp!$C12*100</f>
        <v>6.6502557285002499</v>
      </c>
      <c r="Q11" s="41"/>
      <c r="R11" s="41">
        <f>+Allexp!N12/Allexp!$C12*100</f>
        <v>1.33781680364168</v>
      </c>
      <c r="S11" s="41"/>
      <c r="T11" s="41">
        <f>+Allexp!O12/Allexp!$C12*100</f>
        <v>24.21120442636337</v>
      </c>
      <c r="U11" s="41"/>
      <c r="V11" s="41">
        <f>+Allexp!P12/Allexp!$C12*100</f>
        <v>0.21237409687471046</v>
      </c>
      <c r="W11" s="41"/>
      <c r="X11" s="41">
        <f>+Allexp!Q12/Allexp!$C12*100</f>
        <v>0.3547663761266559</v>
      </c>
      <c r="Y11" s="3"/>
      <c r="Z11" s="3"/>
      <c r="AA11" s="3"/>
      <c r="AB11" s="3"/>
      <c r="AC11" s="3"/>
      <c r="AD11" s="3"/>
    </row>
    <row r="12" spans="1:30">
      <c r="A12" s="3" t="s">
        <v>53</v>
      </c>
      <c r="B12" s="41">
        <f>+Allexp!D13/Allexp!$C13*100</f>
        <v>2.7511553716825432</v>
      </c>
      <c r="C12" s="41"/>
      <c r="D12" s="41">
        <f>+Allexp!E13/Allexp!$C13*100</f>
        <v>5.9405423307052851</v>
      </c>
      <c r="E12" s="41"/>
      <c r="F12" s="41">
        <f>+Allexp!F13/Allexp!$C13*100</f>
        <v>40.072188747159224</v>
      </c>
      <c r="G12" s="41"/>
      <c r="H12" s="41">
        <f>+Allexp!G13/Allexp!$C13*100</f>
        <v>11.454189943535448</v>
      </c>
      <c r="I12" s="41"/>
      <c r="J12" s="41">
        <f>+Allexp!H13/Allexp!$C13*100</f>
        <v>0.62394633858843507</v>
      </c>
      <c r="K12" s="41"/>
      <c r="L12" s="41">
        <f>+Allexp!I13/Allexp!$C13*100</f>
        <v>0</v>
      </c>
      <c r="M12" s="41"/>
      <c r="N12" s="41">
        <f>+Allexp!J13/Allexp!$C13*100</f>
        <v>4.8640737501028344</v>
      </c>
      <c r="O12" s="41"/>
      <c r="P12" s="41">
        <f>+Allexp!K13/Allexp!$C13*100</f>
        <v>6.1310360687693679</v>
      </c>
      <c r="Q12" s="41"/>
      <c r="R12" s="41">
        <f>+Allexp!N13/Allexp!$C13*100</f>
        <v>1.4281334415678371</v>
      </c>
      <c r="S12" s="41"/>
      <c r="T12" s="41">
        <f>+Allexp!O13/Allexp!$C13*100</f>
        <v>26.315474523055034</v>
      </c>
      <c r="U12" s="41"/>
      <c r="V12" s="41">
        <f>+Allexp!P13/Allexp!$C13*100</f>
        <v>3.1090833228410344E-2</v>
      </c>
      <c r="W12" s="41"/>
      <c r="X12" s="41">
        <f>+Allexp!Q13/Allexp!$C13*100</f>
        <v>0.38816865160559066</v>
      </c>
      <c r="Y12" s="3"/>
      <c r="Z12" s="3"/>
      <c r="AA12" s="3"/>
      <c r="AB12" s="3"/>
      <c r="AC12" s="3"/>
      <c r="AD12" s="3"/>
    </row>
    <row r="13" spans="1:30">
      <c r="A13" s="3" t="s">
        <v>75</v>
      </c>
      <c r="B13" s="41">
        <f>+Allexp!D14/Allexp!$C14*100</f>
        <v>5.5270570955421414</v>
      </c>
      <c r="C13" s="41"/>
      <c r="D13" s="41">
        <f>+Allexp!E14/Allexp!$C14*100</f>
        <v>6.7302308643354349</v>
      </c>
      <c r="E13" s="41"/>
      <c r="F13" s="41">
        <f>+Allexp!F14/Allexp!$C14*100</f>
        <v>35.870214199628876</v>
      </c>
      <c r="G13" s="41"/>
      <c r="H13" s="41">
        <f>+Allexp!G14/Allexp!$C14*100</f>
        <v>16.486146971094158</v>
      </c>
      <c r="I13" s="41"/>
      <c r="J13" s="41">
        <f>+Allexp!H14/Allexp!$C14*100</f>
        <v>1.2271348799502602</v>
      </c>
      <c r="K13" s="41"/>
      <c r="L13" s="41">
        <f>+Allexp!I14/Allexp!$C14*100</f>
        <v>0.75967626384311415</v>
      </c>
      <c r="M13" s="41"/>
      <c r="N13" s="41">
        <f>+Allexp!J14/Allexp!$C14*100</f>
        <v>3.4596841085023868</v>
      </c>
      <c r="O13" s="41"/>
      <c r="P13" s="41">
        <f>+Allexp!K14/Allexp!$C14*100</f>
        <v>5.3170434423275159</v>
      </c>
      <c r="Q13" s="41"/>
      <c r="R13" s="41">
        <f>+Allexp!N14/Allexp!$C14*100</f>
        <v>1.1354213594102507</v>
      </c>
      <c r="S13" s="41"/>
      <c r="T13" s="41">
        <f>+Allexp!O14/Allexp!$C14*100</f>
        <v>23.047844073479524</v>
      </c>
      <c r="U13" s="41"/>
      <c r="V13" s="41">
        <f>+Allexp!P14/Allexp!$C14*100</f>
        <v>7.6640843750954671E-4</v>
      </c>
      <c r="W13" s="41"/>
      <c r="X13" s="41">
        <f>+Allexp!Q14/Allexp!$C14*100</f>
        <v>0.43878033344883616</v>
      </c>
      <c r="Y13" s="3"/>
      <c r="Z13" s="3"/>
      <c r="AA13" s="3"/>
      <c r="AB13" s="3"/>
      <c r="AC13" s="3"/>
      <c r="AD13" s="3"/>
    </row>
    <row r="14" spans="1:30">
      <c r="A14" s="3" t="s">
        <v>54</v>
      </c>
      <c r="B14" s="41">
        <f>+Allexp!D15/Allexp!$C15*100</f>
        <v>3.0588888644632806</v>
      </c>
      <c r="C14" s="41"/>
      <c r="D14" s="41">
        <f>+Allexp!E15/Allexp!$C15*100</f>
        <v>6.1650489442313869</v>
      </c>
      <c r="E14" s="41"/>
      <c r="F14" s="41">
        <f>+Allexp!F15/Allexp!$C15*100</f>
        <v>35.4877806172166</v>
      </c>
      <c r="G14" s="41"/>
      <c r="H14" s="41">
        <f>+Allexp!G15/Allexp!$C15*100</f>
        <v>12.90860796930029</v>
      </c>
      <c r="I14" s="41"/>
      <c r="J14" s="41">
        <f>+Allexp!H15/Allexp!$C15*100</f>
        <v>0.66878172733728591</v>
      </c>
      <c r="K14" s="41"/>
      <c r="L14" s="41">
        <f>+Allexp!I15/Allexp!$C15*100</f>
        <v>1.0261869087403821</v>
      </c>
      <c r="M14" s="41"/>
      <c r="N14" s="41">
        <f>+Allexp!J15/Allexp!$C15*100</f>
        <v>4.2230945045606223</v>
      </c>
      <c r="O14" s="41"/>
      <c r="P14" s="41">
        <f>+Allexp!K15/Allexp!$C15*100</f>
        <v>6.1904939506283387</v>
      </c>
      <c r="Q14" s="41"/>
      <c r="R14" s="41">
        <f>+Allexp!N15/Allexp!$C15*100</f>
        <v>2.4178228657305696</v>
      </c>
      <c r="S14" s="41"/>
      <c r="T14" s="41">
        <f>+Allexp!O15/Allexp!$C15*100</f>
        <v>27.567433417781896</v>
      </c>
      <c r="U14" s="41"/>
      <c r="V14" s="41">
        <f>+Allexp!P15/Allexp!$C15*100</f>
        <v>1.8664823127084815E-2</v>
      </c>
      <c r="W14" s="41"/>
      <c r="X14" s="41">
        <f>+Allexp!Q15/Allexp!$C15*100</f>
        <v>0.26719540688225957</v>
      </c>
      <c r="Y14" s="3"/>
      <c r="Z14" s="3"/>
      <c r="AA14" s="3"/>
      <c r="AB14" s="3"/>
      <c r="AC14" s="3"/>
      <c r="AD14" s="3"/>
    </row>
    <row r="15" spans="1:30">
      <c r="A15" s="3" t="s">
        <v>55</v>
      </c>
      <c r="B15" s="41">
        <f>+Allexp!D16/Allexp!$C16*100</f>
        <v>2.3093876639909983</v>
      </c>
      <c r="C15" s="41"/>
      <c r="D15" s="41">
        <f>+Allexp!E16/Allexp!$C16*100</f>
        <v>5.3554667188227025</v>
      </c>
      <c r="E15" s="41"/>
      <c r="F15" s="41">
        <f>+Allexp!F16/Allexp!$C16*100</f>
        <v>39.709526042428479</v>
      </c>
      <c r="G15" s="41"/>
      <c r="H15" s="41">
        <f>+Allexp!G16/Allexp!$C16*100</f>
        <v>11.749850187702636</v>
      </c>
      <c r="I15" s="41"/>
      <c r="J15" s="41">
        <f>+Allexp!H16/Allexp!$C16*100</f>
        <v>0.6027110799969857</v>
      </c>
      <c r="K15" s="41"/>
      <c r="L15" s="41">
        <f>+Allexp!I16/Allexp!$C16*100</f>
        <v>0.65625764459464631</v>
      </c>
      <c r="M15" s="41"/>
      <c r="N15" s="41">
        <f>+Allexp!J16/Allexp!$C16*100</f>
        <v>6.4318032892200918</v>
      </c>
      <c r="O15" s="41"/>
      <c r="P15" s="41">
        <f>+Allexp!K16/Allexp!$C16*100</f>
        <v>6.9470300619739911</v>
      </c>
      <c r="Q15" s="41"/>
      <c r="R15" s="41">
        <f>+Allexp!N16/Allexp!$C16*100</f>
        <v>1.5036013318525652</v>
      </c>
      <c r="S15" s="41"/>
      <c r="T15" s="41">
        <f>+Allexp!O16/Allexp!$C16*100</f>
        <v>24.015155920455612</v>
      </c>
      <c r="U15" s="41"/>
      <c r="V15" s="41">
        <f>+Allexp!P16/Allexp!$C16*100</f>
        <v>0.46772625205548579</v>
      </c>
      <c r="W15" s="41"/>
      <c r="X15" s="41">
        <f>+Allexp!Q16/Allexp!$C16*100</f>
        <v>0.25148380690580113</v>
      </c>
      <c r="Y15" s="3"/>
      <c r="Z15" s="3"/>
      <c r="AA15" s="3"/>
      <c r="AB15" s="3"/>
      <c r="AC15" s="3"/>
      <c r="AD15" s="3"/>
    </row>
    <row r="16" spans="1:30"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</row>
    <row r="17" spans="1:30">
      <c r="A17" s="3" t="s">
        <v>56</v>
      </c>
      <c r="B17" s="41">
        <f>+Allexp!D18/Allexp!$C18*100</f>
        <v>2.5711929285518629</v>
      </c>
      <c r="C17" s="41"/>
      <c r="D17" s="41">
        <f>+Allexp!E18/Allexp!$C18*100</f>
        <v>6.3161326940328362</v>
      </c>
      <c r="E17" s="41"/>
      <c r="F17" s="41">
        <f>+Allexp!F18/Allexp!$C18*100</f>
        <v>40.700268765002065</v>
      </c>
      <c r="G17" s="41"/>
      <c r="H17" s="41">
        <f>+Allexp!G18/Allexp!$C18*100</f>
        <v>10.375945793274438</v>
      </c>
      <c r="I17" s="41"/>
      <c r="J17" s="41">
        <f>+Allexp!H18/Allexp!$C18*100</f>
        <v>0.92117545608215823</v>
      </c>
      <c r="K17" s="41"/>
      <c r="L17" s="41">
        <f>+Allexp!I18/Allexp!$C18*100</f>
        <v>0.91796918232682545</v>
      </c>
      <c r="M17" s="41"/>
      <c r="N17" s="41">
        <f>+Allexp!J18/Allexp!$C18*100</f>
        <v>5.821103991606587</v>
      </c>
      <c r="O17" s="41"/>
      <c r="P17" s="41">
        <f>+Allexp!K18/Allexp!$C18*100</f>
        <v>5.5345311602875702</v>
      </c>
      <c r="Q17" s="41"/>
      <c r="R17" s="41">
        <f>+Allexp!N18/Allexp!$C18*100</f>
        <v>1.1711663855030514</v>
      </c>
      <c r="S17" s="41"/>
      <c r="T17" s="41">
        <f>+Allexp!O18/Allexp!$C18*100</f>
        <v>24.541966796139967</v>
      </c>
      <c r="U17" s="41"/>
      <c r="V17" s="41">
        <f>+Allexp!P18/Allexp!$C18*100</f>
        <v>0.34946083104758346</v>
      </c>
      <c r="W17" s="41"/>
      <c r="X17" s="41">
        <f>+Allexp!Q18/Allexp!$C18*100</f>
        <v>0.77908601614504491</v>
      </c>
      <c r="Y17" s="3"/>
      <c r="Z17" s="3"/>
      <c r="AA17" s="3"/>
      <c r="AB17" s="3"/>
      <c r="AC17" s="3"/>
      <c r="AD17" s="3"/>
    </row>
    <row r="18" spans="1:30">
      <c r="A18" s="3" t="s">
        <v>57</v>
      </c>
      <c r="B18" s="41">
        <f>+Allexp!D19/Allexp!$C19*100</f>
        <v>1.4022267854595583</v>
      </c>
      <c r="C18" s="41"/>
      <c r="D18" s="41">
        <f>+Allexp!E19/Allexp!$C19*100</f>
        <v>6.676377564120366</v>
      </c>
      <c r="E18" s="41"/>
      <c r="F18" s="41">
        <f>+Allexp!F19/Allexp!$C19*100</f>
        <v>38.086861690920472</v>
      </c>
      <c r="G18" s="41"/>
      <c r="H18" s="41">
        <f>+Allexp!G19/Allexp!$C19*100</f>
        <v>10.703592994024492</v>
      </c>
      <c r="I18" s="41"/>
      <c r="J18" s="41">
        <f>+Allexp!H19/Allexp!$C19*100</f>
        <v>0.38221775510378042</v>
      </c>
      <c r="K18" s="41"/>
      <c r="L18" s="41">
        <f>+Allexp!I19/Allexp!$C19*100</f>
        <v>0.95176097334440846</v>
      </c>
      <c r="M18" s="41"/>
      <c r="N18" s="41">
        <f>+Allexp!J19/Allexp!$C19*100</f>
        <v>5.8835151931502923</v>
      </c>
      <c r="O18" s="41"/>
      <c r="P18" s="41">
        <f>+Allexp!K19/Allexp!$C19*100</f>
        <v>7.4069548883893024</v>
      </c>
      <c r="Q18" s="41"/>
      <c r="R18" s="41">
        <f>+Allexp!N19/Allexp!$C19*100</f>
        <v>2.2064647113240241</v>
      </c>
      <c r="S18" s="41"/>
      <c r="T18" s="41">
        <f>+Allexp!O19/Allexp!$C19*100</f>
        <v>25.97407768091497</v>
      </c>
      <c r="U18" s="41"/>
      <c r="V18" s="41">
        <f>+Allexp!P19/Allexp!$C19*100</f>
        <v>7.3837961299627122E-2</v>
      </c>
      <c r="W18" s="41"/>
      <c r="X18" s="41">
        <f>+Allexp!Q19/Allexp!$C19*100</f>
        <v>0.25211180194872124</v>
      </c>
      <c r="Y18" s="3"/>
      <c r="Z18" s="3"/>
      <c r="AA18" s="3"/>
      <c r="AB18" s="3"/>
      <c r="AC18" s="3"/>
      <c r="AD18" s="3"/>
    </row>
    <row r="19" spans="1:30">
      <c r="A19" s="3" t="s">
        <v>58</v>
      </c>
      <c r="B19" s="41">
        <f>+Allexp!D20/Allexp!$C20*100</f>
        <v>2.4284189253702935</v>
      </c>
      <c r="C19" s="41"/>
      <c r="D19" s="41">
        <f>+Allexp!E20/Allexp!$C20*100</f>
        <v>6.9817699348754401</v>
      </c>
      <c r="E19" s="41"/>
      <c r="F19" s="41">
        <f>+Allexp!F20/Allexp!$C20*100</f>
        <v>38.580657258021141</v>
      </c>
      <c r="G19" s="41"/>
      <c r="H19" s="41">
        <f>+Allexp!G20/Allexp!$C20*100</f>
        <v>12.935148407608818</v>
      </c>
      <c r="I19" s="41"/>
      <c r="J19" s="41">
        <f>+Allexp!H20/Allexp!$C20*100</f>
        <v>0.51303863040285236</v>
      </c>
      <c r="K19" s="41"/>
      <c r="L19" s="41">
        <f>+Allexp!I20/Allexp!$C20*100</f>
        <v>0.78535564604322805</v>
      </c>
      <c r="M19" s="41"/>
      <c r="N19" s="41">
        <f>+Allexp!J20/Allexp!$C20*100</f>
        <v>4.9403651595927887</v>
      </c>
      <c r="O19" s="41"/>
      <c r="P19" s="41">
        <f>+Allexp!K20/Allexp!$C20*100</f>
        <v>5.8084128096464918</v>
      </c>
      <c r="Q19" s="41"/>
      <c r="R19" s="41">
        <f>+Allexp!N20/Allexp!$C20*100</f>
        <v>2.3017234746261486</v>
      </c>
      <c r="S19" s="41"/>
      <c r="T19" s="41">
        <f>+Allexp!O20/Allexp!$C20*100</f>
        <v>24.416513019132807</v>
      </c>
      <c r="U19" s="41"/>
      <c r="V19" s="41">
        <f>+Allexp!P20/Allexp!$C20*100</f>
        <v>0.19969442625273312</v>
      </c>
      <c r="W19" s="41"/>
      <c r="X19" s="41">
        <f>+Allexp!Q20/Allexp!$C20*100</f>
        <v>0.10890230842727087</v>
      </c>
      <c r="Y19" s="3"/>
      <c r="Z19" s="3"/>
      <c r="AA19" s="3"/>
      <c r="AB19" s="3"/>
      <c r="AC19" s="3"/>
      <c r="AD19" s="3"/>
    </row>
    <row r="20" spans="1:30">
      <c r="A20" s="3" t="s">
        <v>59</v>
      </c>
      <c r="B20" s="41">
        <f>+Allexp!D21/Allexp!$C21*100</f>
        <v>2.5174473837339044</v>
      </c>
      <c r="C20" s="41"/>
      <c r="D20" s="41">
        <f>+Allexp!E21/Allexp!$C21*100</f>
        <v>6.1602176072254826</v>
      </c>
      <c r="E20" s="41"/>
      <c r="F20" s="41">
        <f>+Allexp!F21/Allexp!$C21*100</f>
        <v>38.772486375556007</v>
      </c>
      <c r="G20" s="41"/>
      <c r="H20" s="41">
        <f>+Allexp!G21/Allexp!$C21*100</f>
        <v>9.8297057356665096</v>
      </c>
      <c r="I20" s="41"/>
      <c r="J20" s="41">
        <f>+Allexp!H21/Allexp!$C21*100</f>
        <v>1.0245024009628538</v>
      </c>
      <c r="K20" s="41"/>
      <c r="L20" s="41">
        <f>+Allexp!I21/Allexp!$C21*100</f>
        <v>0.80828586393842761</v>
      </c>
      <c r="M20" s="41"/>
      <c r="N20" s="41">
        <f>+Allexp!J21/Allexp!$C21*100</f>
        <v>7.3403216050032212</v>
      </c>
      <c r="O20" s="41"/>
      <c r="P20" s="41">
        <f>+Allexp!K21/Allexp!$C21*100</f>
        <v>7.3526177761156788</v>
      </c>
      <c r="Q20" s="41"/>
      <c r="R20" s="41">
        <f>+Allexp!N21/Allexp!$C21*100</f>
        <v>1.9296533034850842</v>
      </c>
      <c r="S20" s="41"/>
      <c r="T20" s="41">
        <f>+Allexp!O21/Allexp!$C21*100</f>
        <v>22.621804619002205</v>
      </c>
      <c r="U20" s="41"/>
      <c r="V20" s="41">
        <f>+Allexp!P21/Allexp!$C21*100</f>
        <v>0.4446629343262955</v>
      </c>
      <c r="W20" s="41"/>
      <c r="X20" s="41">
        <f>+Allexp!Q21/Allexp!$C21*100</f>
        <v>1.1982943949843361</v>
      </c>
      <c r="Y20" s="3"/>
      <c r="Z20" s="3"/>
      <c r="AA20" s="3"/>
      <c r="AB20" s="3"/>
      <c r="AC20" s="3"/>
      <c r="AD20" s="3"/>
    </row>
    <row r="21" spans="1:30">
      <c r="A21" s="3" t="s">
        <v>60</v>
      </c>
      <c r="B21" s="41">
        <f>+Allexp!D22/Allexp!$C22*100</f>
        <v>2.3339295454452706</v>
      </c>
      <c r="C21" s="41"/>
      <c r="D21" s="41">
        <f>+Allexp!E22/Allexp!$C22*100</f>
        <v>8.1332143688301919</v>
      </c>
      <c r="E21" s="41"/>
      <c r="F21" s="41">
        <f>+Allexp!F22/Allexp!$C22*100</f>
        <v>41.173722695170298</v>
      </c>
      <c r="G21" s="41"/>
      <c r="H21" s="41">
        <f>+Allexp!G22/Allexp!$C22*100</f>
        <v>9.1255056205789327</v>
      </c>
      <c r="I21" s="41"/>
      <c r="J21" s="41">
        <f>+Allexp!H22/Allexp!$C22*100</f>
        <v>0.76199670848217693</v>
      </c>
      <c r="K21" s="41"/>
      <c r="L21" s="41">
        <f>+Allexp!I22/Allexp!$C22*100</f>
        <v>0.90328421342650544</v>
      </c>
      <c r="M21" s="41"/>
      <c r="N21" s="41">
        <f>+Allexp!J22/Allexp!$C22*100</f>
        <v>5.7245329624819981</v>
      </c>
      <c r="O21" s="41"/>
      <c r="P21" s="41">
        <f>+Allexp!K22/Allexp!$C22*100</f>
        <v>6.1171263289835096</v>
      </c>
      <c r="Q21" s="41"/>
      <c r="R21" s="41">
        <f>+Allexp!N22/Allexp!$C22*100</f>
        <v>1.7867312823780273</v>
      </c>
      <c r="S21" s="41"/>
      <c r="T21" s="41">
        <f>+Allexp!O22/Allexp!$C22*100</f>
        <v>23.855274599985798</v>
      </c>
      <c r="U21" s="41"/>
      <c r="V21" s="41">
        <f>+Allexp!P22/Allexp!$C22*100</f>
        <v>0</v>
      </c>
      <c r="W21" s="41"/>
      <c r="X21" s="41">
        <f>+Allexp!Q22/Allexp!$C22*100</f>
        <v>8.4681674237281249E-2</v>
      </c>
      <c r="Y21" s="3"/>
      <c r="Z21" s="3"/>
      <c r="AA21" s="3"/>
      <c r="AB21" s="3"/>
      <c r="AC21" s="3"/>
      <c r="AD21" s="3"/>
    </row>
    <row r="22" spans="1:30"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3"/>
      <c r="Z22" s="3"/>
      <c r="AA22" s="3"/>
      <c r="AB22" s="3"/>
      <c r="AC22" s="3"/>
      <c r="AD22" s="3"/>
    </row>
    <row r="23" spans="1:30">
      <c r="A23" s="3" t="s">
        <v>61</v>
      </c>
      <c r="B23" s="41">
        <f>+Allexp!D24/Allexp!$C24*100</f>
        <v>1.8086243458138023</v>
      </c>
      <c r="C23" s="41"/>
      <c r="D23" s="41">
        <f>+Allexp!E24/Allexp!$C24*100</f>
        <v>5.7794853527871748</v>
      </c>
      <c r="E23" s="41"/>
      <c r="F23" s="41">
        <f>+Allexp!F24/Allexp!$C24*100</f>
        <v>38.99854306180621</v>
      </c>
      <c r="G23" s="41"/>
      <c r="H23" s="41">
        <f>+Allexp!G24/Allexp!$C24*100</f>
        <v>10.103334874883554</v>
      </c>
      <c r="I23" s="41"/>
      <c r="J23" s="41">
        <f>+Allexp!H24/Allexp!$C24*100</f>
        <v>0.50231860106590398</v>
      </c>
      <c r="K23" s="41"/>
      <c r="L23" s="41">
        <f>+Allexp!I24/Allexp!$C24*100</f>
        <v>1.1318517124838545</v>
      </c>
      <c r="M23" s="41"/>
      <c r="N23" s="41">
        <f>+Allexp!J24/Allexp!$C24*100</f>
        <v>4.0732549063215426</v>
      </c>
      <c r="O23" s="41"/>
      <c r="P23" s="41">
        <f>+Allexp!K24/Allexp!$C24*100</f>
        <v>6.6162094768475646</v>
      </c>
      <c r="Q23" s="41"/>
      <c r="R23" s="41">
        <f>+Allexp!N24/Allexp!$C24*100</f>
        <v>2.1151295248731485</v>
      </c>
      <c r="S23" s="41"/>
      <c r="T23" s="41">
        <f>+Allexp!O24/Allexp!$C24*100</f>
        <v>28.225225698504424</v>
      </c>
      <c r="U23" s="41"/>
      <c r="V23" s="41">
        <f>+Allexp!P24/Allexp!$C24*100</f>
        <v>0.29556986351681525</v>
      </c>
      <c r="W23" s="41"/>
      <c r="X23" s="41">
        <f>+Allexp!Q24/Allexp!$C24*100</f>
        <v>0.35045258109602517</v>
      </c>
      <c r="Y23" s="3"/>
      <c r="Z23" s="3"/>
      <c r="AA23" s="3"/>
      <c r="AB23" s="3"/>
      <c r="AC23" s="3"/>
      <c r="AD23" s="3"/>
    </row>
    <row r="24" spans="1:30">
      <c r="A24" s="3" t="s">
        <v>62</v>
      </c>
      <c r="B24" s="41">
        <f>+Allexp!D25/Allexp!$C25*100</f>
        <v>2.6959302094251223</v>
      </c>
      <c r="C24" s="41"/>
      <c r="D24" s="41">
        <f>+Allexp!E25/Allexp!$C25*100</f>
        <v>4.0894247015704899</v>
      </c>
      <c r="E24" s="41"/>
      <c r="F24" s="41">
        <f>+Allexp!F25/Allexp!$C25*100</f>
        <v>36.819720775356707</v>
      </c>
      <c r="G24" s="41"/>
      <c r="H24" s="41">
        <f>+Allexp!G25/Allexp!$C25*100</f>
        <v>8.1954484010948061</v>
      </c>
      <c r="I24" s="41"/>
      <c r="J24" s="41">
        <f>+Allexp!H25/Allexp!$C25*100</f>
        <v>1.110244397232742</v>
      </c>
      <c r="K24" s="41"/>
      <c r="L24" s="41">
        <f>+Allexp!I25/Allexp!$C25*100</f>
        <v>0.97303389905736093</v>
      </c>
      <c r="M24" s="41"/>
      <c r="N24" s="41">
        <f>+Allexp!J25/Allexp!$C25*100</f>
        <v>7.2241268643788024</v>
      </c>
      <c r="O24" s="41"/>
      <c r="P24" s="41">
        <f>+Allexp!K25/Allexp!$C25*100</f>
        <v>6.9810291889583684</v>
      </c>
      <c r="Q24" s="41"/>
      <c r="R24" s="41">
        <f>+Allexp!N25/Allexp!$C25*100</f>
        <v>1.2680461244991421</v>
      </c>
      <c r="S24" s="41"/>
      <c r="T24" s="41">
        <f>+Allexp!O25/Allexp!$C25*100</f>
        <v>24.936673631209281</v>
      </c>
      <c r="U24" s="41"/>
      <c r="V24" s="41">
        <f>+Allexp!P25/Allexp!$C25*100</f>
        <v>0.34094605224024416</v>
      </c>
      <c r="W24" s="41"/>
      <c r="X24" s="41">
        <f>+Allexp!Q25/Allexp!$C25*100</f>
        <v>5.3653757549769354</v>
      </c>
      <c r="Y24" s="3"/>
      <c r="Z24" s="3"/>
      <c r="AA24" s="3"/>
      <c r="AB24" s="3"/>
      <c r="AC24" s="3"/>
      <c r="AD24" s="3"/>
    </row>
    <row r="25" spans="1:30">
      <c r="A25" s="3" t="s">
        <v>63</v>
      </c>
      <c r="B25" s="41">
        <f>+Allexp!D26/Allexp!$C26*100</f>
        <v>2.27062700178735</v>
      </c>
      <c r="C25" s="41"/>
      <c r="D25" s="41">
        <f>+Allexp!E26/Allexp!$C26*100</f>
        <v>5.2351423827828585</v>
      </c>
      <c r="E25" s="41"/>
      <c r="F25" s="41">
        <f>+Allexp!F26/Allexp!$C26*100</f>
        <v>36.766460187548731</v>
      </c>
      <c r="G25" s="41"/>
      <c r="H25" s="41">
        <f>+Allexp!G26/Allexp!$C26*100</f>
        <v>11.750187526394036</v>
      </c>
      <c r="I25" s="41"/>
      <c r="J25" s="41">
        <f>+Allexp!H26/Allexp!$C26*100</f>
        <v>0.33437050965503157</v>
      </c>
      <c r="K25" s="41"/>
      <c r="L25" s="41">
        <f>+Allexp!I26/Allexp!$C26*100</f>
        <v>0.67641103756610699</v>
      </c>
      <c r="M25" s="41"/>
      <c r="N25" s="41">
        <f>+Allexp!J26/Allexp!$C26*100</f>
        <v>6.4220958144367346</v>
      </c>
      <c r="O25" s="41"/>
      <c r="P25" s="41">
        <f>+Allexp!K26/Allexp!$C26*100</f>
        <v>5.8370218578691802</v>
      </c>
      <c r="Q25" s="41"/>
      <c r="R25" s="41">
        <f>+Allexp!N26/Allexp!$C26*100</f>
        <v>2.578143468190139</v>
      </c>
      <c r="S25" s="41"/>
      <c r="T25" s="41">
        <f>+Allexp!O26/Allexp!$C26*100</f>
        <v>27.746050452798453</v>
      </c>
      <c r="U25" s="41"/>
      <c r="V25" s="41">
        <f>+Allexp!P26/Allexp!$C26*100</f>
        <v>9.0736785755063359E-2</v>
      </c>
      <c r="W25" s="41"/>
      <c r="X25" s="41">
        <f>+Allexp!Q26/Allexp!$C26*100</f>
        <v>0.29275297521632904</v>
      </c>
      <c r="Y25" s="3"/>
      <c r="Z25" s="3"/>
      <c r="AA25" s="3"/>
      <c r="AB25" s="3"/>
      <c r="AC25" s="3"/>
      <c r="AD25" s="3"/>
    </row>
    <row r="26" spans="1:30">
      <c r="A26" s="3" t="s">
        <v>64</v>
      </c>
      <c r="B26" s="41">
        <f>+Allexp!D27/Allexp!$C27*100</f>
        <v>1.4358794255901641</v>
      </c>
      <c r="C26" s="41"/>
      <c r="D26" s="41">
        <f>+Allexp!E27/Allexp!$C27*100</f>
        <v>6.9776732077646013</v>
      </c>
      <c r="E26" s="41"/>
      <c r="F26" s="41">
        <f>+Allexp!F27/Allexp!$C27*100</f>
        <v>40.688870421173448</v>
      </c>
      <c r="G26" s="41"/>
      <c r="H26" s="41">
        <f>+Allexp!G27/Allexp!$C27*100</f>
        <v>12.824983653283098</v>
      </c>
      <c r="I26" s="41"/>
      <c r="J26" s="41">
        <f>+Allexp!H27/Allexp!$C27*100</f>
        <v>0.36837070887758372</v>
      </c>
      <c r="K26" s="41"/>
      <c r="L26" s="41">
        <f>+Allexp!I27/Allexp!$C27*100</f>
        <v>0.7849648866159209</v>
      </c>
      <c r="M26" s="41"/>
      <c r="N26" s="41">
        <f>+Allexp!J27/Allexp!$C27*100</f>
        <v>4.7137591629832869</v>
      </c>
      <c r="O26" s="41"/>
      <c r="P26" s="41">
        <f>+Allexp!K27/Allexp!$C27*100</f>
        <v>4.8391153568197973</v>
      </c>
      <c r="Q26" s="41"/>
      <c r="R26" s="41">
        <f>+Allexp!N27/Allexp!$C27*100</f>
        <v>2.6666029923941599</v>
      </c>
      <c r="S26" s="41"/>
      <c r="T26" s="41">
        <f>+Allexp!O27/Allexp!$C27*100</f>
        <v>23.828202505757869</v>
      </c>
      <c r="U26" s="41"/>
      <c r="V26" s="41">
        <f>+Allexp!P27/Allexp!$C27*100</f>
        <v>0.76738355276340431</v>
      </c>
      <c r="W26" s="41"/>
      <c r="X26" s="41">
        <f>+Allexp!Q27/Allexp!$C27*100</f>
        <v>0.10419412597666429</v>
      </c>
      <c r="Y26" s="3"/>
      <c r="Z26" s="3"/>
      <c r="AA26" s="3"/>
      <c r="AB26" s="3"/>
      <c r="AC26" s="3"/>
      <c r="AD26" s="3"/>
    </row>
    <row r="27" spans="1:30">
      <c r="A27" s="3" t="s">
        <v>65</v>
      </c>
      <c r="B27" s="41">
        <f>+Allexp!D28/Allexp!$C28*100</f>
        <v>3.6945262449077356</v>
      </c>
      <c r="C27" s="41"/>
      <c r="D27" s="41">
        <f>+Allexp!E28/Allexp!$C28*100</f>
        <v>7.0471563438696121</v>
      </c>
      <c r="E27" s="41"/>
      <c r="F27" s="41">
        <f>+Allexp!F28/Allexp!$C28*100</f>
        <v>36.455411754654719</v>
      </c>
      <c r="G27" s="41"/>
      <c r="H27" s="41">
        <f>+Allexp!G28/Allexp!$C28*100</f>
        <v>10.856484656293441</v>
      </c>
      <c r="I27" s="41"/>
      <c r="J27" s="41">
        <f>+Allexp!H28/Allexp!$C28*100</f>
        <v>0.74113682761565736</v>
      </c>
      <c r="K27" s="41"/>
      <c r="L27" s="41">
        <f>+Allexp!I28/Allexp!$C28*100</f>
        <v>1.0882180858044175</v>
      </c>
      <c r="M27" s="41"/>
      <c r="N27" s="41">
        <f>+Allexp!J28/Allexp!$C28*100</f>
        <v>6.8240312007145212</v>
      </c>
      <c r="O27" s="41"/>
      <c r="P27" s="41">
        <f>+Allexp!K28/Allexp!$C28*100</f>
        <v>6.693179657071008</v>
      </c>
      <c r="Q27" s="41"/>
      <c r="R27" s="41">
        <f>+Allexp!N28/Allexp!$C28*100</f>
        <v>2.0270100057970768</v>
      </c>
      <c r="S27" s="41"/>
      <c r="T27" s="41">
        <f>+Allexp!O28/Allexp!$C28*100</f>
        <v>23.361641193905093</v>
      </c>
      <c r="U27" s="41"/>
      <c r="V27" s="41">
        <f>+Allexp!P28/Allexp!$C28*100</f>
        <v>0.26195010933552937</v>
      </c>
      <c r="W27" s="41"/>
      <c r="X27" s="41">
        <f>+Allexp!Q28/Allexp!$C28*100</f>
        <v>0.94925392003119924</v>
      </c>
      <c r="Y27" s="3"/>
      <c r="Z27" s="3"/>
      <c r="AA27" s="3"/>
      <c r="AB27" s="3"/>
      <c r="AC27" s="3"/>
      <c r="AD27" s="3"/>
    </row>
    <row r="28" spans="1:30"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3"/>
      <c r="Z28" s="3"/>
      <c r="AA28" s="3"/>
      <c r="AB28" s="3"/>
      <c r="AC28" s="3"/>
      <c r="AD28" s="3"/>
    </row>
    <row r="29" spans="1:30">
      <c r="A29" s="130" t="s">
        <v>147</v>
      </c>
      <c r="B29" s="41">
        <f>+Allexp!D30/Allexp!$C30*100</f>
        <v>1.7101015733526455</v>
      </c>
      <c r="C29" s="41"/>
      <c r="D29" s="41">
        <f>+Allexp!E30/Allexp!$C30*100</f>
        <v>6.0408767880393874</v>
      </c>
      <c r="E29" s="41"/>
      <c r="F29" s="41">
        <f>+Allexp!F30/Allexp!$C30*100</f>
        <v>38.6428725419484</v>
      </c>
      <c r="G29" s="41"/>
      <c r="H29" s="41">
        <f>+Allexp!G30/Allexp!$C30*100</f>
        <v>12.356563047191409</v>
      </c>
      <c r="I29" s="41"/>
      <c r="J29" s="41">
        <f>+Allexp!H30/Allexp!$C30*100</f>
        <v>0.47023013277605263</v>
      </c>
      <c r="K29" s="41"/>
      <c r="L29" s="41">
        <f>+Allexp!I30/Allexp!$C30*100</f>
        <v>8.4479263101154306E-4</v>
      </c>
      <c r="M29" s="41"/>
      <c r="N29" s="41">
        <f>+Allexp!J30/Allexp!$C30*100</f>
        <v>4.311932482412443</v>
      </c>
      <c r="O29" s="41"/>
      <c r="P29" s="41">
        <f>+Allexp!K30/Allexp!$C30*100</f>
        <v>5.1672613969456886</v>
      </c>
      <c r="Q29" s="41"/>
      <c r="R29" s="41">
        <f>+Allexp!N30/Allexp!$C30*100</f>
        <v>1.513036028878834</v>
      </c>
      <c r="S29" s="41"/>
      <c r="T29" s="41">
        <f>+Allexp!O30/Allexp!$C30*100</f>
        <v>29.695443954534806</v>
      </c>
      <c r="U29" s="41"/>
      <c r="V29" s="41">
        <f>+Allexp!P30/Allexp!$C30*100</f>
        <v>9.0837261289314977E-2</v>
      </c>
      <c r="W29" s="41"/>
      <c r="X29" s="41">
        <f>+Allexp!Q30/Allexp!$C30*100</f>
        <v>0</v>
      </c>
      <c r="Y29" s="3"/>
      <c r="Z29" s="3"/>
      <c r="AA29" s="3"/>
      <c r="AB29" s="3"/>
      <c r="AC29" s="3"/>
      <c r="AD29" s="3"/>
    </row>
    <row r="30" spans="1:30">
      <c r="A30" s="3" t="s">
        <v>67</v>
      </c>
      <c r="B30" s="41">
        <f>+Allexp!D31/Allexp!$C31*100</f>
        <v>3.2080529201086687</v>
      </c>
      <c r="C30" s="41"/>
      <c r="D30" s="41">
        <f>+Allexp!E31/Allexp!$C31*100</f>
        <v>5.764921789213159</v>
      </c>
      <c r="E30" s="41"/>
      <c r="F30" s="41">
        <f>+Allexp!F31/Allexp!$C31*100</f>
        <v>35.177417074359617</v>
      </c>
      <c r="G30" s="41"/>
      <c r="H30" s="41">
        <f>+Allexp!G31/Allexp!$C31*100</f>
        <v>13.4569870972431</v>
      </c>
      <c r="I30" s="41"/>
      <c r="J30" s="41">
        <f>+Allexp!H31/Allexp!$C31*100</f>
        <v>0.6639444797427877</v>
      </c>
      <c r="K30" s="41"/>
      <c r="L30" s="41">
        <f>+Allexp!I31/Allexp!$C31*100</f>
        <v>0.76436757229023911</v>
      </c>
      <c r="M30" s="41"/>
      <c r="N30" s="41">
        <f>+Allexp!J31/Allexp!$C31*100</f>
        <v>6.3607566715062012</v>
      </c>
      <c r="O30" s="41"/>
      <c r="P30" s="41">
        <f>+Allexp!K31/Allexp!$C31*100</f>
        <v>6.3369494084918712</v>
      </c>
      <c r="Q30" s="41"/>
      <c r="R30" s="41">
        <f>+Allexp!N31/Allexp!$C31*100</f>
        <v>2.717461235274043</v>
      </c>
      <c r="S30" s="41"/>
      <c r="T30" s="41">
        <f>+Allexp!O31/Allexp!$C31*100</f>
        <v>25.440642936853671</v>
      </c>
      <c r="U30" s="41"/>
      <c r="V30" s="41">
        <f>+Allexp!P31/Allexp!$C31*100</f>
        <v>0.10849881491663764</v>
      </c>
      <c r="W30" s="41"/>
      <c r="X30" s="41">
        <f>+Allexp!Q31/Allexp!$C31*100</f>
        <v>0</v>
      </c>
      <c r="Y30" s="3"/>
      <c r="Z30" s="3"/>
      <c r="AA30" s="3"/>
      <c r="AB30" s="3"/>
      <c r="AC30" s="3"/>
      <c r="AD30" s="3"/>
    </row>
    <row r="31" spans="1:30">
      <c r="A31" s="3" t="s">
        <v>68</v>
      </c>
      <c r="B31" s="41">
        <f>+Allexp!D32/Allexp!$C32*100</f>
        <v>2.101560470357863</v>
      </c>
      <c r="C31" s="41"/>
      <c r="D31" s="41">
        <f>+Allexp!E32/Allexp!$C32*100</f>
        <v>5.4496551262421811</v>
      </c>
      <c r="E31" s="41"/>
      <c r="F31" s="41">
        <f>+Allexp!F32/Allexp!$C32*100</f>
        <v>41.006148832013757</v>
      </c>
      <c r="G31" s="41"/>
      <c r="H31" s="41">
        <f>+Allexp!G32/Allexp!$C32*100</f>
        <v>9.7740555270658405</v>
      </c>
      <c r="I31" s="41"/>
      <c r="J31" s="41">
        <f>+Allexp!H32/Allexp!$C32*100</f>
        <v>0.52260398838164746</v>
      </c>
      <c r="K31" s="41"/>
      <c r="L31" s="41">
        <f>+Allexp!I32/Allexp!$C32*100</f>
        <v>0.75353627641643617</v>
      </c>
      <c r="M31" s="41"/>
      <c r="N31" s="41">
        <f>+Allexp!J32/Allexp!$C32*100</f>
        <v>7.1283828266805047</v>
      </c>
      <c r="O31" s="41"/>
      <c r="P31" s="41">
        <f>+Allexp!K32/Allexp!$C32*100</f>
        <v>6.601291555316263</v>
      </c>
      <c r="Q31" s="41"/>
      <c r="R31" s="41">
        <f>+Allexp!N32/Allexp!$C32*100</f>
        <v>1.7123309395645818</v>
      </c>
      <c r="S31" s="41"/>
      <c r="T31" s="41">
        <f>+Allexp!O32/Allexp!$C32*100</f>
        <v>24.950224169668907</v>
      </c>
      <c r="U31" s="41"/>
      <c r="V31" s="41">
        <f>+Allexp!P32/Allexp!$C32*100</f>
        <v>2.1028829201533139E-4</v>
      </c>
      <c r="W31" s="41"/>
      <c r="X31" s="41">
        <f>+Allexp!Q32/Allexp!$C32*100</f>
        <v>0</v>
      </c>
      <c r="Y31" s="3"/>
      <c r="Z31" s="3"/>
      <c r="AA31" s="3"/>
      <c r="AB31" s="3"/>
      <c r="AC31" s="3"/>
      <c r="AD31" s="3"/>
    </row>
    <row r="32" spans="1:30">
      <c r="A32" s="3" t="s">
        <v>69</v>
      </c>
      <c r="B32" s="41">
        <f>+Allexp!D33/Allexp!$C33*100</f>
        <v>1.7165242786393802</v>
      </c>
      <c r="C32" s="41"/>
      <c r="D32" s="41">
        <f>+Allexp!E33/Allexp!$C33*100</f>
        <v>7.2662155851288501</v>
      </c>
      <c r="E32" s="41"/>
      <c r="F32" s="41">
        <f>+Allexp!F33/Allexp!$C33*100</f>
        <v>37.779130542505911</v>
      </c>
      <c r="G32" s="41"/>
      <c r="H32" s="41">
        <f>+Allexp!G33/Allexp!$C33*100</f>
        <v>9.6175923659676865</v>
      </c>
      <c r="I32" s="41"/>
      <c r="J32" s="41">
        <f>+Allexp!H33/Allexp!$C33*100</f>
        <v>0.6213587503024256</v>
      </c>
      <c r="K32" s="41"/>
      <c r="L32" s="41">
        <f>+Allexp!I33/Allexp!$C33*100</f>
        <v>0.89398357142371976</v>
      </c>
      <c r="M32" s="41"/>
      <c r="N32" s="41">
        <f>+Allexp!J33/Allexp!$C33*100</f>
        <v>7.0947220320793942</v>
      </c>
      <c r="O32" s="41"/>
      <c r="P32" s="41">
        <f>+Allexp!K33/Allexp!$C33*100</f>
        <v>6.4519390965384709</v>
      </c>
      <c r="Q32" s="41"/>
      <c r="R32" s="41">
        <f>+Allexp!N33/Allexp!$C33*100</f>
        <v>1.7005306862194993</v>
      </c>
      <c r="S32" s="41"/>
      <c r="T32" s="41">
        <f>+Allexp!O33/Allexp!$C33*100</f>
        <v>26.418911845428354</v>
      </c>
      <c r="U32" s="41"/>
      <c r="V32" s="41">
        <f>+Allexp!P33/Allexp!$C33*100</f>
        <v>7.7411114800041328E-2</v>
      </c>
      <c r="W32" s="41"/>
      <c r="X32" s="41">
        <f>+Allexp!Q33/Allexp!$C33*100</f>
        <v>0.36168013096623841</v>
      </c>
      <c r="Y32" s="3"/>
      <c r="Z32" s="3"/>
      <c r="AA32" s="3"/>
      <c r="AB32" s="3"/>
      <c r="AC32" s="3"/>
      <c r="AD32" s="3"/>
    </row>
    <row r="33" spans="1:30">
      <c r="A33" s="3" t="s">
        <v>70</v>
      </c>
      <c r="B33" s="41">
        <f>+Allexp!D34/Allexp!$C34*100</f>
        <v>3.2470634597244934</v>
      </c>
      <c r="C33" s="41"/>
      <c r="D33" s="41">
        <f>+Allexp!E34/Allexp!$C34*100</f>
        <v>7.5400290277483322</v>
      </c>
      <c r="E33" s="41"/>
      <c r="F33" s="41">
        <f>+Allexp!F34/Allexp!$C34*100</f>
        <v>37.599610659033125</v>
      </c>
      <c r="G33" s="41"/>
      <c r="H33" s="41">
        <f>+Allexp!G34/Allexp!$C34*100</f>
        <v>10.043065811158126</v>
      </c>
      <c r="I33" s="41"/>
      <c r="J33" s="41">
        <f>+Allexp!H34/Allexp!$C34*100</f>
        <v>1.7220300002617199</v>
      </c>
      <c r="K33" s="41"/>
      <c r="L33" s="41">
        <f>+Allexp!I34/Allexp!$C34*100</f>
        <v>0.78576439325144898</v>
      </c>
      <c r="M33" s="41"/>
      <c r="N33" s="41">
        <f>+Allexp!J34/Allexp!$C34*100</f>
        <v>7.1743023913033817</v>
      </c>
      <c r="O33" s="41"/>
      <c r="P33" s="41">
        <f>+Allexp!K34/Allexp!$C34*100</f>
        <v>5.2764317256020146</v>
      </c>
      <c r="Q33" s="41"/>
      <c r="R33" s="41">
        <f>+Allexp!N34/Allexp!$C34*100</f>
        <v>2.3210226501464462</v>
      </c>
      <c r="S33" s="41"/>
      <c r="T33" s="41">
        <f>+Allexp!O34/Allexp!$C34*100</f>
        <v>23.722419455381033</v>
      </c>
      <c r="U33" s="41"/>
      <c r="V33" s="41">
        <f>+Allexp!P34/Allexp!$C34*100</f>
        <v>6.3238843039276453E-3</v>
      </c>
      <c r="W33" s="41"/>
      <c r="X33" s="41">
        <f>+Allexp!Q34/Allexp!$C34*100</f>
        <v>0.56193654208593946</v>
      </c>
      <c r="Y33" s="3"/>
      <c r="Z33" s="3"/>
      <c r="AA33" s="3"/>
      <c r="AB33" s="3"/>
      <c r="AC33" s="3"/>
      <c r="AD33" s="3"/>
    </row>
    <row r="34" spans="1:30"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</row>
    <row r="35" spans="1:30">
      <c r="A35" s="3" t="s">
        <v>71</v>
      </c>
      <c r="B35" s="41">
        <f>+Allexp!D36/Allexp!$C36*100</f>
        <v>2.0711803418597263</v>
      </c>
      <c r="C35" s="41"/>
      <c r="D35" s="41">
        <f>+Allexp!E36/Allexp!$C36*100</f>
        <v>7.3492168048160957</v>
      </c>
      <c r="E35" s="41"/>
      <c r="F35" s="41">
        <f>+Allexp!F36/Allexp!$C36*100</f>
        <v>41.332871605050649</v>
      </c>
      <c r="G35" s="41"/>
      <c r="H35" s="41">
        <f>+Allexp!G36/Allexp!$C36*100</f>
        <v>8.042797474293101</v>
      </c>
      <c r="I35" s="41"/>
      <c r="J35" s="41">
        <f>+Allexp!H36/Allexp!$C36*100</f>
        <v>0.37690260446656199</v>
      </c>
      <c r="K35" s="41"/>
      <c r="L35" s="41">
        <f>+Allexp!I36/Allexp!$C36*100</f>
        <v>0</v>
      </c>
      <c r="M35" s="41"/>
      <c r="N35" s="41">
        <f>+Allexp!J36/Allexp!$C36*100</f>
        <v>4.9623100106654254</v>
      </c>
      <c r="O35" s="41"/>
      <c r="P35" s="41">
        <f>+Allexp!K36/Allexp!$C36*100</f>
        <v>6.4394647594847436</v>
      </c>
      <c r="Q35" s="41"/>
      <c r="R35" s="41">
        <f>+Allexp!N36/Allexp!$C36*100</f>
        <v>2.0947553539990218</v>
      </c>
      <c r="S35" s="41"/>
      <c r="T35" s="41">
        <f>+Allexp!O36/Allexp!$C36*100</f>
        <v>26.832741221847478</v>
      </c>
      <c r="U35" s="41"/>
      <c r="V35" s="41">
        <f>+Allexp!P36/Allexp!$C36*100</f>
        <v>0.49775982351719311</v>
      </c>
      <c r="W35" s="41"/>
      <c r="X35" s="41">
        <f>+Allexp!Q36/Allexp!$C36*100</f>
        <v>0</v>
      </c>
      <c r="Y35" s="3"/>
      <c r="Z35" s="3"/>
      <c r="AA35" s="3"/>
      <c r="AB35" s="3"/>
      <c r="AC35" s="3"/>
      <c r="AD35" s="3"/>
    </row>
    <row r="36" spans="1:30">
      <c r="A36" s="3" t="s">
        <v>72</v>
      </c>
      <c r="B36" s="41">
        <f>+Allexp!D37/Allexp!$C37*100</f>
        <v>2.7266191450988924</v>
      </c>
      <c r="C36" s="41"/>
      <c r="D36" s="41">
        <f>+Allexp!E37/Allexp!$C37*100</f>
        <v>6.3306050628958177</v>
      </c>
      <c r="E36" s="41"/>
      <c r="F36" s="41">
        <f>+Allexp!F37/Allexp!$C37*100</f>
        <v>40.182044207989179</v>
      </c>
      <c r="G36" s="41"/>
      <c r="H36" s="41">
        <f>+Allexp!G37/Allexp!$C37*100</f>
        <v>8.7110481704343492</v>
      </c>
      <c r="I36" s="41"/>
      <c r="J36" s="41">
        <f>+Allexp!H37/Allexp!$C37*100</f>
        <v>0.51521351968369933</v>
      </c>
      <c r="K36" s="41"/>
      <c r="L36" s="41">
        <f>+Allexp!I37/Allexp!$C37*100</f>
        <v>1.2751085311657466</v>
      </c>
      <c r="M36" s="41"/>
      <c r="N36" s="41">
        <f>+Allexp!J37/Allexp!$C37*100</f>
        <v>4.2087065328720596</v>
      </c>
      <c r="O36" s="41"/>
      <c r="P36" s="41">
        <f>+Allexp!K37/Allexp!$C37*100</f>
        <v>7.1108426869135544</v>
      </c>
      <c r="Q36" s="41"/>
      <c r="R36" s="41">
        <f>+Allexp!N37/Allexp!$C37*100</f>
        <v>3.5136559931643179</v>
      </c>
      <c r="S36" s="41"/>
      <c r="T36" s="41">
        <f>+Allexp!O37/Allexp!$C37*100</f>
        <v>25.136117545273141</v>
      </c>
      <c r="U36" s="41"/>
      <c r="V36" s="41">
        <f>+Allexp!P37/Allexp!$C37*100</f>
        <v>7.2463708696546099E-3</v>
      </c>
      <c r="W36" s="41"/>
      <c r="X36" s="41">
        <f>+Allexp!Q37/Allexp!$C37*100</f>
        <v>0.28279223363960032</v>
      </c>
      <c r="Y36" s="3"/>
      <c r="Z36" s="3"/>
      <c r="AA36" s="3"/>
      <c r="AB36" s="3"/>
      <c r="AC36" s="3"/>
      <c r="AD36" s="3"/>
    </row>
    <row r="37" spans="1:30">
      <c r="A37" s="3" t="s">
        <v>73</v>
      </c>
      <c r="B37" s="41">
        <f>+Allexp!D38/Allexp!$C38*100</f>
        <v>2.4642682784566388</v>
      </c>
      <c r="C37" s="41"/>
      <c r="D37" s="41">
        <f>+Allexp!E38/Allexp!$C38*100</f>
        <v>6.2115579561382175</v>
      </c>
      <c r="E37" s="41"/>
      <c r="F37" s="41">
        <f>+Allexp!F38/Allexp!$C38*100</f>
        <v>39.711914712470872</v>
      </c>
      <c r="G37" s="41"/>
      <c r="H37" s="41">
        <f>+Allexp!G38/Allexp!$C38*100</f>
        <v>9.4594752195917202</v>
      </c>
      <c r="I37" s="41"/>
      <c r="J37" s="41">
        <f>+Allexp!H38/Allexp!$C38*100</f>
        <v>1.1321885465620909</v>
      </c>
      <c r="K37" s="41"/>
      <c r="L37" s="41">
        <f>+Allexp!I38/Allexp!$C38*100</f>
        <v>0.75050458936335829</v>
      </c>
      <c r="M37" s="41"/>
      <c r="N37" s="41">
        <f>+Allexp!J38/Allexp!$C38*100</f>
        <v>4.5980760298143446</v>
      </c>
      <c r="O37" s="41"/>
      <c r="P37" s="41">
        <f>+Allexp!K38/Allexp!$C38*100</f>
        <v>5.8827959278080533</v>
      </c>
      <c r="Q37" s="41"/>
      <c r="R37" s="41">
        <f>+Allexp!N38/Allexp!$C38*100</f>
        <v>1.6919299049735155</v>
      </c>
      <c r="S37" s="41"/>
      <c r="T37" s="41">
        <f>+Allexp!O38/Allexp!$C38*100</f>
        <v>25.228222137389555</v>
      </c>
      <c r="U37" s="41"/>
      <c r="V37" s="41">
        <f>+Allexp!P38/Allexp!$C38*100</f>
        <v>0.13232379330535177</v>
      </c>
      <c r="W37" s="41"/>
      <c r="X37" s="41">
        <f>+Allexp!Q38/Allexp!$C38*100</f>
        <v>2.7367429041262872</v>
      </c>
      <c r="Y37" s="3"/>
      <c r="Z37" s="3"/>
      <c r="AA37" s="3"/>
      <c r="AB37" s="3"/>
      <c r="AC37" s="3"/>
      <c r="AD37" s="3"/>
    </row>
    <row r="38" spans="1:30">
      <c r="A38" s="8" t="s">
        <v>74</v>
      </c>
      <c r="B38" s="29">
        <f>+Allexp!D39/Allexp!$C39*100</f>
        <v>1.4395169577787992</v>
      </c>
      <c r="C38" s="29"/>
      <c r="D38" s="29">
        <f>+Allexp!E39/Allexp!$C39*100</f>
        <v>6.4631662605787081</v>
      </c>
      <c r="E38" s="29"/>
      <c r="F38" s="29">
        <f>+Allexp!F39/Allexp!$C39*100</f>
        <v>42.859178205400319</v>
      </c>
      <c r="G38" s="29"/>
      <c r="H38" s="29">
        <f>+Allexp!G39/Allexp!$C39*100</f>
        <v>9.7002460002024797</v>
      </c>
      <c r="I38" s="29"/>
      <c r="J38" s="29">
        <f>+Allexp!H39/Allexp!$C39*100</f>
        <v>0.29206819580001636</v>
      </c>
      <c r="K38" s="29"/>
      <c r="L38" s="29">
        <f>+Allexp!I39/Allexp!$C39*100</f>
        <v>0.82095680727434173</v>
      </c>
      <c r="M38" s="29"/>
      <c r="N38" s="29">
        <f>+Allexp!J39/Allexp!$C39*100</f>
        <v>5.7539053563129379</v>
      </c>
      <c r="O38" s="29"/>
      <c r="P38" s="29">
        <f>+Allexp!K39/Allexp!$C39*100</f>
        <v>6.9859709193296231</v>
      </c>
      <c r="Q38" s="29"/>
      <c r="R38" s="29">
        <f>+Allexp!N39/Allexp!$C39*100</f>
        <v>0.94446237664510979</v>
      </c>
      <c r="S38" s="29"/>
      <c r="T38" s="29">
        <f>+Allexp!O39/Allexp!$C39*100</f>
        <v>24.402312391312176</v>
      </c>
      <c r="U38" s="29"/>
      <c r="V38" s="29">
        <f>+Allexp!P39/Allexp!$C39*100</f>
        <v>2.0795947005495353E-2</v>
      </c>
      <c r="W38" s="29"/>
      <c r="X38" s="29">
        <f>+Allexp!Q39/Allexp!$C39*100</f>
        <v>0.31742058235999654</v>
      </c>
      <c r="Y38" s="3"/>
      <c r="Z38" s="3"/>
      <c r="AA38" s="3"/>
      <c r="AB38" s="3"/>
      <c r="AC38" s="3"/>
      <c r="AD38" s="3"/>
    </row>
    <row r="39" spans="1:30">
      <c r="A39" s="3" t="s">
        <v>183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3"/>
      <c r="Z39" s="3"/>
      <c r="AA39" s="3"/>
      <c r="AB39" s="3"/>
      <c r="AC39" s="3"/>
      <c r="AD39" s="3"/>
    </row>
    <row r="40" spans="1:30">
      <c r="A40" s="127" t="s">
        <v>182</v>
      </c>
    </row>
  </sheetData>
  <sheetProtection password="CAF5" sheet="1" objects="1" scenarios="1"/>
  <mergeCells count="26">
    <mergeCell ref="R8:S8"/>
    <mergeCell ref="R7:S7"/>
    <mergeCell ref="D6:E6"/>
    <mergeCell ref="H8:I8"/>
    <mergeCell ref="H7:I7"/>
    <mergeCell ref="N8:O8"/>
    <mergeCell ref="N7:O7"/>
    <mergeCell ref="N6:O6"/>
    <mergeCell ref="L8:M8"/>
    <mergeCell ref="L7:M7"/>
    <mergeCell ref="T8:U8"/>
    <mergeCell ref="T7:U7"/>
    <mergeCell ref="A1:X1"/>
    <mergeCell ref="A3:X3"/>
    <mergeCell ref="A4:X4"/>
    <mergeCell ref="B8:C8"/>
    <mergeCell ref="B7:C7"/>
    <mergeCell ref="D8:E8"/>
    <mergeCell ref="D7:E7"/>
    <mergeCell ref="J8:K8"/>
    <mergeCell ref="J7:K7"/>
    <mergeCell ref="J6:K6"/>
    <mergeCell ref="P8:Q8"/>
    <mergeCell ref="P7:Q7"/>
    <mergeCell ref="V8:W8"/>
    <mergeCell ref="V7:W7"/>
  </mergeCells>
  <phoneticPr fontId="0" type="noConversion"/>
  <printOptions horizontalCentered="1"/>
  <pageMargins left="0.75" right="0.75" top="0.87" bottom="0.88" header="0.67" footer="0.5"/>
  <pageSetup scale="85" orientation="landscape" r:id="rId1"/>
  <headerFooter scaleWithDoc="0" alignWithMargins="0">
    <oddHeader xml:space="preserve">&amp;R
</oddHeader>
    <oddFooter>&amp;L&amp;"Arial,Italic"MSDE-LFRO    12 / 2014&amp;C- 8 -
&amp;R&amp;"Arial,Italic"Selected Financial Data - Part 3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AI41"/>
  <sheetViews>
    <sheetView zoomScaleNormal="100" workbookViewId="0">
      <selection sqref="A1:X1"/>
    </sheetView>
  </sheetViews>
  <sheetFormatPr defaultRowHeight="12.75"/>
  <cols>
    <col min="1" max="1" width="14.140625" style="3" customWidth="1"/>
    <col min="2" max="2" width="8.42578125" customWidth="1"/>
    <col min="3" max="3" width="2.28515625" customWidth="1"/>
    <col min="4" max="4" width="8.28515625" customWidth="1"/>
    <col min="5" max="5" width="2.28515625" customWidth="1"/>
    <col min="6" max="6" width="10" customWidth="1"/>
    <col min="7" max="7" width="2.85546875" customWidth="1"/>
    <col min="8" max="8" width="10.5703125" customWidth="1"/>
    <col min="9" max="9" width="3.85546875" customWidth="1"/>
    <col min="10" max="10" width="8.7109375" customWidth="1"/>
    <col min="11" max="11" width="2.42578125" customWidth="1"/>
    <col min="12" max="12" width="8.28515625" customWidth="1"/>
    <col min="13" max="13" width="2.28515625" customWidth="1"/>
    <col min="14" max="14" width="8.28515625" customWidth="1"/>
    <col min="15" max="15" width="2.5703125" customWidth="1"/>
    <col min="16" max="16" width="7.85546875" customWidth="1"/>
    <col min="17" max="17" width="2" customWidth="1"/>
    <col min="18" max="18" width="8.140625" customWidth="1"/>
    <col min="19" max="19" width="1.85546875" customWidth="1"/>
    <col min="20" max="20" width="8.42578125" customWidth="1"/>
    <col min="21" max="21" width="2" customWidth="1"/>
    <col min="23" max="23" width="2.5703125" customWidth="1"/>
    <col min="24" max="24" width="8.28515625" customWidth="1"/>
    <col min="25" max="25" width="9.42578125" customWidth="1"/>
  </cols>
  <sheetData>
    <row r="1" spans="1:35">
      <c r="A1" s="241" t="s">
        <v>105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</row>
    <row r="3" spans="1:35">
      <c r="A3" s="240" t="s">
        <v>212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241"/>
      <c r="X3" s="241"/>
      <c r="Y3" s="13"/>
    </row>
    <row r="4" spans="1:35">
      <c r="A4" s="241"/>
      <c r="B4" s="241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41"/>
      <c r="S4" s="241"/>
      <c r="T4" s="241"/>
      <c r="U4" s="241"/>
      <c r="V4" s="241"/>
      <c r="W4" s="241"/>
      <c r="X4" s="241"/>
      <c r="Y4" s="13"/>
    </row>
    <row r="5" spans="1:35" ht="13.5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35" ht="15" customHeight="1" thickTop="1">
      <c r="A6" s="3" t="s">
        <v>112</v>
      </c>
      <c r="B6" s="3"/>
      <c r="C6" s="3"/>
      <c r="D6" s="244" t="s">
        <v>26</v>
      </c>
      <c r="E6" s="244"/>
      <c r="F6" s="244" t="s">
        <v>27</v>
      </c>
      <c r="G6" s="244"/>
      <c r="H6" s="244" t="s">
        <v>30</v>
      </c>
      <c r="I6" s="244"/>
      <c r="J6" s="244" t="s">
        <v>32</v>
      </c>
      <c r="K6" s="244"/>
      <c r="L6" s="3"/>
      <c r="M6" s="3"/>
      <c r="N6" s="244" t="s">
        <v>37</v>
      </c>
      <c r="O6" s="244"/>
      <c r="P6" s="3"/>
      <c r="Q6" s="3"/>
      <c r="R6" s="244" t="s">
        <v>36</v>
      </c>
      <c r="S6" s="244"/>
      <c r="T6" s="3"/>
      <c r="U6" s="3"/>
      <c r="V6" s="38"/>
      <c r="W6" s="6"/>
      <c r="X6" s="3"/>
    </row>
    <row r="7" spans="1:35">
      <c r="A7" s="3" t="s">
        <v>35</v>
      </c>
      <c r="B7" s="241" t="s">
        <v>24</v>
      </c>
      <c r="C7" s="241"/>
      <c r="D7" s="241" t="s">
        <v>24</v>
      </c>
      <c r="E7" s="241"/>
      <c r="F7" s="241" t="s">
        <v>29</v>
      </c>
      <c r="G7" s="241"/>
      <c r="H7" s="241" t="s">
        <v>27</v>
      </c>
      <c r="I7" s="241"/>
      <c r="J7" s="241" t="s">
        <v>27</v>
      </c>
      <c r="K7" s="241"/>
      <c r="L7" s="241" t="s">
        <v>34</v>
      </c>
      <c r="M7" s="241"/>
      <c r="N7" s="241" t="s">
        <v>38</v>
      </c>
      <c r="O7" s="241"/>
      <c r="P7" s="241" t="s">
        <v>40</v>
      </c>
      <c r="Q7" s="241"/>
      <c r="R7" s="241" t="s">
        <v>41</v>
      </c>
      <c r="S7" s="241"/>
      <c r="T7" s="241" t="s">
        <v>43</v>
      </c>
      <c r="U7" s="241"/>
      <c r="V7" s="241" t="s">
        <v>103</v>
      </c>
      <c r="W7" s="241"/>
      <c r="X7" s="86" t="s">
        <v>143</v>
      </c>
    </row>
    <row r="8" spans="1:35" ht="13.5" thickBot="1">
      <c r="A8" s="4" t="s">
        <v>113</v>
      </c>
      <c r="B8" s="259" t="s">
        <v>25</v>
      </c>
      <c r="C8" s="259"/>
      <c r="D8" s="259" t="s">
        <v>25</v>
      </c>
      <c r="E8" s="259"/>
      <c r="F8" s="259" t="s">
        <v>28</v>
      </c>
      <c r="G8" s="259"/>
      <c r="H8" s="259" t="s">
        <v>31</v>
      </c>
      <c r="I8" s="259"/>
      <c r="J8" s="259" t="s">
        <v>33</v>
      </c>
      <c r="K8" s="259"/>
      <c r="L8" s="259" t="s">
        <v>35</v>
      </c>
      <c r="M8" s="259"/>
      <c r="N8" s="259" t="s">
        <v>39</v>
      </c>
      <c r="O8" s="259"/>
      <c r="P8" s="259" t="s">
        <v>39</v>
      </c>
      <c r="Q8" s="259"/>
      <c r="R8" s="259" t="s">
        <v>42</v>
      </c>
      <c r="S8" s="259"/>
      <c r="T8" s="259" t="s">
        <v>44</v>
      </c>
      <c r="U8" s="259"/>
      <c r="V8" s="259" t="s">
        <v>44</v>
      </c>
      <c r="W8" s="259"/>
      <c r="X8" s="7" t="s">
        <v>48</v>
      </c>
    </row>
    <row r="9" spans="1:35" s="21" customFormat="1">
      <c r="A9" s="74" t="s">
        <v>76</v>
      </c>
      <c r="B9" s="44">
        <f>'Tbl 10'!C9/SUM('Tbl 10'!C9:N9)</f>
        <v>2.7257597857610009E-2</v>
      </c>
      <c r="C9" s="44"/>
      <c r="D9" s="44">
        <f>'Tbl 10'!D9/SUM('Tbl 10'!C9:N9)</f>
        <v>6.3721299899071757E-2</v>
      </c>
      <c r="E9" s="44"/>
      <c r="F9" s="44">
        <f>'Tbl 10'!E9/SUM('Tbl 10'!C9:N9)</f>
        <v>0.35187385170885166</v>
      </c>
      <c r="G9" s="44"/>
      <c r="H9" s="44">
        <f>'Tbl 10'!F9/SUM('Tbl 10'!C9:N9)</f>
        <v>1.7499794156096062E-2</v>
      </c>
      <c r="I9" s="44"/>
      <c r="J9" s="44">
        <f>'Tbl 10'!G9/SUM('Tbl 10'!C9:N9)</f>
        <v>1.7673465159576515E-2</v>
      </c>
      <c r="K9" s="44"/>
      <c r="L9" s="44">
        <f>'Tbl 10'!H9/SUM('Tbl 10'!C9:N9)</f>
        <v>0.10727325611251445</v>
      </c>
      <c r="M9" s="44"/>
      <c r="N9" s="44">
        <f>'Tbl 10'!I9/SUM('Tbl 10'!C9:N9)</f>
        <v>6.6684121153247778E-3</v>
      </c>
      <c r="O9" s="44"/>
      <c r="P9" s="44">
        <f>'Tbl 10'!J9/SUM('Tbl 10'!C9:N9)</f>
        <v>5.5277558731981462E-3</v>
      </c>
      <c r="Q9" s="44"/>
      <c r="R9" s="44">
        <f>'Tbl 10'!K9/SUM('Tbl 10'!C9:N9)</f>
        <v>4.9557258358709728E-2</v>
      </c>
      <c r="S9" s="44"/>
      <c r="T9" s="44">
        <f>'Tbl 10'!L9/SUM('Tbl 10'!C9:N9)</f>
        <v>6.1069460983243833E-2</v>
      </c>
      <c r="U9" s="44"/>
      <c r="V9" s="44">
        <f>'Tbl 10'!M9/SUM('Tbl 10'!C9:N9)</f>
        <v>1.9991816729325963E-2</v>
      </c>
      <c r="W9" s="44"/>
      <c r="X9" s="44">
        <f>'Tbl 10'!N9/SUM('Tbl 10'!C9:N9)</f>
        <v>0.27188603104647718</v>
      </c>
      <c r="Y9" s="206"/>
    </row>
    <row r="10" spans="1:35"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3"/>
    </row>
    <row r="11" spans="1:35">
      <c r="A11" s="3" t="s">
        <v>52</v>
      </c>
      <c r="B11" s="41">
        <f>'Tbl 10'!C11/SUM('Tbl 10'!C11:N11)*100</f>
        <v>1.6073728263742415</v>
      </c>
      <c r="C11" s="41"/>
      <c r="D11" s="41">
        <f>'Tbl 10'!D11/SUM('Tbl 10'!C11:N11)*100</f>
        <v>5.973296196062666</v>
      </c>
      <c r="E11" s="41"/>
      <c r="F11" s="41">
        <f>'Tbl 10'!E11/SUM('Tbl 10'!C11:N11)*100</f>
        <v>36.682878034604435</v>
      </c>
      <c r="G11" s="41"/>
      <c r="H11" s="41">
        <f>'Tbl 10'!F11/SUM('Tbl 10'!C11:N11)*100</f>
        <v>2.4181529233624985</v>
      </c>
      <c r="I11" s="41"/>
      <c r="J11" s="41">
        <f>'Tbl 10'!G11/SUM('Tbl 10'!C11:N11)*100</f>
        <v>1.4806959067963228</v>
      </c>
      <c r="K11" s="41"/>
      <c r="L11" s="41">
        <f>'Tbl 10'!H11/SUM('Tbl 10'!C11:N11)*100</f>
        <v>11.634062521136009</v>
      </c>
      <c r="M11" s="41"/>
      <c r="N11" s="41">
        <f>'Tbl 10'!I11/SUM('Tbl 10'!C11:N11)*100</f>
        <v>0.61422766774113402</v>
      </c>
      <c r="O11" s="41"/>
      <c r="P11" s="41">
        <f>'Tbl 10'!J11/SUM('Tbl 10'!C11:N11)*100</f>
        <v>0.67922258647574241</v>
      </c>
      <c r="Q11" s="41"/>
      <c r="R11" s="41">
        <f>'Tbl 10'!K11/SUM('Tbl 10'!C11:N11)*100</f>
        <v>5.2277782534143311</v>
      </c>
      <c r="S11" s="41"/>
      <c r="T11" s="41">
        <f>'Tbl 10'!L11/SUM('Tbl 10'!C11:N11)*100</f>
        <v>6.9062225823274206</v>
      </c>
      <c r="U11" s="41"/>
      <c r="V11" s="41">
        <f>'Tbl 10'!M11/SUM('Tbl 10'!C11:N11)*100</f>
        <v>1.3445649515598039</v>
      </c>
      <c r="W11" s="41"/>
      <c r="X11" s="41">
        <f>'Tbl 10'!N11/SUM('Tbl 10'!C11:N11)*100</f>
        <v>25.431525550145395</v>
      </c>
      <c r="Y11" s="207"/>
      <c r="Z11" s="3"/>
      <c r="AA11" s="3"/>
      <c r="AB11" s="3"/>
      <c r="AC11" s="3"/>
      <c r="AD11" s="3"/>
      <c r="AE11" s="3"/>
      <c r="AF11" s="3"/>
      <c r="AG11" s="3"/>
      <c r="AH11" s="3"/>
      <c r="AI11" s="3"/>
    </row>
    <row r="12" spans="1:35">
      <c r="A12" s="3" t="s">
        <v>53</v>
      </c>
      <c r="B12" s="41">
        <f>'Tbl 10'!C12/SUM('Tbl 10'!C12:N12)*100</f>
        <v>2.8214945461434651</v>
      </c>
      <c r="C12" s="41"/>
      <c r="D12" s="41">
        <f>'Tbl 10'!D12/SUM('Tbl 10'!C12:N12)*100</f>
        <v>6.1053147120127704</v>
      </c>
      <c r="E12" s="41"/>
      <c r="F12" s="41">
        <f>'Tbl 10'!E12/SUM('Tbl 10'!C12:N12)*100</f>
        <v>36.237042010483016</v>
      </c>
      <c r="G12" s="41"/>
      <c r="H12" s="41">
        <f>'Tbl 10'!F12/SUM('Tbl 10'!C12:N12)*100</f>
        <v>3.2375268986345374</v>
      </c>
      <c r="I12" s="41"/>
      <c r="J12" s="41">
        <f>'Tbl 10'!G12/SUM('Tbl 10'!C12:N12)*100</f>
        <v>1.6127253170170914</v>
      </c>
      <c r="K12" s="41"/>
      <c r="L12" s="41">
        <f>'Tbl 10'!H12/SUM('Tbl 10'!C12:N12)*100</f>
        <v>9.6348309973056772</v>
      </c>
      <c r="M12" s="41"/>
      <c r="N12" s="41">
        <f>'Tbl 10'!I12/SUM('Tbl 10'!C12:N12)*100</f>
        <v>0.6419645987804401</v>
      </c>
      <c r="O12" s="41"/>
      <c r="P12" s="41">
        <f>'Tbl 10'!J12/SUM('Tbl 10'!C12:N12)*100</f>
        <v>0</v>
      </c>
      <c r="Q12" s="41"/>
      <c r="R12" s="41">
        <f>'Tbl 10'!K12/SUM('Tbl 10'!C12:N12)*100</f>
        <v>4.9991487659995739</v>
      </c>
      <c r="S12" s="41"/>
      <c r="T12" s="41">
        <f>'Tbl 10'!L12/SUM('Tbl 10'!C12:N12)*100</f>
        <v>6.2074228855786302</v>
      </c>
      <c r="U12" s="41"/>
      <c r="V12" s="41">
        <f>'Tbl 10'!M12/SUM('Tbl 10'!C12:N12)*100</f>
        <v>1.4271190939445415</v>
      </c>
      <c r="W12" s="41"/>
      <c r="X12" s="41">
        <f>'Tbl 10'!N12/SUM('Tbl 10'!C12:N12)*100</f>
        <v>27.075410174100252</v>
      </c>
      <c r="Y12" s="193"/>
      <c r="Z12" s="3"/>
      <c r="AA12" s="3"/>
      <c r="AB12" s="3"/>
      <c r="AC12" s="3"/>
      <c r="AD12" s="3"/>
      <c r="AE12" s="3"/>
      <c r="AF12" s="3"/>
      <c r="AG12" s="3"/>
      <c r="AH12" s="3"/>
      <c r="AI12" s="3"/>
    </row>
    <row r="13" spans="1:35">
      <c r="A13" s="3" t="s">
        <v>75</v>
      </c>
      <c r="B13" s="41">
        <f>'Tbl 10'!C13/SUM('Tbl 10'!C13:N13)*100</f>
        <v>5.5222211347975847</v>
      </c>
      <c r="C13" s="41"/>
      <c r="D13" s="41">
        <f>'Tbl 10'!D13/SUM('Tbl 10'!C13:N13)*100</f>
        <v>7.1232779737701328</v>
      </c>
      <c r="E13" s="41"/>
      <c r="F13" s="41">
        <f>'Tbl 10'!E13/SUM('Tbl 10'!C13:N13)*100</f>
        <v>30.053582658703203</v>
      </c>
      <c r="G13" s="41"/>
      <c r="H13" s="41">
        <f>'Tbl 10'!F13/SUM('Tbl 10'!C13:N13)*100</f>
        <v>1.8455071772042069</v>
      </c>
      <c r="I13" s="41"/>
      <c r="J13" s="41">
        <f>'Tbl 10'!G13/SUM('Tbl 10'!C13:N13)*100</f>
        <v>5.7057853660517956</v>
      </c>
      <c r="K13" s="41"/>
      <c r="L13" s="41">
        <f>'Tbl 10'!H13/SUM('Tbl 10'!C13:N13)*100</f>
        <v>13.466471546985401</v>
      </c>
      <c r="M13" s="41"/>
      <c r="N13" s="41">
        <f>'Tbl 10'!I13/SUM('Tbl 10'!C13:N13)*100</f>
        <v>1.302779669972598</v>
      </c>
      <c r="O13" s="41"/>
      <c r="P13" s="41">
        <f>'Tbl 10'!J13/SUM('Tbl 10'!C13:N13)*100</f>
        <v>0</v>
      </c>
      <c r="Q13" s="41"/>
      <c r="R13" s="41">
        <f>'Tbl 10'!K13/SUM('Tbl 10'!C13:N13)*100</f>
        <v>3.6694712625243202</v>
      </c>
      <c r="S13" s="41"/>
      <c r="T13" s="41">
        <f>'Tbl 10'!L13/SUM('Tbl 10'!C13:N13)*100</f>
        <v>5.6368986044033971</v>
      </c>
      <c r="U13" s="41"/>
      <c r="V13" s="41">
        <f>'Tbl 10'!M13/SUM('Tbl 10'!C13:N13)*100</f>
        <v>1.2054126144244894</v>
      </c>
      <c r="W13" s="41"/>
      <c r="X13" s="41">
        <f>'Tbl 10'!N13/SUM('Tbl 10'!C13:N13)*100</f>
        <v>24.468591991162874</v>
      </c>
      <c r="Y13" s="193"/>
      <c r="Z13" s="3"/>
      <c r="AA13" s="3"/>
      <c r="AB13" s="3"/>
      <c r="AC13" s="3"/>
      <c r="AD13" s="3"/>
      <c r="AE13" s="3"/>
      <c r="AF13" s="3"/>
      <c r="AG13" s="3"/>
      <c r="AH13" s="3"/>
      <c r="AI13" s="3"/>
    </row>
    <row r="14" spans="1:35">
      <c r="A14" s="3" t="s">
        <v>54</v>
      </c>
      <c r="B14" s="41">
        <f>'Tbl 10'!C14/SUM('Tbl 10'!C14:N14)*100</f>
        <v>3.1097067252137274</v>
      </c>
      <c r="C14" s="41"/>
      <c r="D14" s="41">
        <f>'Tbl 10'!D14/SUM('Tbl 10'!C14:N14)*100</f>
        <v>6.3797911906116678</v>
      </c>
      <c r="E14" s="41"/>
      <c r="F14" s="41">
        <f>'Tbl 10'!E14/SUM('Tbl 10'!C14:N14)*100</f>
        <v>33.699385994193158</v>
      </c>
      <c r="G14" s="41"/>
      <c r="H14" s="41">
        <f>'Tbl 10'!F14/SUM('Tbl 10'!C14:N14)*100</f>
        <v>1.9652769817611566</v>
      </c>
      <c r="I14" s="41"/>
      <c r="J14" s="41">
        <f>'Tbl 10'!G14/SUM('Tbl 10'!C14:N14)*100</f>
        <v>1.0206161626514803</v>
      </c>
      <c r="K14" s="41"/>
      <c r="L14" s="41">
        <f>'Tbl 10'!H14/SUM('Tbl 10'!C14:N14)*100</f>
        <v>10.750560704948548</v>
      </c>
      <c r="M14" s="41"/>
      <c r="N14" s="41">
        <f>'Tbl 10'!I14/SUM('Tbl 10'!C14:N14)*100</f>
        <v>0.69300403323863091</v>
      </c>
      <c r="O14" s="41"/>
      <c r="P14" s="41">
        <f>'Tbl 10'!J14/SUM('Tbl 10'!C14:N14)*100</f>
        <v>1.0633539128605909</v>
      </c>
      <c r="Q14" s="41"/>
      <c r="R14" s="41">
        <f>'Tbl 10'!K14/SUM('Tbl 10'!C14:N14)*100</f>
        <v>3.9327196594011293</v>
      </c>
      <c r="S14" s="41"/>
      <c r="T14" s="41">
        <f>'Tbl 10'!L14/SUM('Tbl 10'!C14:N14)*100</f>
        <v>6.4147046789171549</v>
      </c>
      <c r="U14" s="41"/>
      <c r="V14" s="41">
        <f>'Tbl 10'!M14/SUM('Tbl 10'!C14:N14)*100</f>
        <v>2.4050471472123256</v>
      </c>
      <c r="W14" s="41"/>
      <c r="X14" s="41">
        <f>'Tbl 10'!N14/SUM('Tbl 10'!C14:N14)*100</f>
        <v>28.565832808990422</v>
      </c>
      <c r="Y14" s="193"/>
      <c r="Z14" s="3"/>
      <c r="AA14" s="3"/>
      <c r="AB14" s="3"/>
      <c r="AC14" s="3"/>
      <c r="AD14" s="3"/>
      <c r="AE14" s="3"/>
      <c r="AF14" s="3"/>
      <c r="AG14" s="3"/>
      <c r="AH14" s="3"/>
      <c r="AI14" s="3"/>
    </row>
    <row r="15" spans="1:35">
      <c r="A15" s="3" t="s">
        <v>55</v>
      </c>
      <c r="B15" s="41">
        <f>'Tbl 10'!C15/SUM('Tbl 10'!C15:N15)*100</f>
        <v>2.3438930754708891</v>
      </c>
      <c r="C15" s="41"/>
      <c r="D15" s="41">
        <f>'Tbl 10'!D15/SUM('Tbl 10'!C15:N15)*100</f>
        <v>5.5005550592798622</v>
      </c>
      <c r="E15" s="41"/>
      <c r="F15" s="41">
        <f>'Tbl 10'!E15/SUM('Tbl 10'!C15:N15)*100</f>
        <v>38.16635243920107</v>
      </c>
      <c r="G15" s="41"/>
      <c r="H15" s="41">
        <f>'Tbl 10'!F15/SUM('Tbl 10'!C15:N15)*100</f>
        <v>1.0992339680534258</v>
      </c>
      <c r="I15" s="41"/>
      <c r="J15" s="41">
        <f>'Tbl 10'!G15/SUM('Tbl 10'!C15:N15)*100</f>
        <v>0.69529924096102758</v>
      </c>
      <c r="K15" s="41"/>
      <c r="L15" s="41">
        <f>'Tbl 10'!H15/SUM('Tbl 10'!C15:N15)*100</f>
        <v>11.052303310864065</v>
      </c>
      <c r="M15" s="41"/>
      <c r="N15" s="41">
        <f>'Tbl 10'!I15/SUM('Tbl 10'!C15:N15)*100</f>
        <v>0.61727854177594821</v>
      </c>
      <c r="O15" s="41"/>
      <c r="P15" s="41">
        <f>'Tbl 10'!J15/SUM('Tbl 10'!C15:N15)*100</f>
        <v>0.67135899901220131</v>
      </c>
      <c r="Q15" s="41"/>
      <c r="R15" s="41">
        <f>'Tbl 10'!K15/SUM('Tbl 10'!C15:N15)*100</f>
        <v>6.5801915709681964</v>
      </c>
      <c r="S15" s="41"/>
      <c r="T15" s="41">
        <f>'Tbl 10'!L15/SUM('Tbl 10'!C15:N15)*100</f>
        <v>7.0893935911190322</v>
      </c>
      <c r="U15" s="41"/>
      <c r="V15" s="41">
        <f>'Tbl 10'!M15/SUM('Tbl 10'!C15:N15)*100</f>
        <v>1.5348698083817756</v>
      </c>
      <c r="W15" s="41"/>
      <c r="X15" s="41">
        <f>'Tbl 10'!N15/SUM('Tbl 10'!C15:N15)*100</f>
        <v>24.64927039491252</v>
      </c>
      <c r="Y15" s="193"/>
      <c r="Z15" s="3"/>
      <c r="AA15" s="3"/>
      <c r="AB15" s="3"/>
      <c r="AC15" s="3"/>
      <c r="AD15" s="3"/>
      <c r="AE15" s="3"/>
      <c r="AF15" s="3"/>
      <c r="AG15" s="3"/>
      <c r="AH15" s="3"/>
      <c r="AI15" s="3"/>
    </row>
    <row r="16" spans="1:35"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</row>
    <row r="17" spans="1:35">
      <c r="A17" s="3" t="s">
        <v>56</v>
      </c>
      <c r="B17" s="41">
        <f>'Tbl 10'!C17/SUM('Tbl 10'!C17:N17)*100</f>
        <v>2.7240007176865135</v>
      </c>
      <c r="C17" s="41"/>
      <c r="D17" s="41">
        <f>'Tbl 10'!D17/SUM('Tbl 10'!C17:N17)*100</f>
        <v>6.6889920664493081</v>
      </c>
      <c r="E17" s="41"/>
      <c r="F17" s="41">
        <f>'Tbl 10'!E17/SUM('Tbl 10'!C17:N17)*100</f>
        <v>38.460874695400598</v>
      </c>
      <c r="G17" s="41"/>
      <c r="H17" s="41">
        <f>'Tbl 10'!F17/SUM('Tbl 10'!C17:N17)*100</f>
        <v>1.4129842410999154</v>
      </c>
      <c r="I17" s="41"/>
      <c r="J17" s="41">
        <f>'Tbl 10'!G17/SUM('Tbl 10'!C17:N17)*100</f>
        <v>1.2641863623965994</v>
      </c>
      <c r="K17" s="41"/>
      <c r="L17" s="41">
        <f>'Tbl 10'!H17/SUM('Tbl 10'!C17:N17)*100</f>
        <v>8.4828526502334238</v>
      </c>
      <c r="M17" s="41"/>
      <c r="N17" s="41">
        <f>'Tbl 10'!I17/SUM('Tbl 10'!C17:N17)*100</f>
        <v>0.97592155595117824</v>
      </c>
      <c r="O17" s="41"/>
      <c r="P17" s="41">
        <f>'Tbl 10'!J17/SUM('Tbl 10'!C17:N17)*100</f>
        <v>0.95767853296131245</v>
      </c>
      <c r="Q17" s="41"/>
      <c r="R17" s="41">
        <f>'Tbl 10'!K17/SUM('Tbl 10'!C17:N17)*100</f>
        <v>5.9840728575664306</v>
      </c>
      <c r="S17" s="41"/>
      <c r="T17" s="41">
        <f>'Tbl 10'!L17/SUM('Tbl 10'!C17:N17)*100</f>
        <v>5.8533440502793503</v>
      </c>
      <c r="U17" s="41"/>
      <c r="V17" s="41">
        <f>'Tbl 10'!M17/SUM('Tbl 10'!C17:N17)*100</f>
        <v>1.1945792692740902</v>
      </c>
      <c r="W17" s="41"/>
      <c r="X17" s="41">
        <f>'Tbl 10'!N17/SUM('Tbl 10'!C17:N17)*100</f>
        <v>26.000513000701265</v>
      </c>
      <c r="Y17" s="193"/>
      <c r="Z17" s="3"/>
      <c r="AA17" s="3"/>
      <c r="AB17" s="3"/>
      <c r="AC17" s="3"/>
      <c r="AD17" s="3"/>
      <c r="AE17" s="3"/>
      <c r="AF17" s="3"/>
      <c r="AG17" s="3"/>
      <c r="AH17" s="3"/>
      <c r="AI17" s="3"/>
    </row>
    <row r="18" spans="1:35">
      <c r="A18" s="3" t="s">
        <v>57</v>
      </c>
      <c r="B18" s="41">
        <f>'Tbl 10'!C18/SUM('Tbl 10'!C18:N18)*100</f>
        <v>1.4311676468165313</v>
      </c>
      <c r="C18" s="41"/>
      <c r="D18" s="41">
        <f>'Tbl 10'!D18/SUM('Tbl 10'!C18:N18)*100</f>
        <v>6.821245488180196</v>
      </c>
      <c r="E18" s="41"/>
      <c r="F18" s="41">
        <f>'Tbl 10'!E18/SUM('Tbl 10'!C18:N18)*100</f>
        <v>35.908027586491457</v>
      </c>
      <c r="G18" s="41"/>
      <c r="H18" s="41">
        <f>'Tbl 10'!F18/SUM('Tbl 10'!C18:N18)*100</f>
        <v>2.4733876584626353</v>
      </c>
      <c r="I18" s="41"/>
      <c r="J18" s="41">
        <f>'Tbl 10'!G18/SUM('Tbl 10'!C18:N18)*100</f>
        <v>0.52693276219650076</v>
      </c>
      <c r="K18" s="41"/>
      <c r="L18" s="41">
        <f>'Tbl 10'!H18/SUM('Tbl 10'!C18:N18)*100</f>
        <v>9.4364383946226145</v>
      </c>
      <c r="M18" s="41"/>
      <c r="N18" s="41">
        <f>'Tbl 10'!I18/SUM('Tbl 10'!C18:N18)*100</f>
        <v>0.39117276323631922</v>
      </c>
      <c r="O18" s="41"/>
      <c r="P18" s="41">
        <f>'Tbl 10'!J18/SUM('Tbl 10'!C18:N18)*100</f>
        <v>0.97405985177881838</v>
      </c>
      <c r="Q18" s="41"/>
      <c r="R18" s="41">
        <f>'Tbl 10'!K18/SUM('Tbl 10'!C18:N18)*100</f>
        <v>5.9861612752919058</v>
      </c>
      <c r="S18" s="41"/>
      <c r="T18" s="41">
        <f>'Tbl 10'!L18/SUM('Tbl 10'!C18:N18)*100</f>
        <v>7.4883062983264272</v>
      </c>
      <c r="U18" s="41"/>
      <c r="V18" s="41">
        <f>'Tbl 10'!M18/SUM('Tbl 10'!C18:N18)*100</f>
        <v>1.9804740012578141</v>
      </c>
      <c r="W18" s="41"/>
      <c r="X18" s="41">
        <f>'Tbl 10'!N18/SUM('Tbl 10'!C18:N18)*100</f>
        <v>26.582626273338768</v>
      </c>
      <c r="Y18" s="193"/>
      <c r="Z18" s="3"/>
      <c r="AA18" s="3"/>
      <c r="AB18" s="3"/>
      <c r="AC18" s="3"/>
      <c r="AD18" s="3"/>
      <c r="AE18" s="3"/>
      <c r="AF18" s="3"/>
      <c r="AG18" s="3"/>
      <c r="AH18" s="3"/>
      <c r="AI18" s="3"/>
    </row>
    <row r="19" spans="1:35">
      <c r="A19" s="3" t="s">
        <v>58</v>
      </c>
      <c r="B19" s="41">
        <f>'Tbl 10'!C19/SUM('Tbl 10'!C19:N19)*100</f>
        <v>2.2314131209370198</v>
      </c>
      <c r="C19" s="41"/>
      <c r="D19" s="41">
        <f>'Tbl 10'!D19/SUM('Tbl 10'!C19:N19)*100</f>
        <v>7.1796513276897356</v>
      </c>
      <c r="E19" s="41"/>
      <c r="F19" s="41">
        <f>'Tbl 10'!E19/SUM('Tbl 10'!C19:N19)*100</f>
        <v>36.184422765703196</v>
      </c>
      <c r="G19" s="41"/>
      <c r="H19" s="41">
        <f>'Tbl 10'!F19/SUM('Tbl 10'!C19:N19)*100</f>
        <v>1.9318996291304644</v>
      </c>
      <c r="I19" s="41"/>
      <c r="J19" s="41">
        <f>'Tbl 10'!G19/SUM('Tbl 10'!C19:N19)*100</f>
        <v>1.137864481188481</v>
      </c>
      <c r="K19" s="41"/>
      <c r="L19" s="41">
        <f>'Tbl 10'!H19/SUM('Tbl 10'!C19:N19)*100</f>
        <v>11.595091817255094</v>
      </c>
      <c r="M19" s="41"/>
      <c r="N19" s="41">
        <f>'Tbl 10'!I19/SUM('Tbl 10'!C19:N19)*100</f>
        <v>0.52768325830054219</v>
      </c>
      <c r="O19" s="41"/>
      <c r="P19" s="41">
        <f>'Tbl 10'!J19/SUM('Tbl 10'!C19:N19)*100</f>
        <v>0.80834783780844821</v>
      </c>
      <c r="Q19" s="41"/>
      <c r="R19" s="41">
        <f>'Tbl 10'!K19/SUM('Tbl 10'!C19:N19)*100</f>
        <v>5.0337129768333631</v>
      </c>
      <c r="S19" s="41"/>
      <c r="T19" s="41">
        <f>'Tbl 10'!L19/SUM('Tbl 10'!C19:N19)*100</f>
        <v>5.9625671636522863</v>
      </c>
      <c r="U19" s="41"/>
      <c r="V19" s="41">
        <f>'Tbl 10'!M19/SUM('Tbl 10'!C19:N19)*100</f>
        <v>2.2490650633590548</v>
      </c>
      <c r="W19" s="41"/>
      <c r="X19" s="41">
        <f>'Tbl 10'!N19/SUM('Tbl 10'!C19:N19)*100</f>
        <v>25.158280558142327</v>
      </c>
      <c r="Y19" s="193"/>
      <c r="Z19" s="3"/>
      <c r="AA19" s="3"/>
      <c r="AB19" s="3"/>
      <c r="AC19" s="3"/>
      <c r="AD19" s="3"/>
      <c r="AE19" s="3"/>
      <c r="AF19" s="3"/>
      <c r="AG19" s="3"/>
      <c r="AH19" s="3"/>
      <c r="AI19" s="3"/>
    </row>
    <row r="20" spans="1:35">
      <c r="A20" s="3" t="s">
        <v>59</v>
      </c>
      <c r="B20" s="41">
        <f>'Tbl 10'!C20/SUM('Tbl 10'!C20:N20)*100</f>
        <v>2.5729925912881852</v>
      </c>
      <c r="C20" s="41"/>
      <c r="D20" s="41">
        <f>'Tbl 10'!D20/SUM('Tbl 10'!C20:N20)*100</f>
        <v>6.3708287087167577</v>
      </c>
      <c r="E20" s="41"/>
      <c r="F20" s="41">
        <f>'Tbl 10'!E20/SUM('Tbl 10'!C20:N20)*100</f>
        <v>37.563150581209662</v>
      </c>
      <c r="G20" s="41"/>
      <c r="H20" s="41">
        <f>'Tbl 10'!F20/SUM('Tbl 10'!C20:N20)*100</f>
        <v>1.6273742639254611</v>
      </c>
      <c r="I20" s="41"/>
      <c r="J20" s="41">
        <f>'Tbl 10'!G20/SUM('Tbl 10'!C20:N20)*100</f>
        <v>0.65658643954967333</v>
      </c>
      <c r="K20" s="41"/>
      <c r="L20" s="41">
        <f>'Tbl 10'!H20/SUM('Tbl 10'!C20:N20)*100</f>
        <v>9.0441753278506081</v>
      </c>
      <c r="M20" s="41"/>
      <c r="N20" s="41">
        <f>'Tbl 10'!I20/SUM('Tbl 10'!C20:N20)*100</f>
        <v>1.0595290173755854</v>
      </c>
      <c r="O20" s="41"/>
      <c r="P20" s="41">
        <f>'Tbl 10'!J20/SUM('Tbl 10'!C20:N20)*100</f>
        <v>0.83592027346386832</v>
      </c>
      <c r="Q20" s="41"/>
      <c r="R20" s="41">
        <f>'Tbl 10'!K20/SUM('Tbl 10'!C20:N20)*100</f>
        <v>7.5629772329275147</v>
      </c>
      <c r="S20" s="41"/>
      <c r="T20" s="41">
        <f>'Tbl 10'!L20/SUM('Tbl 10'!C20:N20)*100</f>
        <v>7.4587499743023509</v>
      </c>
      <c r="U20" s="41"/>
      <c r="V20" s="41">
        <f>'Tbl 10'!M20/SUM('Tbl 10'!C20:N20)*100</f>
        <v>1.8752198227757022</v>
      </c>
      <c r="W20" s="41"/>
      <c r="X20" s="41">
        <f>'Tbl 10'!N20/SUM('Tbl 10'!C20:N20)*100</f>
        <v>23.372495766614641</v>
      </c>
      <c r="Y20" s="193"/>
      <c r="Z20" s="3"/>
      <c r="AA20" s="3"/>
      <c r="AB20" s="3"/>
      <c r="AC20" s="3"/>
      <c r="AD20" s="3"/>
      <c r="AE20" s="3"/>
      <c r="AF20" s="3"/>
      <c r="AG20" s="3"/>
      <c r="AH20" s="3"/>
      <c r="AI20" s="3"/>
    </row>
    <row r="21" spans="1:35">
      <c r="A21" s="3" t="s">
        <v>60</v>
      </c>
      <c r="B21" s="41">
        <f>'Tbl 10'!C21/SUM('Tbl 10'!C21:N21)*100</f>
        <v>2.3513450949897199</v>
      </c>
      <c r="C21" s="41"/>
      <c r="D21" s="41">
        <f>'Tbl 10'!D21/SUM('Tbl 10'!C21:N21)*100</f>
        <v>8.193903603461294</v>
      </c>
      <c r="E21" s="41"/>
      <c r="F21" s="41">
        <f>'Tbl 10'!E21/SUM('Tbl 10'!C21:N21)*100</f>
        <v>36.557975939095293</v>
      </c>
      <c r="G21" s="41"/>
      <c r="H21" s="41">
        <f>'Tbl 10'!F21/SUM('Tbl 10'!C21:N21)*100</f>
        <v>2.1614479845699779</v>
      </c>
      <c r="I21" s="41"/>
      <c r="J21" s="41">
        <f>'Tbl 10'!G21/SUM('Tbl 10'!C21:N21)*100</f>
        <v>2.2374630926330457</v>
      </c>
      <c r="K21" s="41"/>
      <c r="L21" s="41">
        <f>'Tbl 10'!H21/SUM('Tbl 10'!C21:N21)*100</f>
        <v>9.1915877699508552</v>
      </c>
      <c r="M21" s="41"/>
      <c r="N21" s="41">
        <f>'Tbl 10'!I21/SUM('Tbl 10'!C21:N21)*100</f>
        <v>0.76768265193971486</v>
      </c>
      <c r="O21" s="41"/>
      <c r="P21" s="41">
        <f>'Tbl 10'!J21/SUM('Tbl 10'!C21:N21)*100</f>
        <v>0.91002443015770396</v>
      </c>
      <c r="Q21" s="41"/>
      <c r="R21" s="41">
        <f>'Tbl 10'!K21/SUM('Tbl 10'!C21:N21)*100</f>
        <v>5.7571747482799545</v>
      </c>
      <c r="S21" s="41"/>
      <c r="T21" s="41">
        <f>'Tbl 10'!L21/SUM('Tbl 10'!C21:N21)*100</f>
        <v>6.1174718084493716</v>
      </c>
      <c r="U21" s="41"/>
      <c r="V21" s="41">
        <f>'Tbl 10'!M21/SUM('Tbl 10'!C21:N21)*100</f>
        <v>1.7628408364999939</v>
      </c>
      <c r="W21" s="41"/>
      <c r="X21" s="41">
        <f>'Tbl 10'!N21/SUM('Tbl 10'!C21:N21)*100</f>
        <v>23.991082039973055</v>
      </c>
      <c r="Y21" s="193"/>
      <c r="Z21" s="3"/>
      <c r="AA21" s="3"/>
      <c r="AB21" s="3"/>
      <c r="AC21" s="3"/>
      <c r="AD21" s="3"/>
      <c r="AE21" s="3"/>
      <c r="AF21" s="3"/>
      <c r="AG21" s="3"/>
      <c r="AH21" s="3"/>
      <c r="AI21" s="3"/>
    </row>
    <row r="22" spans="1:35"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</row>
    <row r="23" spans="1:35">
      <c r="A23" s="3" t="s">
        <v>61</v>
      </c>
      <c r="B23" s="41">
        <f>'Tbl 10'!C23/SUM('Tbl 10'!C23:N23)*100</f>
        <v>1.8586586795331685</v>
      </c>
      <c r="C23" s="41"/>
      <c r="D23" s="41">
        <f>'Tbl 10'!D23/SUM('Tbl 10'!C23:N23)*100</f>
        <v>5.9509876718528147</v>
      </c>
      <c r="E23" s="41"/>
      <c r="F23" s="41">
        <f>'Tbl 10'!E23/SUM('Tbl 10'!C23:N23)*100</f>
        <v>38.168668188689658</v>
      </c>
      <c r="G23" s="41"/>
      <c r="H23" s="41">
        <f>'Tbl 10'!F23/SUM('Tbl 10'!C23:N23)*100</f>
        <v>1.4223219104205396</v>
      </c>
      <c r="I23" s="41"/>
      <c r="J23" s="41">
        <f>'Tbl 10'!G23/SUM('Tbl 10'!C23:N23)*100</f>
        <v>0.37209622118769486</v>
      </c>
      <c r="K23" s="41"/>
      <c r="L23" s="41">
        <f>'Tbl 10'!H23/SUM('Tbl 10'!C23:N23)*100</f>
        <v>8.8666073256265996</v>
      </c>
      <c r="M23" s="41"/>
      <c r="N23" s="41">
        <f>'Tbl 10'!I23/SUM('Tbl 10'!C23:N23)*100</f>
        <v>0.51781608826828895</v>
      </c>
      <c r="O23" s="41"/>
      <c r="P23" s="41">
        <f>'Tbl 10'!J23/SUM('Tbl 10'!C23:N23)*100</f>
        <v>1.1667714972419643</v>
      </c>
      <c r="Q23" s="41"/>
      <c r="R23" s="41">
        <f>'Tbl 10'!K23/SUM('Tbl 10'!C23:N23)*100</f>
        <v>3.6238693775539099</v>
      </c>
      <c r="S23" s="41"/>
      <c r="T23" s="41">
        <f>'Tbl 10'!L23/SUM('Tbl 10'!C23:N23)*100</f>
        <v>6.7853115946974336</v>
      </c>
      <c r="U23" s="41"/>
      <c r="V23" s="41">
        <f>'Tbl 10'!M23/SUM('Tbl 10'!C23:N23)*100</f>
        <v>2.1708636835120059</v>
      </c>
      <c r="W23" s="41"/>
      <c r="X23" s="41">
        <f>'Tbl 10'!N23/SUM('Tbl 10'!C23:N23)*100</f>
        <v>29.096027761415915</v>
      </c>
      <c r="Y23" s="193"/>
      <c r="Z23" s="3"/>
      <c r="AA23" s="3"/>
      <c r="AB23" s="3"/>
      <c r="AC23" s="3"/>
      <c r="AD23" s="3"/>
      <c r="AE23" s="3"/>
      <c r="AF23" s="3"/>
      <c r="AG23" s="3"/>
      <c r="AH23" s="3"/>
      <c r="AI23" s="3"/>
    </row>
    <row r="24" spans="1:35">
      <c r="A24" s="3" t="s">
        <v>62</v>
      </c>
      <c r="B24" s="41">
        <f>'Tbl 10'!C24/SUM('Tbl 10'!C24:N24)*100</f>
        <v>2.6216985498346466</v>
      </c>
      <c r="C24" s="41"/>
      <c r="D24" s="41">
        <f>'Tbl 10'!D24/SUM('Tbl 10'!C24:N24)*100</f>
        <v>4.4793785020120263</v>
      </c>
      <c r="E24" s="41"/>
      <c r="F24" s="41">
        <f>'Tbl 10'!E24/SUM('Tbl 10'!C24:N24)*100</f>
        <v>36.585333128375787</v>
      </c>
      <c r="G24" s="41"/>
      <c r="H24" s="41">
        <f>'Tbl 10'!F24/SUM('Tbl 10'!C24:N24)*100</f>
        <v>1.6420506624615165</v>
      </c>
      <c r="I24" s="41"/>
      <c r="J24" s="41">
        <f>'Tbl 10'!G24/SUM('Tbl 10'!C24:N24)*100</f>
        <v>0.61071136932246217</v>
      </c>
      <c r="K24" s="41"/>
      <c r="L24" s="41">
        <f>'Tbl 10'!H24/SUM('Tbl 10'!C24:N24)*100</f>
        <v>7.5655304814144424</v>
      </c>
      <c r="M24" s="41"/>
      <c r="N24" s="41">
        <f>'Tbl 10'!I24/SUM('Tbl 10'!C24:N24)*100</f>
        <v>1.2144457929522219</v>
      </c>
      <c r="O24" s="41"/>
      <c r="P24" s="41">
        <f>'Tbl 10'!J24/SUM('Tbl 10'!C24:N24)*100</f>
        <v>1.0661687311045074</v>
      </c>
      <c r="Q24" s="41"/>
      <c r="R24" s="41">
        <f>'Tbl 10'!K24/SUM('Tbl 10'!C24:N24)*100</f>
        <v>7.9155907926684534</v>
      </c>
      <c r="S24" s="41"/>
      <c r="T24" s="41">
        <f>'Tbl 10'!L24/SUM('Tbl 10'!C24:N24)*100</f>
        <v>7.5940955982289227</v>
      </c>
      <c r="U24" s="41"/>
      <c r="V24" s="41">
        <f>'Tbl 10'!M24/SUM('Tbl 10'!C24:N24)*100</f>
        <v>1.3814861736255943</v>
      </c>
      <c r="W24" s="41"/>
      <c r="X24" s="41">
        <f>'Tbl 10'!N24/SUM('Tbl 10'!C24:N24)*100</f>
        <v>27.323510217999431</v>
      </c>
      <c r="Y24" s="193"/>
      <c r="Z24" s="3"/>
      <c r="AA24" s="3"/>
      <c r="AB24" s="3"/>
      <c r="AC24" s="3"/>
      <c r="AD24" s="3"/>
      <c r="AE24" s="3"/>
      <c r="AF24" s="3"/>
      <c r="AG24" s="3"/>
      <c r="AH24" s="3"/>
      <c r="AI24" s="3"/>
    </row>
    <row r="25" spans="1:35">
      <c r="A25" s="3" t="s">
        <v>63</v>
      </c>
      <c r="B25" s="41">
        <f>'Tbl 10'!C25/SUM('Tbl 10'!C25:N25)*100</f>
        <v>2.3368438837459791</v>
      </c>
      <c r="C25" s="41"/>
      <c r="D25" s="41">
        <f>'Tbl 10'!D25/SUM('Tbl 10'!C25:N25)*100</f>
        <v>5.4203756210509288</v>
      </c>
      <c r="E25" s="41"/>
      <c r="F25" s="41">
        <f>'Tbl 10'!E25/SUM('Tbl 10'!C25:N25)*100</f>
        <v>35.601193577700087</v>
      </c>
      <c r="G25" s="41"/>
      <c r="H25" s="41">
        <f>'Tbl 10'!F25/SUM('Tbl 10'!C25:N25)*100</f>
        <v>1.6578545097392305</v>
      </c>
      <c r="I25" s="41"/>
      <c r="J25" s="41">
        <f>'Tbl 10'!G25/SUM('Tbl 10'!C25:N25)*100</f>
        <v>0.6549774045354938</v>
      </c>
      <c r="K25" s="41"/>
      <c r="L25" s="41">
        <f>'Tbl 10'!H25/SUM('Tbl 10'!C25:N25)*100</f>
        <v>9.1613693411645603</v>
      </c>
      <c r="M25" s="41"/>
      <c r="N25" s="41">
        <f>'Tbl 10'!I25/SUM('Tbl 10'!C25:N25)*100</f>
        <v>0.34666776405704275</v>
      </c>
      <c r="O25" s="41"/>
      <c r="P25" s="41">
        <f>'Tbl 10'!J25/SUM('Tbl 10'!C25:N25)*100</f>
        <v>0.69923115596585639</v>
      </c>
      <c r="Q25" s="41"/>
      <c r="R25" s="41">
        <f>'Tbl 10'!K25/SUM('Tbl 10'!C25:N25)*100</f>
        <v>6.6627476035262232</v>
      </c>
      <c r="S25" s="41"/>
      <c r="T25" s="41">
        <f>'Tbl 10'!L25/SUM('Tbl 10'!C25:N25)*100</f>
        <v>5.9806012924406255</v>
      </c>
      <c r="U25" s="41"/>
      <c r="V25" s="41">
        <f>'Tbl 10'!M25/SUM('Tbl 10'!C25:N25)*100</f>
        <v>2.6565201091711486</v>
      </c>
      <c r="W25" s="41"/>
      <c r="X25" s="41">
        <f>'Tbl 10'!N25/SUM('Tbl 10'!C25:N25)*100</f>
        <v>28.821617736902837</v>
      </c>
      <c r="Y25" s="193"/>
      <c r="Z25" s="3"/>
      <c r="AA25" s="3"/>
      <c r="AB25" s="3"/>
      <c r="AC25" s="3"/>
      <c r="AD25" s="3"/>
      <c r="AE25" s="3"/>
      <c r="AF25" s="3"/>
      <c r="AG25" s="3"/>
      <c r="AH25" s="3"/>
      <c r="AI25" s="3"/>
    </row>
    <row r="26" spans="1:35">
      <c r="A26" s="3" t="s">
        <v>64</v>
      </c>
      <c r="B26" s="41">
        <f>'Tbl 10'!C26/SUM('Tbl 10'!C26:N26)*100</f>
        <v>1.4689674018065455</v>
      </c>
      <c r="C26" s="41"/>
      <c r="D26" s="41">
        <f>'Tbl 10'!D26/SUM('Tbl 10'!C26:N26)*100</f>
        <v>7.1273867783285771</v>
      </c>
      <c r="E26" s="41"/>
      <c r="F26" s="41">
        <f>'Tbl 10'!E26/SUM('Tbl 10'!C26:N26)*100</f>
        <v>39.569359999510802</v>
      </c>
      <c r="G26" s="41"/>
      <c r="H26" s="41">
        <f>'Tbl 10'!F26/SUM('Tbl 10'!C26:N26)*100</f>
        <v>1.6065832462199681</v>
      </c>
      <c r="I26" s="41"/>
      <c r="J26" s="41">
        <f>'Tbl 10'!G26/SUM('Tbl 10'!C26:N26)*100</f>
        <v>0.40488276489489688</v>
      </c>
      <c r="K26" s="41"/>
      <c r="L26" s="41">
        <f>'Tbl 10'!H26/SUM('Tbl 10'!C26:N26)*100</f>
        <v>11.847731818210407</v>
      </c>
      <c r="M26" s="41"/>
      <c r="N26" s="41">
        <f>'Tbl 10'!I26/SUM('Tbl 10'!C26:N26)*100</f>
        <v>0.37685933336577382</v>
      </c>
      <c r="O26" s="41"/>
      <c r="P26" s="41">
        <f>'Tbl 10'!J26/SUM('Tbl 10'!C26:N26)*100</f>
        <v>0.80305338279196092</v>
      </c>
      <c r="Q26" s="41"/>
      <c r="R26" s="41">
        <f>'Tbl 10'!K26/SUM('Tbl 10'!C26:N26)*100</f>
        <v>4.8187590845782449</v>
      </c>
      <c r="S26" s="41"/>
      <c r="T26" s="41">
        <f>'Tbl 10'!L26/SUM('Tbl 10'!C26:N26)*100</f>
        <v>4.9478840275649079</v>
      </c>
      <c r="U26" s="41"/>
      <c r="V26" s="41">
        <f>'Tbl 10'!M26/SUM('Tbl 10'!C26:N26)*100</f>
        <v>2.6512396820471369</v>
      </c>
      <c r="W26" s="41"/>
      <c r="X26" s="41">
        <f>'Tbl 10'!N26/SUM('Tbl 10'!C26:N26)*100</f>
        <v>24.377292480680783</v>
      </c>
      <c r="Y26" s="193"/>
      <c r="Z26" s="3"/>
      <c r="AA26" s="3"/>
      <c r="AB26" s="3"/>
      <c r="AC26" s="3"/>
      <c r="AD26" s="3"/>
      <c r="AE26" s="3"/>
      <c r="AF26" s="3"/>
      <c r="AG26" s="3"/>
      <c r="AH26" s="3"/>
      <c r="AI26" s="3"/>
    </row>
    <row r="27" spans="1:35">
      <c r="A27" s="3" t="s">
        <v>65</v>
      </c>
      <c r="B27" s="41">
        <f>'Tbl 10'!C27/SUM('Tbl 10'!C27:N27)*100</f>
        <v>3.7013681343228466</v>
      </c>
      <c r="C27" s="41"/>
      <c r="D27" s="41">
        <f>'Tbl 10'!D27/SUM('Tbl 10'!C27:N27)*100</f>
        <v>7.3104731829584946</v>
      </c>
      <c r="E27" s="41"/>
      <c r="F27" s="41">
        <f>'Tbl 10'!E27/SUM('Tbl 10'!C27:N27)*100</f>
        <v>34.756395740612497</v>
      </c>
      <c r="G27" s="41"/>
      <c r="H27" s="41">
        <f>'Tbl 10'!F27/SUM('Tbl 10'!C27:N27)*100</f>
        <v>1.2879969075152737</v>
      </c>
      <c r="I27" s="41"/>
      <c r="J27" s="41">
        <f>'Tbl 10'!G27/SUM('Tbl 10'!C27:N27)*100</f>
        <v>1.1921377583794104</v>
      </c>
      <c r="K27" s="41"/>
      <c r="L27" s="41">
        <f>'Tbl 10'!H27/SUM('Tbl 10'!C27:N27)*100</f>
        <v>9.6647315566976211</v>
      </c>
      <c r="M27" s="41"/>
      <c r="N27" s="41">
        <f>'Tbl 10'!I27/SUM('Tbl 10'!C27:N27)*100</f>
        <v>0.76882938859450989</v>
      </c>
      <c r="O27" s="41"/>
      <c r="P27" s="41">
        <f>'Tbl 10'!J27/SUM('Tbl 10'!C27:N27)*100</f>
        <v>1.1288793302285807</v>
      </c>
      <c r="Q27" s="41"/>
      <c r="R27" s="41">
        <f>'Tbl 10'!K27/SUM('Tbl 10'!C27:N27)*100</f>
        <v>7.0461467838412295</v>
      </c>
      <c r="S27" s="41"/>
      <c r="T27" s="41">
        <f>'Tbl 10'!L27/SUM('Tbl 10'!C27:N27)*100</f>
        <v>6.9432701651788777</v>
      </c>
      <c r="U27" s="41"/>
      <c r="V27" s="41">
        <f>'Tbl 10'!M27/SUM('Tbl 10'!C27:N27)*100</f>
        <v>1.9652226573372695</v>
      </c>
      <c r="W27" s="41"/>
      <c r="X27" s="41">
        <f>'Tbl 10'!N27/SUM('Tbl 10'!C27:N27)*100</f>
        <v>24.234548394333387</v>
      </c>
      <c r="Y27" s="193"/>
      <c r="Z27" s="3"/>
      <c r="AA27" s="3"/>
      <c r="AB27" s="3"/>
      <c r="AC27" s="3"/>
      <c r="AD27" s="3"/>
      <c r="AE27" s="3"/>
      <c r="AF27" s="3"/>
      <c r="AG27" s="3"/>
      <c r="AH27" s="3"/>
      <c r="AI27" s="3"/>
    </row>
    <row r="28" spans="1:35"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</row>
    <row r="29" spans="1:35">
      <c r="A29" s="130" t="s">
        <v>147</v>
      </c>
      <c r="B29" s="41">
        <f>'Tbl 10'!C29/SUM('Tbl 10'!C29:N29)*100</f>
        <v>1.7171661829565592</v>
      </c>
      <c r="C29" s="41"/>
      <c r="D29" s="41">
        <f>'Tbl 10'!D29/SUM('Tbl 10'!C29:N29)*100</f>
        <v>6.1887998956442303</v>
      </c>
      <c r="E29" s="41"/>
      <c r="F29" s="41">
        <f>'Tbl 10'!E29/SUM('Tbl 10'!C29:N29)*100</f>
        <v>37.776599580489112</v>
      </c>
      <c r="G29" s="41"/>
      <c r="H29" s="41">
        <f>'Tbl 10'!F29/SUM('Tbl 10'!C29:N29)*100</f>
        <v>1.1647422746707354</v>
      </c>
      <c r="I29" s="41"/>
      <c r="J29" s="41">
        <f>'Tbl 10'!G29/SUM('Tbl 10'!C29:N29)*100</f>
        <v>0.51282700314371832</v>
      </c>
      <c r="K29" s="41"/>
      <c r="L29" s="41">
        <f>'Tbl 10'!H29/SUM('Tbl 10'!C29:N29)*100</f>
        <v>10.984998763658071</v>
      </c>
      <c r="M29" s="41"/>
      <c r="N29" s="41">
        <f>'Tbl 10'!I29/SUM('Tbl 10'!C29:N29)*100</f>
        <v>0.48155899045823314</v>
      </c>
      <c r="O29" s="41"/>
      <c r="P29" s="41">
        <f>'Tbl 10'!J29/SUM('Tbl 10'!C29:N29)*100</f>
        <v>8.6547909022029917E-4</v>
      </c>
      <c r="Q29" s="41"/>
      <c r="R29" s="41">
        <f>'Tbl 10'!K29/SUM('Tbl 10'!C29:N29)*100</f>
        <v>3.9794514177585087</v>
      </c>
      <c r="S29" s="41"/>
      <c r="T29" s="41">
        <f>'Tbl 10'!L29/SUM('Tbl 10'!C29:N29)*100</f>
        <v>5.2819472575667072</v>
      </c>
      <c r="U29" s="41"/>
      <c r="V29" s="41">
        <f>'Tbl 10'!M29/SUM('Tbl 10'!C29:N29)*100</f>
        <v>1.4884460887195894</v>
      </c>
      <c r="W29" s="41"/>
      <c r="X29" s="41">
        <f>'Tbl 10'!N29/SUM('Tbl 10'!C29:N29)*100</f>
        <v>30.422597065844315</v>
      </c>
      <c r="Y29" s="193"/>
      <c r="Z29" s="3"/>
      <c r="AA29" s="3"/>
      <c r="AB29" s="3"/>
      <c r="AC29" s="3"/>
      <c r="AD29" s="3"/>
      <c r="AE29" s="3"/>
      <c r="AF29" s="3"/>
      <c r="AG29" s="3"/>
      <c r="AH29" s="3"/>
      <c r="AI29" s="3"/>
    </row>
    <row r="30" spans="1:35">
      <c r="A30" s="3" t="s">
        <v>67</v>
      </c>
      <c r="B30" s="41">
        <f>'Tbl 10'!C30/SUM('Tbl 10'!C30:N30)*100</f>
        <v>3.3193783879331904</v>
      </c>
      <c r="C30" s="41"/>
      <c r="D30" s="41">
        <f>'Tbl 10'!D30/SUM('Tbl 10'!C30:N30)*100</f>
        <v>6.0013748875758646</v>
      </c>
      <c r="E30" s="41"/>
      <c r="F30" s="41">
        <f>'Tbl 10'!E30/SUM('Tbl 10'!C30:N30)*100</f>
        <v>30.566554746319841</v>
      </c>
      <c r="G30" s="41"/>
      <c r="H30" s="41">
        <f>'Tbl 10'!F30/SUM('Tbl 10'!C30:N30)*100</f>
        <v>1.3395247263384991</v>
      </c>
      <c r="I30" s="41"/>
      <c r="J30" s="41">
        <f>'Tbl 10'!G30/SUM('Tbl 10'!C30:N30)*100</f>
        <v>3.6938853484185805</v>
      </c>
      <c r="K30" s="41"/>
      <c r="L30" s="41">
        <f>'Tbl 10'!H30/SUM('Tbl 10'!C30:N30)*100</f>
        <v>11.156851385908251</v>
      </c>
      <c r="M30" s="41"/>
      <c r="N30" s="41">
        <f>'Tbl 10'!I30/SUM('Tbl 10'!C30:N30)*100</f>
        <v>0.65655370796481261</v>
      </c>
      <c r="O30" s="41"/>
      <c r="P30" s="41">
        <f>'Tbl 10'!J30/SUM('Tbl 10'!C30:N30)*100</f>
        <v>0.79543017809304317</v>
      </c>
      <c r="Q30" s="41"/>
      <c r="R30" s="41">
        <f>'Tbl 10'!K30/SUM('Tbl 10'!C30:N30)*100</f>
        <v>6.5600212063683134</v>
      </c>
      <c r="S30" s="41"/>
      <c r="T30" s="41">
        <f>'Tbl 10'!L30/SUM('Tbl 10'!C30:N30)*100</f>
        <v>6.5694394313674129</v>
      </c>
      <c r="U30" s="41"/>
      <c r="V30" s="41">
        <f>'Tbl 10'!M30/SUM('Tbl 10'!C30:N30)*100</f>
        <v>2.7698918804060129</v>
      </c>
      <c r="W30" s="41"/>
      <c r="X30" s="41">
        <f>'Tbl 10'!N30/SUM('Tbl 10'!C30:N30)*100</f>
        <v>26.571094113306177</v>
      </c>
      <c r="Y30" s="193"/>
      <c r="Z30" s="3"/>
      <c r="AA30" s="3"/>
      <c r="AB30" s="3"/>
      <c r="AC30" s="3"/>
      <c r="AD30" s="3"/>
      <c r="AE30" s="3"/>
      <c r="AF30" s="3"/>
      <c r="AG30" s="3"/>
      <c r="AH30" s="3"/>
      <c r="AI30" s="3"/>
    </row>
    <row r="31" spans="1:35">
      <c r="A31" s="3" t="s">
        <v>68</v>
      </c>
      <c r="B31" s="41">
        <f>'Tbl 10'!C31/SUM('Tbl 10'!C31:N31)*100</f>
        <v>2.0687846032454238</v>
      </c>
      <c r="C31" s="41"/>
      <c r="D31" s="41">
        <f>'Tbl 10'!D31/SUM('Tbl 10'!C31:N31)*100</f>
        <v>5.5032635053678236</v>
      </c>
      <c r="E31" s="41"/>
      <c r="F31" s="41">
        <f>'Tbl 10'!E31/SUM('Tbl 10'!C31:N31)*100</f>
        <v>38.546178506600661</v>
      </c>
      <c r="G31" s="41"/>
      <c r="H31" s="41">
        <f>'Tbl 10'!F31/SUM('Tbl 10'!C31:N31)*100</f>
        <v>1.5910652165086563</v>
      </c>
      <c r="I31" s="41"/>
      <c r="J31" s="41">
        <f>'Tbl 10'!G31/SUM('Tbl 10'!C31:N31)*100</f>
        <v>0.87744976501140692</v>
      </c>
      <c r="K31" s="41"/>
      <c r="L31" s="41">
        <f>'Tbl 10'!H31/SUM('Tbl 10'!C31:N31)*100</f>
        <v>9.4011701101828979</v>
      </c>
      <c r="M31" s="41"/>
      <c r="N31" s="41">
        <f>'Tbl 10'!I31/SUM('Tbl 10'!C31:N31)*100</f>
        <v>0.52785348758667394</v>
      </c>
      <c r="O31" s="41"/>
      <c r="P31" s="41">
        <f>'Tbl 10'!J31/SUM('Tbl 10'!C31:N31)*100</f>
        <v>0.76110546488791408</v>
      </c>
      <c r="Q31" s="41"/>
      <c r="R31" s="41">
        <f>'Tbl 10'!K31/SUM('Tbl 10'!C31:N31)*100</f>
        <v>7.1520967840169094</v>
      </c>
      <c r="S31" s="41"/>
      <c r="T31" s="41">
        <f>'Tbl 10'!L31/SUM('Tbl 10'!C31:N31)*100</f>
        <v>6.6652095070708599</v>
      </c>
      <c r="U31" s="41"/>
      <c r="V31" s="41">
        <f>'Tbl 10'!M31/SUM('Tbl 10'!C31:N31)*100</f>
        <v>1.7049766403440938</v>
      </c>
      <c r="W31" s="41"/>
      <c r="X31" s="41">
        <f>'Tbl 10'!N31/SUM('Tbl 10'!C31:N31)*100</f>
        <v>25.200846409176691</v>
      </c>
      <c r="Y31" s="193"/>
      <c r="Z31" s="3"/>
      <c r="AA31" s="3"/>
      <c r="AB31" s="3"/>
      <c r="AC31" s="3"/>
      <c r="AD31" s="3"/>
      <c r="AE31" s="3"/>
      <c r="AF31" s="3"/>
      <c r="AG31" s="3"/>
      <c r="AH31" s="3"/>
      <c r="AI31" s="3"/>
    </row>
    <row r="32" spans="1:35">
      <c r="A32" s="3" t="s">
        <v>69</v>
      </c>
      <c r="B32" s="41">
        <f>'Tbl 10'!C32/SUM('Tbl 10'!C32:N32)*100</f>
        <v>1.694397423463109</v>
      </c>
      <c r="C32" s="41"/>
      <c r="D32" s="41">
        <f>'Tbl 10'!D32/SUM('Tbl 10'!C32:N32)*100</f>
        <v>7.3703237643550619</v>
      </c>
      <c r="E32" s="41"/>
      <c r="F32" s="41">
        <f>'Tbl 10'!E32/SUM('Tbl 10'!C32:N32)*100</f>
        <v>35.092955083271534</v>
      </c>
      <c r="G32" s="41"/>
      <c r="H32" s="41">
        <f>'Tbl 10'!F32/SUM('Tbl 10'!C32:N32)*100</f>
        <v>2.0421915260042929</v>
      </c>
      <c r="I32" s="41"/>
      <c r="J32" s="41">
        <f>'Tbl 10'!G32/SUM('Tbl 10'!C32:N32)*100</f>
        <v>1.0309380196915208</v>
      </c>
      <c r="K32" s="41"/>
      <c r="L32" s="41">
        <f>'Tbl 10'!H32/SUM('Tbl 10'!C32:N32)*100</f>
        <v>9.0424999624835181</v>
      </c>
      <c r="M32" s="41"/>
      <c r="N32" s="41">
        <f>'Tbl 10'!I32/SUM('Tbl 10'!C32:N32)*100</f>
        <v>0.63026139396643299</v>
      </c>
      <c r="O32" s="41"/>
      <c r="P32" s="41">
        <f>'Tbl 10'!J32/SUM('Tbl 10'!C32:N32)*100</f>
        <v>0.90302439601390605</v>
      </c>
      <c r="Q32" s="41"/>
      <c r="R32" s="41">
        <f>'Tbl 10'!K32/SUM('Tbl 10'!C32:N32)*100</f>
        <v>7.1963731026019291</v>
      </c>
      <c r="S32" s="41"/>
      <c r="T32" s="41">
        <f>'Tbl 10'!L32/SUM('Tbl 10'!C32:N32)*100</f>
        <v>6.4747133030116002</v>
      </c>
      <c r="U32" s="41"/>
      <c r="V32" s="41">
        <f>'Tbl 10'!M32/SUM('Tbl 10'!C32:N32)*100</f>
        <v>1.7248953849249637</v>
      </c>
      <c r="W32" s="41"/>
      <c r="X32" s="41">
        <f>'Tbl 10'!N32/SUM('Tbl 10'!C32:N32)*100</f>
        <v>26.797426640212148</v>
      </c>
      <c r="Y32" s="193"/>
      <c r="Z32" s="3"/>
      <c r="AA32" s="3"/>
      <c r="AB32" s="3"/>
      <c r="AC32" s="3"/>
      <c r="AD32" s="3"/>
      <c r="AE32" s="3"/>
      <c r="AF32" s="3"/>
      <c r="AG32" s="3"/>
      <c r="AH32" s="3"/>
      <c r="AI32" s="3"/>
    </row>
    <row r="33" spans="1:35">
      <c r="A33" s="3" t="s">
        <v>70</v>
      </c>
      <c r="B33" s="41">
        <f>'Tbl 10'!C33/SUM('Tbl 10'!C33:N33)*100</f>
        <v>3.3608547868920264</v>
      </c>
      <c r="C33" s="41"/>
      <c r="D33" s="41">
        <f>'Tbl 10'!D33/SUM('Tbl 10'!C33:N33)*100</f>
        <v>7.4211496320001809</v>
      </c>
      <c r="E33" s="41"/>
      <c r="F33" s="41">
        <f>'Tbl 10'!E33/SUM('Tbl 10'!C33:N33)*100</f>
        <v>36.570094532209957</v>
      </c>
      <c r="G33" s="41"/>
      <c r="H33" s="41">
        <f>'Tbl 10'!F33/SUM('Tbl 10'!C33:N33)*100</f>
        <v>1.260924901553194</v>
      </c>
      <c r="I33" s="41"/>
      <c r="J33" s="41">
        <f>'Tbl 10'!G33/SUM('Tbl 10'!C33:N33)*100</f>
        <v>0.484767505887849</v>
      </c>
      <c r="K33" s="41"/>
      <c r="L33" s="41">
        <f>'Tbl 10'!H33/SUM('Tbl 10'!C33:N33)*100</f>
        <v>8.587746437760897</v>
      </c>
      <c r="M33" s="41"/>
      <c r="N33" s="41">
        <f>'Tbl 10'!I33/SUM('Tbl 10'!C33:N33)*100</f>
        <v>1.7871294905046988</v>
      </c>
      <c r="O33" s="41"/>
      <c r="P33" s="41">
        <f>'Tbl 10'!J33/SUM('Tbl 10'!C33:N33)*100</f>
        <v>0.81135083630630123</v>
      </c>
      <c r="Q33" s="41"/>
      <c r="R33" s="41">
        <f>'Tbl 10'!K33/SUM('Tbl 10'!C33:N33)*100</f>
        <v>7.3774460677179095</v>
      </c>
      <c r="S33" s="41"/>
      <c r="T33" s="41">
        <f>'Tbl 10'!L33/SUM('Tbl 10'!C33:N33)*100</f>
        <v>5.3985609730188546</v>
      </c>
      <c r="U33" s="41"/>
      <c r="V33" s="41">
        <f>'Tbl 10'!M33/SUM('Tbl 10'!C33:N33)*100</f>
        <v>2.3744741738957305</v>
      </c>
      <c r="W33" s="41"/>
      <c r="X33" s="41">
        <f>'Tbl 10'!N33/SUM('Tbl 10'!C33:N33)*100</f>
        <v>24.565500662252411</v>
      </c>
      <c r="Y33" s="193"/>
      <c r="Z33" s="3"/>
      <c r="AA33" s="3"/>
      <c r="AB33" s="3"/>
      <c r="AC33" s="3"/>
      <c r="AD33" s="3"/>
      <c r="AE33" s="3"/>
      <c r="AF33" s="3"/>
      <c r="AG33" s="3"/>
      <c r="AH33" s="3"/>
      <c r="AI33" s="3"/>
    </row>
    <row r="34" spans="1:35"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</row>
    <row r="35" spans="1:35">
      <c r="A35" s="3" t="s">
        <v>71</v>
      </c>
      <c r="B35" s="41">
        <f>'Tbl 10'!C35/SUM('Tbl 10'!C35:N35)*100</f>
        <v>2.0527438045850475</v>
      </c>
      <c r="C35" s="41"/>
      <c r="D35" s="41">
        <f>'Tbl 10'!D35/SUM('Tbl 10'!C35:N35)*100</f>
        <v>7.5279960906196237</v>
      </c>
      <c r="E35" s="41"/>
      <c r="F35" s="41">
        <f>'Tbl 10'!E35/SUM('Tbl 10'!C35:N35)*100</f>
        <v>38.636887875356429</v>
      </c>
      <c r="G35" s="41"/>
      <c r="H35" s="41">
        <f>'Tbl 10'!F35/SUM('Tbl 10'!C35:N35)*100</f>
        <v>1.450107021564309</v>
      </c>
      <c r="I35" s="41"/>
      <c r="J35" s="41">
        <f>'Tbl 10'!G35/SUM('Tbl 10'!C35:N35)*100</f>
        <v>1.2748533906823452</v>
      </c>
      <c r="K35" s="41"/>
      <c r="L35" s="41">
        <f>'Tbl 10'!H35/SUM('Tbl 10'!C35:N35)*100</f>
        <v>8.2285742416025798</v>
      </c>
      <c r="M35" s="41"/>
      <c r="N35" s="41">
        <f>'Tbl 10'!I35/SUM('Tbl 10'!C35:N35)*100</f>
        <v>0.38467985284891759</v>
      </c>
      <c r="O35" s="41"/>
      <c r="P35" s="41">
        <f>'Tbl 10'!J35/SUM('Tbl 10'!C35:N35)*100</f>
        <v>0</v>
      </c>
      <c r="Q35" s="41"/>
      <c r="R35" s="41">
        <f>'Tbl 10'!K35/SUM('Tbl 10'!C35:N35)*100</f>
        <v>4.4353924486898633</v>
      </c>
      <c r="S35" s="41"/>
      <c r="T35" s="41">
        <f>'Tbl 10'!L35/SUM('Tbl 10'!C35:N35)*100</f>
        <v>6.5261617793594091</v>
      </c>
      <c r="U35" s="41"/>
      <c r="V35" s="41">
        <f>'Tbl 10'!M35/SUM('Tbl 10'!C35:N35)*100</f>
        <v>1.9971208394100222</v>
      </c>
      <c r="W35" s="41"/>
      <c r="X35" s="41">
        <f>'Tbl 10'!N35/SUM('Tbl 10'!C35:N35)*100</f>
        <v>27.485482655281462</v>
      </c>
      <c r="Y35" s="193"/>
      <c r="Z35" s="3"/>
      <c r="AA35" s="3"/>
      <c r="AB35" s="3"/>
      <c r="AC35" s="3"/>
      <c r="AD35" s="3"/>
      <c r="AE35" s="3"/>
      <c r="AF35" s="3"/>
      <c r="AG35" s="3"/>
      <c r="AH35" s="3"/>
      <c r="AI35" s="3"/>
    </row>
    <row r="36" spans="1:35">
      <c r="A36" s="3" t="s">
        <v>72</v>
      </c>
      <c r="B36" s="41">
        <f>'Tbl 10'!C36/SUM('Tbl 10'!C36:N36)*100</f>
        <v>2.6422643749269836</v>
      </c>
      <c r="C36" s="41"/>
      <c r="D36" s="41">
        <f>'Tbl 10'!D36/SUM('Tbl 10'!C36:N36)*100</f>
        <v>6.5032471968140619</v>
      </c>
      <c r="E36" s="41"/>
      <c r="F36" s="41">
        <f>'Tbl 10'!E36/SUM('Tbl 10'!C36:N36)*100</f>
        <v>37.346340642539829</v>
      </c>
      <c r="G36" s="41"/>
      <c r="H36" s="41">
        <f>'Tbl 10'!F36/SUM('Tbl 10'!C36:N36)*100</f>
        <v>2.5034798093220885</v>
      </c>
      <c r="I36" s="41"/>
      <c r="J36" s="41">
        <f>'Tbl 10'!G36/SUM('Tbl 10'!C36:N36)*100</f>
        <v>1.1582021423396645</v>
      </c>
      <c r="K36" s="41"/>
      <c r="L36" s="41">
        <f>'Tbl 10'!H36/SUM('Tbl 10'!C36:N36)*100</f>
        <v>8.0005193792888392</v>
      </c>
      <c r="M36" s="41"/>
      <c r="N36" s="41">
        <f>'Tbl 10'!I36/SUM('Tbl 10'!C36:N36)*100</f>
        <v>0.52931614648669745</v>
      </c>
      <c r="O36" s="41"/>
      <c r="P36" s="41">
        <f>'Tbl 10'!J36/SUM('Tbl 10'!C36:N36)*100</f>
        <v>1.3100113026601543</v>
      </c>
      <c r="Q36" s="41"/>
      <c r="R36" s="41">
        <f>'Tbl 10'!K36/SUM('Tbl 10'!C36:N36)*100</f>
        <v>3.7488663902745829</v>
      </c>
      <c r="S36" s="41"/>
      <c r="T36" s="41">
        <f>'Tbl 10'!L36/SUM('Tbl 10'!C36:N36)*100</f>
        <v>6.8764255856312957</v>
      </c>
      <c r="U36" s="41"/>
      <c r="V36" s="41">
        <f>'Tbl 10'!M36/SUM('Tbl 10'!C36:N36)*100</f>
        <v>3.5571738031683937</v>
      </c>
      <c r="W36" s="41"/>
      <c r="X36" s="41">
        <f>'Tbl 10'!N36/SUM('Tbl 10'!C36:N36)*100</f>
        <v>25.824153226547399</v>
      </c>
      <c r="Y36" s="193"/>
      <c r="Z36" s="3"/>
      <c r="AA36" s="3"/>
      <c r="AB36" s="3"/>
      <c r="AC36" s="3"/>
      <c r="AD36" s="3"/>
      <c r="AE36" s="3"/>
      <c r="AF36" s="3"/>
      <c r="AG36" s="3"/>
      <c r="AH36" s="3"/>
      <c r="AI36" s="3"/>
    </row>
    <row r="37" spans="1:35">
      <c r="A37" s="3" t="s">
        <v>73</v>
      </c>
      <c r="B37" s="41">
        <f>'Tbl 10'!C37/SUM('Tbl 10'!C37:N37)*100</f>
        <v>2.5108185053507945</v>
      </c>
      <c r="C37" s="41"/>
      <c r="D37" s="41">
        <f>'Tbl 10'!D37/SUM('Tbl 10'!C37:N37)*100</f>
        <v>6.4735548483612613</v>
      </c>
      <c r="E37" s="41"/>
      <c r="F37" s="41">
        <f>'Tbl 10'!E37/SUM('Tbl 10'!C37:N37)*100</f>
        <v>37.886280623570826</v>
      </c>
      <c r="G37" s="41"/>
      <c r="H37" s="41">
        <f>'Tbl 10'!F37/SUM('Tbl 10'!C37:N37)*100</f>
        <v>1.8189796886556957</v>
      </c>
      <c r="I37" s="41"/>
      <c r="J37" s="41">
        <f>'Tbl 10'!G37/SUM('Tbl 10'!C37:N37)*100</f>
        <v>1.1031822335935777</v>
      </c>
      <c r="K37" s="41"/>
      <c r="L37" s="41">
        <f>'Tbl 10'!H37/SUM('Tbl 10'!C37:N37)*100</f>
        <v>9.6067181792793495</v>
      </c>
      <c r="M37" s="41"/>
      <c r="N37" s="41">
        <f>'Tbl 10'!I37/SUM('Tbl 10'!C37:N37)*100</f>
        <v>1.171686556580672</v>
      </c>
      <c r="O37" s="41"/>
      <c r="P37" s="41">
        <f>'Tbl 10'!J37/SUM('Tbl 10'!C37:N37)*100</f>
        <v>0.77392769370148584</v>
      </c>
      <c r="Q37" s="41"/>
      <c r="R37" s="41">
        <f>'Tbl 10'!K37/SUM('Tbl 10'!C37:N37)*100</f>
        <v>4.5359158789596101</v>
      </c>
      <c r="S37" s="41"/>
      <c r="T37" s="41">
        <f>'Tbl 10'!L37/SUM('Tbl 10'!C37:N37)*100</f>
        <v>6.0741067872045935</v>
      </c>
      <c r="U37" s="41"/>
      <c r="V37" s="41">
        <f>'Tbl 10'!M37/SUM('Tbl 10'!C37:N37)*100</f>
        <v>1.7179759609717835</v>
      </c>
      <c r="W37" s="41"/>
      <c r="X37" s="41">
        <f>'Tbl 10'!N37/SUM('Tbl 10'!C37:N37)*100</f>
        <v>26.326853043770353</v>
      </c>
      <c r="Y37" s="193"/>
      <c r="Z37" s="3"/>
      <c r="AA37" s="3"/>
      <c r="AB37" s="3"/>
      <c r="AC37" s="3"/>
      <c r="AD37" s="3"/>
      <c r="AE37" s="3"/>
      <c r="AF37" s="3"/>
      <c r="AG37" s="3"/>
      <c r="AH37" s="3"/>
      <c r="AI37" s="3"/>
    </row>
    <row r="38" spans="1:35">
      <c r="A38" s="8" t="s">
        <v>74</v>
      </c>
      <c r="B38" s="29">
        <f>'Tbl 10'!C38/SUM('Tbl 10'!C38:N38)*100</f>
        <v>1.4264555065752815</v>
      </c>
      <c r="C38" s="29"/>
      <c r="D38" s="29">
        <f>'Tbl 10'!D38/SUM('Tbl 10'!C38:N38)*100</f>
        <v>6.5147833994321962</v>
      </c>
      <c r="E38" s="29"/>
      <c r="F38" s="29">
        <f>'Tbl 10'!E38/SUM('Tbl 10'!C38:N38)*100</f>
        <v>39.468611081493918</v>
      </c>
      <c r="G38" s="29"/>
      <c r="H38" s="29">
        <f>'Tbl 10'!F38/SUM('Tbl 10'!C38:N38)*100</f>
        <v>2.0314957049000606</v>
      </c>
      <c r="I38" s="29"/>
      <c r="J38" s="29">
        <f>'Tbl 10'!G38/SUM('Tbl 10'!C38:N38)*100</f>
        <v>1.1664917580328722</v>
      </c>
      <c r="K38" s="29"/>
      <c r="L38" s="29">
        <f>'Tbl 10'!H38/SUM('Tbl 10'!C38:N38)*100</f>
        <v>9.7093624768442375</v>
      </c>
      <c r="M38" s="29"/>
      <c r="N38" s="29">
        <f>'Tbl 10'!I38/SUM('Tbl 10'!C38:N38)*100</f>
        <v>0.29660449005325851</v>
      </c>
      <c r="O38" s="29"/>
      <c r="P38" s="29">
        <f>'Tbl 10'!J38/SUM('Tbl 10'!C38:N38)*100</f>
        <v>0.83307492773924341</v>
      </c>
      <c r="Q38" s="29"/>
      <c r="R38" s="29">
        <f>'Tbl 10'!K38/SUM('Tbl 10'!C38:N38)*100</f>
        <v>5.8347482825157986</v>
      </c>
      <c r="S38" s="29"/>
      <c r="T38" s="29">
        <f>'Tbl 10'!L38/SUM('Tbl 10'!C38:N38)*100</f>
        <v>7.0011092022731809</v>
      </c>
      <c r="U38" s="29"/>
      <c r="V38" s="29">
        <f>'Tbl 10'!M38/SUM('Tbl 10'!C38:N38)*100</f>
        <v>0.95528000668112301</v>
      </c>
      <c r="W38" s="29"/>
      <c r="X38" s="29">
        <f>'Tbl 10'!N38/SUM('Tbl 10'!C38:N38)*100</f>
        <v>24.761983163458847</v>
      </c>
      <c r="Y38" s="193"/>
      <c r="Z38" s="3"/>
      <c r="AA38" s="3"/>
      <c r="AB38" s="3"/>
      <c r="AC38" s="3"/>
      <c r="AD38" s="3"/>
      <c r="AE38" s="3"/>
      <c r="AF38" s="3"/>
      <c r="AG38" s="3"/>
      <c r="AH38" s="3"/>
      <c r="AI38" s="3"/>
    </row>
    <row r="39" spans="1:35">
      <c r="A39" s="3" t="s">
        <v>170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</row>
    <row r="41" spans="1:35">
      <c r="A41" s="3" t="s">
        <v>106</v>
      </c>
    </row>
  </sheetData>
  <sheetProtection password="CAF5" sheet="1" objects="1" scenarios="1"/>
  <mergeCells count="31">
    <mergeCell ref="D6:E6"/>
    <mergeCell ref="F8:G8"/>
    <mergeCell ref="F7:G7"/>
    <mergeCell ref="J8:K8"/>
    <mergeCell ref="J7:K7"/>
    <mergeCell ref="J6:K6"/>
    <mergeCell ref="H6:I6"/>
    <mergeCell ref="A1:X1"/>
    <mergeCell ref="A3:X3"/>
    <mergeCell ref="A4:X4"/>
    <mergeCell ref="B8:C8"/>
    <mergeCell ref="B7:C7"/>
    <mergeCell ref="D8:E8"/>
    <mergeCell ref="D7:E7"/>
    <mergeCell ref="F6:G6"/>
    <mergeCell ref="H8:I8"/>
    <mergeCell ref="H7:I7"/>
    <mergeCell ref="R6:S6"/>
    <mergeCell ref="T8:U8"/>
    <mergeCell ref="T7:U7"/>
    <mergeCell ref="N8:O8"/>
    <mergeCell ref="N7:O7"/>
    <mergeCell ref="N6:O6"/>
    <mergeCell ref="L8:M8"/>
    <mergeCell ref="L7:M7"/>
    <mergeCell ref="P8:Q8"/>
    <mergeCell ref="P7:Q7"/>
    <mergeCell ref="V7:W7"/>
    <mergeCell ref="V8:W8"/>
    <mergeCell ref="R8:S8"/>
    <mergeCell ref="R7:S7"/>
  </mergeCells>
  <phoneticPr fontId="0" type="noConversion"/>
  <printOptions horizontalCentered="1"/>
  <pageMargins left="0.31" right="0.38" top="0.87" bottom="0.88" header="0.67" footer="0.5"/>
  <pageSetup scale="92" orientation="landscape" r:id="rId1"/>
  <headerFooter scaleWithDoc="0" alignWithMargins="0">
    <oddFooter>&amp;L&amp;"Arial,Italic"MSDE-LFRO  12 / 2014&amp;C- 9 -&amp;R&amp;"Arial,Italic"Selected Financial Data - Part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7</vt:i4>
      </vt:variant>
    </vt:vector>
  </HeadingPairs>
  <TitlesOfParts>
    <vt:vector size="21" baseType="lpstr">
      <vt:lpstr>Tbl1</vt:lpstr>
      <vt:lpstr>Tbl2</vt:lpstr>
      <vt:lpstr>Tbl3</vt:lpstr>
      <vt:lpstr>Tbl4</vt:lpstr>
      <vt:lpstr>Tbl5</vt:lpstr>
      <vt:lpstr>Tbl6</vt:lpstr>
      <vt:lpstr>Tbl 7</vt:lpstr>
      <vt:lpstr>Tbl8</vt:lpstr>
      <vt:lpstr>Tbl9</vt:lpstr>
      <vt:lpstr>Tbl 10</vt:lpstr>
      <vt:lpstr>Tbl11</vt:lpstr>
      <vt:lpstr>Allexp</vt:lpstr>
      <vt:lpstr>Tbl5a</vt:lpstr>
      <vt:lpstr>Sheet1</vt:lpstr>
      <vt:lpstr>'Tbl 10'!Print_Area</vt:lpstr>
      <vt:lpstr>'Tbl 7'!Print_Area</vt:lpstr>
      <vt:lpstr>'Tbl11'!Print_Area</vt:lpstr>
      <vt:lpstr>'Tbl2'!Print_Area</vt:lpstr>
      <vt:lpstr>Tbl5a!Print_Area</vt:lpstr>
      <vt:lpstr>'Tbl9'!Print_Area</vt:lpstr>
      <vt:lpstr>Tbl5a!Print_Titles</vt:lpstr>
    </vt:vector>
  </TitlesOfParts>
  <Company>MSDE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SFD2008  Part 3</dc:title>
  <dc:subject>Data as of 10-05-2009</dc:subject>
  <dc:creator>Sovaroun Ieng</dc:creator>
  <cp:lastModifiedBy>mbenjamin</cp:lastModifiedBy>
  <cp:lastPrinted>2014-12-30T16:36:47Z</cp:lastPrinted>
  <dcterms:created xsi:type="dcterms:W3CDTF">1999-02-18T17:46:40Z</dcterms:created>
  <dcterms:modified xsi:type="dcterms:W3CDTF">2015-01-27T19:56:04Z</dcterms:modified>
</cp:coreProperties>
</file>