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525" windowWidth="12120" windowHeight="8790" tabRatio="819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Tbl 7 - State" sheetId="3" r:id="rId7"/>
    <sheet name="Tbl7b - State" sheetId="6" r:id="rId8"/>
    <sheet name="Tbl7c - State" sheetId="34" r:id="rId9"/>
    <sheet name="Tbl7d - State" sheetId="7" r:id="rId10"/>
    <sheet name="Tbl7e - State" sheetId="35" r:id="rId11"/>
    <sheet name="Tbl8 - Fed" sheetId="2" r:id="rId12"/>
    <sheet name="Tbl8b - Fed" sheetId="28" r:id="rId13"/>
    <sheet name="Tbl8c - Fed" sheetId="29" r:id="rId14"/>
    <sheet name="Tbl8d - Fed" sheetId="30" r:id="rId15"/>
    <sheet name="Tbl8e - Fed" sheetId="31" r:id="rId16"/>
    <sheet name="table9" sheetId="21" r:id="rId17"/>
    <sheet name="table 10" sheetId="22" r:id="rId18"/>
    <sheet name="table11" sheetId="23" r:id="rId19"/>
    <sheet name="table12" sheetId="24" r:id="rId20"/>
    <sheet name="Table 12 Continued" sheetId="37" r:id="rId21"/>
    <sheet name="Sheet1" sheetId="38" r:id="rId22"/>
  </sheets>
  <definedNames>
    <definedName name="_xlnm.Print_Area" localSheetId="5">'table 6'!$A$1:$P$43</definedName>
    <definedName name="_xlnm.Print_Area" localSheetId="18">table11!$A$1:$F$47</definedName>
    <definedName name="_xlnm.Print_Area" localSheetId="2">table3!$A$1:$L$41</definedName>
    <definedName name="_xlnm.Print_Area" localSheetId="3">table4!$A$1:$K$39</definedName>
    <definedName name="_xlnm.Print_Area" localSheetId="6">'Tbl 7 - State'!$A$1:$I$40</definedName>
  </definedNames>
  <calcPr calcId="145621"/>
</workbook>
</file>

<file path=xl/calcChain.xml><?xml version="1.0" encoding="utf-8"?>
<calcChain xmlns="http://schemas.openxmlformats.org/spreadsheetml/2006/main">
  <c r="D9" i="18" l="1"/>
  <c r="C9" i="18"/>
  <c r="D10" i="22" l="1"/>
  <c r="D18" i="22"/>
  <c r="D19" i="22"/>
  <c r="D20" i="22"/>
  <c r="D21" i="22"/>
  <c r="D22" i="22"/>
  <c r="D24" i="22"/>
  <c r="D25" i="22"/>
  <c r="D26" i="22"/>
  <c r="D27" i="22"/>
  <c r="D28" i="22"/>
  <c r="D30" i="22"/>
  <c r="D31" i="22"/>
  <c r="D32" i="22"/>
  <c r="D33" i="22"/>
  <c r="D34" i="22"/>
  <c r="D36" i="22"/>
  <c r="D37" i="22"/>
  <c r="D38" i="22"/>
  <c r="D39" i="22"/>
  <c r="D13" i="22"/>
  <c r="D14" i="22"/>
  <c r="D15" i="22"/>
  <c r="D16" i="22"/>
  <c r="D12" i="22"/>
  <c r="L19" i="19" l="1"/>
  <c r="L20" i="19"/>
  <c r="L21" i="19"/>
  <c r="L23" i="19"/>
  <c r="L24" i="19"/>
  <c r="L25" i="19"/>
  <c r="L26" i="19"/>
  <c r="L27" i="19"/>
  <c r="L29" i="19"/>
  <c r="L30" i="19"/>
  <c r="L31" i="19"/>
  <c r="L32" i="19"/>
  <c r="L33" i="19"/>
  <c r="L35" i="19"/>
  <c r="L36" i="19"/>
  <c r="L37" i="19"/>
  <c r="L38" i="19"/>
  <c r="L12" i="19"/>
  <c r="L13" i="19"/>
  <c r="L14" i="19"/>
  <c r="S45" i="20" l="1"/>
  <c r="S46" i="20"/>
  <c r="S47" i="20"/>
  <c r="S48" i="20"/>
  <c r="S49" i="20"/>
  <c r="S51" i="20"/>
  <c r="S52" i="20"/>
  <c r="S53" i="20"/>
  <c r="S54" i="20"/>
  <c r="S55" i="20"/>
  <c r="S57" i="20"/>
  <c r="S58" i="20"/>
  <c r="S59" i="20"/>
  <c r="S60" i="20"/>
  <c r="S61" i="20"/>
  <c r="S63" i="20"/>
  <c r="S64" i="20"/>
  <c r="S65" i="20"/>
  <c r="S66" i="20"/>
  <c r="S67" i="20"/>
  <c r="S69" i="20"/>
  <c r="S70" i="20"/>
  <c r="S71" i="20"/>
  <c r="S72" i="20"/>
  <c r="E9" i="23"/>
  <c r="B26" i="18" l="1"/>
  <c r="C9" i="19" l="1"/>
  <c r="C9" i="23" l="1"/>
  <c r="B9" i="23" l="1"/>
  <c r="J10" i="21" l="1"/>
  <c r="F10" i="22" l="1"/>
  <c r="F10" i="21"/>
  <c r="E10" i="21" l="1"/>
  <c r="B12" i="2"/>
  <c r="G8" i="15" l="1"/>
  <c r="C8" i="15"/>
  <c r="D8" i="15"/>
  <c r="D15" i="21"/>
  <c r="D16" i="21"/>
  <c r="D10" i="30"/>
  <c r="I10" i="31"/>
  <c r="H10" i="31"/>
  <c r="C39" i="3" l="1"/>
  <c r="B39" i="3" s="1"/>
  <c r="C38" i="3"/>
  <c r="B38" i="3" s="1"/>
  <c r="C37" i="3"/>
  <c r="C36" i="3"/>
  <c r="C34" i="3"/>
  <c r="C33" i="3"/>
  <c r="B33" i="3" s="1"/>
  <c r="C32" i="3"/>
  <c r="B32" i="3" s="1"/>
  <c r="C31" i="3"/>
  <c r="C30" i="3"/>
  <c r="B30" i="3" s="1"/>
  <c r="C28" i="3"/>
  <c r="B28" i="3" s="1"/>
  <c r="C27" i="3"/>
  <c r="C26" i="3"/>
  <c r="C25" i="3"/>
  <c r="C24" i="3"/>
  <c r="C22" i="3"/>
  <c r="B22" i="3" s="1"/>
  <c r="C21" i="3"/>
  <c r="C20" i="3"/>
  <c r="B20" i="3" s="1"/>
  <c r="C19" i="3"/>
  <c r="C18" i="3"/>
  <c r="B18" i="3" s="1"/>
  <c r="C16" i="3"/>
  <c r="C15" i="3"/>
  <c r="B15" i="3" s="1"/>
  <c r="C14" i="3"/>
  <c r="B14" i="3" s="1"/>
  <c r="C13" i="3"/>
  <c r="B13" i="3" s="1"/>
  <c r="C12" i="3"/>
  <c r="B12" i="3" s="1"/>
  <c r="I11" i="34"/>
  <c r="H11" i="34"/>
  <c r="F31" i="23"/>
  <c r="H39" i="21"/>
  <c r="H38" i="21"/>
  <c r="H37" i="21"/>
  <c r="H36" i="21"/>
  <c r="H34" i="21"/>
  <c r="H33" i="21"/>
  <c r="H32" i="21"/>
  <c r="G31" i="21"/>
  <c r="H30" i="21"/>
  <c r="H28" i="21"/>
  <c r="G27" i="21"/>
  <c r="H22" i="21"/>
  <c r="G21" i="21"/>
  <c r="H20" i="21"/>
  <c r="H19" i="21"/>
  <c r="H18" i="21"/>
  <c r="H16" i="21"/>
  <c r="H15" i="21"/>
  <c r="H14" i="21"/>
  <c r="H13" i="21"/>
  <c r="B39" i="20"/>
  <c r="B37" i="20"/>
  <c r="B34" i="20"/>
  <c r="B32" i="20"/>
  <c r="B31" i="20"/>
  <c r="B30" i="20"/>
  <c r="M30" i="20" s="1"/>
  <c r="B27" i="20"/>
  <c r="M27" i="20" s="1"/>
  <c r="B26" i="20"/>
  <c r="B25" i="20"/>
  <c r="B22" i="20"/>
  <c r="B20" i="20"/>
  <c r="B18" i="20"/>
  <c r="B16" i="20"/>
  <c r="B15" i="20"/>
  <c r="M15" i="20" s="1"/>
  <c r="B13" i="20"/>
  <c r="M13" i="20" s="1"/>
  <c r="B12" i="20"/>
  <c r="B39" i="2"/>
  <c r="B38" i="2"/>
  <c r="B36" i="2"/>
  <c r="B33" i="2"/>
  <c r="B32" i="2"/>
  <c r="B31" i="2"/>
  <c r="B28" i="2"/>
  <c r="B27" i="2"/>
  <c r="B26" i="2"/>
  <c r="B25" i="2"/>
  <c r="B22" i="2"/>
  <c r="B21" i="2"/>
  <c r="B20" i="2"/>
  <c r="B19" i="2"/>
  <c r="B18" i="2"/>
  <c r="B16" i="2"/>
  <c r="B15" i="2"/>
  <c r="B14" i="2"/>
  <c r="B13" i="2"/>
  <c r="B24" i="2"/>
  <c r="C10" i="31"/>
  <c r="B10" i="31"/>
  <c r="K10" i="31"/>
  <c r="B30" i="2"/>
  <c r="I10" i="28"/>
  <c r="E10" i="29"/>
  <c r="D10" i="29"/>
  <c r="C10" i="29"/>
  <c r="B10" i="29"/>
  <c r="I10" i="29"/>
  <c r="H10" i="29"/>
  <c r="G10" i="29"/>
  <c r="F10" i="29"/>
  <c r="G10" i="31"/>
  <c r="H10" i="30"/>
  <c r="G10" i="30"/>
  <c r="F10" i="30"/>
  <c r="E10" i="30"/>
  <c r="C10" i="30"/>
  <c r="B10" i="30"/>
  <c r="C10" i="2"/>
  <c r="D10" i="2"/>
  <c r="E10" i="2"/>
  <c r="F10" i="2"/>
  <c r="G10" i="2"/>
  <c r="H10" i="2"/>
  <c r="I10" i="2"/>
  <c r="J10" i="2"/>
  <c r="K10" i="2"/>
  <c r="G10" i="28"/>
  <c r="F10" i="28"/>
  <c r="D10" i="28"/>
  <c r="C10" i="28"/>
  <c r="B10" i="28"/>
  <c r="B34" i="2"/>
  <c r="B37" i="2"/>
  <c r="E10" i="28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8" i="37"/>
  <c r="I18" i="37"/>
  <c r="H19" i="37"/>
  <c r="I19" i="37"/>
  <c r="J19" i="37"/>
  <c r="H20" i="37"/>
  <c r="J20" i="37"/>
  <c r="H21" i="37"/>
  <c r="I21" i="37"/>
  <c r="J21" i="37"/>
  <c r="H22" i="37"/>
  <c r="J22" i="37"/>
  <c r="H24" i="37"/>
  <c r="I24" i="37"/>
  <c r="J24" i="37"/>
  <c r="H25" i="37"/>
  <c r="J25" i="37"/>
  <c r="H26" i="37"/>
  <c r="I26" i="37"/>
  <c r="J26" i="37"/>
  <c r="H27" i="37"/>
  <c r="J27" i="37"/>
  <c r="H28" i="37"/>
  <c r="I28" i="37"/>
  <c r="J28" i="37"/>
  <c r="H30" i="37"/>
  <c r="I30" i="37"/>
  <c r="J30" i="37"/>
  <c r="J31" i="37"/>
  <c r="H32" i="37"/>
  <c r="I32" i="37"/>
  <c r="J32" i="37"/>
  <c r="H33" i="37"/>
  <c r="J33" i="37"/>
  <c r="H34" i="37"/>
  <c r="I34" i="37"/>
  <c r="J34" i="37"/>
  <c r="H36" i="37"/>
  <c r="J36" i="37"/>
  <c r="H37" i="37"/>
  <c r="I37" i="37"/>
  <c r="J37" i="37"/>
  <c r="H38" i="37"/>
  <c r="J38" i="37"/>
  <c r="H39" i="37"/>
  <c r="I39" i="37"/>
  <c r="J39" i="37"/>
  <c r="H12" i="24"/>
  <c r="I12" i="24"/>
  <c r="J12" i="24"/>
  <c r="H13" i="24"/>
  <c r="I13" i="24"/>
  <c r="H14" i="24"/>
  <c r="I14" i="24"/>
  <c r="J14" i="24"/>
  <c r="H15" i="24"/>
  <c r="I15" i="24"/>
  <c r="J15" i="24"/>
  <c r="H16" i="24"/>
  <c r="J16" i="24"/>
  <c r="H18" i="24"/>
  <c r="I18" i="24"/>
  <c r="H19" i="24"/>
  <c r="J19" i="24"/>
  <c r="H20" i="24"/>
  <c r="I20" i="24"/>
  <c r="J20" i="24"/>
  <c r="H21" i="24"/>
  <c r="J21" i="24"/>
  <c r="H22" i="24"/>
  <c r="I22" i="24"/>
  <c r="J22" i="24"/>
  <c r="J24" i="24"/>
  <c r="H25" i="24"/>
  <c r="I25" i="24"/>
  <c r="J25" i="24"/>
  <c r="H26" i="24"/>
  <c r="J26" i="24"/>
  <c r="H27" i="24"/>
  <c r="I27" i="24"/>
  <c r="J27" i="24"/>
  <c r="H28" i="24"/>
  <c r="J28" i="24"/>
  <c r="H30" i="24"/>
  <c r="I30" i="24"/>
  <c r="J30" i="24"/>
  <c r="H31" i="24"/>
  <c r="I31" i="24"/>
  <c r="J31" i="24"/>
  <c r="H32" i="24"/>
  <c r="J32" i="24"/>
  <c r="H33" i="24"/>
  <c r="I33" i="24"/>
  <c r="J33" i="24"/>
  <c r="H34" i="24"/>
  <c r="J34" i="24"/>
  <c r="H36" i="24"/>
  <c r="I36" i="24"/>
  <c r="J36" i="24"/>
  <c r="H37" i="24"/>
  <c r="J37" i="24"/>
  <c r="H38" i="24"/>
  <c r="I38" i="24"/>
  <c r="J38" i="24"/>
  <c r="J39" i="24"/>
  <c r="D11" i="23"/>
  <c r="F11" i="23"/>
  <c r="D12" i="23"/>
  <c r="F12" i="23"/>
  <c r="D13" i="23"/>
  <c r="F13" i="23"/>
  <c r="D14" i="23"/>
  <c r="F14" i="23"/>
  <c r="D15" i="23"/>
  <c r="F15" i="23"/>
  <c r="D17" i="23"/>
  <c r="F17" i="23"/>
  <c r="D18" i="23"/>
  <c r="F18" i="23"/>
  <c r="D19" i="23"/>
  <c r="F19" i="23"/>
  <c r="D20" i="23"/>
  <c r="F20" i="23"/>
  <c r="D21" i="23"/>
  <c r="F21" i="23"/>
  <c r="D23" i="23"/>
  <c r="F23" i="23"/>
  <c r="D24" i="23"/>
  <c r="F24" i="23"/>
  <c r="D25" i="23"/>
  <c r="F25" i="23"/>
  <c r="D26" i="23"/>
  <c r="F26" i="23"/>
  <c r="D27" i="23"/>
  <c r="F27" i="23"/>
  <c r="D29" i="23"/>
  <c r="F29" i="23"/>
  <c r="D30" i="23"/>
  <c r="F30" i="23"/>
  <c r="D31" i="23"/>
  <c r="D32" i="23"/>
  <c r="F32" i="23"/>
  <c r="D33" i="23"/>
  <c r="F33" i="23"/>
  <c r="D35" i="23"/>
  <c r="F35" i="23"/>
  <c r="D36" i="23"/>
  <c r="F36" i="23"/>
  <c r="D37" i="23"/>
  <c r="F37" i="23"/>
  <c r="D38" i="23"/>
  <c r="F38" i="23"/>
  <c r="B10" i="22"/>
  <c r="E10" i="22"/>
  <c r="G12" i="22"/>
  <c r="G13" i="22"/>
  <c r="H13" i="22" s="1"/>
  <c r="G14" i="22"/>
  <c r="H14" i="22" s="1"/>
  <c r="G15" i="22"/>
  <c r="H15" i="22" s="1"/>
  <c r="G16" i="22"/>
  <c r="H16" i="22" s="1"/>
  <c r="G18" i="22"/>
  <c r="G19" i="22"/>
  <c r="H19" i="22" s="1"/>
  <c r="G20" i="22"/>
  <c r="G21" i="22"/>
  <c r="G22" i="22"/>
  <c r="G24" i="22"/>
  <c r="G25" i="22"/>
  <c r="G26" i="22"/>
  <c r="G27" i="22"/>
  <c r="H27" i="22" s="1"/>
  <c r="G28" i="22"/>
  <c r="H28" i="22" s="1"/>
  <c r="G30" i="22"/>
  <c r="G31" i="22"/>
  <c r="H31" i="22" s="1"/>
  <c r="G32" i="22"/>
  <c r="H32" i="22" s="1"/>
  <c r="G33" i="22"/>
  <c r="H33" i="22" s="1"/>
  <c r="G34" i="22"/>
  <c r="H34" i="22" s="1"/>
  <c r="G36" i="22"/>
  <c r="H36" i="22" s="1"/>
  <c r="G37" i="22"/>
  <c r="H37" i="22" s="1"/>
  <c r="G38" i="22"/>
  <c r="H38" i="22" s="1"/>
  <c r="G39" i="22"/>
  <c r="H39" i="22" s="1"/>
  <c r="B10" i="21"/>
  <c r="C10" i="21"/>
  <c r="D12" i="21"/>
  <c r="D13" i="21"/>
  <c r="G13" i="21"/>
  <c r="D14" i="21"/>
  <c r="G14" i="21"/>
  <c r="G15" i="21"/>
  <c r="G16" i="21"/>
  <c r="D18" i="21"/>
  <c r="G18" i="21"/>
  <c r="D19" i="21"/>
  <c r="G19" i="21"/>
  <c r="D20" i="21"/>
  <c r="G20" i="21"/>
  <c r="D21" i="21"/>
  <c r="D22" i="21"/>
  <c r="G22" i="21"/>
  <c r="D24" i="21"/>
  <c r="D25" i="21"/>
  <c r="D26" i="21"/>
  <c r="D27" i="21"/>
  <c r="D28" i="21"/>
  <c r="G28" i="21"/>
  <c r="D30" i="21"/>
  <c r="G30" i="21"/>
  <c r="D31" i="21"/>
  <c r="D32" i="21"/>
  <c r="G32" i="21"/>
  <c r="I32" i="21" s="1"/>
  <c r="D33" i="21"/>
  <c r="G33" i="21"/>
  <c r="I33" i="21" s="1"/>
  <c r="D34" i="21"/>
  <c r="G34" i="21"/>
  <c r="D36" i="21"/>
  <c r="G36" i="21"/>
  <c r="D37" i="21"/>
  <c r="D38" i="21"/>
  <c r="G38" i="21"/>
  <c r="D39" i="21"/>
  <c r="D10" i="31"/>
  <c r="E10" i="31"/>
  <c r="F10" i="31"/>
  <c r="J10" i="31"/>
  <c r="L10" i="31"/>
  <c r="I10" i="30"/>
  <c r="K10" i="30"/>
  <c r="L10" i="30"/>
  <c r="J10" i="30"/>
  <c r="J10" i="29"/>
  <c r="H10" i="28"/>
  <c r="J10" i="28"/>
  <c r="J9" i="35"/>
  <c r="B9" i="35"/>
  <c r="F9" i="35"/>
  <c r="B11" i="7"/>
  <c r="C11" i="7"/>
  <c r="D11" i="7"/>
  <c r="E11" i="7"/>
  <c r="F11" i="7"/>
  <c r="B11" i="34"/>
  <c r="D11" i="34"/>
  <c r="E11" i="34"/>
  <c r="F11" i="34"/>
  <c r="C11" i="34"/>
  <c r="B10" i="6"/>
  <c r="C10" i="6"/>
  <c r="D10" i="6"/>
  <c r="E10" i="6"/>
  <c r="G10" i="6"/>
  <c r="H10" i="6"/>
  <c r="I10" i="6"/>
  <c r="E10" i="3"/>
  <c r="G10" i="3"/>
  <c r="H10" i="3"/>
  <c r="I10" i="3"/>
  <c r="F10" i="3"/>
  <c r="C10" i="20"/>
  <c r="D10" i="20"/>
  <c r="E10" i="20"/>
  <c r="F10" i="20"/>
  <c r="G10" i="20"/>
  <c r="I10" i="20"/>
  <c r="K10" i="20"/>
  <c r="B14" i="20"/>
  <c r="M14" i="20" s="1"/>
  <c r="B19" i="20"/>
  <c r="M19" i="20" s="1"/>
  <c r="B21" i="20"/>
  <c r="M21" i="20" s="1"/>
  <c r="B24" i="20"/>
  <c r="M24" i="20" s="1"/>
  <c r="B28" i="20"/>
  <c r="M28" i="20" s="1"/>
  <c r="B33" i="20"/>
  <c r="N33" i="20" s="1"/>
  <c r="B36" i="20"/>
  <c r="M36" i="20" s="1"/>
  <c r="B38" i="20"/>
  <c r="M38" i="20" s="1"/>
  <c r="D9" i="19"/>
  <c r="E9" i="19"/>
  <c r="F9" i="19"/>
  <c r="G9" i="19"/>
  <c r="B11" i="19"/>
  <c r="I11" i="19" s="1"/>
  <c r="B12" i="19"/>
  <c r="I12" i="19" s="1"/>
  <c r="B13" i="19"/>
  <c r="I13" i="19" s="1"/>
  <c r="B14" i="19"/>
  <c r="I14" i="19" s="1"/>
  <c r="B15" i="19"/>
  <c r="I15" i="19" s="1"/>
  <c r="B17" i="19"/>
  <c r="B18" i="19"/>
  <c r="B19" i="19"/>
  <c r="I19" i="19" s="1"/>
  <c r="B20" i="19"/>
  <c r="I20" i="19" s="1"/>
  <c r="B21" i="19"/>
  <c r="I21" i="19" s="1"/>
  <c r="B23" i="19"/>
  <c r="I23" i="19" s="1"/>
  <c r="B24" i="19"/>
  <c r="I24" i="19" s="1"/>
  <c r="B25" i="19"/>
  <c r="I25" i="19" s="1"/>
  <c r="B26" i="19"/>
  <c r="I26" i="19" s="1"/>
  <c r="B27" i="19"/>
  <c r="I27" i="19" s="1"/>
  <c r="B29" i="19"/>
  <c r="I29" i="19" s="1"/>
  <c r="B30" i="19"/>
  <c r="I30" i="19" s="1"/>
  <c r="B31" i="19"/>
  <c r="I31" i="19" s="1"/>
  <c r="B32" i="19"/>
  <c r="I32" i="19" s="1"/>
  <c r="B33" i="19"/>
  <c r="I33" i="19" s="1"/>
  <c r="B35" i="19"/>
  <c r="I35" i="19" s="1"/>
  <c r="B36" i="19"/>
  <c r="I36" i="19" s="1"/>
  <c r="B37" i="19"/>
  <c r="I37" i="19" s="1"/>
  <c r="B38" i="19"/>
  <c r="I38" i="19" s="1"/>
  <c r="E9" i="18"/>
  <c r="F9" i="18"/>
  <c r="G9" i="18"/>
  <c r="B11" i="18"/>
  <c r="H11" i="18" s="1"/>
  <c r="B12" i="18"/>
  <c r="H12" i="18" s="1"/>
  <c r="B13" i="18"/>
  <c r="H13" i="18" s="1"/>
  <c r="B14" i="18"/>
  <c r="H14" i="18" s="1"/>
  <c r="B15" i="18"/>
  <c r="H15" i="18" s="1"/>
  <c r="B17" i="18"/>
  <c r="H17" i="18" s="1"/>
  <c r="B18" i="18"/>
  <c r="H18" i="18" s="1"/>
  <c r="B19" i="18"/>
  <c r="H19" i="18" s="1"/>
  <c r="B20" i="18"/>
  <c r="H20" i="18" s="1"/>
  <c r="B21" i="18"/>
  <c r="H21" i="18" s="1"/>
  <c r="B23" i="18"/>
  <c r="H23" i="18" s="1"/>
  <c r="B24" i="18"/>
  <c r="H24" i="18" s="1"/>
  <c r="B25" i="18"/>
  <c r="H25" i="18" s="1"/>
  <c r="B27" i="18"/>
  <c r="H27" i="18" s="1"/>
  <c r="B29" i="18"/>
  <c r="K29" i="18" s="1"/>
  <c r="B30" i="18"/>
  <c r="H30" i="18" s="1"/>
  <c r="B31" i="18"/>
  <c r="H31" i="18" s="1"/>
  <c r="B32" i="18"/>
  <c r="H32" i="18" s="1"/>
  <c r="B33" i="18"/>
  <c r="H33" i="18" s="1"/>
  <c r="B35" i="18"/>
  <c r="H35" i="18" s="1"/>
  <c r="B36" i="18"/>
  <c r="H36" i="18" s="1"/>
  <c r="B37" i="18"/>
  <c r="H37" i="18" s="1"/>
  <c r="B38" i="18"/>
  <c r="H38" i="18" s="1"/>
  <c r="C9" i="36"/>
  <c r="D9" i="36"/>
  <c r="G9" i="36"/>
  <c r="J26" i="18"/>
  <c r="D10" i="3"/>
  <c r="M10" i="31"/>
  <c r="K10" i="28"/>
  <c r="F9" i="23"/>
  <c r="D9" i="23"/>
  <c r="C10" i="22"/>
  <c r="H39" i="24"/>
  <c r="H24" i="24"/>
  <c r="H31" i="37"/>
  <c r="J18" i="37"/>
  <c r="I18" i="19" l="1"/>
  <c r="L18" i="19"/>
  <c r="I17" i="19"/>
  <c r="L17" i="19"/>
  <c r="D10" i="21"/>
  <c r="I36" i="21"/>
  <c r="K36" i="21" s="1"/>
  <c r="L36" i="21" s="1"/>
  <c r="I34" i="21"/>
  <c r="K34" i="21" s="1"/>
  <c r="L34" i="21" s="1"/>
  <c r="I16" i="21"/>
  <c r="K16" i="21" s="1"/>
  <c r="L16" i="21" s="1"/>
  <c r="O21" i="20"/>
  <c r="M16" i="20"/>
  <c r="P16" i="20"/>
  <c r="P38" i="20"/>
  <c r="K33" i="19"/>
  <c r="B12" i="37"/>
  <c r="G12" i="37" s="1"/>
  <c r="B9" i="19"/>
  <c r="J9" i="19" s="1"/>
  <c r="J19" i="18"/>
  <c r="J35" i="18"/>
  <c r="J12" i="18"/>
  <c r="H29" i="18"/>
  <c r="J29" i="18"/>
  <c r="B15" i="37"/>
  <c r="G15" i="37" s="1"/>
  <c r="G10" i="22"/>
  <c r="H30" i="22"/>
  <c r="I30" i="22"/>
  <c r="B35" i="15"/>
  <c r="B31" i="3"/>
  <c r="B37" i="3"/>
  <c r="B27" i="3"/>
  <c r="L15" i="19"/>
  <c r="J30" i="19"/>
  <c r="K25" i="19"/>
  <c r="K32" i="19"/>
  <c r="J19" i="19"/>
  <c r="J12" i="19"/>
  <c r="K27" i="18"/>
  <c r="K18" i="18"/>
  <c r="J37" i="18"/>
  <c r="I36" i="22"/>
  <c r="I27" i="22"/>
  <c r="I25" i="22"/>
  <c r="H25" i="22"/>
  <c r="I28" i="22"/>
  <c r="I26" i="22"/>
  <c r="H26" i="22"/>
  <c r="I24" i="22"/>
  <c r="H24" i="22"/>
  <c r="I18" i="22"/>
  <c r="H18" i="22"/>
  <c r="I22" i="22"/>
  <c r="H22" i="22"/>
  <c r="I21" i="22"/>
  <c r="H21" i="22"/>
  <c r="I20" i="22"/>
  <c r="H20" i="22"/>
  <c r="B16" i="3"/>
  <c r="B24" i="3"/>
  <c r="B19" i="3"/>
  <c r="B14" i="17"/>
  <c r="I14" i="17" s="1"/>
  <c r="O36" i="20"/>
  <c r="K27" i="19"/>
  <c r="J20" i="19"/>
  <c r="K13" i="19"/>
  <c r="J27" i="19"/>
  <c r="J25" i="19"/>
  <c r="J13" i="19"/>
  <c r="J36" i="19"/>
  <c r="J23" i="19"/>
  <c r="K19" i="19"/>
  <c r="J38" i="19"/>
  <c r="J35" i="19"/>
  <c r="J33" i="19"/>
  <c r="J32" i="19"/>
  <c r="K20" i="19"/>
  <c r="J18" i="19"/>
  <c r="J15" i="19"/>
  <c r="J30" i="18"/>
  <c r="J27" i="18"/>
  <c r="I27" i="18"/>
  <c r="K31" i="18"/>
  <c r="K11" i="18"/>
  <c r="I12" i="18"/>
  <c r="J14" i="18"/>
  <c r="B26" i="3"/>
  <c r="B22" i="15"/>
  <c r="K22" i="15" s="1"/>
  <c r="B21" i="3"/>
  <c r="B37" i="15"/>
  <c r="K38" i="19"/>
  <c r="K38" i="18"/>
  <c r="I38" i="18"/>
  <c r="J37" i="19"/>
  <c r="I37" i="18"/>
  <c r="K36" i="19"/>
  <c r="K36" i="18"/>
  <c r="K35" i="19"/>
  <c r="K33" i="18"/>
  <c r="I33" i="18"/>
  <c r="J33" i="18"/>
  <c r="J32" i="18"/>
  <c r="I32" i="18"/>
  <c r="K30" i="19"/>
  <c r="J29" i="19"/>
  <c r="J26" i="19"/>
  <c r="I26" i="18"/>
  <c r="K25" i="18"/>
  <c r="J24" i="19"/>
  <c r="K23" i="19"/>
  <c r="K23" i="18"/>
  <c r="J21" i="19"/>
  <c r="K20" i="18"/>
  <c r="I20" i="18"/>
  <c r="I19" i="18"/>
  <c r="J17" i="19"/>
  <c r="K15" i="19"/>
  <c r="J14" i="19"/>
  <c r="K13" i="18"/>
  <c r="B17" i="15"/>
  <c r="K17" i="15" s="1"/>
  <c r="B25" i="3"/>
  <c r="L11" i="19"/>
  <c r="I38" i="22"/>
  <c r="I33" i="22"/>
  <c r="I31" i="22"/>
  <c r="I19" i="22"/>
  <c r="I15" i="22"/>
  <c r="I13" i="22"/>
  <c r="K12" i="18"/>
  <c r="J11" i="19"/>
  <c r="B14" i="15"/>
  <c r="L14" i="15" s="1"/>
  <c r="B12" i="24"/>
  <c r="G12" i="24" s="1"/>
  <c r="G9" i="17"/>
  <c r="N12" i="20"/>
  <c r="P12" i="20"/>
  <c r="O12" i="20"/>
  <c r="B31" i="15"/>
  <c r="L31" i="15" s="1"/>
  <c r="B14" i="24"/>
  <c r="G14" i="24" s="1"/>
  <c r="B14" i="37"/>
  <c r="G14" i="37" s="1"/>
  <c r="O27" i="20"/>
  <c r="B29" i="15"/>
  <c r="K29" i="15" s="1"/>
  <c r="B11" i="17"/>
  <c r="B13" i="24"/>
  <c r="G13" i="24" s="1"/>
  <c r="B34" i="3"/>
  <c r="B30" i="15"/>
  <c r="B20" i="15"/>
  <c r="K21" i="19"/>
  <c r="B30" i="24"/>
  <c r="G30" i="24" s="1"/>
  <c r="B28" i="24"/>
  <c r="G28" i="24" s="1"/>
  <c r="C9" i="17"/>
  <c r="J31" i="19"/>
  <c r="N14" i="20"/>
  <c r="K17" i="19"/>
  <c r="K11" i="19"/>
  <c r="K37" i="19"/>
  <c r="K31" i="19"/>
  <c r="K29" i="19"/>
  <c r="K24" i="19"/>
  <c r="K26" i="19"/>
  <c r="B26" i="24"/>
  <c r="G26" i="24" s="1"/>
  <c r="B24" i="24"/>
  <c r="G24" i="24" s="1"/>
  <c r="B21" i="24"/>
  <c r="G21" i="24" s="1"/>
  <c r="B19" i="24"/>
  <c r="G19" i="24" s="1"/>
  <c r="K18" i="19"/>
  <c r="K14" i="19"/>
  <c r="K12" i="19"/>
  <c r="J36" i="18"/>
  <c r="I35" i="18"/>
  <c r="I31" i="18"/>
  <c r="I30" i="18"/>
  <c r="K26" i="18"/>
  <c r="I23" i="18"/>
  <c r="J17" i="18"/>
  <c r="J21" i="18"/>
  <c r="I18" i="18"/>
  <c r="I17" i="18"/>
  <c r="K15" i="18"/>
  <c r="I14" i="18"/>
  <c r="I11" i="18"/>
  <c r="I13" i="18"/>
  <c r="I29" i="18"/>
  <c r="K37" i="18"/>
  <c r="I36" i="18"/>
  <c r="J13" i="18"/>
  <c r="J38" i="18"/>
  <c r="K35" i="18"/>
  <c r="K32" i="18"/>
  <c r="J24" i="18"/>
  <c r="I24" i="18"/>
  <c r="I25" i="18"/>
  <c r="I21" i="18"/>
  <c r="K21" i="18"/>
  <c r="J23" i="18"/>
  <c r="J18" i="18"/>
  <c r="K17" i="18"/>
  <c r="I15" i="18"/>
  <c r="B9" i="18"/>
  <c r="K9" i="18" s="1"/>
  <c r="J31" i="18"/>
  <c r="K30" i="18"/>
  <c r="J25" i="18"/>
  <c r="K24" i="18"/>
  <c r="J20" i="18"/>
  <c r="K19" i="18"/>
  <c r="D10" i="24"/>
  <c r="I10" i="24" s="1"/>
  <c r="D10" i="37"/>
  <c r="I10" i="37" s="1"/>
  <c r="J15" i="18"/>
  <c r="K14" i="18"/>
  <c r="J11" i="18"/>
  <c r="C10" i="24"/>
  <c r="H10" i="24" s="1"/>
  <c r="B16" i="24"/>
  <c r="G16" i="24" s="1"/>
  <c r="B18" i="36"/>
  <c r="J18" i="36" s="1"/>
  <c r="B29" i="17"/>
  <c r="J29" i="17" s="1"/>
  <c r="B27" i="17"/>
  <c r="J27" i="17" s="1"/>
  <c r="I39" i="22"/>
  <c r="I37" i="22"/>
  <c r="I34" i="22"/>
  <c r="I32" i="22"/>
  <c r="I16" i="22"/>
  <c r="I14" i="22"/>
  <c r="I12" i="22"/>
  <c r="H12" i="22"/>
  <c r="H10" i="22" s="1"/>
  <c r="K33" i="21"/>
  <c r="L33" i="21" s="1"/>
  <c r="K32" i="21"/>
  <c r="L32" i="21" s="1"/>
  <c r="H25" i="21"/>
  <c r="G25" i="21"/>
  <c r="G12" i="21"/>
  <c r="H21" i="21"/>
  <c r="I21" i="21" s="1"/>
  <c r="H24" i="21"/>
  <c r="G24" i="21"/>
  <c r="H26" i="21"/>
  <c r="G26" i="21"/>
  <c r="I38" i="21"/>
  <c r="I30" i="21"/>
  <c r="I28" i="21"/>
  <c r="I22" i="21"/>
  <c r="I20" i="21"/>
  <c r="I19" i="21"/>
  <c r="I18" i="21"/>
  <c r="I14" i="21"/>
  <c r="I13" i="21"/>
  <c r="G39" i="21"/>
  <c r="I39" i="21" s="1"/>
  <c r="G37" i="21"/>
  <c r="I37" i="21" s="1"/>
  <c r="H31" i="21"/>
  <c r="I31" i="21" s="1"/>
  <c r="H27" i="21"/>
  <c r="I27" i="21" s="1"/>
  <c r="I15" i="21"/>
  <c r="H12" i="21"/>
  <c r="B21" i="17"/>
  <c r="I21" i="17" s="1"/>
  <c r="M18" i="20"/>
  <c r="N18" i="20"/>
  <c r="P18" i="20"/>
  <c r="M20" i="20"/>
  <c r="N20" i="20"/>
  <c r="O20" i="20"/>
  <c r="M22" i="20"/>
  <c r="N22" i="20"/>
  <c r="M25" i="20"/>
  <c r="P25" i="20"/>
  <c r="M32" i="20"/>
  <c r="N32" i="20"/>
  <c r="M34" i="20"/>
  <c r="N34" i="20"/>
  <c r="N37" i="20"/>
  <c r="M37" i="20"/>
  <c r="P37" i="20"/>
  <c r="M39" i="20"/>
  <c r="N39" i="20"/>
  <c r="P21" i="20"/>
  <c r="O33" i="20"/>
  <c r="M12" i="20"/>
  <c r="O14" i="20"/>
  <c r="O22" i="20"/>
  <c r="O34" i="20"/>
  <c r="O38" i="20"/>
  <c r="O19" i="20"/>
  <c r="O32" i="20"/>
  <c r="O39" i="20"/>
  <c r="N30" i="20"/>
  <c r="B32" i="17"/>
  <c r="L32" i="17" s="1"/>
  <c r="P20" i="20"/>
  <c r="P19" i="20"/>
  <c r="O28" i="20"/>
  <c r="O30" i="20"/>
  <c r="P30" i="20"/>
  <c r="H10" i="20"/>
  <c r="N31" i="20"/>
  <c r="O31" i="20"/>
  <c r="P31" i="20"/>
  <c r="P33" i="20"/>
  <c r="B31" i="17"/>
  <c r="I31" i="17" s="1"/>
  <c r="M26" i="20"/>
  <c r="N26" i="20"/>
  <c r="O26" i="20"/>
  <c r="O25" i="20"/>
  <c r="O24" i="20"/>
  <c r="N24" i="20"/>
  <c r="N28" i="20"/>
  <c r="P28" i="20"/>
  <c r="P27" i="20"/>
  <c r="P24" i="20"/>
  <c r="O16" i="20"/>
  <c r="N16" i="20"/>
  <c r="P13" i="20"/>
  <c r="B10" i="20"/>
  <c r="O13" i="20"/>
  <c r="B23" i="36"/>
  <c r="J23" i="36" s="1"/>
  <c r="B18" i="17"/>
  <c r="B30" i="17"/>
  <c r="K30" i="17" s="1"/>
  <c r="B25" i="17"/>
  <c r="I25" i="17" s="1"/>
  <c r="B19" i="17"/>
  <c r="L19" i="17" s="1"/>
  <c r="B33" i="17"/>
  <c r="J33" i="17" s="1"/>
  <c r="B15" i="24"/>
  <c r="G15" i="24" s="1"/>
  <c r="B22" i="37"/>
  <c r="G22" i="37" s="1"/>
  <c r="B17" i="17"/>
  <c r="J17" i="17" s="1"/>
  <c r="N19" i="20"/>
  <c r="B20" i="17"/>
  <c r="L20" i="17" s="1"/>
  <c r="B24" i="17"/>
  <c r="I24" i="17" s="1"/>
  <c r="B26" i="17"/>
  <c r="I26" i="17" s="1"/>
  <c r="P32" i="20"/>
  <c r="P34" i="20"/>
  <c r="M31" i="20"/>
  <c r="P22" i="20"/>
  <c r="P15" i="20"/>
  <c r="B38" i="17"/>
  <c r="J38" i="17" s="1"/>
  <c r="P39" i="20"/>
  <c r="N38" i="20"/>
  <c r="B35" i="17"/>
  <c r="I35" i="17" s="1"/>
  <c r="M33" i="20"/>
  <c r="N27" i="20"/>
  <c r="P26" i="20"/>
  <c r="N25" i="20"/>
  <c r="N15" i="20"/>
  <c r="P14" i="20"/>
  <c r="B39" i="24"/>
  <c r="G39" i="24" s="1"/>
  <c r="B37" i="24"/>
  <c r="G37" i="24" s="1"/>
  <c r="B34" i="24"/>
  <c r="G34" i="24" s="1"/>
  <c r="B32" i="24"/>
  <c r="G32" i="24" s="1"/>
  <c r="B36" i="37"/>
  <c r="G36" i="37" s="1"/>
  <c r="B33" i="37"/>
  <c r="G33" i="37" s="1"/>
  <c r="B31" i="37"/>
  <c r="G31" i="37" s="1"/>
  <c r="B19" i="37"/>
  <c r="G19" i="37" s="1"/>
  <c r="B16" i="37"/>
  <c r="G16" i="37" s="1"/>
  <c r="B36" i="17"/>
  <c r="I36" i="17" s="1"/>
  <c r="B15" i="17"/>
  <c r="J15" i="17" s="1"/>
  <c r="B36" i="3"/>
  <c r="O37" i="20"/>
  <c r="N36" i="20"/>
  <c r="O18" i="20"/>
  <c r="B38" i="24"/>
  <c r="G38" i="24" s="1"/>
  <c r="B36" i="24"/>
  <c r="G36" i="24" s="1"/>
  <c r="B33" i="24"/>
  <c r="G33" i="24" s="1"/>
  <c r="B31" i="24"/>
  <c r="G31" i="24" s="1"/>
  <c r="B27" i="24"/>
  <c r="G27" i="24" s="1"/>
  <c r="B25" i="24"/>
  <c r="G25" i="24" s="1"/>
  <c r="B22" i="24"/>
  <c r="G22" i="24" s="1"/>
  <c r="B20" i="24"/>
  <c r="G20" i="24" s="1"/>
  <c r="E10" i="24"/>
  <c r="J10" i="24" s="1"/>
  <c r="B18" i="24"/>
  <c r="G18" i="24" s="1"/>
  <c r="B39" i="37"/>
  <c r="G39" i="37" s="1"/>
  <c r="B37" i="37"/>
  <c r="G37" i="37" s="1"/>
  <c r="B34" i="37"/>
  <c r="G34" i="37" s="1"/>
  <c r="B32" i="37"/>
  <c r="G32" i="37" s="1"/>
  <c r="B30" i="37"/>
  <c r="G30" i="37" s="1"/>
  <c r="B27" i="37"/>
  <c r="G27" i="37" s="1"/>
  <c r="B25" i="37"/>
  <c r="G25" i="37" s="1"/>
  <c r="B20" i="37"/>
  <c r="G20" i="37" s="1"/>
  <c r="B18" i="37"/>
  <c r="G18" i="37" s="1"/>
  <c r="E10" i="37"/>
  <c r="J10" i="37" s="1"/>
  <c r="B13" i="37"/>
  <c r="G13" i="37" s="1"/>
  <c r="D9" i="17"/>
  <c r="N21" i="20"/>
  <c r="N13" i="20"/>
  <c r="B38" i="37"/>
  <c r="G38" i="37" s="1"/>
  <c r="B28" i="37"/>
  <c r="G28" i="37" s="1"/>
  <c r="B26" i="37"/>
  <c r="G26" i="37" s="1"/>
  <c r="B24" i="37"/>
  <c r="G24" i="37" s="1"/>
  <c r="B21" i="37"/>
  <c r="G21" i="37" s="1"/>
  <c r="C10" i="37"/>
  <c r="H10" i="37" s="1"/>
  <c r="B10" i="2"/>
  <c r="P36" i="20"/>
  <c r="O15" i="20"/>
  <c r="I37" i="24"/>
  <c r="I34" i="24"/>
  <c r="I32" i="24"/>
  <c r="I28" i="24"/>
  <c r="I26" i="24"/>
  <c r="I24" i="24"/>
  <c r="I21" i="24"/>
  <c r="I19" i="24"/>
  <c r="J18" i="24"/>
  <c r="I16" i="24"/>
  <c r="J13" i="24"/>
  <c r="I38" i="37"/>
  <c r="I36" i="37"/>
  <c r="I33" i="37"/>
  <c r="I31" i="37"/>
  <c r="I27" i="37"/>
  <c r="I25" i="37"/>
  <c r="I22" i="37"/>
  <c r="I20" i="37"/>
  <c r="B37" i="17"/>
  <c r="K37" i="17" s="1"/>
  <c r="B23" i="17"/>
  <c r="I23" i="17" s="1"/>
  <c r="B11" i="15"/>
  <c r="B12" i="15"/>
  <c r="C10" i="3"/>
  <c r="I25" i="21" l="1"/>
  <c r="K25" i="21" s="1"/>
  <c r="L25" i="21" s="1"/>
  <c r="I9" i="19"/>
  <c r="K9" i="19"/>
  <c r="L9" i="19"/>
  <c r="I29" i="17"/>
  <c r="I27" i="17"/>
  <c r="B12" i="17"/>
  <c r="K12" i="17" s="1"/>
  <c r="G10" i="21"/>
  <c r="H10" i="21"/>
  <c r="B36" i="36"/>
  <c r="J36" i="36" s="1"/>
  <c r="L21" i="17"/>
  <c r="B15" i="36"/>
  <c r="J15" i="36" s="1"/>
  <c r="J21" i="17"/>
  <c r="I18" i="36"/>
  <c r="K18" i="36"/>
  <c r="I24" i="21"/>
  <c r="K24" i="21" s="1"/>
  <c r="L24" i="21" s="1"/>
  <c r="B13" i="17"/>
  <c r="K13" i="17" s="1"/>
  <c r="B34" i="15"/>
  <c r="K34" i="15" s="1"/>
  <c r="B31" i="36"/>
  <c r="L31" i="36" s="1"/>
  <c r="B30" i="36"/>
  <c r="I30" i="36" s="1"/>
  <c r="K14" i="15"/>
  <c r="I22" i="15"/>
  <c r="L22" i="15"/>
  <c r="J22" i="15"/>
  <c r="L17" i="15"/>
  <c r="B32" i="36"/>
  <c r="L32" i="36" s="1"/>
  <c r="J17" i="15"/>
  <c r="I17" i="15"/>
  <c r="B38" i="36"/>
  <c r="K38" i="36" s="1"/>
  <c r="K33" i="17"/>
  <c r="K29" i="17"/>
  <c r="B23" i="15"/>
  <c r="L23" i="15" s="1"/>
  <c r="I14" i="15"/>
  <c r="J14" i="15"/>
  <c r="J29" i="15"/>
  <c r="I29" i="15"/>
  <c r="L29" i="15"/>
  <c r="I10" i="22"/>
  <c r="I26" i="21"/>
  <c r="K26" i="21" s="1"/>
  <c r="L26" i="21" s="1"/>
  <c r="I31" i="15"/>
  <c r="J31" i="15"/>
  <c r="K31" i="15"/>
  <c r="K31" i="17"/>
  <c r="B16" i="15"/>
  <c r="B24" i="15"/>
  <c r="B36" i="15"/>
  <c r="E8" i="15"/>
  <c r="B10" i="15"/>
  <c r="L12" i="15"/>
  <c r="K12" i="15"/>
  <c r="J12" i="15"/>
  <c r="I12" i="15"/>
  <c r="L11" i="15"/>
  <c r="K11" i="15"/>
  <c r="J11" i="15"/>
  <c r="I11" i="15"/>
  <c r="B14" i="36"/>
  <c r="I14" i="36" s="1"/>
  <c r="B27" i="36"/>
  <c r="I27" i="36" s="1"/>
  <c r="B26" i="15"/>
  <c r="L37" i="15"/>
  <c r="K37" i="15"/>
  <c r="J37" i="15"/>
  <c r="I37" i="15"/>
  <c r="B18" i="15"/>
  <c r="B28" i="15"/>
  <c r="B13" i="15"/>
  <c r="B20" i="36"/>
  <c r="I20" i="36" s="1"/>
  <c r="B19" i="15"/>
  <c r="L20" i="15"/>
  <c r="K20" i="15"/>
  <c r="J20" i="15"/>
  <c r="I20" i="15"/>
  <c r="L30" i="15"/>
  <c r="K30" i="15"/>
  <c r="J30" i="15"/>
  <c r="I30" i="15"/>
  <c r="L35" i="15"/>
  <c r="K35" i="15"/>
  <c r="J35" i="15"/>
  <c r="I35" i="15"/>
  <c r="B25" i="15"/>
  <c r="B32" i="15"/>
  <c r="B24" i="36"/>
  <c r="B21" i="36"/>
  <c r="K21" i="36" s="1"/>
  <c r="L31" i="17"/>
  <c r="L29" i="17"/>
  <c r="B10" i="3"/>
  <c r="E9" i="17"/>
  <c r="L25" i="17"/>
  <c r="I9" i="18"/>
  <c r="J9" i="18"/>
  <c r="H9" i="18"/>
  <c r="I15" i="17"/>
  <c r="I33" i="17"/>
  <c r="K25" i="17"/>
  <c r="L27" i="17"/>
  <c r="K27" i="17"/>
  <c r="B10" i="24"/>
  <c r="G10" i="24" s="1"/>
  <c r="K21" i="17"/>
  <c r="B10" i="37"/>
  <c r="G10" i="37" s="1"/>
  <c r="L18" i="36"/>
  <c r="K15" i="21"/>
  <c r="L15" i="21" s="1"/>
  <c r="K27" i="21"/>
  <c r="L27" i="21" s="1"/>
  <c r="K37" i="21"/>
  <c r="L37" i="21" s="1"/>
  <c r="K13" i="21"/>
  <c r="L13" i="21" s="1"/>
  <c r="K18" i="21"/>
  <c r="L18" i="21" s="1"/>
  <c r="K20" i="21"/>
  <c r="L20" i="21" s="1"/>
  <c r="K22" i="21"/>
  <c r="L22" i="21" s="1"/>
  <c r="K28" i="21"/>
  <c r="L28" i="21" s="1"/>
  <c r="K38" i="21"/>
  <c r="L38" i="21" s="1"/>
  <c r="K31" i="21"/>
  <c r="L31" i="21" s="1"/>
  <c r="K39" i="21"/>
  <c r="L39" i="21" s="1"/>
  <c r="K14" i="21"/>
  <c r="L14" i="21" s="1"/>
  <c r="K19" i="21"/>
  <c r="L19" i="21" s="1"/>
  <c r="K21" i="21"/>
  <c r="L21" i="21" s="1"/>
  <c r="K30" i="21"/>
  <c r="L30" i="21" s="1"/>
  <c r="I12" i="21"/>
  <c r="I32" i="17"/>
  <c r="L33" i="17"/>
  <c r="L17" i="17"/>
  <c r="I17" i="17"/>
  <c r="I38" i="17"/>
  <c r="L14" i="17"/>
  <c r="L38" i="17"/>
  <c r="K17" i="17"/>
  <c r="B37" i="36"/>
  <c r="L37" i="36" s="1"/>
  <c r="K23" i="36"/>
  <c r="L23" i="36"/>
  <c r="F9" i="36"/>
  <c r="B29" i="36"/>
  <c r="J32" i="17"/>
  <c r="J31" i="17"/>
  <c r="J25" i="17"/>
  <c r="I23" i="36"/>
  <c r="N10" i="20"/>
  <c r="M10" i="20"/>
  <c r="P10" i="20"/>
  <c r="O10" i="20"/>
  <c r="I19" i="17"/>
  <c r="J14" i="17"/>
  <c r="K24" i="17"/>
  <c r="F9" i="17"/>
  <c r="I18" i="17"/>
  <c r="J18" i="17"/>
  <c r="L18" i="17"/>
  <c r="K18" i="17"/>
  <c r="K14" i="17"/>
  <c r="B25" i="36"/>
  <c r="I25" i="36" s="1"/>
  <c r="I37" i="17"/>
  <c r="J37" i="17"/>
  <c r="L30" i="17"/>
  <c r="J30" i="17"/>
  <c r="I30" i="17"/>
  <c r="L26" i="17"/>
  <c r="B17" i="36"/>
  <c r="J20" i="17"/>
  <c r="K15" i="17"/>
  <c r="L15" i="17"/>
  <c r="J19" i="17"/>
  <c r="I20" i="17"/>
  <c r="L24" i="17"/>
  <c r="J36" i="17"/>
  <c r="B26" i="36"/>
  <c r="K26" i="17"/>
  <c r="B19" i="36"/>
  <c r="K19" i="17"/>
  <c r="L37" i="17"/>
  <c r="K38" i="17"/>
  <c r="B33" i="36"/>
  <c r="K32" i="17"/>
  <c r="L23" i="17"/>
  <c r="J24" i="17"/>
  <c r="K20" i="17"/>
  <c r="J26" i="17"/>
  <c r="J35" i="17"/>
  <c r="L35" i="17"/>
  <c r="L36" i="17"/>
  <c r="K36" i="17"/>
  <c r="K35" i="17"/>
  <c r="K23" i="17"/>
  <c r="B35" i="36"/>
  <c r="J23" i="17"/>
  <c r="B12" i="36"/>
  <c r="B13" i="36"/>
  <c r="L13" i="17"/>
  <c r="E9" i="36"/>
  <c r="B11" i="36"/>
  <c r="J11" i="17"/>
  <c r="I11" i="17"/>
  <c r="K11" i="17"/>
  <c r="L11" i="17"/>
  <c r="J12" i="17" l="1"/>
  <c r="L34" i="15"/>
  <c r="L12" i="17"/>
  <c r="K31" i="36"/>
  <c r="L36" i="36"/>
  <c r="I37" i="36"/>
  <c r="I13" i="17"/>
  <c r="I21" i="36"/>
  <c r="J13" i="17"/>
  <c r="I12" i="17"/>
  <c r="I31" i="36"/>
  <c r="B9" i="17"/>
  <c r="K9" i="17" s="1"/>
  <c r="J31" i="36"/>
  <c r="J30" i="36"/>
  <c r="L15" i="36"/>
  <c r="I10" i="21"/>
  <c r="K36" i="36"/>
  <c r="I36" i="36"/>
  <c r="K15" i="36"/>
  <c r="I15" i="36"/>
  <c r="L14" i="36"/>
  <c r="J21" i="36"/>
  <c r="J34" i="15"/>
  <c r="I34" i="15"/>
  <c r="J20" i="36"/>
  <c r="J32" i="36"/>
  <c r="L30" i="36"/>
  <c r="I32" i="36"/>
  <c r="K27" i="36"/>
  <c r="K30" i="36"/>
  <c r="K32" i="36"/>
  <c r="L21" i="36"/>
  <c r="K14" i="36"/>
  <c r="L38" i="36"/>
  <c r="I23" i="15"/>
  <c r="J38" i="36"/>
  <c r="I38" i="36"/>
  <c r="J23" i="15"/>
  <c r="K23" i="15"/>
  <c r="J14" i="36"/>
  <c r="K24" i="15"/>
  <c r="I24" i="15"/>
  <c r="L24" i="15"/>
  <c r="J24" i="15"/>
  <c r="K36" i="15"/>
  <c r="I36" i="15"/>
  <c r="L36" i="15"/>
  <c r="J36" i="15"/>
  <c r="K16" i="15"/>
  <c r="I16" i="15"/>
  <c r="L16" i="15"/>
  <c r="J16" i="15"/>
  <c r="L32" i="15"/>
  <c r="K32" i="15"/>
  <c r="J32" i="15"/>
  <c r="I32" i="15"/>
  <c r="L19" i="15"/>
  <c r="K19" i="15"/>
  <c r="J19" i="15"/>
  <c r="I19" i="15"/>
  <c r="L13" i="15"/>
  <c r="K13" i="15"/>
  <c r="J13" i="15"/>
  <c r="I13" i="15"/>
  <c r="L18" i="15"/>
  <c r="K18" i="15"/>
  <c r="J18" i="15"/>
  <c r="I18" i="15"/>
  <c r="J27" i="36"/>
  <c r="L27" i="36"/>
  <c r="L25" i="15"/>
  <c r="K25" i="15"/>
  <c r="J25" i="15"/>
  <c r="I25" i="15"/>
  <c r="L20" i="36"/>
  <c r="K20" i="36"/>
  <c r="L28" i="15"/>
  <c r="K28" i="15"/>
  <c r="J28" i="15"/>
  <c r="I28" i="15"/>
  <c r="L26" i="15"/>
  <c r="K26" i="15"/>
  <c r="J26" i="15"/>
  <c r="I26" i="15"/>
  <c r="L10" i="15"/>
  <c r="I10" i="15"/>
  <c r="J10" i="15"/>
  <c r="B8" i="15"/>
  <c r="K10" i="15"/>
  <c r="F8" i="15"/>
  <c r="J24" i="36"/>
  <c r="K24" i="36"/>
  <c r="L24" i="36"/>
  <c r="I24" i="36"/>
  <c r="K12" i="21"/>
  <c r="K10" i="21" s="1"/>
  <c r="K25" i="36"/>
  <c r="K37" i="36"/>
  <c r="J37" i="36"/>
  <c r="I29" i="36"/>
  <c r="K29" i="36"/>
  <c r="J29" i="36"/>
  <c r="L29" i="36"/>
  <c r="J25" i="36"/>
  <c r="L25" i="36"/>
  <c r="K17" i="36"/>
  <c r="J17" i="36"/>
  <c r="I17" i="36"/>
  <c r="L17" i="36"/>
  <c r="L26" i="36"/>
  <c r="K26" i="36"/>
  <c r="I26" i="36"/>
  <c r="J26" i="36"/>
  <c r="J19" i="36"/>
  <c r="K19" i="36"/>
  <c r="L19" i="36"/>
  <c r="I19" i="36"/>
  <c r="I33" i="36"/>
  <c r="L33" i="36"/>
  <c r="J33" i="36"/>
  <c r="K33" i="36"/>
  <c r="J35" i="36"/>
  <c r="I35" i="36"/>
  <c r="L35" i="36"/>
  <c r="K35" i="36"/>
  <c r="J12" i="36"/>
  <c r="K12" i="36"/>
  <c r="L12" i="36"/>
  <c r="I12" i="36"/>
  <c r="L13" i="36"/>
  <c r="K13" i="36"/>
  <c r="J13" i="36"/>
  <c r="I13" i="36"/>
  <c r="I11" i="36"/>
  <c r="K11" i="36"/>
  <c r="J11" i="36"/>
  <c r="L11" i="36"/>
  <c r="B9" i="36"/>
  <c r="I9" i="17" l="1"/>
  <c r="L9" i="17"/>
  <c r="J9" i="17"/>
  <c r="L8" i="15"/>
  <c r="K8" i="15"/>
  <c r="J8" i="15"/>
  <c r="I8" i="15"/>
  <c r="L10" i="21"/>
  <c r="L12" i="21"/>
  <c r="L9" i="36"/>
  <c r="K9" i="36"/>
  <c r="I9" i="36"/>
  <c r="J9" i="36"/>
</calcChain>
</file>

<file path=xl/sharedStrings.xml><?xml version="1.0" encoding="utf-8"?>
<sst xmlns="http://schemas.openxmlformats.org/spreadsheetml/2006/main" count="1012" uniqueCount="285">
  <si>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</si>
  <si>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</si>
  <si>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</si>
  <si>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</si>
  <si>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</si>
  <si>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</si>
  <si>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</si>
  <si>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</si>
  <si>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</si>
  <si>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</si>
  <si>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</si>
  <si>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</si>
  <si>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</si>
  <si>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</si>
  <si>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</si>
  <si>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</si>
  <si>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</si>
  <si>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</si>
  <si>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</si>
  <si>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</si>
  <si>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</si>
  <si>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</si>
  <si>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</si>
  <si>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</si>
  <si>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</si>
  <si>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</si>
  <si>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Technology</t>
  </si>
  <si>
    <t>Care</t>
  </si>
  <si>
    <t>Nonpublic</t>
  </si>
  <si>
    <t>Placements</t>
  </si>
  <si>
    <t>Gifted</t>
  </si>
  <si>
    <t>and</t>
  </si>
  <si>
    <t>Talented</t>
  </si>
  <si>
    <t>Education</t>
  </si>
  <si>
    <t>School</t>
  </si>
  <si>
    <t>Community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</si>
  <si>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</si>
  <si>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</si>
  <si>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</si>
  <si>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</si>
  <si>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</si>
  <si>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</si>
  <si>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</si>
  <si>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</si>
  <si>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</si>
  <si>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</si>
  <si>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</si>
  <si>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</si>
  <si>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</si>
  <si>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</si>
  <si>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</si>
  <si>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</si>
  <si>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</si>
  <si>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</si>
  <si>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</si>
  <si>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Act</t>
  </si>
  <si>
    <t>Elementary and Secondary Education Act</t>
  </si>
  <si>
    <t>Concentration</t>
  </si>
  <si>
    <t>Expenses</t>
  </si>
  <si>
    <t>Even</t>
  </si>
  <si>
    <t>Start</t>
  </si>
  <si>
    <t>Program</t>
  </si>
  <si>
    <t>Basic and</t>
  </si>
  <si>
    <t>Grants</t>
  </si>
  <si>
    <t>Literacy</t>
  </si>
  <si>
    <t>Services</t>
  </si>
  <si>
    <t>Individuals with Disabilities Act</t>
  </si>
  <si>
    <t>Basic</t>
  </si>
  <si>
    <t>Tech</t>
  </si>
  <si>
    <t>Prep</t>
  </si>
  <si>
    <t>Nutrition Act</t>
  </si>
  <si>
    <t>National</t>
  </si>
  <si>
    <t>Value of</t>
  </si>
  <si>
    <t>Commodities</t>
  </si>
  <si>
    <t>Food Service Programs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</si>
  <si>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</si>
  <si>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</si>
  <si>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</si>
  <si>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</si>
  <si>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</si>
  <si>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</si>
  <si>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</si>
  <si>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</si>
  <si>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</si>
  <si>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</si>
  <si>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</si>
  <si>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</si>
  <si>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</si>
  <si>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</si>
  <si>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</si>
  <si>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</si>
  <si>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</si>
  <si>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</si>
  <si>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</si>
  <si>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</si>
  <si>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</si>
  <si>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</si>
  <si>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</si>
  <si>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</si>
  <si>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</si>
  <si>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</si>
  <si>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</si>
  <si>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</si>
  <si>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</si>
  <si>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</si>
  <si>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</si>
  <si>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</si>
  <si>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</si>
  <si>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</si>
  <si>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</si>
  <si>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</si>
  <si>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</si>
  <si>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</si>
  <si>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</si>
  <si>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</si>
  <si>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</si>
  <si>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Expenses*</t>
  </si>
  <si>
    <t>Table 7 (continued)</t>
  </si>
  <si>
    <t>Table 8</t>
  </si>
  <si>
    <t>Table 8 (continued)</t>
  </si>
  <si>
    <t xml:space="preserve">Infants </t>
  </si>
  <si>
    <t>Toddlers</t>
  </si>
  <si>
    <t>Innovative Programs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</si>
  <si>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</si>
  <si>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</si>
  <si>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</si>
  <si>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</si>
  <si>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</si>
  <si>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</si>
  <si>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</si>
  <si>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</si>
  <si>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</si>
  <si>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</si>
  <si>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</si>
  <si>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Adult</t>
  </si>
  <si>
    <t xml:space="preserve">Indian </t>
  </si>
  <si>
    <t>Title III</t>
  </si>
  <si>
    <t>Title XIX</t>
  </si>
  <si>
    <t xml:space="preserve">Part B - </t>
  </si>
  <si>
    <t xml:space="preserve">Part H - </t>
  </si>
  <si>
    <t>National &amp;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</si>
  <si>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</si>
  <si>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</si>
  <si>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</si>
  <si>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</si>
  <si>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</si>
  <si>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</si>
  <si>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</si>
  <si>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</si>
  <si>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Student Transportation</t>
  </si>
  <si>
    <t>Other State Revenue</t>
  </si>
  <si>
    <t>Combined Grants</t>
  </si>
  <si>
    <t>Higher Education Act - Advanced Placement Fees</t>
  </si>
  <si>
    <t xml:space="preserve">State Share of Teachers' Retirement </t>
  </si>
  <si>
    <t>Regular Transportation</t>
  </si>
  <si>
    <t>Transportation of Students with Disibilities</t>
  </si>
  <si>
    <t>Continuing Education</t>
  </si>
  <si>
    <t>Local      Education Agency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</si>
  <si>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</si>
  <si>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</si>
  <si>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</si>
  <si>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</si>
  <si>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</si>
  <si>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</si>
  <si>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</si>
  <si>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Per Student Foundation Program</t>
  </si>
  <si>
    <t>Wealth Per Student</t>
  </si>
  <si>
    <t>Total Foundation Program minus Local Share                 ( S1)</t>
  </si>
  <si>
    <t>Unadjusted Calculation</t>
  </si>
  <si>
    <t>Wealth Per Student - Table 9</t>
  </si>
  <si>
    <t>Minimum Grant</t>
  </si>
  <si>
    <t>Total Grant - Greater of Adjusted or Minimum Calculation</t>
  </si>
  <si>
    <t>Local Appropriations in Dollars</t>
  </si>
  <si>
    <t>Local Appropriations in Percent of Assessed Valuation</t>
  </si>
  <si>
    <t xml:space="preserve">Infants &amp; Toddlers </t>
  </si>
  <si>
    <t>English Language Acquisition</t>
  </si>
  <si>
    <t>Improving Teacher Quality State Grants</t>
  </si>
  <si>
    <t>21st Century Community Learning Centers.</t>
  </si>
  <si>
    <t>TITLE II</t>
  </si>
  <si>
    <t>Part B - Math &amp; Sciences</t>
  </si>
  <si>
    <t xml:space="preserve">Reading </t>
  </si>
  <si>
    <t>First</t>
  </si>
  <si>
    <t>Other Earnings on Investment</t>
  </si>
  <si>
    <t>Unrestricted and Impact Aid Funds</t>
  </si>
  <si>
    <t xml:space="preserve">Charter </t>
  </si>
  <si>
    <t>Public Health Services Act</t>
  </si>
  <si>
    <t>Social Security Act Medical Assistance</t>
  </si>
  <si>
    <t>Stewart B. McKinney Homeless Assistance</t>
  </si>
  <si>
    <t>Safe and Drug Free Communities</t>
  </si>
  <si>
    <t>Title X - Fund for Improvement of Education</t>
  </si>
  <si>
    <t>Total Local Wealth *</t>
  </si>
  <si>
    <t>GCEI - Regional Difference</t>
  </si>
  <si>
    <t>(D)</t>
  </si>
  <si>
    <t>Additional Grant to Adjusted Calculation</t>
  </si>
  <si>
    <t>*  Includes revenue from the following funds:  Current Expense, School Construction, Debt Service, and Food Service.</t>
  </si>
  <si>
    <t>Charles*</t>
  </si>
  <si>
    <t>** Nonrevenue includes earnings on investment, rental income, and other miscellaneous receipts, but excludes interfund transfers</t>
  </si>
  <si>
    <t>revenue**</t>
  </si>
  <si>
    <t>Compensatory Education Formula</t>
  </si>
  <si>
    <t>Other**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</si>
  <si>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</si>
  <si>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</si>
  <si>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</si>
  <si>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</si>
  <si>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</si>
  <si>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</si>
  <si>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Greater of (S1) or ( S2)</t>
  </si>
  <si>
    <r>
      <t xml:space="preserve">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</si>
  <si>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sz val="10"/>
        <rFont val="WP TypographicSymbols"/>
      </rPr>
      <t>**</t>
    </r>
  </si>
  <si>
    <t>Minimum State Share = Foundation Progam x .15           (S2)</t>
  </si>
  <si>
    <t>(B) X 80%</t>
  </si>
  <si>
    <t>Local Appropriations in Percent of Total Local Wealth</t>
  </si>
  <si>
    <t>Local Appropriations for Public Schools as a Percent of Assessed Valuation and Total Local Wealth</t>
  </si>
  <si>
    <t>Table 12 (Continued)</t>
  </si>
  <si>
    <t>*    Excludes federal revenue and state revenue for food service operations; excludes sale of meals and value of USDA commodities.</t>
  </si>
  <si>
    <t>Adult Ed - English Lit/Civics</t>
  </si>
  <si>
    <t>ESEA I - LEA School System Support</t>
  </si>
  <si>
    <t>ESEA I - LEA State Administration</t>
  </si>
  <si>
    <t>Guaranteed Tax Base</t>
  </si>
  <si>
    <t>School Based Health Program</t>
  </si>
  <si>
    <t>ESEA</t>
  </si>
  <si>
    <t xml:space="preserve">Title IID </t>
  </si>
  <si>
    <t>Title IIIA</t>
  </si>
  <si>
    <t>ARRA</t>
  </si>
  <si>
    <t>Supplemental Grants</t>
  </si>
  <si>
    <t>Limited English Proficiency</t>
  </si>
  <si>
    <t>Title I School Improvement</t>
  </si>
  <si>
    <t>Disabled Students</t>
  </si>
  <si>
    <t>Natl Early Intervention Scholarship &amp; Partnership</t>
  </si>
  <si>
    <t xml:space="preserve"> Title II Carl T. Perkins - Career and Technology </t>
  </si>
  <si>
    <t>Displaced Homemakers</t>
  </si>
  <si>
    <t>Sex</t>
  </si>
  <si>
    <t>Equity</t>
  </si>
  <si>
    <t>National School Lunch Equipment Assistance</t>
  </si>
  <si>
    <t>Part B - Preschool</t>
  </si>
  <si>
    <t>Title I</t>
  </si>
  <si>
    <t>State Fiscal Stabilization Fund Grants</t>
  </si>
  <si>
    <t>Education Technology - State Grants</t>
  </si>
  <si>
    <t>Part B - State Pass Through</t>
  </si>
  <si>
    <t>IDEA PartC -  Infant &amp; Families</t>
  </si>
  <si>
    <t>Direct Grants &amp; Other Agencies Subgrants</t>
  </si>
  <si>
    <t xml:space="preserve">ARRA Title I </t>
  </si>
  <si>
    <t>Targeted, Incentive, &amp; Schools Improvement</t>
  </si>
  <si>
    <t>Goals 2000 - Opportunity-to-Learn</t>
  </si>
  <si>
    <t>Race To TheTop</t>
  </si>
  <si>
    <t>Education Jobs Funds</t>
  </si>
  <si>
    <t>Gaining Early Awareness and Readiness</t>
  </si>
  <si>
    <t>IDEA Part C - Severely Handicapped Project</t>
  </si>
  <si>
    <t xml:space="preserve"> </t>
  </si>
  <si>
    <t xml:space="preserve">* Included are taxable income, real and public utility property assessments for state purposes, and 50% of personal property assessments for county purposes;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</si>
  <si>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</si>
  <si>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</si>
  <si>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</si>
  <si>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http://www.census.gov</t>
  </si>
  <si>
    <t>Total Foundation Program (Enrollment X $6,829)</t>
  </si>
  <si>
    <t>Local Share         ( Local Wealth X .72059%)</t>
  </si>
  <si>
    <t>2014 Population Estimates ***</t>
  </si>
  <si>
    <r>
      <t xml:space="preserve">* </t>
    </r>
    <r>
      <rPr>
        <sz val="10"/>
        <rFont val="Wingdings"/>
        <charset val="2"/>
      </rPr>
      <t xml:space="preserve">  </t>
    </r>
    <r>
      <rPr>
        <sz val="10"/>
        <rFont val="Arial"/>
        <family val="2"/>
      </rPr>
      <t>Excerpt from Table I -   The Taxable Assessable Base at the County Level For the tax year beginning July 1, 2013</t>
    </r>
  </si>
  <si>
    <t xml:space="preserve">***    Excerpt from Table 1.  Annual Estimates of the Resident Population for Counties of Maryland: April 1, 2010 to July 1, 2014 </t>
  </si>
  <si>
    <t xml:space="preserve">        Release Date: April 2014</t>
  </si>
  <si>
    <t>(CO-EST2014-01-24)</t>
  </si>
  <si>
    <t>Assessed Valuation per Pupil Belonging and per Capita:  State of Maryland:  2013 - 2014</t>
  </si>
  <si>
    <t>Maryland Public Schools:  2013 - 2014</t>
  </si>
  <si>
    <t>Revenue from All Sources* for Maryland Public Schools:  2013 - 2014</t>
  </si>
  <si>
    <t>Revenue from All Sources for Current Expenses*:   Maryland Public Schools:  2013 - 2014</t>
  </si>
  <si>
    <t>Revenue from All Sources for School Construction:  Maryland Public Schools:  2013 - 2014</t>
  </si>
  <si>
    <t>Revenue from All Sources for Debt Service*:  Maryland Public Schools:  2013 - 2014</t>
  </si>
  <si>
    <t>Revenue from All Sources for Food Service Operations:  Maryland Public Schools:  2013 - 2014</t>
  </si>
  <si>
    <t>Revenue from the State for Maryland Public School Purposes: 2013 - 2014</t>
  </si>
  <si>
    <t>Revenue from the State for Maryland Public School Purposes:  2013 - 2014</t>
  </si>
  <si>
    <t>Revenue from the Federal Government for Maryland Public Schools:  2013 - 2014</t>
  </si>
  <si>
    <t>Foundation Current Expense Formula Aid for Maryland Public Schools:  2013 - 2014</t>
  </si>
  <si>
    <t>State Compensatory Education Aid for Maryland Public Schools:  2013 - 2014</t>
  </si>
  <si>
    <t>Students        X $3,312</t>
  </si>
  <si>
    <t>Grant Adjusted Calculation        @ 0.837679</t>
  </si>
  <si>
    <t>Enrollment
09-30-2012</t>
  </si>
  <si>
    <t>10-31-2012 Eligible FARMS Students + SEED</t>
  </si>
  <si>
    <t xml:space="preserve">         Base Estimate date: November 30, 2013. </t>
  </si>
  <si>
    <t>http://www.dat.maryland.gov/documents/Novbe14.pdf</t>
  </si>
  <si>
    <t>Total Fed Rev</t>
  </si>
  <si>
    <t>Note: Does not include federal revenue for school construction</t>
  </si>
  <si>
    <t>Diff</t>
  </si>
  <si>
    <t>Fed Rev Rpt in Table 8a-e (less Food Svc)</t>
  </si>
  <si>
    <t>SOURCE:  MSDE final calculations for the Major State Aid Programs for Fiscal Year 2014</t>
  </si>
  <si>
    <t>** Includes the following:  tuition, transportation fees, transfers from school units in other states, and other miscellaneous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</si>
</sst>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0.00000%"/>
    <numFmt numFmtId="170" formatCode="_(* #,##0.00_);_(* \(#,##0.00\);_(* &quot;-&quot;_);_(@_)"/>
    <numFmt numFmtId="171" formatCode="#,##0.000000"/>
    <numFmt numFmtId="172" formatCode="#,##0.0000000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6"/>
      <name val="Arial"/>
      <family val="2"/>
    </font>
    <font>
      <sz val="10"/>
      <name val="WP TypographicSymbols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590">
    <xf numFmtId="0" fontId="0" fillId="0" borderId="0" xfId="0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0" fontId="0" fillId="0" borderId="0" xfId="0" quotePrefix="1"/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3" fillId="0" borderId="0" xfId="0" applyNumberFormat="1" applyFont="1"/>
    <xf numFmtId="3" fontId="1" fillId="0" borderId="4" xfId="0" applyNumberFormat="1" applyFont="1" applyBorder="1"/>
    <xf numFmtId="9" fontId="1" fillId="0" borderId="0" xfId="0" applyNumberFormat="1" applyFont="1"/>
    <xf numFmtId="3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43" fontId="0" fillId="0" borderId="4" xfId="1" applyNumberFormat="1" applyFont="1" applyBorder="1"/>
    <xf numFmtId="43" fontId="0" fillId="0" borderId="0" xfId="1" applyNumberFormat="1" applyFont="1"/>
    <xf numFmtId="10" fontId="0" fillId="0" borderId="0" xfId="3" applyNumberFormat="1" applyFont="1"/>
    <xf numFmtId="43" fontId="0" fillId="0" borderId="0" xfId="1" applyFont="1"/>
    <xf numFmtId="0" fontId="5" fillId="0" borderId="0" xfId="0" applyFont="1"/>
    <xf numFmtId="41" fontId="0" fillId="0" borderId="0" xfId="0" applyNumberFormat="1" applyBorder="1"/>
    <xf numFmtId="41" fontId="0" fillId="0" borderId="4" xfId="0" applyNumberFormat="1" applyBorder="1"/>
    <xf numFmtId="164" fontId="0" fillId="0" borderId="0" xfId="0" applyNumberFormat="1"/>
    <xf numFmtId="0" fontId="0" fillId="0" borderId="0" xfId="0" applyBorder="1" applyAlignment="1">
      <alignment horizontal="left"/>
    </xf>
    <xf numFmtId="166" fontId="0" fillId="0" borderId="0" xfId="2" applyNumberFormat="1" applyFont="1"/>
    <xf numFmtId="0" fontId="0" fillId="0" borderId="0" xfId="0" applyBorder="1" applyAlignment="1">
      <alignment wrapText="1"/>
    </xf>
    <xf numFmtId="166" fontId="0" fillId="0" borderId="0" xfId="2" applyNumberFormat="1" applyFont="1" applyBorder="1" applyAlignment="1">
      <alignment horizontal="left" indent="2"/>
    </xf>
    <xf numFmtId="0" fontId="1" fillId="0" borderId="3" xfId="0" applyFont="1" applyBorder="1"/>
    <xf numFmtId="49" fontId="0" fillId="0" borderId="0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0" xfId="1" applyNumberFormat="1" applyFont="1" applyBorder="1"/>
    <xf numFmtId="167" fontId="1" fillId="0" borderId="0" xfId="0" applyNumberFormat="1" applyFont="1" applyBorder="1"/>
    <xf numFmtId="0" fontId="1" fillId="0" borderId="2" xfId="0" applyFont="1" applyBorder="1"/>
    <xf numFmtId="0" fontId="6" fillId="0" borderId="0" xfId="0" quotePrefix="1" applyFon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/>
    <xf numFmtId="41" fontId="7" fillId="0" borderId="0" xfId="0" applyNumberFormat="1" applyFont="1" applyBorder="1"/>
    <xf numFmtId="166" fontId="7" fillId="0" borderId="0" xfId="2" applyNumberFormat="1" applyFont="1" applyBorder="1"/>
    <xf numFmtId="165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0" fontId="9" fillId="0" borderId="0" xfId="0" applyFont="1"/>
    <xf numFmtId="165" fontId="4" fillId="0" borderId="2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Fill="1"/>
    <xf numFmtId="165" fontId="0" fillId="0" borderId="2" xfId="0" applyNumberFormat="1" applyBorder="1"/>
    <xf numFmtId="165" fontId="0" fillId="0" borderId="2" xfId="1" applyNumberFormat="1" applyFont="1" applyBorder="1"/>
    <xf numFmtId="0" fontId="0" fillId="0" borderId="2" xfId="0" applyFill="1" applyBorder="1" applyAlignment="1">
      <alignment horizontal="center"/>
    </xf>
    <xf numFmtId="0" fontId="4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164" fontId="11" fillId="0" borderId="0" xfId="1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 applyBorder="1"/>
    <xf numFmtId="41" fontId="11" fillId="0" borderId="0" xfId="0" applyNumberFormat="1" applyFont="1" applyFill="1" applyBorder="1"/>
    <xf numFmtId="43" fontId="11" fillId="0" borderId="0" xfId="1" applyNumberFormat="1" applyFont="1" applyFill="1" applyBorder="1"/>
    <xf numFmtId="165" fontId="11" fillId="0" borderId="0" xfId="0" applyNumberFormat="1" applyFont="1" applyFill="1"/>
    <xf numFmtId="41" fontId="11" fillId="0" borderId="0" xfId="0" applyNumberFormat="1" applyFont="1" applyBorder="1"/>
    <xf numFmtId="0" fontId="11" fillId="0" borderId="4" xfId="0" applyFont="1" applyFill="1" applyBorder="1"/>
    <xf numFmtId="165" fontId="11" fillId="0" borderId="4" xfId="0" applyNumberFormat="1" applyFont="1" applyFill="1" applyBorder="1"/>
    <xf numFmtId="41" fontId="11" fillId="0" borderId="4" xfId="0" applyNumberFormat="1" applyFont="1" applyBorder="1"/>
    <xf numFmtId="43" fontId="11" fillId="0" borderId="4" xfId="1" applyNumberFormat="1" applyFont="1" applyFill="1" applyBorder="1"/>
    <xf numFmtId="0" fontId="11" fillId="0" borderId="0" xfId="0" quotePrefix="1" applyFont="1"/>
    <xf numFmtId="4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6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/>
    <xf numFmtId="43" fontId="1" fillId="0" borderId="0" xfId="0" applyNumberFormat="1" applyFont="1" applyBorder="1"/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5" fontId="1" fillId="0" borderId="0" xfId="0" applyNumberFormat="1" applyFont="1" applyBorder="1"/>
    <xf numFmtId="43" fontId="1" fillId="0" borderId="0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/>
    <xf numFmtId="43" fontId="1" fillId="0" borderId="4" xfId="1" applyNumberFormat="1" applyFont="1" applyBorder="1"/>
    <xf numFmtId="43" fontId="11" fillId="0" borderId="0" xfId="1" applyNumberFormat="1" applyFont="1" applyBorder="1"/>
    <xf numFmtId="42" fontId="1" fillId="0" borderId="0" xfId="2" applyNumberFormat="1" applyFont="1" applyBorder="1" applyAlignment="1">
      <alignment horizontal="center"/>
    </xf>
    <xf numFmtId="41" fontId="1" fillId="0" borderId="0" xfId="0" applyNumberFormat="1" applyFont="1" applyBorder="1"/>
    <xf numFmtId="165" fontId="11" fillId="0" borderId="0" xfId="0" applyNumberFormat="1" applyFont="1" applyBorder="1"/>
    <xf numFmtId="0" fontId="11" fillId="0" borderId="4" xfId="0" applyFont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4" xfId="0" applyFont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quotePrefix="1" applyFont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0" fontId="6" fillId="0" borderId="0" xfId="0" quotePrefix="1" applyFont="1" applyFill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3" fontId="11" fillId="0" borderId="0" xfId="0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3" fontId="4" fillId="0" borderId="2" xfId="1" applyFont="1" applyFill="1" applyBorder="1" applyAlignment="1">
      <alignment horizontal="center"/>
    </xf>
    <xf numFmtId="166" fontId="4" fillId="0" borderId="0" xfId="2" applyNumberFormat="1" applyFont="1" applyFill="1" applyAlignment="1">
      <alignment horizontal="left" indent="2"/>
    </xf>
    <xf numFmtId="166" fontId="4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41" fontId="4" fillId="0" borderId="0" xfId="0" applyNumberFormat="1" applyFont="1" applyFill="1"/>
    <xf numFmtId="0" fontId="4" fillId="0" borderId="4" xfId="0" applyFont="1" applyFill="1" applyBorder="1"/>
    <xf numFmtId="165" fontId="4" fillId="0" borderId="4" xfId="0" applyNumberFormat="1" applyFont="1" applyFill="1" applyBorder="1"/>
    <xf numFmtId="43" fontId="4" fillId="0" borderId="4" xfId="1" applyFont="1" applyFill="1" applyBorder="1"/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Border="1" applyAlignment="1"/>
    <xf numFmtId="166" fontId="4" fillId="0" borderId="2" xfId="0" applyNumberFormat="1" applyFont="1" applyBorder="1" applyAlignment="1">
      <alignment horizontal="center"/>
    </xf>
    <xf numFmtId="0" fontId="0" fillId="0" borderId="3" xfId="0" applyFill="1" applyBorder="1"/>
    <xf numFmtId="165" fontId="0" fillId="0" borderId="2" xfId="1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1" fontId="12" fillId="0" borderId="0" xfId="0" applyNumberFormat="1" applyFont="1"/>
    <xf numFmtId="0" fontId="7" fillId="0" borderId="0" xfId="0" applyFont="1" applyFill="1" applyBorder="1"/>
    <xf numFmtId="0" fontId="0" fillId="0" borderId="0" xfId="0" applyFont="1"/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4" xfId="1" applyNumberFormat="1" applyFont="1" applyFill="1" applyBorder="1"/>
    <xf numFmtId="165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165" fontId="2" fillId="0" borderId="0" xfId="1" applyNumberFormat="1" applyFont="1" applyBorder="1"/>
    <xf numFmtId="43" fontId="2" fillId="0" borderId="0" xfId="1" applyFont="1" applyBorder="1"/>
    <xf numFmtId="41" fontId="2" fillId="0" borderId="0" xfId="1" applyNumberFormat="1" applyFont="1" applyFill="1" applyProtection="1"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/>
    <xf numFmtId="42" fontId="2" fillId="0" borderId="0" xfId="0" applyNumberFormat="1" applyFont="1" applyFill="1"/>
    <xf numFmtId="41" fontId="2" fillId="0" borderId="4" xfId="0" applyNumberFormat="1" applyFont="1" applyFill="1" applyBorder="1"/>
    <xf numFmtId="165" fontId="13" fillId="0" borderId="0" xfId="1" applyNumberFormat="1" applyFont="1" applyFill="1"/>
    <xf numFmtId="166" fontId="13" fillId="0" borderId="0" xfId="2" applyNumberFormat="1" applyFont="1" applyFill="1"/>
    <xf numFmtId="165" fontId="2" fillId="0" borderId="0" xfId="1" applyNumberFormat="1" applyFont="1" applyFill="1"/>
    <xf numFmtId="41" fontId="2" fillId="0" borderId="0" xfId="1" applyNumberFormat="1" applyFont="1" applyFill="1"/>
    <xf numFmtId="166" fontId="13" fillId="0" borderId="0" xfId="2" applyNumberFormat="1" applyFont="1" applyFill="1" applyAlignment="1">
      <alignment horizontal="left" indent="3"/>
    </xf>
    <xf numFmtId="3" fontId="2" fillId="0" borderId="0" xfId="0" applyNumberFormat="1" applyFont="1" applyFill="1"/>
    <xf numFmtId="3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3" fontId="2" fillId="0" borderId="5" xfId="0" applyNumberFormat="1" applyFont="1" applyFill="1" applyBorder="1"/>
    <xf numFmtId="167" fontId="2" fillId="0" borderId="0" xfId="0" applyNumberFormat="1" applyFont="1" applyFill="1" applyBorder="1"/>
    <xf numFmtId="3" fontId="2" fillId="0" borderId="0" xfId="0" applyNumberFormat="1" applyFont="1" applyFill="1" applyAlignment="1">
      <alignment horizontal="left" indent="3"/>
    </xf>
    <xf numFmtId="165" fontId="2" fillId="0" borderId="0" xfId="0" applyNumberFormat="1" applyFont="1" applyFill="1"/>
    <xf numFmtId="168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/>
    <xf numFmtId="37" fontId="2" fillId="0" borderId="0" xfId="2" applyNumberFormat="1" applyFont="1" applyFill="1" applyBorder="1"/>
    <xf numFmtId="37" fontId="2" fillId="0" borderId="0" xfId="2" applyNumberFormat="1" applyFont="1" applyFill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6" fontId="2" fillId="0" borderId="0" xfId="2" applyNumberFormat="1" applyFont="1" applyFill="1" applyAlignment="1">
      <alignment horizontal="left" indent="2"/>
    </xf>
    <xf numFmtId="3" fontId="2" fillId="0" borderId="3" xfId="0" applyNumberFormat="1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66" fontId="2" fillId="0" borderId="0" xfId="2" applyNumberFormat="1" applyFont="1" applyFill="1" applyProtection="1">
      <protection locked="0"/>
    </xf>
    <xf numFmtId="44" fontId="2" fillId="0" borderId="0" xfId="2" applyFont="1" applyFill="1" applyBorder="1"/>
    <xf numFmtId="166" fontId="2" fillId="0" borderId="0" xfId="0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166" fontId="2" fillId="0" borderId="0" xfId="2" applyNumberFormat="1" applyFont="1" applyFill="1"/>
    <xf numFmtId="42" fontId="2" fillId="0" borderId="0" xfId="2" applyNumberFormat="1" applyFont="1" applyFill="1"/>
    <xf numFmtId="166" fontId="2" fillId="0" borderId="0" xfId="2" applyNumberFormat="1" applyFont="1"/>
    <xf numFmtId="44" fontId="2" fillId="0" borderId="0" xfId="0" applyNumberFormat="1" applyFont="1" applyFill="1" applyProtection="1">
      <protection locked="0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/>
    <xf numFmtId="165" fontId="0" fillId="0" borderId="0" xfId="2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 indent="2"/>
    </xf>
    <xf numFmtId="166" fontId="2" fillId="0" borderId="0" xfId="2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Continuous"/>
    </xf>
    <xf numFmtId="165" fontId="2" fillId="0" borderId="0" xfId="0" applyNumberFormat="1" applyFont="1"/>
    <xf numFmtId="44" fontId="2" fillId="0" borderId="0" xfId="2" applyFont="1" applyFill="1"/>
    <xf numFmtId="2" fontId="0" fillId="0" borderId="0" xfId="0" applyNumberFormat="1"/>
    <xf numFmtId="44" fontId="2" fillId="0" borderId="0" xfId="2" applyFont="1" applyFill="1" applyBorder="1" applyProtection="1">
      <protection locked="0"/>
    </xf>
    <xf numFmtId="44" fontId="0" fillId="0" borderId="0" xfId="2" applyFont="1"/>
    <xf numFmtId="49" fontId="0" fillId="0" borderId="0" xfId="2" applyNumberFormat="1" applyFont="1" applyFill="1" applyBorder="1"/>
    <xf numFmtId="166" fontId="0" fillId="0" borderId="0" xfId="2" applyNumberFormat="1" applyFont="1" applyFill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2" fontId="2" fillId="0" borderId="0" xfId="2" applyNumberFormat="1" applyFont="1" applyFill="1" applyBorder="1"/>
    <xf numFmtId="166" fontId="0" fillId="0" borderId="0" xfId="2" applyNumberFormat="1" applyFont="1" applyFill="1"/>
    <xf numFmtId="0" fontId="2" fillId="0" borderId="4" xfId="0" applyFont="1" applyBorder="1"/>
    <xf numFmtId="166" fontId="2" fillId="0" borderId="0" xfId="0" applyNumberFormat="1" applyFont="1" applyFill="1" applyBorder="1"/>
    <xf numFmtId="43" fontId="2" fillId="0" borderId="0" xfId="1" applyFont="1" applyFill="1" applyBorder="1" applyAlignment="1">
      <alignment wrapText="1"/>
    </xf>
    <xf numFmtId="165" fontId="2" fillId="0" borderId="4" xfId="0" applyNumberFormat="1" applyFont="1" applyFill="1" applyBorder="1"/>
    <xf numFmtId="0" fontId="0" fillId="0" borderId="0" xfId="0" applyBorder="1" applyAlignment="1"/>
    <xf numFmtId="166" fontId="2" fillId="0" borderId="0" xfId="2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4" fillId="0" borderId="0" xfId="0" applyNumberFormat="1" applyFont="1" applyFill="1"/>
    <xf numFmtId="165" fontId="0" fillId="0" borderId="0" xfId="1" applyNumberFormat="1" applyFont="1" applyFill="1" applyBorder="1"/>
    <xf numFmtId="44" fontId="0" fillId="0" borderId="0" xfId="2" applyFont="1" applyFill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41" fontId="1" fillId="0" borderId="0" xfId="0" applyNumberFormat="1" applyFont="1" applyFill="1" applyBorder="1" applyAlignment="1"/>
    <xf numFmtId="170" fontId="1" fillId="0" borderId="0" xfId="0" applyNumberFormat="1" applyFont="1" applyFill="1" applyBorder="1"/>
    <xf numFmtId="165" fontId="1" fillId="0" borderId="0" xfId="1" applyNumberFormat="1" applyFont="1" applyFill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7" fillId="0" borderId="0" xfId="4" applyAlignment="1" applyProtection="1"/>
    <xf numFmtId="0" fontId="1" fillId="0" borderId="0" xfId="0" applyFont="1" applyBorder="1" applyAlignment="1">
      <alignment horizontal="centerContinuous"/>
    </xf>
    <xf numFmtId="41" fontId="18" fillId="0" borderId="0" xfId="0" applyNumberFormat="1" applyFont="1" applyFill="1" applyBorder="1"/>
    <xf numFmtId="165" fontId="18" fillId="0" borderId="0" xfId="1" applyNumberFormat="1" applyFont="1" applyFill="1" applyProtection="1">
      <protection locked="0"/>
    </xf>
    <xf numFmtId="0" fontId="18" fillId="0" borderId="0" xfId="0" applyFont="1" applyFill="1"/>
    <xf numFmtId="165" fontId="18" fillId="0" borderId="0" xfId="1" applyNumberFormat="1" applyFont="1" applyFill="1"/>
    <xf numFmtId="165" fontId="18" fillId="0" borderId="4" xfId="1" applyNumberFormat="1" applyFont="1" applyFill="1" applyBorder="1"/>
    <xf numFmtId="165" fontId="18" fillId="0" borderId="0" xfId="1" applyNumberFormat="1" applyFont="1" applyFill="1" applyBorder="1"/>
    <xf numFmtId="41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41" fontId="18" fillId="0" borderId="0" xfId="1" applyNumberFormat="1" applyFont="1" applyFill="1" applyBorder="1"/>
    <xf numFmtId="41" fontId="18" fillId="0" borderId="0" xfId="0" applyNumberFormat="1" applyFont="1" applyFill="1" applyBorder="1" applyAlignment="1"/>
    <xf numFmtId="3" fontId="18" fillId="0" borderId="0" xfId="0" applyNumberFormat="1" applyFont="1" applyFill="1" applyAlignment="1" applyProtection="1">
      <protection locked="0"/>
    </xf>
    <xf numFmtId="165" fontId="18" fillId="0" borderId="0" xfId="1" applyNumberFormat="1" applyFont="1" applyFill="1" applyBorder="1" applyProtection="1">
      <protection locked="0"/>
    </xf>
    <xf numFmtId="41" fontId="18" fillId="0" borderId="0" xfId="1" applyNumberFormat="1" applyFont="1" applyFill="1"/>
    <xf numFmtId="0" fontId="18" fillId="0" borderId="0" xfId="0" applyFont="1"/>
    <xf numFmtId="166" fontId="18" fillId="0" borderId="0" xfId="2" applyNumberFormat="1" applyFont="1" applyFill="1" applyAlignment="1">
      <alignment horizontal="left" indent="3"/>
    </xf>
    <xf numFmtId="165" fontId="18" fillId="0" borderId="0" xfId="0" applyNumberFormat="1" applyFont="1" applyFill="1" applyBorder="1"/>
    <xf numFmtId="0" fontId="18" fillId="0" borderId="0" xfId="0" applyFont="1" applyFill="1" applyBorder="1"/>
    <xf numFmtId="165" fontId="18" fillId="0" borderId="0" xfId="1" applyNumberFormat="1" applyFont="1" applyFill="1" applyAlignment="1">
      <alignment horizontal="right" vertical="top"/>
    </xf>
    <xf numFmtId="43" fontId="18" fillId="0" borderId="0" xfId="1" applyFont="1"/>
    <xf numFmtId="3" fontId="1" fillId="0" borderId="0" xfId="0" applyNumberFormat="1" applyFont="1" applyFill="1" applyBorder="1"/>
    <xf numFmtId="43" fontId="1" fillId="0" borderId="0" xfId="1" applyNumberFormat="1" applyFont="1" applyFill="1" applyAlignment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43" fontId="1" fillId="0" borderId="4" xfId="1" applyFont="1" applyFill="1" applyBorder="1" applyAlignment="1" applyProtection="1">
      <protection locked="0"/>
    </xf>
    <xf numFmtId="41" fontId="1" fillId="0" borderId="0" xfId="1" applyNumberFormat="1" applyFont="1" applyFill="1"/>
    <xf numFmtId="165" fontId="19" fillId="0" borderId="0" xfId="1" applyNumberFormat="1" applyFont="1" applyFill="1"/>
    <xf numFmtId="165" fontId="19" fillId="0" borderId="0" xfId="1" applyNumberFormat="1" applyFont="1" applyFill="1" applyProtection="1">
      <protection locked="0"/>
    </xf>
    <xf numFmtId="41" fontId="19" fillId="0" borderId="0" xfId="1" applyNumberFormat="1" applyFont="1" applyFill="1"/>
    <xf numFmtId="41" fontId="1" fillId="0" borderId="0" xfId="0" applyNumberFormat="1" applyFont="1" applyFill="1" applyAlignment="1"/>
    <xf numFmtId="4" fontId="1" fillId="0" borderId="0" xfId="0" applyNumberFormat="1" applyFont="1" applyFill="1"/>
    <xf numFmtId="43" fontId="1" fillId="0" borderId="0" xfId="1" applyFont="1" applyFill="1"/>
    <xf numFmtId="37" fontId="1" fillId="0" borderId="0" xfId="2" applyNumberFormat="1" applyFont="1" applyFill="1"/>
    <xf numFmtId="3" fontId="1" fillId="0" borderId="0" xfId="0" applyNumberFormat="1" applyFont="1" applyFill="1" applyAlignment="1"/>
    <xf numFmtId="0" fontId="17" fillId="0" borderId="0" xfId="4" applyFill="1" applyBorder="1" applyAlignment="1" applyProtection="1"/>
    <xf numFmtId="165" fontId="1" fillId="0" borderId="2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quotePrefix="1" applyNumberFormat="1" applyFont="1" applyBorder="1" applyAlignment="1" applyProtection="1">
      <alignment horizontal="right"/>
      <protection locked="0"/>
    </xf>
    <xf numFmtId="165" fontId="1" fillId="0" borderId="0" xfId="1" applyNumberFormat="1" applyFont="1"/>
    <xf numFmtId="41" fontId="1" fillId="0" borderId="0" xfId="0" applyNumberFormat="1" applyFont="1" applyFill="1"/>
    <xf numFmtId="42" fontId="1" fillId="0" borderId="0" xfId="0" applyNumberFormat="1" applyFont="1" applyFill="1"/>
    <xf numFmtId="43" fontId="1" fillId="0" borderId="0" xfId="2" applyNumberFormat="1" applyFont="1" applyFill="1"/>
    <xf numFmtId="43" fontId="1" fillId="0" borderId="4" xfId="2" applyNumberFormat="1" applyFont="1" applyFill="1" applyBorder="1"/>
    <xf numFmtId="165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1" fillId="0" borderId="4" xfId="1" applyNumberFormat="1" applyFont="1" applyFill="1" applyBorder="1" applyAlignment="1"/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166" fontId="1" fillId="0" borderId="0" xfId="2" applyNumberFormat="1" applyFont="1" applyFill="1" applyAlignment="1">
      <alignment horizontal="left" indent="3"/>
    </xf>
    <xf numFmtId="43" fontId="1" fillId="0" borderId="0" xfId="1" applyNumberFormat="1" applyFont="1" applyFill="1"/>
    <xf numFmtId="41" fontId="1" fillId="0" borderId="0" xfId="2" applyNumberFormat="1" applyFont="1" applyFill="1" applyProtection="1">
      <protection locked="0"/>
    </xf>
    <xf numFmtId="41" fontId="1" fillId="0" borderId="4" xfId="0" applyNumberFormat="1" applyFont="1" applyFill="1" applyBorder="1" applyAlignment="1"/>
    <xf numFmtId="41" fontId="1" fillId="0" borderId="0" xfId="0" quotePrefix="1" applyNumberFormat="1" applyFont="1" applyFill="1" applyAlignment="1">
      <alignment horizontal="right"/>
    </xf>
    <xf numFmtId="41" fontId="1" fillId="0" borderId="0" xfId="0" applyNumberFormat="1" applyFont="1" applyFill="1" applyBorder="1" applyAlignment="1" applyProtection="1">
      <alignment horizontal="center" vertical="center"/>
      <protection locked="0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quotePrefix="1" applyNumberFormat="1" applyFont="1" applyFill="1" applyBorder="1"/>
    <xf numFmtId="165" fontId="1" fillId="0" borderId="0" xfId="1" applyNumberFormat="1" applyFont="1" applyFill="1" applyBorder="1" applyAlignment="1">
      <alignment horizontal="right"/>
    </xf>
    <xf numFmtId="42" fontId="1" fillId="0" borderId="0" xfId="2" applyNumberFormat="1" applyFont="1" applyFill="1"/>
    <xf numFmtId="37" fontId="2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 vertical="top"/>
    </xf>
    <xf numFmtId="43" fontId="1" fillId="0" borderId="0" xfId="1" applyFont="1" applyFill="1" applyBorder="1"/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5" fontId="1" fillId="0" borderId="4" xfId="1" applyNumberFormat="1" applyFont="1" applyFill="1" applyBorder="1" applyAlignment="1">
      <alignment horizontal="right" vertical="top"/>
    </xf>
    <xf numFmtId="0" fontId="11" fillId="0" borderId="3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/>
    <xf numFmtId="165" fontId="11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42" fontId="11" fillId="0" borderId="0" xfId="2" applyNumberFormat="1" applyFont="1" applyFill="1" applyBorder="1" applyAlignment="1">
      <alignment horizontal="center"/>
    </xf>
    <xf numFmtId="10" fontId="11" fillId="0" borderId="0" xfId="3" applyNumberFormat="1" applyFont="1" applyFill="1" applyBorder="1"/>
    <xf numFmtId="44" fontId="0" fillId="0" borderId="0" xfId="2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0" fontId="1" fillId="0" borderId="0" xfId="0" quotePrefix="1" applyFont="1" applyFill="1" applyBorder="1"/>
    <xf numFmtId="0" fontId="6" fillId="0" borderId="0" xfId="0" applyFont="1" applyFill="1"/>
    <xf numFmtId="0" fontId="11" fillId="0" borderId="0" xfId="0" quotePrefix="1" applyFont="1" applyFill="1"/>
    <xf numFmtId="44" fontId="11" fillId="0" borderId="0" xfId="1" applyNumberFormat="1" applyFont="1" applyFill="1" applyBorder="1" applyAlignment="1">
      <alignment horizontal="center"/>
    </xf>
    <xf numFmtId="42" fontId="1" fillId="0" borderId="0" xfId="2" applyNumberFormat="1" applyFont="1" applyFill="1" applyBorder="1" applyAlignment="1">
      <alignment horizontal="center"/>
    </xf>
    <xf numFmtId="3" fontId="1" fillId="0" borderId="0" xfId="1" applyNumberFormat="1" applyFont="1" applyFill="1" applyBorder="1"/>
    <xf numFmtId="3" fontId="18" fillId="0" borderId="0" xfId="1" applyNumberFormat="1" applyFont="1" applyFill="1" applyBorder="1"/>
    <xf numFmtId="3" fontId="1" fillId="0" borderId="0" xfId="1" applyNumberFormat="1" applyFont="1" applyFill="1" applyProtection="1">
      <protection locked="0"/>
    </xf>
    <xf numFmtId="3" fontId="1" fillId="0" borderId="4" xfId="1" applyNumberFormat="1" applyFont="1" applyFill="1" applyBorder="1"/>
    <xf numFmtId="0" fontId="15" fillId="0" borderId="0" xfId="0" applyFont="1" applyFill="1" applyBorder="1"/>
    <xf numFmtId="37" fontId="1" fillId="0" borderId="0" xfId="1" applyNumberFormat="1" applyFont="1" applyBorder="1"/>
    <xf numFmtId="37" fontId="1" fillId="0" borderId="2" xfId="1" applyNumberFormat="1" applyFont="1" applyBorder="1"/>
    <xf numFmtId="41" fontId="2" fillId="0" borderId="0" xfId="2" applyNumberFormat="1" applyFont="1" applyFill="1"/>
    <xf numFmtId="41" fontId="11" fillId="0" borderId="0" xfId="0" applyNumberFormat="1" applyFont="1"/>
    <xf numFmtId="0" fontId="2" fillId="0" borderId="0" xfId="0" applyFont="1" applyBorder="1" applyAlignment="1">
      <alignment horizontal="center"/>
    </xf>
    <xf numFmtId="43" fontId="11" fillId="0" borderId="0" xfId="0" applyNumberFormat="1" applyFont="1" applyFill="1"/>
    <xf numFmtId="41" fontId="0" fillId="0" borderId="0" xfId="0" applyNumberFormat="1" applyFill="1"/>
    <xf numFmtId="41" fontId="11" fillId="0" borderId="0" xfId="0" applyNumberFormat="1" applyFont="1" applyFill="1"/>
    <xf numFmtId="41" fontId="0" fillId="0" borderId="0" xfId="0" applyNumberFormat="1" applyFill="1" applyAlignment="1">
      <alignment horizontal="right"/>
    </xf>
    <xf numFmtId="41" fontId="0" fillId="0" borderId="0" xfId="1" applyNumberFormat="1" applyFont="1" applyFill="1"/>
    <xf numFmtId="41" fontId="0" fillId="0" borderId="0" xfId="0" applyNumberFormat="1"/>
    <xf numFmtId="166" fontId="0" fillId="0" borderId="0" xfId="0" applyNumberFormat="1"/>
    <xf numFmtId="42" fontId="0" fillId="0" borderId="0" xfId="0" applyNumberFormat="1"/>
    <xf numFmtId="41" fontId="2" fillId="0" borderId="0" xfId="1" applyNumberFormat="1" applyFont="1" applyBorder="1"/>
    <xf numFmtId="41" fontId="2" fillId="0" borderId="0" xfId="0" applyNumberFormat="1" applyFont="1"/>
    <xf numFmtId="41" fontId="1" fillId="0" borderId="0" xfId="0" applyNumberFormat="1" applyFont="1"/>
    <xf numFmtId="41" fontId="2" fillId="0" borderId="0" xfId="0" applyNumberFormat="1" applyFont="1" applyBorder="1"/>
    <xf numFmtId="41" fontId="2" fillId="0" borderId="0" xfId="1" applyNumberFormat="1" applyFont="1" applyFill="1" applyBorder="1"/>
    <xf numFmtId="41" fontId="4" fillId="0" borderId="0" xfId="0" applyNumberFormat="1" applyFont="1"/>
    <xf numFmtId="3" fontId="8" fillId="0" borderId="0" xfId="0" applyNumberFormat="1" applyFont="1" applyFill="1"/>
    <xf numFmtId="41" fontId="3" fillId="0" borderId="0" xfId="0" applyNumberFormat="1" applyFont="1" applyFill="1"/>
    <xf numFmtId="172" fontId="8" fillId="0" borderId="0" xfId="0" applyNumberFormat="1" applyFont="1" applyFill="1"/>
    <xf numFmtId="3" fontId="8" fillId="0" borderId="0" xfId="0" applyNumberFormat="1" applyFont="1"/>
    <xf numFmtId="171" fontId="8" fillId="0" borderId="0" xfId="0" applyNumberFormat="1" applyFont="1"/>
    <xf numFmtId="41" fontId="1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166" fontId="4" fillId="0" borderId="6" xfId="1" applyNumberFormat="1" applyFont="1" applyBorder="1"/>
    <xf numFmtId="3" fontId="0" fillId="0" borderId="0" xfId="0" applyNumberFormat="1"/>
    <xf numFmtId="41" fontId="1" fillId="0" borderId="0" xfId="1" applyNumberFormat="1" applyFont="1" applyBorder="1"/>
    <xf numFmtId="41" fontId="0" fillId="0" borderId="0" xfId="0" applyNumberFormat="1" applyFill="1" applyBorder="1"/>
    <xf numFmtId="166" fontId="1" fillId="0" borderId="0" xfId="2" applyNumberFormat="1" applyFont="1" applyFill="1" applyBorder="1"/>
    <xf numFmtId="41" fontId="8" fillId="0" borderId="0" xfId="0" applyNumberFormat="1" applyFont="1"/>
    <xf numFmtId="41" fontId="8" fillId="0" borderId="0" xfId="2" applyNumberFormat="1" applyFont="1" applyFill="1"/>
    <xf numFmtId="166" fontId="0" fillId="0" borderId="0" xfId="0" applyNumberFormat="1" applyBorder="1"/>
    <xf numFmtId="3" fontId="1" fillId="0" borderId="4" xfId="0" applyNumberFormat="1" applyFont="1" applyFill="1" applyBorder="1" applyAlignment="1"/>
    <xf numFmtId="43" fontId="1" fillId="0" borderId="0" xfId="1" applyFont="1" applyFill="1" applyBorder="1" applyAlignment="1">
      <alignment horizontal="center"/>
    </xf>
    <xf numFmtId="42" fontId="4" fillId="0" borderId="0" xfId="2" applyNumberFormat="1" applyFont="1" applyBorder="1" applyAlignment="1">
      <alignment horizontal="right"/>
    </xf>
    <xf numFmtId="42" fontId="4" fillId="0" borderId="0" xfId="2" applyNumberFormat="1" applyFont="1" applyFill="1" applyBorder="1" applyAlignment="1">
      <alignment horizontal="right" vertical="top"/>
    </xf>
    <xf numFmtId="42" fontId="4" fillId="0" borderId="0" xfId="2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167" fontId="2" fillId="0" borderId="0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2" fillId="0" borderId="1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16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 wrapText="1"/>
    </xf>
    <xf numFmtId="0" fontId="0" fillId="0" borderId="7" xfId="0" applyBorder="1" applyAlignment="1"/>
    <xf numFmtId="0" fontId="0" fillId="0" borderId="0" xfId="0" applyAlignment="1">
      <alignment horizont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0" fillId="0" borderId="2" xfId="0" applyBorder="1" applyAlignment="1">
      <alignment vertical="justify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census.gov/" TargetMode="External"/><Relationship Id="rId1" Type="http://schemas.openxmlformats.org/officeDocument/2006/relationships/hyperlink" Target="http://www.dat.maryland.gov/documents/Novbe1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0"/>
  <sheetViews>
    <sheetView tabSelected="1" zoomScaleNormal="100" workbookViewId="0">
      <selection activeCell="E13" sqref="E13"/>
    </sheetView>
  </sheetViews>
  <sheetFormatPr defaultRowHeight="12.75"/>
  <cols>
    <col min="1" max="1" width="14.140625" style="81" bestFit="1" customWidth="1"/>
    <col min="2" max="2" width="15.5703125" style="81" customWidth="1"/>
    <col min="3" max="3" width="14.85546875" style="81" bestFit="1" customWidth="1"/>
    <col min="4" max="4" width="13.28515625" style="81" bestFit="1" customWidth="1"/>
    <col min="5" max="5" width="14.85546875" style="81" bestFit="1" customWidth="1"/>
    <col min="6" max="6" width="13.42578125" style="81" bestFit="1" customWidth="1"/>
    <col min="7" max="7" width="13.28515625" style="81" bestFit="1" customWidth="1"/>
    <col min="8" max="8" width="2.7109375" style="81" customWidth="1"/>
    <col min="9" max="9" width="12.28515625" style="81" bestFit="1" customWidth="1"/>
    <col min="10" max="10" width="9.140625" style="81"/>
    <col min="11" max="11" width="7.140625" style="81" bestFit="1" customWidth="1"/>
    <col min="12" max="12" width="9.140625" style="81"/>
  </cols>
  <sheetData>
    <row r="1" spans="1:60">
      <c r="A1" s="466" t="s">
        <v>85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60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</row>
    <row r="3" spans="1:60">
      <c r="A3" s="466" t="s">
        <v>263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</row>
    <row r="4" spans="1:60" ht="13.5" thickBot="1">
      <c r="A4" s="23"/>
      <c r="B4" s="95"/>
      <c r="C4" s="23"/>
      <c r="D4" s="23"/>
      <c r="E4" s="23"/>
      <c r="F4" s="23"/>
      <c r="G4" s="23"/>
      <c r="H4" s="23"/>
      <c r="I4" s="47"/>
      <c r="J4" s="23"/>
      <c r="K4" s="23"/>
      <c r="L4" s="23"/>
    </row>
    <row r="5" spans="1:60" ht="15" customHeight="1" thickTop="1">
      <c r="A5" s="96" t="s">
        <v>77</v>
      </c>
      <c r="B5" s="97" t="s">
        <v>43</v>
      </c>
      <c r="C5" s="464"/>
      <c r="D5" s="464"/>
      <c r="E5" s="464"/>
      <c r="F5" s="464"/>
      <c r="G5" s="96"/>
      <c r="H5" s="96"/>
      <c r="I5" s="465" t="s">
        <v>82</v>
      </c>
      <c r="J5" s="465"/>
      <c r="K5" s="465"/>
      <c r="L5" s="46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</row>
    <row r="6" spans="1:60">
      <c r="A6" s="32" t="s">
        <v>33</v>
      </c>
      <c r="B6" s="98" t="s">
        <v>83</v>
      </c>
      <c r="C6" s="463" t="s">
        <v>77</v>
      </c>
      <c r="D6" s="463"/>
      <c r="E6" s="106"/>
      <c r="F6" s="106"/>
      <c r="G6" s="98" t="s">
        <v>79</v>
      </c>
      <c r="H6" s="98"/>
      <c r="I6" s="100"/>
      <c r="J6" s="100"/>
      <c r="K6" s="100"/>
      <c r="L6" s="100" t="s">
        <v>141</v>
      </c>
    </row>
    <row r="7" spans="1:60" ht="13.5" thickBot="1">
      <c r="A7" s="52" t="s">
        <v>132</v>
      </c>
      <c r="B7" s="101" t="s">
        <v>84</v>
      </c>
      <c r="C7" s="49" t="s">
        <v>78</v>
      </c>
      <c r="D7" s="49" t="s">
        <v>208</v>
      </c>
      <c r="E7" s="49" t="s">
        <v>44</v>
      </c>
      <c r="F7" s="49" t="s">
        <v>51</v>
      </c>
      <c r="G7" s="49" t="s">
        <v>81</v>
      </c>
      <c r="H7" s="49"/>
      <c r="I7" s="101" t="s">
        <v>77</v>
      </c>
      <c r="J7" s="101" t="s">
        <v>44</v>
      </c>
      <c r="K7" s="49" t="s">
        <v>51</v>
      </c>
      <c r="L7" s="102" t="s">
        <v>81</v>
      </c>
    </row>
    <row r="8" spans="1:60">
      <c r="A8" s="32" t="s">
        <v>0</v>
      </c>
      <c r="B8" s="103">
        <f t="shared" ref="B8:G8" si="0">SUM(B10:B37)</f>
        <v>14030937206.339996</v>
      </c>
      <c r="C8" s="103">
        <f t="shared" si="0"/>
        <v>6693752311.1499987</v>
      </c>
      <c r="D8" s="103">
        <f t="shared" si="0"/>
        <v>262640016.02000001</v>
      </c>
      <c r="E8" s="103">
        <f t="shared" si="0"/>
        <v>6126352300.0100002</v>
      </c>
      <c r="F8" s="115">
        <f t="shared" si="0"/>
        <v>818690330.54999995</v>
      </c>
      <c r="G8" s="103">
        <f t="shared" si="0"/>
        <v>129502248.61000001</v>
      </c>
      <c r="H8" s="103"/>
      <c r="I8" s="104">
        <f>IF(B8&lt;&gt;0,((+C8+D8)/B8),(IF(C8&lt;&gt;0,1,0)))</f>
        <v>0.49578957020965747</v>
      </c>
      <c r="J8" s="104">
        <f>IF($B8&lt;&gt;0,(E8/$B8),(IF(E8&lt;&gt;0,1,0)))</f>
        <v>0.43663172387670274</v>
      </c>
      <c r="K8" s="104">
        <f>IF($B8&lt;&gt;0,(F8/$B8),(IF(F8&lt;&gt;0,1,0)))</f>
        <v>5.8348941236802621E-2</v>
      </c>
      <c r="L8" s="104">
        <f>IF($B8&lt;&gt;0,(G8/$B8),(IF(G8&lt;&gt;0,1,0)))</f>
        <v>9.2297646768373636E-3</v>
      </c>
    </row>
    <row r="9" spans="1:60">
      <c r="A9" s="105"/>
      <c r="B9" s="106"/>
      <c r="C9" s="106"/>
      <c r="D9" s="30"/>
      <c r="E9" s="100"/>
      <c r="F9" s="100"/>
      <c r="G9" s="100"/>
      <c r="H9" s="100"/>
      <c r="I9" s="107"/>
      <c r="J9" s="107"/>
      <c r="K9" s="107"/>
      <c r="L9" s="107"/>
    </row>
    <row r="10" spans="1:60">
      <c r="A10" s="23" t="s">
        <v>1</v>
      </c>
      <c r="B10" s="70">
        <f t="shared" ref="B10:B28" si="1">SUM(C10:G10)</f>
        <v>131399119.33</v>
      </c>
      <c r="C10" s="106">
        <v>29893524.899999999</v>
      </c>
      <c r="D10" s="30">
        <v>1925916.0299999998</v>
      </c>
      <c r="E10" s="106">
        <v>84903722.350000009</v>
      </c>
      <c r="F10" s="30">
        <v>12617328.910000002</v>
      </c>
      <c r="G10" s="50">
        <v>2058627.1400000001</v>
      </c>
      <c r="H10" s="108"/>
      <c r="I10" s="109">
        <f>IF(B10&lt;&gt;0,((+C10+D10)/B10*100),(IF(C10&lt;&gt;0,1,0)))</f>
        <v>24.215870770098256</v>
      </c>
      <c r="J10" s="109">
        <f t="shared" ref="J10:L14" si="2">IF($B10&lt;&gt;0,(E10/$B10*100),(IF(E10&lt;&gt;0,1,0)))</f>
        <v>64.615138048809939</v>
      </c>
      <c r="K10" s="109">
        <f t="shared" si="2"/>
        <v>9.6022933596019264</v>
      </c>
      <c r="L10" s="109">
        <f t="shared" si="2"/>
        <v>1.5666978214898819</v>
      </c>
    </row>
    <row r="11" spans="1:60">
      <c r="A11" s="23" t="s">
        <v>2</v>
      </c>
      <c r="B11" s="70">
        <f t="shared" si="1"/>
        <v>1225652471.3699999</v>
      </c>
      <c r="C11" s="106">
        <v>667544769</v>
      </c>
      <c r="D11" s="30">
        <v>13741407.76</v>
      </c>
      <c r="E11" s="106">
        <v>428099483.05999994</v>
      </c>
      <c r="F11" s="30">
        <v>55957616.549999982</v>
      </c>
      <c r="G11" s="50">
        <v>60309195</v>
      </c>
      <c r="H11" s="70"/>
      <c r="I11" s="109">
        <f>IF(B11&lt;&gt;0,((+C11+D11)/B11*100),(IF(C11&lt;&gt;0,1,0)))</f>
        <v>55.585591566463975</v>
      </c>
      <c r="J11" s="109">
        <f t="shared" si="2"/>
        <v>34.928292730604326</v>
      </c>
      <c r="K11" s="109">
        <f t="shared" si="2"/>
        <v>4.5655369574257971</v>
      </c>
      <c r="L11" s="109">
        <f t="shared" si="2"/>
        <v>4.9205787455058996</v>
      </c>
    </row>
    <row r="12" spans="1:60">
      <c r="A12" s="23" t="s">
        <v>3</v>
      </c>
      <c r="B12" s="70">
        <f t="shared" si="1"/>
        <v>1458750584.1300004</v>
      </c>
      <c r="C12" s="106">
        <v>284047691.01999998</v>
      </c>
      <c r="D12" s="30">
        <v>17153535.260000002</v>
      </c>
      <c r="E12" s="106">
        <v>985859214.19000018</v>
      </c>
      <c r="F12" s="30">
        <v>171690143.66000006</v>
      </c>
      <c r="G12" s="50">
        <v>0</v>
      </c>
      <c r="H12" s="70"/>
      <c r="I12" s="109">
        <f>IF(B12&lt;&gt;0,((+C12+D12)/B12*100),(IF(C12&lt;&gt;0,1,0)))</f>
        <v>20.64789070570529</v>
      </c>
      <c r="J12" s="109">
        <f t="shared" si="2"/>
        <v>67.582438349319816</v>
      </c>
      <c r="K12" s="109">
        <f t="shared" si="2"/>
        <v>11.769670944974884</v>
      </c>
      <c r="L12" s="109">
        <f t="shared" si="2"/>
        <v>0</v>
      </c>
    </row>
    <row r="13" spans="1:60">
      <c r="A13" s="23" t="s">
        <v>4</v>
      </c>
      <c r="B13" s="70">
        <f t="shared" si="1"/>
        <v>1633813903.4899998</v>
      </c>
      <c r="C13" s="106">
        <v>814836042</v>
      </c>
      <c r="D13" s="30">
        <v>17422440.190000001</v>
      </c>
      <c r="E13" s="106">
        <v>686220988.28999972</v>
      </c>
      <c r="F13" s="30">
        <v>96105226.00999999</v>
      </c>
      <c r="G13" s="50">
        <v>19229207</v>
      </c>
      <c r="H13" s="70"/>
      <c r="I13" s="109">
        <f>IF(B13&lt;&gt;0,((+C13+D13)/B13*100),(IF(C13&lt;&gt;0,1,0)))</f>
        <v>50.939613159871364</v>
      </c>
      <c r="J13" s="109">
        <f t="shared" si="2"/>
        <v>42.001172032148759</v>
      </c>
      <c r="K13" s="109">
        <f t="shared" si="2"/>
        <v>5.8822627108698882</v>
      </c>
      <c r="L13" s="109">
        <f t="shared" si="2"/>
        <v>1.1769520971099814</v>
      </c>
    </row>
    <row r="14" spans="1:60">
      <c r="A14" s="23" t="s">
        <v>5</v>
      </c>
      <c r="B14" s="70">
        <f t="shared" si="1"/>
        <v>241816669.25</v>
      </c>
      <c r="C14" s="106">
        <v>125954451.16</v>
      </c>
      <c r="D14" s="30">
        <v>5909382.6400000006</v>
      </c>
      <c r="E14" s="106">
        <v>99547620.00999999</v>
      </c>
      <c r="F14" s="30">
        <v>10044892.440000001</v>
      </c>
      <c r="G14" s="50">
        <v>360323</v>
      </c>
      <c r="H14" s="70"/>
      <c r="I14" s="109">
        <f>IF(B14&lt;&gt;0,((+C14+D14)/B14*100),(IF(C14&lt;&gt;0,1,0)))</f>
        <v>54.530497921825962</v>
      </c>
      <c r="J14" s="109">
        <f t="shared" si="2"/>
        <v>41.16656652279152</v>
      </c>
      <c r="K14" s="109">
        <f t="shared" si="2"/>
        <v>4.153928871468815</v>
      </c>
      <c r="L14" s="109">
        <f t="shared" si="2"/>
        <v>0.14900668391370625</v>
      </c>
    </row>
    <row r="15" spans="1:60">
      <c r="A15" s="23"/>
      <c r="B15" s="70"/>
      <c r="C15" s="30"/>
      <c r="D15" s="30"/>
      <c r="E15" s="50"/>
      <c r="F15" s="30"/>
      <c r="G15" s="30"/>
      <c r="H15" s="70"/>
      <c r="I15" s="109"/>
      <c r="J15" s="109"/>
      <c r="K15" s="109"/>
      <c r="L15" s="109"/>
    </row>
    <row r="16" spans="1:60">
      <c r="A16" s="23" t="s">
        <v>6</v>
      </c>
      <c r="B16" s="70">
        <f t="shared" si="1"/>
        <v>75750248.720000014</v>
      </c>
      <c r="C16" s="106">
        <v>13416327</v>
      </c>
      <c r="D16" s="30">
        <v>3355706.33</v>
      </c>
      <c r="E16" s="106">
        <v>51847807.940000005</v>
      </c>
      <c r="F16" s="30">
        <v>7126857.4500000002</v>
      </c>
      <c r="G16" s="50">
        <v>3550</v>
      </c>
      <c r="H16" s="70"/>
      <c r="I16" s="109">
        <f>IF(B16&lt;&gt;0,((+C16+D16)/B16*100),(IF(C16&lt;&gt;0,1,0)))</f>
        <v>22.141225426196854</v>
      </c>
      <c r="J16" s="109">
        <f t="shared" ref="J16:L20" si="3">IF($B16&lt;&gt;0,(E16/$B16*100),(IF(E16&lt;&gt;0,1,0)))</f>
        <v>68.445726338995968</v>
      </c>
      <c r="K16" s="109">
        <f t="shared" si="3"/>
        <v>9.4083617815479545</v>
      </c>
      <c r="L16" s="109">
        <f t="shared" si="3"/>
        <v>4.6864532592124789E-3</v>
      </c>
    </row>
    <row r="17" spans="1:12">
      <c r="A17" s="23" t="s">
        <v>7</v>
      </c>
      <c r="B17" s="70">
        <f t="shared" si="1"/>
        <v>377280673.89999998</v>
      </c>
      <c r="C17" s="106">
        <v>193251335.21000001</v>
      </c>
      <c r="D17" s="30">
        <v>4691686.5600000005</v>
      </c>
      <c r="E17" s="106">
        <v>164572779.99000001</v>
      </c>
      <c r="F17" s="30">
        <v>13300977.799999997</v>
      </c>
      <c r="G17" s="50">
        <v>1463894.34</v>
      </c>
      <c r="H17" s="70"/>
      <c r="I17" s="109">
        <f>IF(B17&lt;&gt;0,((+C17+D17)/B17*100),(IF(C17&lt;&gt;0,1,0)))</f>
        <v>52.465719943679311</v>
      </c>
      <c r="J17" s="109">
        <f t="shared" si="3"/>
        <v>43.620781920470378</v>
      </c>
      <c r="K17" s="109">
        <f t="shared" si="3"/>
        <v>3.5254861221769032</v>
      </c>
      <c r="L17" s="109">
        <f t="shared" si="3"/>
        <v>0.38801201367340965</v>
      </c>
    </row>
    <row r="18" spans="1:12">
      <c r="A18" s="23" t="s">
        <v>8</v>
      </c>
      <c r="B18" s="70">
        <f t="shared" si="1"/>
        <v>212785380.46000001</v>
      </c>
      <c r="C18" s="106">
        <v>77613523.400000006</v>
      </c>
      <c r="D18" s="30">
        <v>10647896.49</v>
      </c>
      <c r="E18" s="106">
        <v>111350328.53999999</v>
      </c>
      <c r="F18" s="30">
        <v>13173632.030000001</v>
      </c>
      <c r="G18" s="50">
        <v>0</v>
      </c>
      <c r="H18" s="70"/>
      <c r="I18" s="109">
        <f>IF(B18&lt;&gt;0,((+C18+D18)/B18*100),(IF(C18&lt;&gt;0,1,0)))</f>
        <v>41.479080799252387</v>
      </c>
      <c r="J18" s="109">
        <f t="shared" si="3"/>
        <v>52.329877315482179</v>
      </c>
      <c r="K18" s="109">
        <f t="shared" si="3"/>
        <v>6.1910418852654292</v>
      </c>
      <c r="L18" s="109">
        <f t="shared" si="3"/>
        <v>0</v>
      </c>
    </row>
    <row r="19" spans="1:12">
      <c r="A19" s="23" t="s">
        <v>9</v>
      </c>
      <c r="B19" s="70">
        <f t="shared" si="1"/>
        <v>416416399.1099999</v>
      </c>
      <c r="C19" s="106">
        <v>199369231.91</v>
      </c>
      <c r="D19" s="30">
        <v>8039304.6899999995</v>
      </c>
      <c r="E19" s="106">
        <v>190238263.91999993</v>
      </c>
      <c r="F19" s="30">
        <v>18769598.59</v>
      </c>
      <c r="G19" s="50">
        <v>0</v>
      </c>
      <c r="H19" s="70"/>
      <c r="I19" s="109">
        <f>IF(B19&lt;&gt;0,((+C19+D19)/B19*100),(IF(C19&lt;&gt;0,1,0)))</f>
        <v>49.807965546815865</v>
      </c>
      <c r="J19" s="109">
        <f t="shared" si="3"/>
        <v>45.684623450611724</v>
      </c>
      <c r="K19" s="109">
        <f t="shared" si="3"/>
        <v>4.5074110025724163</v>
      </c>
      <c r="L19" s="109">
        <f t="shared" si="3"/>
        <v>0</v>
      </c>
    </row>
    <row r="20" spans="1:12">
      <c r="A20" s="23" t="s">
        <v>10</v>
      </c>
      <c r="B20" s="70">
        <f t="shared" si="1"/>
        <v>68821758.040000007</v>
      </c>
      <c r="C20" s="106">
        <v>21042487</v>
      </c>
      <c r="D20" s="30">
        <v>1353511.82</v>
      </c>
      <c r="E20" s="106">
        <v>39838333.280000001</v>
      </c>
      <c r="F20" s="30">
        <v>6587425.9400000004</v>
      </c>
      <c r="G20" s="50">
        <v>0</v>
      </c>
      <c r="H20" s="70"/>
      <c r="I20" s="109">
        <f>IF(B20&lt;&gt;0,((+C20+D20)/B20*100),(IF(C20&lt;&gt;0,1,0)))</f>
        <v>32.542032429603417</v>
      </c>
      <c r="J20" s="109">
        <f t="shared" si="3"/>
        <v>57.886247626579809</v>
      </c>
      <c r="K20" s="109">
        <f t="shared" si="3"/>
        <v>9.5717199438167668</v>
      </c>
      <c r="L20" s="109">
        <f t="shared" si="3"/>
        <v>0</v>
      </c>
    </row>
    <row r="21" spans="1:12">
      <c r="A21" s="23"/>
      <c r="B21" s="70"/>
      <c r="C21" s="30"/>
      <c r="D21" s="30"/>
      <c r="E21" s="50"/>
      <c r="F21" s="30"/>
      <c r="G21" s="30"/>
      <c r="H21" s="70"/>
      <c r="I21" s="109"/>
      <c r="J21" s="109"/>
      <c r="K21" s="109"/>
      <c r="L21" s="109"/>
    </row>
    <row r="22" spans="1:12">
      <c r="A22" s="23" t="s">
        <v>11</v>
      </c>
      <c r="B22" s="70">
        <f t="shared" si="1"/>
        <v>613721371.16000009</v>
      </c>
      <c r="C22" s="106">
        <v>284753945</v>
      </c>
      <c r="D22" s="30">
        <v>28285971.23</v>
      </c>
      <c r="E22" s="106">
        <v>278610394.93000001</v>
      </c>
      <c r="F22" s="30">
        <v>22071060</v>
      </c>
      <c r="G22" s="50"/>
      <c r="H22" s="70"/>
      <c r="I22" s="109">
        <f>IF(B22&lt;&gt;0,((+C22+D22)/B22*100),(IF(C22&lt;&gt;0,1,0)))</f>
        <v>51.006846256359061</v>
      </c>
      <c r="J22" s="109">
        <f t="shared" ref="J22:L26" si="4">IF($B22&lt;&gt;0,(E22/$B22*100),(IF(E22&lt;&gt;0,1,0)))</f>
        <v>45.396886603996869</v>
      </c>
      <c r="K22" s="109">
        <f t="shared" si="4"/>
        <v>3.5962671396440533</v>
      </c>
      <c r="L22" s="109">
        <f t="shared" si="4"/>
        <v>0</v>
      </c>
    </row>
    <row r="23" spans="1:12">
      <c r="A23" s="23" t="s">
        <v>12</v>
      </c>
      <c r="B23" s="70">
        <f t="shared" si="1"/>
        <v>56705727.719999991</v>
      </c>
      <c r="C23" s="106">
        <v>26213138.469999999</v>
      </c>
      <c r="D23" s="30">
        <v>1268670.81</v>
      </c>
      <c r="E23" s="106">
        <v>24160774.589999996</v>
      </c>
      <c r="F23" s="30">
        <v>4732784.8499999996</v>
      </c>
      <c r="G23" s="50">
        <v>330359</v>
      </c>
      <c r="H23" s="70"/>
      <c r="I23" s="109">
        <f>IF(B23&lt;&gt;0,((+C23+D23)/B23*100),(IF(C23&lt;&gt;0,1,0)))</f>
        <v>48.463903709514021</v>
      </c>
      <c r="J23" s="109">
        <f t="shared" si="4"/>
        <v>42.607291293924341</v>
      </c>
      <c r="K23" s="109">
        <f t="shared" si="4"/>
        <v>8.3462201091385637</v>
      </c>
      <c r="L23" s="109">
        <f t="shared" si="4"/>
        <v>0.58258488742307957</v>
      </c>
    </row>
    <row r="24" spans="1:12">
      <c r="A24" s="23" t="s">
        <v>13</v>
      </c>
      <c r="B24" s="70">
        <f t="shared" si="1"/>
        <v>553309964.39999998</v>
      </c>
      <c r="C24" s="106">
        <v>259851896</v>
      </c>
      <c r="D24" s="30">
        <v>12154494.629999999</v>
      </c>
      <c r="E24" s="106">
        <v>241228513.13</v>
      </c>
      <c r="F24" s="30">
        <v>27420729.130000003</v>
      </c>
      <c r="G24" s="50">
        <v>12654331.51</v>
      </c>
      <c r="H24" s="70"/>
      <c r="I24" s="109">
        <f>IF(B24&lt;&gt;0,((+C24+D24)/B24*100),(IF(C24&lt;&gt;0,1,0)))</f>
        <v>49.159857608015272</v>
      </c>
      <c r="J24" s="109">
        <f t="shared" si="4"/>
        <v>43.597355668731566</v>
      </c>
      <c r="K24" s="109">
        <f t="shared" si="4"/>
        <v>4.9557627540170142</v>
      </c>
      <c r="L24" s="109">
        <f t="shared" si="4"/>
        <v>2.2870239692361483</v>
      </c>
    </row>
    <row r="25" spans="1:12">
      <c r="A25" s="23" t="s">
        <v>14</v>
      </c>
      <c r="B25" s="70">
        <f t="shared" si="1"/>
        <v>937939950.44000006</v>
      </c>
      <c r="C25" s="106">
        <v>601934333</v>
      </c>
      <c r="D25" s="30">
        <v>12267703</v>
      </c>
      <c r="E25" s="106">
        <v>298579939.39000005</v>
      </c>
      <c r="F25" s="30">
        <v>24068186.049999997</v>
      </c>
      <c r="G25" s="50">
        <v>1089789</v>
      </c>
      <c r="H25" s="70"/>
      <c r="I25" s="109">
        <f>IF(B25&lt;&gt;0,((+C25+D25)/B25*100),(IF(C25&lt;&gt;0,1,0)))</f>
        <v>65.484153405755848</v>
      </c>
      <c r="J25" s="109">
        <f t="shared" si="4"/>
        <v>31.833587987155493</v>
      </c>
      <c r="K25" s="109">
        <f t="shared" si="4"/>
        <v>2.5660689726148558</v>
      </c>
      <c r="L25" s="109">
        <f t="shared" si="4"/>
        <v>0.11618963447380246</v>
      </c>
    </row>
    <row r="26" spans="1:12">
      <c r="A26" s="23" t="s">
        <v>15</v>
      </c>
      <c r="B26" s="70">
        <f t="shared" si="1"/>
        <v>33050821.039999999</v>
      </c>
      <c r="C26" s="106">
        <v>17250612</v>
      </c>
      <c r="D26" s="30">
        <v>534050</v>
      </c>
      <c r="E26" s="106">
        <v>12221931.98</v>
      </c>
      <c r="F26" s="30">
        <v>2964266.06</v>
      </c>
      <c r="G26" s="50">
        <v>79961</v>
      </c>
      <c r="H26" s="70"/>
      <c r="I26" s="109">
        <f>IF(B26&lt;&gt;0,((+C26+D26)/B26*100),(IF(C26&lt;&gt;0,1,0)))</f>
        <v>53.810045984866704</v>
      </c>
      <c r="J26" s="109">
        <f t="shared" si="4"/>
        <v>36.979208368858117</v>
      </c>
      <c r="K26" s="109">
        <f t="shared" si="4"/>
        <v>8.9688121708458475</v>
      </c>
      <c r="L26" s="109">
        <f t="shared" si="4"/>
        <v>0.2419334754293293</v>
      </c>
    </row>
    <row r="27" spans="1:12">
      <c r="A27" s="23"/>
      <c r="B27" s="70"/>
      <c r="C27" s="30"/>
      <c r="D27" s="30"/>
      <c r="E27" s="50"/>
      <c r="F27" s="30"/>
      <c r="G27" s="30"/>
      <c r="H27" s="70"/>
      <c r="I27" s="109"/>
      <c r="J27" s="109"/>
      <c r="K27" s="109"/>
      <c r="L27" s="109"/>
    </row>
    <row r="28" spans="1:12">
      <c r="A28" s="23" t="s">
        <v>16</v>
      </c>
      <c r="B28" s="70">
        <f t="shared" si="1"/>
        <v>2823137624.8199997</v>
      </c>
      <c r="C28" s="106">
        <v>1888536945</v>
      </c>
      <c r="D28" s="30">
        <v>32901254.969999999</v>
      </c>
      <c r="E28" s="106">
        <v>789790271.17999983</v>
      </c>
      <c r="F28" s="30">
        <v>111692774.67</v>
      </c>
      <c r="G28" s="50">
        <v>216379</v>
      </c>
      <c r="H28" s="70"/>
      <c r="I28" s="109">
        <f>IF(B28&lt;&gt;0,((+C28+D28)/B28*100),(IF(C28&lt;&gt;0,1,0)))</f>
        <v>68.060380162745659</v>
      </c>
      <c r="J28" s="109">
        <f t="shared" ref="J28:L32" si="5">IF($B28&lt;&gt;0,(E28/$B28*100),(IF(E28&lt;&gt;0,1,0)))</f>
        <v>27.975620608660762</v>
      </c>
      <c r="K28" s="109">
        <f t="shared" si="5"/>
        <v>3.9563347421690578</v>
      </c>
      <c r="L28" s="109">
        <f t="shared" si="5"/>
        <v>7.6644864245254823E-3</v>
      </c>
    </row>
    <row r="29" spans="1:12">
      <c r="A29" s="23" t="s">
        <v>17</v>
      </c>
      <c r="B29" s="70">
        <f t="shared" ref="B29:B37" si="6">SUM(C29:G29)</f>
        <v>2025991209.0500002</v>
      </c>
      <c r="C29" s="106">
        <v>748891501.56000006</v>
      </c>
      <c r="D29" s="30">
        <v>75433994.560000002</v>
      </c>
      <c r="E29" s="106">
        <v>1058170873.4100001</v>
      </c>
      <c r="F29" s="30">
        <v>141774839.51999998</v>
      </c>
      <c r="G29" s="50">
        <v>1720000</v>
      </c>
      <c r="H29" s="70"/>
      <c r="I29" s="109">
        <f>IF(B29&lt;&gt;0,((+C29+D29)/B29*100),(IF(C29&lt;&gt;0,1,0)))</f>
        <v>40.687515939742475</v>
      </c>
      <c r="J29" s="109">
        <f t="shared" si="5"/>
        <v>52.229786026869427</v>
      </c>
      <c r="K29" s="109">
        <f t="shared" si="5"/>
        <v>6.9978013175328178</v>
      </c>
      <c r="L29" s="109">
        <f t="shared" si="5"/>
        <v>8.4896715855273558E-2</v>
      </c>
    </row>
    <row r="30" spans="1:12">
      <c r="A30" s="23" t="s">
        <v>18</v>
      </c>
      <c r="B30" s="70">
        <f t="shared" si="6"/>
        <v>100530380.38999999</v>
      </c>
      <c r="C30" s="106">
        <v>51011591.32</v>
      </c>
      <c r="D30" s="30">
        <v>2389643.8000000003</v>
      </c>
      <c r="E30" s="106">
        <v>41834814.859999999</v>
      </c>
      <c r="F30" s="30">
        <v>5291112.2700000014</v>
      </c>
      <c r="G30" s="50">
        <v>3218.14</v>
      </c>
      <c r="H30" s="70"/>
      <c r="I30" s="109">
        <f>IF(B30&lt;&gt;0,((+C30+D30)/B30*100),(IF(C30&lt;&gt;0,1,0)))</f>
        <v>53.119499710270624</v>
      </c>
      <c r="J30" s="109">
        <f t="shared" si="5"/>
        <v>41.614101824448497</v>
      </c>
      <c r="K30" s="109">
        <f t="shared" si="5"/>
        <v>5.2631973036146213</v>
      </c>
      <c r="L30" s="109">
        <f t="shared" si="5"/>
        <v>3.2011616662699078E-3</v>
      </c>
    </row>
    <row r="31" spans="1:12">
      <c r="A31" s="23" t="s">
        <v>19</v>
      </c>
      <c r="B31" s="70">
        <f t="shared" si="6"/>
        <v>238886122.35999998</v>
      </c>
      <c r="C31" s="106">
        <v>100149905.73</v>
      </c>
      <c r="D31" s="30">
        <v>4493232.8899999997</v>
      </c>
      <c r="E31" s="106">
        <v>116658615.38999999</v>
      </c>
      <c r="F31" s="30">
        <v>16796931.43</v>
      </c>
      <c r="G31" s="50">
        <v>787436.92</v>
      </c>
      <c r="H31" s="70"/>
      <c r="I31" s="109">
        <f>IF(B31&lt;&gt;0,((+C31+D31)/B31*100),(IF(C31&lt;&gt;0,1,0)))</f>
        <v>43.804611831868328</v>
      </c>
      <c r="J31" s="109">
        <f t="shared" si="5"/>
        <v>48.834404542845789</v>
      </c>
      <c r="K31" s="109">
        <f t="shared" si="5"/>
        <v>7.0313550507078517</v>
      </c>
      <c r="L31" s="109">
        <f t="shared" si="5"/>
        <v>0.32962857457803146</v>
      </c>
    </row>
    <row r="32" spans="1:12">
      <c r="A32" s="23" t="s">
        <v>20</v>
      </c>
      <c r="B32" s="70">
        <f t="shared" si="6"/>
        <v>50236514.240000002</v>
      </c>
      <c r="C32" s="106">
        <v>9740392.2399999984</v>
      </c>
      <c r="D32" s="30">
        <v>329327.49</v>
      </c>
      <c r="E32" s="106">
        <v>29621272.260000002</v>
      </c>
      <c r="F32" s="30">
        <v>4938798.25</v>
      </c>
      <c r="G32" s="50">
        <v>5606724</v>
      </c>
      <c r="H32" s="70"/>
      <c r="I32" s="109">
        <f>IF(B32&lt;&gt;0,((+C32+D32)/B32*100),(IF(C32&lt;&gt;0,1,0)))</f>
        <v>20.044622685986738</v>
      </c>
      <c r="J32" s="109">
        <f t="shared" si="5"/>
        <v>58.963629758401005</v>
      </c>
      <c r="K32" s="109">
        <f t="shared" si="5"/>
        <v>9.8310926319556682</v>
      </c>
      <c r="L32" s="109">
        <f t="shared" si="5"/>
        <v>11.160654923656582</v>
      </c>
    </row>
    <row r="33" spans="1:13" ht="12.75" customHeight="1">
      <c r="A33" s="23"/>
      <c r="B33" s="70"/>
      <c r="C33" s="30"/>
      <c r="D33" s="30"/>
      <c r="E33" s="50"/>
      <c r="F33" s="30"/>
      <c r="G33" s="30"/>
      <c r="H33" s="70"/>
      <c r="I33" s="23"/>
      <c r="J33" s="23"/>
      <c r="K33" s="23"/>
      <c r="L33" s="23"/>
    </row>
    <row r="34" spans="1:13">
      <c r="A34" s="23" t="s">
        <v>21</v>
      </c>
      <c r="B34" s="70">
        <f t="shared" si="6"/>
        <v>60187995.019999996</v>
      </c>
      <c r="C34" s="106">
        <v>38826694.279999994</v>
      </c>
      <c r="D34" s="30">
        <v>1391809.65</v>
      </c>
      <c r="E34" s="106">
        <v>15634551.940000001</v>
      </c>
      <c r="F34" s="30">
        <v>4325645.7</v>
      </c>
      <c r="G34" s="50">
        <v>9293.4500000000007</v>
      </c>
      <c r="H34" s="70"/>
      <c r="I34" s="109">
        <f>IF(B34&lt;&gt;0,((+C34+D34)/B34*100),(IF(C34&lt;&gt;0,1,0)))</f>
        <v>66.821471485527468</v>
      </c>
      <c r="J34" s="109">
        <f t="shared" ref="J34:L37" si="7">IF($B34&lt;&gt;0,(E34/$B34*100),(IF(E34&lt;&gt;0,1,0)))</f>
        <v>25.97619663988602</v>
      </c>
      <c r="K34" s="109">
        <f t="shared" si="7"/>
        <v>7.1868911708433254</v>
      </c>
      <c r="L34" s="109">
        <f t="shared" si="7"/>
        <v>1.5440703743183105E-2</v>
      </c>
    </row>
    <row r="35" spans="1:13">
      <c r="A35" s="23" t="s">
        <v>22</v>
      </c>
      <c r="B35" s="70">
        <f t="shared" si="6"/>
        <v>328495898.82999998</v>
      </c>
      <c r="C35" s="106">
        <v>109827181.47</v>
      </c>
      <c r="D35" s="30">
        <v>3948887.4899999998</v>
      </c>
      <c r="E35" s="106">
        <v>184050309.25999999</v>
      </c>
      <c r="F35" s="30">
        <v>22446149.850000001</v>
      </c>
      <c r="G35" s="50">
        <v>8223370.7600000007</v>
      </c>
      <c r="H35" s="70"/>
      <c r="I35" s="109">
        <f>IF(B35&lt;&gt;0,((+C35+D35)/B35*100),(IF(C35&lt;&gt;0,1,0)))</f>
        <v>34.635461010391573</v>
      </c>
      <c r="J35" s="109">
        <f t="shared" si="7"/>
        <v>56.028190889301769</v>
      </c>
      <c r="K35" s="109">
        <f t="shared" si="7"/>
        <v>6.8330076356953597</v>
      </c>
      <c r="L35" s="109">
        <f t="shared" si="7"/>
        <v>2.5033404646113042</v>
      </c>
    </row>
    <row r="36" spans="1:13">
      <c r="A36" s="23" t="s">
        <v>23</v>
      </c>
      <c r="B36" s="70">
        <f t="shared" si="6"/>
        <v>247422026.88000005</v>
      </c>
      <c r="C36" s="106">
        <v>50194602.039999999</v>
      </c>
      <c r="D36" s="30">
        <v>1914472.5299999998</v>
      </c>
      <c r="E36" s="106">
        <v>162778768.25000006</v>
      </c>
      <c r="F36" s="30">
        <v>17177594.710000008</v>
      </c>
      <c r="G36" s="50">
        <v>15356589.350000001</v>
      </c>
      <c r="H36" s="70"/>
      <c r="I36" s="109">
        <f>IF(B36&lt;&gt;0,((+C36+D36)/B36*100),(IF(C36&lt;&gt;0,1,0)))</f>
        <v>21.060806601213784</v>
      </c>
      <c r="J36" s="109">
        <f t="shared" si="7"/>
        <v>65.789925942587132</v>
      </c>
      <c r="K36" s="109">
        <f t="shared" si="7"/>
        <v>6.9426295332756123</v>
      </c>
      <c r="L36" s="109">
        <f t="shared" si="7"/>
        <v>6.2066379229234769</v>
      </c>
    </row>
    <row r="37" spans="1:13">
      <c r="A37" s="31" t="s">
        <v>24</v>
      </c>
      <c r="B37" s="110">
        <f t="shared" si="6"/>
        <v>118834392.19</v>
      </c>
      <c r="C37" s="111">
        <v>79600190.439999998</v>
      </c>
      <c r="D37" s="28">
        <v>1085715.2</v>
      </c>
      <c r="E37" s="111">
        <v>30532727.870000005</v>
      </c>
      <c r="F37" s="28">
        <v>7615758.6799999997</v>
      </c>
      <c r="G37" s="112">
        <v>0</v>
      </c>
      <c r="H37" s="110"/>
      <c r="I37" s="113">
        <f>IF(B37&lt;&gt;0,((+C37+D37)/B37*100),(IF(C37&lt;&gt;0,1,0)))</f>
        <v>67.897772818995222</v>
      </c>
      <c r="J37" s="113">
        <f t="shared" si="7"/>
        <v>25.6935112027016</v>
      </c>
      <c r="K37" s="113">
        <f t="shared" si="7"/>
        <v>6.4087159783031824</v>
      </c>
      <c r="L37" s="113">
        <f t="shared" si="7"/>
        <v>0</v>
      </c>
    </row>
    <row r="38" spans="1:13">
      <c r="B38" s="75"/>
      <c r="C38" s="132"/>
      <c r="D38" s="75"/>
      <c r="E38" s="75"/>
      <c r="F38" s="75"/>
      <c r="G38" s="75"/>
      <c r="H38" s="75"/>
      <c r="I38" s="133"/>
      <c r="J38" s="133"/>
      <c r="K38" s="133"/>
      <c r="L38" s="133"/>
      <c r="M38" s="75"/>
    </row>
    <row r="39" spans="1:13">
      <c r="A39" s="131" t="s">
        <v>194</v>
      </c>
      <c r="B39" s="75"/>
      <c r="C39" s="75"/>
      <c r="D39" s="75"/>
      <c r="E39" s="75"/>
      <c r="F39" s="75"/>
      <c r="G39" s="75"/>
      <c r="H39" s="75"/>
      <c r="I39" s="133"/>
      <c r="J39" s="133"/>
      <c r="K39" s="133"/>
      <c r="L39" s="133"/>
      <c r="M39" s="75"/>
    </row>
    <row r="40" spans="1:13">
      <c r="A40" s="134" t="s">
        <v>207</v>
      </c>
      <c r="B40" s="75"/>
      <c r="C40" s="75"/>
      <c r="D40" s="75"/>
      <c r="E40" s="75"/>
      <c r="F40" s="75"/>
      <c r="G40" s="75"/>
      <c r="H40" s="75"/>
      <c r="I40" s="133"/>
      <c r="J40" s="133"/>
      <c r="K40" s="133"/>
      <c r="L40" s="133"/>
      <c r="M40" s="75"/>
    </row>
    <row r="41" spans="1:13">
      <c r="A41" s="94"/>
      <c r="I41" s="114"/>
      <c r="J41" s="114"/>
      <c r="K41" s="114"/>
      <c r="L41" s="114"/>
    </row>
    <row r="42" spans="1:13">
      <c r="C42" s="422"/>
      <c r="D42" s="422"/>
      <c r="E42" s="422"/>
      <c r="F42" s="422"/>
      <c r="G42" s="422"/>
      <c r="I42" s="89"/>
      <c r="J42" s="82"/>
      <c r="K42" s="89"/>
      <c r="L42" s="82"/>
    </row>
    <row r="43" spans="1:13">
      <c r="C43" s="422"/>
      <c r="D43" s="422"/>
      <c r="E43" s="422"/>
      <c r="F43" s="422"/>
      <c r="G43" s="422"/>
      <c r="I43" s="89"/>
      <c r="J43" s="82"/>
      <c r="K43" s="89"/>
      <c r="L43" s="82"/>
    </row>
    <row r="44" spans="1:13">
      <c r="C44" s="422"/>
      <c r="D44" s="422"/>
      <c r="E44" s="422"/>
      <c r="F44" s="422"/>
      <c r="G44" s="422"/>
      <c r="I44" s="422"/>
      <c r="K44" s="89"/>
    </row>
    <row r="45" spans="1:13">
      <c r="C45" s="422"/>
      <c r="D45" s="422"/>
      <c r="E45" s="422"/>
      <c r="F45" s="422"/>
      <c r="G45" s="422"/>
      <c r="I45" s="422"/>
      <c r="K45" s="89"/>
    </row>
    <row r="46" spans="1:13">
      <c r="C46" s="422"/>
      <c r="D46" s="422"/>
      <c r="E46" s="422"/>
      <c r="F46" s="422"/>
      <c r="G46" s="422"/>
      <c r="I46" s="422"/>
      <c r="K46" s="89"/>
    </row>
    <row r="47" spans="1:13">
      <c r="C47" s="422"/>
      <c r="D47" s="422"/>
      <c r="E47" s="422"/>
      <c r="F47" s="422"/>
      <c r="G47" s="422"/>
      <c r="I47" s="422"/>
      <c r="K47" s="89"/>
    </row>
    <row r="48" spans="1:13">
      <c r="C48" s="422"/>
      <c r="D48" s="422"/>
      <c r="E48" s="422"/>
      <c r="F48" s="422"/>
      <c r="G48" s="422"/>
      <c r="I48" s="422"/>
    </row>
    <row r="49" spans="3:11">
      <c r="C49" s="422"/>
      <c r="D49" s="422"/>
      <c r="E49" s="422"/>
      <c r="F49" s="422"/>
      <c r="G49" s="422"/>
      <c r="I49" s="422"/>
    </row>
    <row r="50" spans="3:11">
      <c r="C50" s="422"/>
      <c r="D50" s="422"/>
      <c r="E50" s="422"/>
      <c r="F50" s="422"/>
      <c r="G50" s="422"/>
      <c r="I50" s="422"/>
      <c r="K50" s="89"/>
    </row>
    <row r="51" spans="3:11">
      <c r="C51" s="422"/>
      <c r="D51" s="422"/>
      <c r="E51" s="422"/>
      <c r="F51" s="422"/>
      <c r="G51" s="422"/>
      <c r="I51" s="422"/>
      <c r="K51" s="89"/>
    </row>
    <row r="52" spans="3:11">
      <c r="C52" s="422"/>
      <c r="D52" s="422"/>
      <c r="E52" s="422"/>
      <c r="F52" s="422"/>
      <c r="G52" s="422"/>
      <c r="I52" s="422"/>
      <c r="K52" s="89"/>
    </row>
    <row r="53" spans="3:11">
      <c r="C53" s="422"/>
      <c r="D53" s="422"/>
      <c r="E53" s="422"/>
      <c r="F53" s="422"/>
      <c r="G53" s="422"/>
      <c r="I53" s="422"/>
      <c r="K53" s="89"/>
    </row>
    <row r="54" spans="3:11">
      <c r="C54" s="422"/>
      <c r="D54" s="422"/>
      <c r="E54" s="422"/>
      <c r="F54" s="422"/>
      <c r="G54" s="422"/>
      <c r="I54" s="422"/>
      <c r="K54" s="89"/>
    </row>
    <row r="55" spans="3:11">
      <c r="C55" s="422"/>
      <c r="D55" s="422"/>
      <c r="E55" s="422"/>
      <c r="F55" s="422"/>
      <c r="G55" s="422"/>
      <c r="I55" s="422"/>
      <c r="K55" s="89"/>
    </row>
    <row r="56" spans="3:11">
      <c r="C56" s="422"/>
      <c r="D56" s="422"/>
      <c r="E56" s="422"/>
      <c r="F56" s="422"/>
      <c r="G56" s="422"/>
      <c r="I56" s="422"/>
    </row>
    <row r="57" spans="3:11">
      <c r="C57" s="422"/>
      <c r="D57" s="422"/>
      <c r="E57" s="422"/>
      <c r="F57" s="422"/>
      <c r="G57" s="422"/>
      <c r="I57" s="422"/>
      <c r="K57" s="89"/>
    </row>
    <row r="58" spans="3:11">
      <c r="C58" s="422"/>
      <c r="D58" s="422"/>
      <c r="E58" s="422"/>
      <c r="F58" s="422"/>
      <c r="G58" s="422"/>
      <c r="I58" s="422"/>
      <c r="K58" s="89"/>
    </row>
    <row r="59" spans="3:11">
      <c r="C59" s="422"/>
      <c r="D59" s="422"/>
      <c r="E59" s="422"/>
      <c r="F59" s="422"/>
      <c r="G59" s="422"/>
      <c r="I59" s="422"/>
      <c r="K59" s="89"/>
    </row>
    <row r="60" spans="3:11">
      <c r="C60" s="422"/>
      <c r="D60" s="422"/>
      <c r="E60" s="422"/>
      <c r="F60" s="422"/>
      <c r="G60" s="422"/>
      <c r="I60" s="422"/>
      <c r="K60" s="89"/>
    </row>
    <row r="61" spans="3:11">
      <c r="C61" s="422"/>
      <c r="D61" s="422"/>
      <c r="E61" s="422"/>
      <c r="F61" s="422"/>
      <c r="G61" s="422"/>
      <c r="I61" s="422"/>
      <c r="K61" s="89"/>
    </row>
    <row r="62" spans="3:11">
      <c r="C62" s="422"/>
      <c r="D62" s="422"/>
      <c r="E62" s="422"/>
      <c r="F62" s="422"/>
      <c r="G62" s="422"/>
      <c r="I62" s="422"/>
      <c r="K62" s="89"/>
    </row>
    <row r="63" spans="3:11">
      <c r="C63" s="422"/>
      <c r="D63" s="422"/>
      <c r="E63" s="422"/>
      <c r="F63" s="422"/>
      <c r="G63" s="422"/>
      <c r="I63" s="422"/>
    </row>
    <row r="64" spans="3:11">
      <c r="C64" s="422"/>
      <c r="D64" s="422"/>
      <c r="E64" s="422"/>
      <c r="F64" s="422"/>
      <c r="G64" s="422"/>
      <c r="I64" s="422"/>
      <c r="K64" s="89"/>
    </row>
    <row r="65" spans="3:11">
      <c r="C65" s="422"/>
      <c r="D65" s="422"/>
      <c r="E65" s="422"/>
      <c r="F65" s="422"/>
      <c r="G65" s="422"/>
      <c r="I65" s="422"/>
      <c r="K65" s="89"/>
    </row>
    <row r="66" spans="3:11">
      <c r="C66" s="422"/>
      <c r="D66" s="422"/>
      <c r="E66" s="422"/>
      <c r="F66" s="422"/>
      <c r="G66" s="422"/>
      <c r="I66" s="422"/>
      <c r="K66" s="89"/>
    </row>
    <row r="67" spans="3:11">
      <c r="C67" s="422"/>
      <c r="D67" s="422"/>
      <c r="E67" s="422"/>
      <c r="F67" s="422"/>
      <c r="G67" s="422"/>
      <c r="I67" s="422"/>
      <c r="K67" s="89"/>
    </row>
    <row r="68" spans="3:11">
      <c r="C68" s="422"/>
      <c r="D68" s="422"/>
      <c r="E68" s="422"/>
      <c r="F68" s="422"/>
      <c r="G68" s="422"/>
      <c r="I68" s="422"/>
      <c r="K68" s="89"/>
    </row>
    <row r="69" spans="3:11">
      <c r="C69" s="422"/>
      <c r="D69" s="422"/>
      <c r="E69" s="422"/>
      <c r="F69" s="422"/>
      <c r="G69" s="422"/>
      <c r="I69" s="422"/>
      <c r="K69" s="89"/>
    </row>
    <row r="70" spans="3:11">
      <c r="C70" s="422"/>
      <c r="D70" s="422"/>
      <c r="E70" s="422"/>
      <c r="F70" s="422"/>
      <c r="G70" s="422"/>
      <c r="I70" s="422"/>
    </row>
    <row r="71" spans="3:11">
      <c r="C71" s="422"/>
      <c r="D71" s="422"/>
      <c r="E71" s="422"/>
      <c r="F71" s="422"/>
      <c r="G71" s="422"/>
      <c r="I71" s="422"/>
      <c r="K71" s="89"/>
    </row>
    <row r="73" spans="3:11">
      <c r="C73" s="422"/>
      <c r="D73" s="422"/>
      <c r="E73" s="422"/>
      <c r="F73" s="422"/>
      <c r="G73" s="422"/>
      <c r="I73" s="422"/>
      <c r="K73" s="89"/>
    </row>
    <row r="74" spans="3:11">
      <c r="C74" s="422"/>
      <c r="D74" s="422"/>
      <c r="E74" s="422"/>
      <c r="F74" s="422"/>
      <c r="G74" s="422"/>
      <c r="I74" s="422"/>
      <c r="K74" s="89"/>
    </row>
    <row r="76" spans="3:11">
      <c r="C76" s="422"/>
      <c r="D76" s="422"/>
      <c r="E76" s="422"/>
      <c r="F76" s="422"/>
      <c r="G76" s="422"/>
    </row>
    <row r="77" spans="3:11">
      <c r="C77" s="422"/>
      <c r="D77" s="422"/>
      <c r="E77" s="422"/>
      <c r="F77" s="422"/>
      <c r="G77" s="422"/>
    </row>
    <row r="78" spans="3:11">
      <c r="C78" s="422"/>
      <c r="D78" s="422"/>
      <c r="E78" s="422"/>
      <c r="F78" s="422"/>
      <c r="G78" s="422"/>
    </row>
    <row r="79" spans="3:11">
      <c r="C79" s="422"/>
      <c r="D79" s="422"/>
      <c r="E79" s="422"/>
      <c r="F79" s="422"/>
      <c r="G79" s="422"/>
    </row>
    <row r="80" spans="3:11">
      <c r="C80" s="422"/>
      <c r="D80" s="422"/>
      <c r="E80" s="422"/>
      <c r="F80" s="422"/>
      <c r="G80" s="422"/>
    </row>
  </sheetData>
  <sheetProtection password="CAB5" sheet="1" objects="1" scenarios="1"/>
  <mergeCells count="6">
    <mergeCell ref="C6:D6"/>
    <mergeCell ref="C5:F5"/>
    <mergeCell ref="I5:L5"/>
    <mergeCell ref="A1:L1"/>
    <mergeCell ref="A2:L2"/>
    <mergeCell ref="A3:L3"/>
  </mergeCells>
  <phoneticPr fontId="0" type="noConversion"/>
  <printOptions horizontalCentered="1"/>
  <pageMargins left="0.59" right="0.56000000000000005" top="0.83" bottom="1" header="0.67" footer="0.5"/>
  <pageSetup scale="9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5" zoomScaleNormal="100" workbookViewId="0">
      <selection activeCell="L43" sqref="L43"/>
    </sheetView>
  </sheetViews>
  <sheetFormatPr defaultRowHeight="12.75"/>
  <cols>
    <col min="1" max="1" width="13.85546875" customWidth="1"/>
    <col min="2" max="2" width="14.42578125" style="224" customWidth="1"/>
    <col min="3" max="3" width="15" style="224" bestFit="1" customWidth="1"/>
    <col min="4" max="4" width="14.85546875" style="224" customWidth="1"/>
    <col min="5" max="5" width="15.5703125" style="224" customWidth="1"/>
    <col min="6" max="6" width="14.140625" style="219" customWidth="1"/>
    <col min="8" max="8" width="13.42578125" bestFit="1" customWidth="1"/>
  </cols>
  <sheetData>
    <row r="1" spans="1:8">
      <c r="A1" s="474" t="s">
        <v>117</v>
      </c>
      <c r="B1" s="474"/>
      <c r="C1" s="474"/>
      <c r="D1" s="474"/>
      <c r="E1" s="474"/>
      <c r="F1" s="474"/>
    </row>
    <row r="2" spans="1:8">
      <c r="H2" s="431"/>
    </row>
    <row r="3" spans="1:8">
      <c r="A3" s="466" t="s">
        <v>268</v>
      </c>
      <c r="B3" s="474"/>
      <c r="C3" s="474"/>
      <c r="D3" s="474"/>
      <c r="E3" s="474"/>
      <c r="F3" s="474"/>
    </row>
    <row r="4" spans="1:8" ht="13.5" thickBot="1">
      <c r="A4" s="75"/>
      <c r="B4" s="229"/>
      <c r="C4" s="229"/>
      <c r="D4" s="229"/>
      <c r="E4" s="229"/>
      <c r="F4" s="229"/>
    </row>
    <row r="5" spans="1:8" ht="15" customHeight="1" thickTop="1">
      <c r="A5" s="508" t="s">
        <v>47</v>
      </c>
      <c r="B5" s="508"/>
      <c r="C5" s="508"/>
      <c r="D5" s="508"/>
      <c r="E5" s="508"/>
      <c r="F5" s="521"/>
    </row>
    <row r="6" spans="1:8">
      <c r="A6" s="519"/>
      <c r="B6" s="519"/>
      <c r="C6" s="519"/>
      <c r="D6" s="519"/>
      <c r="E6" s="519"/>
      <c r="F6" s="519"/>
      <c r="G6" s="3"/>
    </row>
    <row r="7" spans="1:8" ht="12.75" customHeight="1">
      <c r="A7" s="510" t="s">
        <v>157</v>
      </c>
      <c r="C7" s="520" t="s">
        <v>158</v>
      </c>
      <c r="F7" s="520" t="s">
        <v>150</v>
      </c>
    </row>
    <row r="8" spans="1:8" ht="12.75" customHeight="1">
      <c r="A8" s="510"/>
      <c r="B8" s="492" t="s">
        <v>225</v>
      </c>
      <c r="C8" s="496"/>
      <c r="D8" s="274"/>
      <c r="E8" s="525" t="s">
        <v>160</v>
      </c>
      <c r="F8" s="496"/>
    </row>
    <row r="9" spans="1:8" ht="12.75" customHeight="1">
      <c r="A9" s="510"/>
      <c r="B9" s="522"/>
      <c r="C9" s="496"/>
      <c r="D9" s="523" t="s">
        <v>159</v>
      </c>
      <c r="E9" s="522"/>
      <c r="F9" s="496"/>
    </row>
    <row r="10" spans="1:8" ht="13.5" thickBot="1">
      <c r="A10" s="512"/>
      <c r="B10" s="498"/>
      <c r="C10" s="497"/>
      <c r="D10" s="524"/>
      <c r="E10" s="498"/>
      <c r="F10" s="497"/>
    </row>
    <row r="11" spans="1:8" s="297" customFormat="1">
      <c r="A11" s="281" t="s">
        <v>0</v>
      </c>
      <c r="B11" s="263">
        <f>SUM(B13:B40)</f>
        <v>192584245.99000001</v>
      </c>
      <c r="C11" s="263">
        <f>SUM(C13:C40)</f>
        <v>5770478</v>
      </c>
      <c r="D11" s="263">
        <f>SUM(D13:D40)</f>
        <v>938170.55</v>
      </c>
      <c r="E11" s="263">
        <f>SUM(E13:E40)</f>
        <v>7496227.3300000019</v>
      </c>
      <c r="F11" s="263">
        <f>SUM(F13:F40)</f>
        <v>60816395.679999985</v>
      </c>
    </row>
    <row r="12" spans="1:8">
      <c r="A12" s="3"/>
      <c r="B12" s="206"/>
      <c r="C12" s="205"/>
      <c r="D12" s="205"/>
      <c r="E12" s="205"/>
      <c r="F12" s="224"/>
    </row>
    <row r="13" spans="1:8">
      <c r="A13" t="s">
        <v>1</v>
      </c>
      <c r="B13" s="350">
        <v>0</v>
      </c>
      <c r="C13" s="50">
        <v>24000</v>
      </c>
      <c r="D13" s="50">
        <v>295303.06</v>
      </c>
      <c r="E13" s="126">
        <v>0</v>
      </c>
      <c r="F13" s="363">
        <v>527777.70000000019</v>
      </c>
    </row>
    <row r="14" spans="1:8">
      <c r="A14" t="s">
        <v>2</v>
      </c>
      <c r="B14" s="350">
        <v>8782160</v>
      </c>
      <c r="C14" s="50">
        <v>0</v>
      </c>
      <c r="D14" s="50">
        <v>0</v>
      </c>
      <c r="E14" s="126">
        <v>344066.58</v>
      </c>
      <c r="F14" s="363">
        <v>2001895.99</v>
      </c>
    </row>
    <row r="15" spans="1:8">
      <c r="A15" t="s">
        <v>3</v>
      </c>
      <c r="B15" s="350">
        <v>17814422</v>
      </c>
      <c r="C15" s="50">
        <v>386000</v>
      </c>
      <c r="D15" s="127">
        <v>30320.81</v>
      </c>
      <c r="E15" s="126">
        <v>898394.2300000001</v>
      </c>
      <c r="F15" s="363">
        <v>22258724.099999994</v>
      </c>
    </row>
    <row r="16" spans="1:8">
      <c r="A16" t="s">
        <v>4</v>
      </c>
      <c r="B16" s="350">
        <v>13656777</v>
      </c>
      <c r="C16" s="363">
        <v>1338000</v>
      </c>
      <c r="D16" s="50">
        <v>0</v>
      </c>
      <c r="E16" s="126">
        <v>334568.34999999998</v>
      </c>
      <c r="F16" s="363">
        <v>11366969.030000003</v>
      </c>
    </row>
    <row r="17" spans="1:6">
      <c r="A17" t="s">
        <v>5</v>
      </c>
      <c r="B17" s="350">
        <v>555481</v>
      </c>
      <c r="C17" s="368">
        <v>0</v>
      </c>
      <c r="D17" s="50">
        <v>0</v>
      </c>
      <c r="E17" s="126">
        <v>332479.82999999996</v>
      </c>
      <c r="F17" s="363">
        <v>536121.71</v>
      </c>
    </row>
    <row r="18" spans="1:6">
      <c r="B18" s="353"/>
      <c r="C18" s="332"/>
      <c r="D18" s="332"/>
      <c r="E18" s="330"/>
      <c r="F18" s="126"/>
    </row>
    <row r="19" spans="1:6">
      <c r="A19" t="s">
        <v>6</v>
      </c>
      <c r="B19" s="364">
        <v>1299119</v>
      </c>
      <c r="C19" s="363">
        <v>47500</v>
      </c>
      <c r="D19" s="50">
        <v>0</v>
      </c>
      <c r="E19" s="126">
        <v>334577.80000000005</v>
      </c>
      <c r="F19" s="363">
        <v>25151</v>
      </c>
    </row>
    <row r="20" spans="1:6">
      <c r="A20" t="s">
        <v>7</v>
      </c>
      <c r="B20" s="350">
        <v>757258</v>
      </c>
      <c r="C20" s="50">
        <v>195000</v>
      </c>
      <c r="D20" s="50">
        <v>258558.24</v>
      </c>
      <c r="E20" s="126">
        <v>47727.72</v>
      </c>
      <c r="F20" s="363">
        <v>926908.87</v>
      </c>
    </row>
    <row r="21" spans="1:6">
      <c r="A21" t="s">
        <v>8</v>
      </c>
      <c r="B21" s="350">
        <v>624175</v>
      </c>
      <c r="C21" s="50">
        <v>355000</v>
      </c>
      <c r="D21" s="50">
        <v>0</v>
      </c>
      <c r="E21" s="126">
        <v>360083.97</v>
      </c>
      <c r="F21" s="363">
        <v>205874.81</v>
      </c>
    </row>
    <row r="22" spans="1:6">
      <c r="A22" t="s">
        <v>9</v>
      </c>
      <c r="B22" s="350">
        <v>928904</v>
      </c>
      <c r="C22" s="363">
        <v>331000</v>
      </c>
      <c r="D22" s="50">
        <v>0</v>
      </c>
      <c r="E22" s="126">
        <v>694442.9</v>
      </c>
      <c r="F22" s="363">
        <v>2128750.34</v>
      </c>
    </row>
    <row r="23" spans="1:6">
      <c r="A23" t="s">
        <v>10</v>
      </c>
      <c r="B23" s="350">
        <v>373741</v>
      </c>
      <c r="C23" s="127">
        <v>0</v>
      </c>
      <c r="D23" s="50">
        <v>0</v>
      </c>
      <c r="E23" s="126">
        <v>299811.47000000003</v>
      </c>
      <c r="F23" s="363">
        <v>693381</v>
      </c>
    </row>
    <row r="24" spans="1:6">
      <c r="B24" s="353"/>
      <c r="C24" s="332"/>
      <c r="D24" s="332"/>
      <c r="E24" s="330"/>
      <c r="F24" s="126"/>
    </row>
    <row r="25" spans="1:6">
      <c r="A25" t="s">
        <v>11</v>
      </c>
      <c r="B25" s="350">
        <v>6530079</v>
      </c>
      <c r="C25" s="50">
        <v>352100</v>
      </c>
      <c r="D25" s="50">
        <v>19238.41</v>
      </c>
      <c r="E25" s="126">
        <v>318210.56</v>
      </c>
      <c r="F25" s="363">
        <v>2299851.38</v>
      </c>
    </row>
    <row r="26" spans="1:6">
      <c r="A26" t="s">
        <v>12</v>
      </c>
      <c r="B26" s="364">
        <v>5408</v>
      </c>
      <c r="C26" s="368">
        <v>120000</v>
      </c>
      <c r="D26" s="50">
        <v>0</v>
      </c>
      <c r="E26" s="126">
        <v>332125.8</v>
      </c>
      <c r="F26" s="363">
        <v>149585.40999999992</v>
      </c>
    </row>
    <row r="27" spans="1:6">
      <c r="A27" t="s">
        <v>13</v>
      </c>
      <c r="B27" s="350">
        <v>1467548</v>
      </c>
      <c r="C27" s="127">
        <v>256500</v>
      </c>
      <c r="D27" s="127">
        <v>0</v>
      </c>
      <c r="E27" s="126">
        <v>88798.080000000002</v>
      </c>
      <c r="F27" s="363">
        <v>2808839.1199999996</v>
      </c>
    </row>
    <row r="28" spans="1:6">
      <c r="A28" t="s">
        <v>14</v>
      </c>
      <c r="B28" s="350">
        <v>6550797</v>
      </c>
      <c r="C28" s="127">
        <v>448500</v>
      </c>
      <c r="D28" s="50">
        <v>334750.03000000003</v>
      </c>
      <c r="E28" s="126">
        <v>0</v>
      </c>
      <c r="F28" s="363">
        <v>4174575.72</v>
      </c>
    </row>
    <row r="29" spans="1:6">
      <c r="A29" t="s">
        <v>15</v>
      </c>
      <c r="B29" s="350">
        <v>202800</v>
      </c>
      <c r="C29" s="50">
        <v>98500</v>
      </c>
      <c r="D29" s="50">
        <v>0</v>
      </c>
      <c r="E29" s="126">
        <v>333066.79000000004</v>
      </c>
      <c r="F29" s="363">
        <v>497145.31</v>
      </c>
    </row>
    <row r="30" spans="1:6">
      <c r="B30" s="353"/>
      <c r="C30" s="332"/>
      <c r="D30" s="332"/>
      <c r="E30" s="330"/>
      <c r="F30" s="126"/>
    </row>
    <row r="31" spans="1:6">
      <c r="A31" t="s">
        <v>16</v>
      </c>
      <c r="B31" s="350">
        <v>57776368</v>
      </c>
      <c r="C31" s="50">
        <v>1648378</v>
      </c>
      <c r="D31" s="50">
        <v>0</v>
      </c>
      <c r="E31" s="126">
        <v>648264.24000000011</v>
      </c>
      <c r="F31" s="363">
        <v>846298.94000000006</v>
      </c>
    </row>
    <row r="32" spans="1:6">
      <c r="A32" t="s">
        <v>17</v>
      </c>
      <c r="B32" s="364">
        <v>68564224.989999995</v>
      </c>
      <c r="C32" s="363">
        <v>0</v>
      </c>
      <c r="D32" s="50">
        <v>0</v>
      </c>
      <c r="E32" s="126">
        <v>334999.55</v>
      </c>
      <c r="F32" s="363">
        <v>5386700.3299999982</v>
      </c>
    </row>
    <row r="33" spans="1:6">
      <c r="A33" t="s">
        <v>18</v>
      </c>
      <c r="B33" s="350">
        <v>412690</v>
      </c>
      <c r="C33" s="127">
        <v>0</v>
      </c>
      <c r="D33" s="50">
        <v>0</v>
      </c>
      <c r="E33" s="126">
        <v>323696.90000000002</v>
      </c>
      <c r="F33" s="363">
        <v>405666.4</v>
      </c>
    </row>
    <row r="34" spans="1:6">
      <c r="A34" t="s">
        <v>19</v>
      </c>
      <c r="B34" s="350">
        <v>606608</v>
      </c>
      <c r="C34" s="127">
        <v>0</v>
      </c>
      <c r="D34" s="50">
        <v>0</v>
      </c>
      <c r="E34" s="126">
        <v>342736.42000000004</v>
      </c>
      <c r="F34" s="363">
        <v>551181.3200000003</v>
      </c>
    </row>
    <row r="35" spans="1:6">
      <c r="A35" t="s">
        <v>20</v>
      </c>
      <c r="B35" s="350">
        <v>500286</v>
      </c>
      <c r="C35" s="127">
        <v>0</v>
      </c>
      <c r="D35" s="50">
        <v>0</v>
      </c>
      <c r="E35" s="126">
        <v>5651</v>
      </c>
      <c r="F35" s="363">
        <v>559234.32999999996</v>
      </c>
    </row>
    <row r="36" spans="1:6">
      <c r="B36" s="353"/>
      <c r="C36" s="332"/>
      <c r="D36" s="332"/>
      <c r="E36" s="330"/>
      <c r="F36" s="126"/>
    </row>
    <row r="37" spans="1:6">
      <c r="A37" t="s">
        <v>21</v>
      </c>
      <c r="B37" s="350">
        <v>0</v>
      </c>
      <c r="C37" s="363">
        <v>3000</v>
      </c>
      <c r="D37" s="50">
        <v>0</v>
      </c>
      <c r="E37" s="126">
        <v>367397.11000000004</v>
      </c>
      <c r="F37" s="363">
        <v>110561.12</v>
      </c>
    </row>
    <row r="38" spans="1:6">
      <c r="A38" t="s">
        <v>22</v>
      </c>
      <c r="B38" s="350">
        <v>1674217</v>
      </c>
      <c r="C38" s="50">
        <v>0</v>
      </c>
      <c r="D38" s="50">
        <v>0</v>
      </c>
      <c r="E38" s="126">
        <v>328290.40999999997</v>
      </c>
      <c r="F38" s="363">
        <v>1618676.9399999995</v>
      </c>
    </row>
    <row r="39" spans="1:6">
      <c r="A39" t="s">
        <v>23</v>
      </c>
      <c r="B39" s="350">
        <v>3092879</v>
      </c>
      <c r="C39" s="50">
        <v>167000</v>
      </c>
      <c r="D39" s="50">
        <v>0</v>
      </c>
      <c r="E39" s="126">
        <v>426837.62</v>
      </c>
      <c r="F39" s="363">
        <v>246834.60999999987</v>
      </c>
    </row>
    <row r="40" spans="1:6">
      <c r="A40" s="12" t="s">
        <v>24</v>
      </c>
      <c r="B40" s="372">
        <v>408304</v>
      </c>
      <c r="C40" s="112">
        <v>0</v>
      </c>
      <c r="D40" s="112">
        <v>0</v>
      </c>
      <c r="E40" s="128">
        <v>0</v>
      </c>
      <c r="F40" s="112">
        <v>489690.1999999999</v>
      </c>
    </row>
  </sheetData>
  <sheetProtection password="C975" sheet="1" objects="1" scenarios="1"/>
  <mergeCells count="10">
    <mergeCell ref="A1:F1"/>
    <mergeCell ref="A7:A10"/>
    <mergeCell ref="C7:C10"/>
    <mergeCell ref="F7:F10"/>
    <mergeCell ref="A5:F5"/>
    <mergeCell ref="A6:F6"/>
    <mergeCell ref="A3:F3"/>
    <mergeCell ref="B8:B10"/>
    <mergeCell ref="D9:D10"/>
    <mergeCell ref="E8:E10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Normal="100" workbookViewId="0">
      <selection activeCell="L43" sqref="L43"/>
    </sheetView>
  </sheetViews>
  <sheetFormatPr defaultRowHeight="12.75"/>
  <cols>
    <col min="1" max="1" width="21.85546875" customWidth="1"/>
    <col min="2" max="2" width="14.85546875" customWidth="1"/>
    <col min="3" max="3" width="5.42578125" customWidth="1"/>
    <col min="4" max="4" width="18.28515625" customWidth="1"/>
    <col min="5" max="5" width="5.140625" customWidth="1"/>
    <col min="6" max="6" width="18" customWidth="1"/>
    <col min="7" max="7" width="8.42578125" customWidth="1"/>
    <col min="8" max="8" width="11.28515625" customWidth="1"/>
    <col min="9" max="9" width="8" customWidth="1"/>
    <col min="10" max="10" width="11.28515625" bestFit="1" customWidth="1"/>
  </cols>
  <sheetData>
    <row r="1" spans="1:15">
      <c r="A1" s="474" t="s">
        <v>117</v>
      </c>
      <c r="B1" s="474"/>
      <c r="C1" s="474"/>
      <c r="D1" s="474"/>
      <c r="E1" s="474"/>
      <c r="F1" s="474"/>
      <c r="G1" s="474"/>
      <c r="H1" s="474"/>
      <c r="I1" s="474"/>
      <c r="J1" s="474"/>
    </row>
    <row r="3" spans="1:15">
      <c r="A3" s="466" t="s">
        <v>269</v>
      </c>
      <c r="B3" s="506"/>
      <c r="C3" s="506"/>
      <c r="D3" s="506"/>
      <c r="E3" s="506"/>
      <c r="F3" s="506"/>
      <c r="G3" s="506"/>
      <c r="H3" s="506"/>
      <c r="I3" s="506"/>
      <c r="J3" s="506"/>
    </row>
    <row r="4" spans="1:15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ht="15" customHeight="1" thickTop="1">
      <c r="A5" s="3"/>
      <c r="B5" s="43" t="s">
        <v>110</v>
      </c>
      <c r="C5" s="43"/>
      <c r="D5" s="526"/>
      <c r="E5" s="526"/>
      <c r="F5" s="526"/>
      <c r="G5" s="526"/>
      <c r="H5" s="526"/>
      <c r="I5" s="4"/>
      <c r="K5" s="3"/>
      <c r="L5" s="3"/>
      <c r="M5" s="3"/>
      <c r="N5" s="3"/>
      <c r="O5" s="3"/>
    </row>
    <row r="6" spans="1:15">
      <c r="A6" s="3" t="s">
        <v>77</v>
      </c>
      <c r="B6" s="526" t="s">
        <v>37</v>
      </c>
      <c r="C6" s="526"/>
      <c r="D6" s="526"/>
      <c r="E6" s="526"/>
      <c r="F6" s="4" t="s">
        <v>34</v>
      </c>
      <c r="G6" s="4"/>
      <c r="H6" s="4"/>
      <c r="I6" s="4"/>
      <c r="J6" s="4" t="s">
        <v>41</v>
      </c>
      <c r="K6" s="3"/>
      <c r="L6" s="3"/>
      <c r="M6" s="3"/>
      <c r="N6" s="3"/>
      <c r="O6" s="3"/>
    </row>
    <row r="7" spans="1:15">
      <c r="A7" s="3" t="s">
        <v>33</v>
      </c>
      <c r="B7" s="526" t="s">
        <v>38</v>
      </c>
      <c r="C7" s="526"/>
      <c r="D7" s="526"/>
      <c r="E7" s="526"/>
      <c r="F7" s="4" t="s">
        <v>75</v>
      </c>
      <c r="G7" s="4"/>
      <c r="H7" s="4"/>
      <c r="I7" s="4"/>
      <c r="J7" s="4" t="s">
        <v>38</v>
      </c>
      <c r="K7" s="3"/>
      <c r="L7" s="3"/>
      <c r="M7" s="3"/>
      <c r="N7" s="3"/>
      <c r="O7" s="3"/>
    </row>
    <row r="8" spans="1:15" ht="13.5" thickBot="1">
      <c r="A8" s="7" t="s">
        <v>132</v>
      </c>
      <c r="B8" s="527" t="s">
        <v>48</v>
      </c>
      <c r="C8" s="527"/>
      <c r="D8" s="527"/>
      <c r="E8" s="527"/>
      <c r="F8" s="8" t="s">
        <v>48</v>
      </c>
      <c r="G8" s="8"/>
      <c r="H8" s="8"/>
      <c r="I8" s="8"/>
      <c r="J8" s="8" t="s">
        <v>48</v>
      </c>
    </row>
    <row r="9" spans="1:15">
      <c r="A9" s="3" t="s">
        <v>0</v>
      </c>
      <c r="B9" s="244">
        <f>SUM(B11:B38)</f>
        <v>9703230.6400000006</v>
      </c>
      <c r="C9" s="204"/>
      <c r="D9" s="207"/>
      <c r="E9" s="204"/>
      <c r="F9" s="244">
        <f>SUM(F11:F38)</f>
        <v>294121716.80000001</v>
      </c>
      <c r="G9" s="177"/>
      <c r="H9" s="177"/>
      <c r="I9" s="177"/>
      <c r="J9" s="177">
        <f>SUM(J11:J38)</f>
        <v>0</v>
      </c>
    </row>
    <row r="10" spans="1:15">
      <c r="A10" s="3"/>
      <c r="B10" s="203"/>
      <c r="C10" s="203"/>
      <c r="D10" s="203"/>
      <c r="E10" s="203"/>
      <c r="F10" s="203"/>
      <c r="G10" s="126"/>
      <c r="H10" s="126"/>
      <c r="I10" s="126"/>
      <c r="J10" s="126"/>
    </row>
    <row r="11" spans="1:15">
      <c r="A11" t="s">
        <v>1</v>
      </c>
      <c r="B11" s="126">
        <v>203744.67</v>
      </c>
      <c r="C11" s="340"/>
      <c r="D11" s="330"/>
      <c r="E11" s="330"/>
      <c r="F11" s="126">
        <v>1496000</v>
      </c>
      <c r="G11" s="126"/>
      <c r="H11" s="126"/>
      <c r="I11" s="126"/>
      <c r="J11" s="126">
        <v>0</v>
      </c>
    </row>
    <row r="12" spans="1:15">
      <c r="A12" t="s">
        <v>2</v>
      </c>
      <c r="B12" s="126">
        <v>932549</v>
      </c>
      <c r="C12" s="330"/>
      <c r="D12" s="341"/>
      <c r="E12" s="330"/>
      <c r="F12" s="126">
        <v>46683421</v>
      </c>
      <c r="G12" s="126"/>
      <c r="H12" s="126"/>
      <c r="I12" s="126"/>
      <c r="J12" s="126">
        <v>0</v>
      </c>
    </row>
    <row r="13" spans="1:15">
      <c r="A13" t="s">
        <v>3</v>
      </c>
      <c r="B13" s="126">
        <v>759860.49</v>
      </c>
      <c r="C13" s="126"/>
      <c r="D13" s="373"/>
      <c r="E13" s="126"/>
      <c r="F13" s="126">
        <v>16467415.99</v>
      </c>
      <c r="G13" s="126"/>
      <c r="H13" s="126"/>
      <c r="I13" s="126"/>
      <c r="J13" s="126">
        <v>0</v>
      </c>
    </row>
    <row r="14" spans="1:15">
      <c r="A14" t="s">
        <v>4</v>
      </c>
      <c r="B14" s="126">
        <v>994439</v>
      </c>
      <c r="C14" s="126"/>
      <c r="D14" s="373"/>
      <c r="E14" s="126"/>
      <c r="F14" s="126">
        <v>24767250</v>
      </c>
      <c r="G14" s="126"/>
      <c r="H14" s="126"/>
      <c r="I14" s="126"/>
      <c r="J14" s="126">
        <v>0</v>
      </c>
    </row>
    <row r="15" spans="1:15">
      <c r="A15" t="s">
        <v>5</v>
      </c>
      <c r="B15" s="126">
        <v>37633.629999999997</v>
      </c>
      <c r="C15" s="126"/>
      <c r="D15" s="373"/>
      <c r="E15" s="126"/>
      <c r="F15" s="126">
        <v>4493969</v>
      </c>
      <c r="G15" s="126"/>
      <c r="H15" s="126"/>
      <c r="I15" s="126"/>
      <c r="J15" s="126">
        <v>0</v>
      </c>
    </row>
    <row r="16" spans="1:15">
      <c r="B16" s="330"/>
      <c r="C16" s="330"/>
      <c r="D16" s="330"/>
      <c r="E16" s="330"/>
      <c r="F16" s="330"/>
      <c r="G16" s="126"/>
      <c r="H16" s="126"/>
      <c r="I16" s="126"/>
      <c r="J16" s="126"/>
    </row>
    <row r="17" spans="1:10">
      <c r="A17" t="s">
        <v>6</v>
      </c>
      <c r="B17" s="126">
        <v>177702.79</v>
      </c>
      <c r="C17" s="126"/>
      <c r="D17" s="373"/>
      <c r="E17" s="126"/>
      <c r="F17" s="126">
        <v>1466821.57</v>
      </c>
      <c r="G17" s="126"/>
      <c r="H17" s="126"/>
      <c r="I17" s="126"/>
      <c r="J17" s="126">
        <v>0</v>
      </c>
    </row>
    <row r="18" spans="1:10">
      <c r="A18" t="s">
        <v>7</v>
      </c>
      <c r="B18" s="126">
        <v>90587.86</v>
      </c>
      <c r="C18" s="126"/>
      <c r="D18" s="373"/>
      <c r="E18" s="126"/>
      <c r="F18" s="126">
        <v>8421045.6500000004</v>
      </c>
      <c r="G18" s="126"/>
      <c r="H18" s="126"/>
      <c r="I18" s="126"/>
      <c r="J18" s="126">
        <v>0</v>
      </c>
    </row>
    <row r="19" spans="1:10">
      <c r="A19" t="s">
        <v>8</v>
      </c>
      <c r="B19" s="126">
        <v>345041.8</v>
      </c>
      <c r="C19" s="126"/>
      <c r="D19" s="373"/>
      <c r="E19" s="126"/>
      <c r="F19" s="126">
        <v>2370160</v>
      </c>
      <c r="G19" s="126"/>
      <c r="H19" s="126"/>
      <c r="I19" s="126"/>
      <c r="J19" s="126">
        <v>0</v>
      </c>
    </row>
    <row r="20" spans="1:10">
      <c r="A20" t="s">
        <v>9</v>
      </c>
      <c r="B20" s="126">
        <v>369286.1</v>
      </c>
      <c r="C20" s="126"/>
      <c r="D20" s="373"/>
      <c r="E20" s="126"/>
      <c r="F20" s="126">
        <v>10368678.039999999</v>
      </c>
      <c r="G20" s="126"/>
      <c r="H20" s="126"/>
      <c r="I20" s="126"/>
      <c r="J20" s="126">
        <v>0</v>
      </c>
    </row>
    <row r="21" spans="1:10">
      <c r="A21" t="s">
        <v>10</v>
      </c>
      <c r="B21" s="126">
        <v>92797</v>
      </c>
      <c r="C21" s="126"/>
      <c r="D21" s="373"/>
      <c r="E21" s="126"/>
      <c r="F21" s="126">
        <v>2143218</v>
      </c>
      <c r="G21" s="126"/>
      <c r="H21" s="126"/>
      <c r="I21" s="126"/>
      <c r="J21" s="126">
        <v>0</v>
      </c>
    </row>
    <row r="22" spans="1:10">
      <c r="B22" s="330"/>
      <c r="C22" s="330"/>
      <c r="D22" s="330"/>
      <c r="E22" s="330"/>
      <c r="F22" s="330"/>
      <c r="G22" s="126"/>
      <c r="H22" s="126"/>
      <c r="I22" s="126"/>
      <c r="J22" s="126"/>
    </row>
    <row r="23" spans="1:10">
      <c r="A23" t="s">
        <v>11</v>
      </c>
      <c r="B23" s="126">
        <v>245319</v>
      </c>
      <c r="C23" s="126"/>
      <c r="D23" s="373"/>
      <c r="E23" s="126"/>
      <c r="F23" s="126">
        <v>19591739</v>
      </c>
      <c r="G23" s="126"/>
      <c r="H23" s="126"/>
      <c r="I23" s="126"/>
      <c r="J23" s="126">
        <v>0</v>
      </c>
    </row>
    <row r="24" spans="1:10">
      <c r="A24" t="s">
        <v>12</v>
      </c>
      <c r="B24" s="126">
        <v>156386</v>
      </c>
      <c r="C24" s="126"/>
      <c r="D24" s="373"/>
      <c r="E24" s="126"/>
      <c r="F24" s="126"/>
      <c r="G24" s="126"/>
      <c r="H24" s="126"/>
      <c r="I24" s="126"/>
      <c r="J24" s="126">
        <v>0</v>
      </c>
    </row>
    <row r="25" spans="1:10">
      <c r="A25" t="s">
        <v>13</v>
      </c>
      <c r="B25" s="126">
        <v>389348.87</v>
      </c>
      <c r="C25" s="126"/>
      <c r="D25" s="373"/>
      <c r="E25" s="126"/>
      <c r="F25" s="126">
        <v>10420053</v>
      </c>
      <c r="G25" s="126"/>
      <c r="H25" s="126"/>
      <c r="I25" s="126"/>
      <c r="J25" s="126">
        <v>0</v>
      </c>
    </row>
    <row r="26" spans="1:10">
      <c r="A26" t="s">
        <v>14</v>
      </c>
      <c r="B26" s="126">
        <v>332874</v>
      </c>
      <c r="C26" s="126"/>
      <c r="D26" s="373"/>
      <c r="E26" s="126"/>
      <c r="F26" s="126">
        <v>25711134</v>
      </c>
      <c r="G26" s="126"/>
      <c r="H26" s="126"/>
      <c r="I26" s="126"/>
      <c r="J26" s="126">
        <v>0</v>
      </c>
    </row>
    <row r="27" spans="1:10">
      <c r="A27" t="s">
        <v>15</v>
      </c>
      <c r="B27" s="126">
        <v>85696</v>
      </c>
      <c r="C27" s="126"/>
      <c r="D27" s="373"/>
      <c r="E27" s="126"/>
      <c r="F27" s="126">
        <v>120000</v>
      </c>
      <c r="G27" s="126"/>
      <c r="H27" s="126"/>
      <c r="I27" s="126"/>
      <c r="J27" s="126">
        <v>0</v>
      </c>
    </row>
    <row r="28" spans="1:10">
      <c r="B28" s="330"/>
      <c r="C28" s="330"/>
      <c r="D28" s="330"/>
      <c r="E28" s="330"/>
      <c r="F28" s="330"/>
      <c r="G28" s="126"/>
      <c r="H28" s="126"/>
      <c r="I28" s="126"/>
      <c r="J28" s="126"/>
    </row>
    <row r="29" spans="1:10">
      <c r="A29" t="s">
        <v>16</v>
      </c>
      <c r="B29" s="126">
        <v>1614566</v>
      </c>
      <c r="C29" s="126"/>
      <c r="D29" s="373"/>
      <c r="E29" s="126"/>
      <c r="F29" s="126">
        <v>42779970</v>
      </c>
      <c r="G29" s="126"/>
      <c r="H29" s="126"/>
      <c r="I29" s="126"/>
      <c r="J29" s="126">
        <v>0</v>
      </c>
    </row>
    <row r="30" spans="1:10">
      <c r="A30" t="s">
        <v>17</v>
      </c>
      <c r="B30" s="126">
        <v>1587345</v>
      </c>
      <c r="C30" s="126"/>
      <c r="D30" s="373"/>
      <c r="E30" s="126"/>
      <c r="F30" s="126">
        <v>23135194</v>
      </c>
      <c r="G30" s="126"/>
      <c r="H30" s="126"/>
      <c r="I30" s="126"/>
      <c r="J30" s="126">
        <v>0</v>
      </c>
    </row>
    <row r="31" spans="1:10">
      <c r="A31" t="s">
        <v>18</v>
      </c>
      <c r="B31" s="126">
        <v>66786.45</v>
      </c>
      <c r="C31" s="126"/>
      <c r="D31" s="373"/>
      <c r="E31" s="126"/>
      <c r="F31" s="126">
        <v>3559255.46</v>
      </c>
      <c r="G31" s="278"/>
      <c r="H31" s="126"/>
      <c r="I31" s="126"/>
      <c r="J31" s="126">
        <v>0</v>
      </c>
    </row>
    <row r="32" spans="1:10">
      <c r="A32" t="s">
        <v>19</v>
      </c>
      <c r="B32" s="126">
        <v>250282.47</v>
      </c>
      <c r="C32" s="126"/>
      <c r="D32" s="373"/>
      <c r="E32" s="126"/>
      <c r="F32" s="126">
        <v>9852122.3699999992</v>
      </c>
      <c r="G32" s="126"/>
      <c r="H32" s="126"/>
      <c r="I32" s="126"/>
      <c r="J32" s="126">
        <v>0</v>
      </c>
    </row>
    <row r="33" spans="1:10">
      <c r="A33" t="s">
        <v>20</v>
      </c>
      <c r="B33" s="126">
        <v>68721.97</v>
      </c>
      <c r="C33" s="126"/>
      <c r="D33" s="373"/>
      <c r="E33" s="126"/>
      <c r="F33" s="126">
        <v>186183.19</v>
      </c>
      <c r="G33" s="126"/>
      <c r="H33" s="126"/>
      <c r="I33" s="126"/>
      <c r="J33" s="126">
        <v>0</v>
      </c>
    </row>
    <row r="34" spans="1:10">
      <c r="B34" s="330"/>
      <c r="C34" s="330"/>
      <c r="D34" s="330"/>
      <c r="E34" s="330"/>
      <c r="F34" s="330"/>
      <c r="G34" s="126"/>
      <c r="H34" s="126"/>
      <c r="I34" s="126"/>
      <c r="J34" s="126"/>
    </row>
    <row r="35" spans="1:10">
      <c r="A35" t="s">
        <v>21</v>
      </c>
      <c r="B35" s="126">
        <v>83925.37</v>
      </c>
      <c r="C35" s="126"/>
      <c r="D35" s="373"/>
      <c r="E35" s="126"/>
      <c r="F35" s="126">
        <v>206232.5</v>
      </c>
      <c r="G35" s="126"/>
      <c r="H35" s="126"/>
      <c r="I35" s="126"/>
      <c r="J35" s="126">
        <v>0</v>
      </c>
    </row>
    <row r="36" spans="1:10">
      <c r="A36" t="s">
        <v>22</v>
      </c>
      <c r="B36" s="126">
        <v>502131.63</v>
      </c>
      <c r="C36" s="126"/>
      <c r="D36" s="373"/>
      <c r="E36" s="126"/>
      <c r="F36" s="126">
        <v>6987040.54</v>
      </c>
      <c r="G36" s="126"/>
      <c r="H36" s="126"/>
      <c r="I36" s="126"/>
      <c r="J36" s="126">
        <v>0</v>
      </c>
    </row>
    <row r="37" spans="1:10">
      <c r="A37" t="s">
        <v>23</v>
      </c>
      <c r="B37" s="126">
        <v>158834.28</v>
      </c>
      <c r="C37" s="23"/>
      <c r="D37" s="374"/>
      <c r="E37" s="126"/>
      <c r="F37" s="126">
        <v>27940234.079999998</v>
      </c>
      <c r="G37" s="126"/>
      <c r="H37" s="126"/>
      <c r="I37" s="126"/>
      <c r="J37" s="126">
        <v>0</v>
      </c>
    </row>
    <row r="38" spans="1:10">
      <c r="A38" s="12" t="s">
        <v>24</v>
      </c>
      <c r="B38" s="128">
        <v>157371.26</v>
      </c>
      <c r="C38" s="316"/>
      <c r="D38" s="316"/>
      <c r="E38" s="128"/>
      <c r="F38" s="128">
        <v>4954579.41</v>
      </c>
      <c r="G38" s="128"/>
      <c r="H38" s="128"/>
      <c r="I38" s="128"/>
      <c r="J38" s="126">
        <v>0</v>
      </c>
    </row>
    <row r="39" spans="1:10">
      <c r="F39" s="5"/>
      <c r="G39" s="5"/>
    </row>
    <row r="40" spans="1:10">
      <c r="F40" s="5"/>
      <c r="G40" s="5"/>
    </row>
    <row r="41" spans="1:10">
      <c r="B41" s="429"/>
      <c r="C41" s="429"/>
      <c r="D41" s="429"/>
      <c r="E41" s="429"/>
      <c r="F41" s="429"/>
      <c r="G41" s="5"/>
    </row>
    <row r="42" spans="1:10">
      <c r="B42" s="429"/>
      <c r="C42" s="429"/>
      <c r="D42" s="429"/>
      <c r="E42" s="429"/>
      <c r="F42" s="429"/>
    </row>
    <row r="43" spans="1:10">
      <c r="B43" s="429"/>
      <c r="C43" s="429"/>
      <c r="D43" s="429"/>
      <c r="E43" s="429"/>
      <c r="F43" s="429"/>
    </row>
    <row r="44" spans="1:10">
      <c r="B44" s="429"/>
      <c r="C44" s="429"/>
      <c r="D44" s="429"/>
      <c r="E44" s="429"/>
      <c r="F44" s="429"/>
    </row>
    <row r="45" spans="1:10">
      <c r="B45" s="429"/>
      <c r="C45" s="429"/>
      <c r="D45" s="429"/>
      <c r="E45" s="429"/>
      <c r="F45" s="429"/>
    </row>
    <row r="46" spans="1:10">
      <c r="B46" s="429"/>
      <c r="C46" s="429"/>
      <c r="D46" s="429"/>
      <c r="E46" s="429"/>
      <c r="F46" s="429"/>
    </row>
    <row r="47" spans="1:10">
      <c r="B47" s="429"/>
      <c r="C47" s="429"/>
      <c r="D47" s="429"/>
      <c r="E47" s="429"/>
      <c r="F47" s="429"/>
    </row>
    <row r="48" spans="1:10">
      <c r="B48" s="429"/>
      <c r="C48" s="429"/>
      <c r="D48" s="429"/>
      <c r="E48" s="429"/>
      <c r="F48" s="429"/>
    </row>
    <row r="49" spans="2:6">
      <c r="B49" s="429"/>
      <c r="C49" s="429"/>
      <c r="D49" s="429"/>
      <c r="E49" s="429"/>
      <c r="F49" s="429"/>
    </row>
    <row r="50" spans="2:6">
      <c r="B50" s="429"/>
      <c r="C50" s="429"/>
      <c r="D50" s="429"/>
      <c r="E50" s="429"/>
      <c r="F50" s="429"/>
    </row>
    <row r="51" spans="2:6">
      <c r="B51" s="429"/>
      <c r="C51" s="429"/>
      <c r="D51" s="429"/>
      <c r="E51" s="429"/>
      <c r="F51" s="429"/>
    </row>
    <row r="52" spans="2:6">
      <c r="B52" s="429"/>
      <c r="C52" s="429"/>
      <c r="D52" s="429"/>
      <c r="E52" s="429"/>
      <c r="F52" s="429"/>
    </row>
    <row r="53" spans="2:6">
      <c r="B53" s="429"/>
      <c r="C53" s="429"/>
      <c r="D53" s="429"/>
      <c r="E53" s="429"/>
      <c r="F53" s="429"/>
    </row>
    <row r="54" spans="2:6">
      <c r="B54" s="429"/>
      <c r="C54" s="429"/>
      <c r="D54" s="429"/>
      <c r="E54" s="429"/>
      <c r="F54" s="429"/>
    </row>
    <row r="55" spans="2:6">
      <c r="B55" s="429"/>
      <c r="C55" s="429"/>
      <c r="D55" s="429"/>
      <c r="E55" s="429"/>
      <c r="F55" s="429"/>
    </row>
    <row r="56" spans="2:6">
      <c r="B56" s="429"/>
      <c r="C56" s="429"/>
      <c r="D56" s="429"/>
      <c r="E56" s="429"/>
      <c r="F56" s="429"/>
    </row>
    <row r="57" spans="2:6">
      <c r="B57" s="429"/>
      <c r="C57" s="429"/>
      <c r="D57" s="429"/>
      <c r="E57" s="429"/>
      <c r="F57" s="429"/>
    </row>
    <row r="58" spans="2:6">
      <c r="B58" s="429"/>
      <c r="C58" s="429"/>
      <c r="D58" s="429"/>
      <c r="E58" s="429"/>
      <c r="F58" s="429"/>
    </row>
    <row r="59" spans="2:6">
      <c r="B59" s="429"/>
      <c r="C59" s="429"/>
      <c r="D59" s="429"/>
      <c r="E59" s="429"/>
      <c r="F59" s="429"/>
    </row>
    <row r="60" spans="2:6">
      <c r="B60" s="429"/>
      <c r="C60" s="429"/>
      <c r="D60" s="429"/>
      <c r="E60" s="429"/>
      <c r="F60" s="429"/>
    </row>
    <row r="61" spans="2:6">
      <c r="B61" s="429"/>
      <c r="C61" s="429"/>
      <c r="D61" s="429"/>
      <c r="E61" s="429"/>
      <c r="F61" s="429"/>
    </row>
    <row r="62" spans="2:6">
      <c r="B62" s="429"/>
      <c r="C62" s="429"/>
      <c r="D62" s="429"/>
      <c r="E62" s="429"/>
      <c r="F62" s="429"/>
    </row>
    <row r="63" spans="2:6">
      <c r="B63" s="429"/>
      <c r="C63" s="429"/>
      <c r="D63" s="429"/>
      <c r="E63" s="429"/>
      <c r="F63" s="429"/>
    </row>
    <row r="64" spans="2:6">
      <c r="B64" s="429"/>
      <c r="C64" s="429"/>
      <c r="D64" s="429"/>
      <c r="E64" s="429"/>
      <c r="F64" s="429"/>
    </row>
    <row r="65" spans="2:6">
      <c r="B65" s="429"/>
      <c r="C65" s="429"/>
      <c r="D65" s="429"/>
      <c r="E65" s="429"/>
      <c r="F65" s="429"/>
    </row>
    <row r="66" spans="2:6">
      <c r="B66" s="429"/>
      <c r="C66" s="429"/>
      <c r="D66" s="429"/>
      <c r="E66" s="429"/>
      <c r="F66" s="429"/>
    </row>
    <row r="67" spans="2:6">
      <c r="B67" s="429"/>
      <c r="C67" s="429"/>
      <c r="D67" s="429"/>
      <c r="E67" s="429"/>
      <c r="F67" s="429"/>
    </row>
    <row r="68" spans="2:6">
      <c r="B68" s="429"/>
      <c r="C68" s="429"/>
      <c r="D68" s="429"/>
      <c r="E68" s="429"/>
      <c r="F68" s="429"/>
    </row>
  </sheetData>
  <sheetProtection password="C975" sheet="1" objects="1" scenarios="1"/>
  <mergeCells count="9">
    <mergeCell ref="A1:J1"/>
    <mergeCell ref="A3:J3"/>
    <mergeCell ref="D5:H5"/>
    <mergeCell ref="B8:C8"/>
    <mergeCell ref="B7:C7"/>
    <mergeCell ref="B6:C6"/>
    <mergeCell ref="D8:E8"/>
    <mergeCell ref="D7:E7"/>
    <mergeCell ref="D6:E6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topLeftCell="A7" zoomScaleNormal="100" workbookViewId="0">
      <selection activeCell="L43" sqref="L43"/>
    </sheetView>
  </sheetViews>
  <sheetFormatPr defaultRowHeight="12.75"/>
  <cols>
    <col min="1" max="1" width="17" style="3" customWidth="1"/>
    <col min="2" max="2" width="16" style="194" bestFit="1" customWidth="1"/>
    <col min="3" max="3" width="14.7109375" style="194" customWidth="1"/>
    <col min="4" max="4" width="13.85546875" style="194" bestFit="1" customWidth="1"/>
    <col min="5" max="6" width="14.7109375" style="197" customWidth="1"/>
    <col min="7" max="7" width="12.85546875" style="194" bestFit="1" customWidth="1"/>
    <col min="8" max="10" width="12.85546875" style="194" customWidth="1"/>
    <col min="11" max="11" width="11.28515625" style="194" bestFit="1" customWidth="1"/>
    <col min="12" max="12" width="14.7109375" style="3" customWidth="1"/>
    <col min="13" max="13" width="13.5703125" style="3" bestFit="1" customWidth="1"/>
    <col min="14" max="14" width="14" style="3" customWidth="1"/>
    <col min="15" max="15" width="9.140625" style="3"/>
    <col min="16" max="16" width="12.28515625" style="3" bestFit="1" customWidth="1"/>
    <col min="17" max="17" width="9.140625" style="3"/>
    <col min="18" max="18" width="13.42578125" style="3" bestFit="1" customWidth="1"/>
    <col min="19" max="16384" width="9.140625" style="3"/>
  </cols>
  <sheetData>
    <row r="1" spans="1:37">
      <c r="A1" s="526" t="s">
        <v>118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37">
      <c r="A2" s="526"/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3" t="s">
        <v>85</v>
      </c>
      <c r="M2" s="40"/>
    </row>
    <row r="3" spans="1:37">
      <c r="A3" s="532" t="s">
        <v>270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M3" s="455"/>
      <c r="N3" s="40"/>
    </row>
    <row r="4" spans="1:37" ht="13.5" thickBot="1">
      <c r="F4" s="283"/>
      <c r="N4" s="455"/>
    </row>
    <row r="5" spans="1:37" ht="15" customHeight="1" thickTop="1">
      <c r="A5" s="6"/>
      <c r="B5" s="195"/>
      <c r="C5" s="195"/>
      <c r="D5" s="215"/>
      <c r="E5" s="216"/>
      <c r="F5" s="537" t="s">
        <v>228</v>
      </c>
      <c r="G5" s="531"/>
      <c r="H5" s="531"/>
      <c r="I5" s="531"/>
      <c r="J5" s="531"/>
      <c r="K5" s="531"/>
    </row>
    <row r="6" spans="1:37">
      <c r="D6" s="211"/>
      <c r="E6" s="212" t="s">
        <v>136</v>
      </c>
      <c r="F6" s="538"/>
      <c r="G6" s="528" t="s">
        <v>229</v>
      </c>
      <c r="H6" s="528"/>
      <c r="I6" s="528"/>
      <c r="J6" s="528"/>
      <c r="K6" s="528"/>
    </row>
    <row r="7" spans="1:37" ht="12.75" customHeight="1">
      <c r="A7" s="3" t="s">
        <v>77</v>
      </c>
      <c r="B7" s="211" t="s">
        <v>43</v>
      </c>
      <c r="C7" s="534" t="s">
        <v>215</v>
      </c>
      <c r="D7" s="211" t="s">
        <v>134</v>
      </c>
      <c r="E7" s="529" t="s">
        <v>175</v>
      </c>
      <c r="F7" s="538"/>
      <c r="G7" s="211"/>
      <c r="H7" s="211"/>
      <c r="I7" s="211"/>
      <c r="J7" s="211"/>
      <c r="K7" s="211" t="s">
        <v>68</v>
      </c>
    </row>
    <row r="8" spans="1:37" ht="12.75" customHeight="1">
      <c r="A8" s="3" t="s">
        <v>33</v>
      </c>
      <c r="B8" s="211" t="s">
        <v>51</v>
      </c>
      <c r="C8" s="534"/>
      <c r="D8" s="211" t="s">
        <v>33</v>
      </c>
      <c r="E8" s="529"/>
      <c r="F8" s="538"/>
      <c r="G8" s="211" t="s">
        <v>67</v>
      </c>
      <c r="H8" s="211" t="s">
        <v>44</v>
      </c>
      <c r="I8" s="211" t="s">
        <v>231</v>
      </c>
      <c r="J8" s="536" t="s">
        <v>230</v>
      </c>
      <c r="K8" s="211" t="s">
        <v>69</v>
      </c>
    </row>
    <row r="9" spans="1:37" ht="13.5" thickBot="1">
      <c r="A9" s="7" t="s">
        <v>132</v>
      </c>
      <c r="B9" s="213" t="s">
        <v>45</v>
      </c>
      <c r="C9" s="535"/>
      <c r="D9" s="213" t="s">
        <v>55</v>
      </c>
      <c r="E9" s="530"/>
      <c r="F9" s="539"/>
      <c r="G9" s="213" t="s">
        <v>63</v>
      </c>
      <c r="H9" s="213" t="s">
        <v>61</v>
      </c>
      <c r="I9" s="213" t="s">
        <v>232</v>
      </c>
      <c r="J9" s="497"/>
      <c r="K9" s="213" t="s">
        <v>33</v>
      </c>
      <c r="M9" s="452"/>
      <c r="N9" s="32"/>
      <c r="P9" s="145"/>
      <c r="R9" s="54"/>
    </row>
    <row r="10" spans="1:37" s="282" customFormat="1">
      <c r="A10" s="281" t="s">
        <v>0</v>
      </c>
      <c r="B10" s="222">
        <f t="shared" ref="B10:K10" si="0">SUM(B12:B39)</f>
        <v>815306091.54999995</v>
      </c>
      <c r="C10" s="222">
        <f t="shared" si="0"/>
        <v>2799</v>
      </c>
      <c r="D10" s="222">
        <f t="shared" si="0"/>
        <v>87501</v>
      </c>
      <c r="E10" s="222">
        <f t="shared" si="0"/>
        <v>9405446.3399999999</v>
      </c>
      <c r="F10" s="222">
        <f t="shared" si="0"/>
        <v>0</v>
      </c>
      <c r="G10" s="222">
        <f t="shared" si="0"/>
        <v>8028223.6000000015</v>
      </c>
      <c r="H10" s="222">
        <f t="shared" si="0"/>
        <v>203677.46</v>
      </c>
      <c r="I10" s="222">
        <f t="shared" si="0"/>
        <v>71530.679999999993</v>
      </c>
      <c r="J10" s="222">
        <f t="shared" si="0"/>
        <v>488002.6700000001</v>
      </c>
      <c r="K10" s="222">
        <f t="shared" si="0"/>
        <v>0</v>
      </c>
    </row>
    <row r="11" spans="1:37">
      <c r="B11" s="299"/>
      <c r="C11" s="299"/>
      <c r="D11" s="223"/>
      <c r="E11" s="300"/>
      <c r="F11" s="300"/>
      <c r="G11" s="223"/>
      <c r="H11" s="223"/>
      <c r="I11" s="223"/>
      <c r="J11" s="223"/>
      <c r="K11" s="223"/>
    </row>
    <row r="12" spans="1:37">
      <c r="A12" s="3" t="s">
        <v>1</v>
      </c>
      <c r="B12" s="248">
        <f>SUM(C12:K12)+SUM('Tbl8b - Fed'!B12:K12)+SUM('Tbl8c - Fed'!B12:J12)+SUM('Tbl8d - Fed'!B12:L12)+SUM('Tbl8e - Fed'!B12:M12)</f>
        <v>12617328.91</v>
      </c>
      <c r="C12" s="120">
        <v>0</v>
      </c>
      <c r="D12" s="127">
        <v>0</v>
      </c>
      <c r="E12" s="127"/>
      <c r="F12" s="127">
        <v>0</v>
      </c>
      <c r="G12" s="127">
        <v>129173</v>
      </c>
      <c r="H12" s="127">
        <v>0</v>
      </c>
      <c r="I12" s="127">
        <v>0</v>
      </c>
      <c r="J12" s="127">
        <v>37355.160000000003</v>
      </c>
      <c r="K12" s="127">
        <v>0</v>
      </c>
      <c r="L12" s="20"/>
      <c r="M12" s="40"/>
      <c r="N12" s="248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>
      <c r="A13" s="3" t="s">
        <v>2</v>
      </c>
      <c r="B13" s="248">
        <f>SUM(C13:K13)+SUM('Tbl8b - Fed'!B13:K13)+SUM('Tbl8c - Fed'!B13:J13)+SUM('Tbl8d - Fed'!B13:L13)+SUM('Tbl8e - Fed'!B13:M13)</f>
        <v>55957616.549999997</v>
      </c>
      <c r="C13" s="120">
        <v>0</v>
      </c>
      <c r="D13" s="127">
        <v>0</v>
      </c>
      <c r="E13" s="414">
        <v>508856.68</v>
      </c>
      <c r="F13" s="127">
        <v>0</v>
      </c>
      <c r="G13" s="314">
        <v>580613.29</v>
      </c>
      <c r="H13" s="127">
        <v>0</v>
      </c>
      <c r="I13" s="127">
        <v>0</v>
      </c>
      <c r="J13" s="314">
        <v>10000</v>
      </c>
      <c r="K13" s="314">
        <v>0</v>
      </c>
      <c r="L13" s="20"/>
      <c r="M13" s="40"/>
      <c r="N13" s="248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>
      <c r="A14" s="3" t="s">
        <v>3</v>
      </c>
      <c r="B14" s="248">
        <f>SUM(C14:K14)+SUM('Tbl8b - Fed'!B14:K14)+SUM('Tbl8c - Fed'!B14:J14)+SUM('Tbl8d - Fed'!B14:L14)+SUM('Tbl8e - Fed'!B14:M14)</f>
        <v>171690143.65999997</v>
      </c>
      <c r="C14" s="120">
        <v>0</v>
      </c>
      <c r="D14" s="127">
        <v>0</v>
      </c>
      <c r="E14" s="414">
        <v>372402.33</v>
      </c>
      <c r="F14" s="127">
        <v>0</v>
      </c>
      <c r="G14" s="127">
        <v>1718742.01</v>
      </c>
      <c r="H14" s="127">
        <v>0</v>
      </c>
      <c r="I14" s="127">
        <v>6401.25</v>
      </c>
      <c r="J14" s="127">
        <v>21485.86</v>
      </c>
      <c r="K14" s="127">
        <v>0</v>
      </c>
      <c r="L14" s="20"/>
      <c r="M14" s="40"/>
      <c r="N14" s="248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>
      <c r="A15" s="3" t="s">
        <v>4</v>
      </c>
      <c r="B15" s="248">
        <f>SUM(C15:K15)+SUM('Tbl8b - Fed'!B15:K15)+SUM('Tbl8c - Fed'!B15:J15)+SUM('Tbl8d - Fed'!B15:L15)+SUM('Tbl8e - Fed'!B15:M15)</f>
        <v>96105226.00999999</v>
      </c>
      <c r="C15" s="120">
        <v>0</v>
      </c>
      <c r="D15" s="127">
        <v>0</v>
      </c>
      <c r="E15" s="414">
        <v>619705.63</v>
      </c>
      <c r="F15" s="127">
        <v>0</v>
      </c>
      <c r="G15" s="127">
        <v>952673.28000000003</v>
      </c>
      <c r="H15" s="127">
        <v>27398.66</v>
      </c>
      <c r="I15" s="127">
        <v>0</v>
      </c>
      <c r="J15" s="127">
        <v>7500</v>
      </c>
      <c r="K15" s="127">
        <v>0</v>
      </c>
      <c r="L15" s="20"/>
      <c r="M15" s="319"/>
      <c r="N15" s="248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13.5" customHeight="1">
      <c r="A16" s="3" t="s">
        <v>5</v>
      </c>
      <c r="B16" s="248">
        <f>SUM(C16:K16)+SUM('Tbl8b - Fed'!B16:K16)+SUM('Tbl8c - Fed'!B16:J16)+SUM('Tbl8d - Fed'!B16:L16)+SUM('Tbl8e - Fed'!B16:M16)</f>
        <v>10044892.439999999</v>
      </c>
      <c r="C16" s="120">
        <v>0</v>
      </c>
      <c r="D16" s="127"/>
      <c r="E16" s="414">
        <v>29656.190000000002</v>
      </c>
      <c r="F16" s="127">
        <v>0</v>
      </c>
      <c r="G16" s="127">
        <v>110100.25</v>
      </c>
      <c r="H16" s="127">
        <v>0</v>
      </c>
      <c r="I16" s="127">
        <v>0</v>
      </c>
      <c r="J16" s="127">
        <v>57507.78</v>
      </c>
      <c r="K16" s="127">
        <v>0</v>
      </c>
      <c r="L16" s="20"/>
      <c r="M16" s="319"/>
      <c r="N16" s="24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ht="13.5" customHeight="1">
      <c r="B17" s="248"/>
      <c r="C17" s="342"/>
      <c r="D17" s="332"/>
      <c r="E17" s="415"/>
      <c r="F17" s="415"/>
      <c r="G17" s="332"/>
      <c r="H17" s="332"/>
      <c r="I17" s="332"/>
      <c r="J17" s="332"/>
      <c r="K17" s="332"/>
      <c r="L17" s="20"/>
      <c r="M17" s="319"/>
      <c r="N17" s="248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>
      <c r="A18" s="3" t="s">
        <v>6</v>
      </c>
      <c r="B18" s="248">
        <f>SUM(C18:K18)+SUM('Tbl8b - Fed'!B18:K18)+SUM('Tbl8c - Fed'!B18:J18)+SUM('Tbl8d - Fed'!B18:L18)+SUM('Tbl8e - Fed'!B18:M18)</f>
        <v>7126857.4500000002</v>
      </c>
      <c r="C18" s="120">
        <v>0</v>
      </c>
      <c r="D18" s="127">
        <v>0</v>
      </c>
      <c r="E18" s="414">
        <v>55684.39</v>
      </c>
      <c r="F18" s="127">
        <v>0</v>
      </c>
      <c r="G18" s="127">
        <v>70647</v>
      </c>
      <c r="H18" s="127">
        <v>0</v>
      </c>
      <c r="I18" s="127">
        <v>5118.4799999999996</v>
      </c>
      <c r="J18" s="127">
        <v>8217.42</v>
      </c>
      <c r="K18" s="127">
        <v>0</v>
      </c>
      <c r="L18" s="20"/>
      <c r="M18" s="319"/>
      <c r="N18" s="248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>
      <c r="A19" s="3" t="s">
        <v>7</v>
      </c>
      <c r="B19" s="248">
        <f>SUM(C19:K19)+SUM('Tbl8b - Fed'!B19:K19)+SUM('Tbl8c - Fed'!B19:J19)+SUM('Tbl8d - Fed'!B19:L19)+SUM('Tbl8e - Fed'!B19:M19)</f>
        <v>13300977.800000003</v>
      </c>
      <c r="C19" s="120">
        <v>0</v>
      </c>
      <c r="D19" s="127">
        <v>0</v>
      </c>
      <c r="E19" s="414">
        <v>48851.46</v>
      </c>
      <c r="F19" s="127">
        <v>0</v>
      </c>
      <c r="G19" s="127">
        <v>171473</v>
      </c>
      <c r="H19" s="127">
        <v>11030.8</v>
      </c>
      <c r="I19" s="127">
        <v>0</v>
      </c>
      <c r="J19" s="127">
        <v>27220.77</v>
      </c>
      <c r="K19" s="127">
        <v>0</v>
      </c>
      <c r="L19" s="20"/>
      <c r="M19" s="40"/>
      <c r="N19" s="248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>
      <c r="A20" s="3" t="s">
        <v>8</v>
      </c>
      <c r="B20" s="248">
        <f>SUM(C20:K20)+SUM('Tbl8b - Fed'!B20:K20)+SUM('Tbl8c - Fed'!B20:J20)+SUM('Tbl8d - Fed'!B20:L20)+SUM('Tbl8e - Fed'!B20:M20)</f>
        <v>13173632.029999999</v>
      </c>
      <c r="C20" s="120">
        <v>0</v>
      </c>
      <c r="D20" s="127">
        <v>0</v>
      </c>
      <c r="E20" s="416">
        <v>37835.880000000005</v>
      </c>
      <c r="F20" s="127">
        <v>0</v>
      </c>
      <c r="G20" s="314"/>
      <c r="H20" s="314">
        <v>165248</v>
      </c>
      <c r="I20" s="127">
        <v>0</v>
      </c>
      <c r="J20" s="314">
        <v>19014</v>
      </c>
      <c r="K20" s="314">
        <v>0</v>
      </c>
      <c r="L20" s="20"/>
      <c r="M20" s="451"/>
      <c r="N20" s="248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>
      <c r="A21" s="3" t="s">
        <v>9</v>
      </c>
      <c r="B21" s="248">
        <f>SUM(C21:K21)+SUM('Tbl8b - Fed'!B21:K21)+SUM('Tbl8c - Fed'!B21:J21)+SUM('Tbl8d - Fed'!B21:L21)+SUM('Tbl8e - Fed'!B21:M21)</f>
        <v>18769598.590000004</v>
      </c>
      <c r="C21" s="120">
        <v>0</v>
      </c>
      <c r="D21" s="127">
        <v>0</v>
      </c>
      <c r="E21" s="416">
        <v>37538.449999999997</v>
      </c>
      <c r="F21" s="127">
        <v>0</v>
      </c>
      <c r="G21" s="127">
        <v>207078</v>
      </c>
      <c r="H21" s="127">
        <v>0</v>
      </c>
      <c r="I21" s="127">
        <v>0</v>
      </c>
      <c r="J21" s="127"/>
      <c r="K21" s="127">
        <v>0</v>
      </c>
      <c r="L21" s="20"/>
      <c r="M21" s="451"/>
      <c r="N21" s="248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>
      <c r="A22" s="3" t="s">
        <v>10</v>
      </c>
      <c r="B22" s="248">
        <f>SUM(C22:K22)+SUM('Tbl8b - Fed'!B22:K22)+SUM('Tbl8c - Fed'!B22:J22)+SUM('Tbl8d - Fed'!B22:L22)+SUM('Tbl8e - Fed'!B22:M22)</f>
        <v>6587425.9399999995</v>
      </c>
      <c r="C22" s="120">
        <v>0</v>
      </c>
      <c r="D22" s="127">
        <v>0</v>
      </c>
      <c r="E22" s="416">
        <v>44027.43</v>
      </c>
      <c r="F22" s="127">
        <v>0</v>
      </c>
      <c r="G22" s="127">
        <v>66175.97</v>
      </c>
      <c r="H22" s="127">
        <v>0</v>
      </c>
      <c r="I22" s="127">
        <v>0</v>
      </c>
      <c r="J22" s="127">
        <v>16507.68</v>
      </c>
      <c r="K22" s="127">
        <v>0</v>
      </c>
      <c r="L22" s="20"/>
      <c r="M22" s="451"/>
      <c r="N22" s="248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>
      <c r="B23" s="248"/>
      <c r="C23" s="343"/>
      <c r="D23" s="332"/>
      <c r="E23" s="415"/>
      <c r="F23" s="415"/>
      <c r="G23" s="332"/>
      <c r="H23" s="332"/>
      <c r="I23" s="332"/>
      <c r="J23" s="332"/>
      <c r="K23" s="332"/>
      <c r="L23" s="20"/>
      <c r="M23" s="451"/>
      <c r="N23" s="24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>
      <c r="A24" s="3" t="s">
        <v>11</v>
      </c>
      <c r="B24" s="200">
        <f>SUM(C24:K24)+SUM('Tbl8b - Fed'!B24:K24)+SUM('Tbl8c - Fed'!B24:J24)+SUM('Tbl8d - Fed'!B24:L24)+SUM('Tbl8e - Fed'!B24:M24)</f>
        <v>22071059.999999996</v>
      </c>
      <c r="C24" s="120">
        <v>0</v>
      </c>
      <c r="D24" s="127">
        <v>0</v>
      </c>
      <c r="E24" s="416">
        <v>300198.36</v>
      </c>
      <c r="F24" s="127">
        <v>0</v>
      </c>
      <c r="G24" s="127">
        <v>274555</v>
      </c>
      <c r="H24" s="127">
        <v>0</v>
      </c>
      <c r="I24" s="127">
        <v>4517.08</v>
      </c>
      <c r="J24" s="127">
        <v>4961.2700000000004</v>
      </c>
      <c r="K24" s="127">
        <v>0</v>
      </c>
      <c r="L24" s="20"/>
      <c r="M24" s="451"/>
      <c r="N24" s="24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>
      <c r="A25" s="3" t="s">
        <v>12</v>
      </c>
      <c r="B25" s="248">
        <f>SUM(C25:K25)+SUM('Tbl8b - Fed'!B25:K25)+SUM('Tbl8c - Fed'!B25:J25)+SUM('Tbl8d - Fed'!B25:L25)+SUM('Tbl8e - Fed'!B25:M25)</f>
        <v>4732784.8500000006</v>
      </c>
      <c r="C25" s="120">
        <v>0</v>
      </c>
      <c r="D25" s="127">
        <v>0</v>
      </c>
      <c r="E25" s="127"/>
      <c r="F25" s="127">
        <v>0</v>
      </c>
      <c r="G25" s="127">
        <v>58041</v>
      </c>
      <c r="H25" s="127">
        <v>0</v>
      </c>
      <c r="I25" s="127">
        <v>0</v>
      </c>
      <c r="J25" s="127">
        <v>39661.43</v>
      </c>
      <c r="K25" s="127">
        <v>0</v>
      </c>
      <c r="L25" s="20"/>
      <c r="M25" s="40"/>
      <c r="N25" s="248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>
      <c r="A26" s="3" t="s">
        <v>13</v>
      </c>
      <c r="B26" s="248">
        <f>SUM(C26:K26)+SUM('Tbl8b - Fed'!B26:K26)+SUM('Tbl8c - Fed'!B26:J26)+SUM('Tbl8d - Fed'!B26:L26)+SUM('Tbl8e - Fed'!B26:M26)</f>
        <v>27420729.129999999</v>
      </c>
      <c r="C26" s="120">
        <v>0</v>
      </c>
      <c r="D26" s="127">
        <v>0</v>
      </c>
      <c r="E26" s="416">
        <v>52892.99</v>
      </c>
      <c r="F26" s="127">
        <v>0</v>
      </c>
      <c r="G26" s="314">
        <v>334445</v>
      </c>
      <c r="H26" s="314">
        <v>0</v>
      </c>
      <c r="I26" s="127">
        <v>0</v>
      </c>
      <c r="J26" s="314">
        <v>62693</v>
      </c>
      <c r="K26" s="314">
        <v>0</v>
      </c>
      <c r="L26" s="20"/>
      <c r="M26" s="40"/>
      <c r="N26" s="248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>
      <c r="A27" s="3" t="s">
        <v>14</v>
      </c>
      <c r="B27" s="248">
        <f>SUM(C27:K27)+SUM('Tbl8b - Fed'!B27:K27)+SUM('Tbl8c - Fed'!B27:J27)+SUM('Tbl8d - Fed'!B27:L27)+SUM('Tbl8e - Fed'!B27:M27)</f>
        <v>24068186.050000001</v>
      </c>
      <c r="C27" s="120">
        <v>0</v>
      </c>
      <c r="D27" s="127">
        <v>0</v>
      </c>
      <c r="E27" s="416">
        <v>318319.56999999995</v>
      </c>
      <c r="F27" s="127">
        <v>0</v>
      </c>
      <c r="G27" s="314">
        <v>324945.89999999997</v>
      </c>
      <c r="H27" s="314">
        <v>0</v>
      </c>
      <c r="I27" s="127">
        <v>0</v>
      </c>
      <c r="J27" s="314">
        <v>39877.21</v>
      </c>
      <c r="K27" s="314">
        <v>0</v>
      </c>
      <c r="L27" s="20"/>
      <c r="M27" s="40"/>
      <c r="N27" s="248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>
      <c r="A28" s="3" t="s">
        <v>15</v>
      </c>
      <c r="B28" s="248">
        <f>SUM(C28:K28)+SUM('Tbl8b - Fed'!B28:K28)+SUM('Tbl8c - Fed'!B28:J28)+SUM('Tbl8d - Fed'!B28:L28)+SUM('Tbl8e - Fed'!B28:M28)</f>
        <v>2964266.0599999996</v>
      </c>
      <c r="C28" s="120">
        <v>0</v>
      </c>
      <c r="D28" s="120">
        <v>0</v>
      </c>
      <c r="E28" s="416">
        <v>19519.79</v>
      </c>
      <c r="F28" s="127">
        <v>0</v>
      </c>
      <c r="G28" s="314">
        <v>30185</v>
      </c>
      <c r="H28" s="314">
        <v>0</v>
      </c>
      <c r="I28" s="314">
        <v>0</v>
      </c>
      <c r="J28" s="314">
        <v>9535</v>
      </c>
      <c r="K28" s="314">
        <v>0</v>
      </c>
      <c r="L28" s="20"/>
      <c r="M28" s="40"/>
      <c r="N28" s="24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>
      <c r="B29" s="248"/>
      <c r="C29" s="342"/>
      <c r="D29" s="332"/>
      <c r="E29" s="415"/>
      <c r="F29" s="415"/>
      <c r="G29" s="328"/>
      <c r="H29" s="328"/>
      <c r="I29" s="328"/>
      <c r="J29" s="328"/>
      <c r="K29" s="328"/>
      <c r="L29" s="20"/>
      <c r="M29" s="40"/>
      <c r="N29" s="248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>
      <c r="A30" s="3" t="s">
        <v>16</v>
      </c>
      <c r="B30" s="248">
        <f>SUM(C30:K30)+SUM('Tbl8b - Fed'!B30:K30)+SUM('Tbl8c - Fed'!B30:J30)+SUM('Tbl8d - Fed'!B30:L30)+SUM('Tbl8e - Fed'!B30:M30)</f>
        <v>108308535.67</v>
      </c>
      <c r="C30" s="120">
        <v>0</v>
      </c>
      <c r="D30" s="127">
        <v>0</v>
      </c>
      <c r="E30" s="416">
        <v>3438205.37</v>
      </c>
      <c r="F30" s="127">
        <v>0</v>
      </c>
      <c r="G30" s="126">
        <v>1072146</v>
      </c>
      <c r="H30" s="127">
        <v>0</v>
      </c>
      <c r="I30" s="127">
        <v>7992.04</v>
      </c>
      <c r="J30" s="126">
        <v>8000</v>
      </c>
      <c r="K30" s="126">
        <v>0</v>
      </c>
      <c r="L30" s="20"/>
      <c r="M30" s="40"/>
      <c r="N30" s="24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>
      <c r="A31" s="3" t="s">
        <v>17</v>
      </c>
      <c r="B31" s="248">
        <f>SUM(C31:K31)+SUM('Tbl8b - Fed'!B31:K31)+SUM('Tbl8c - Fed'!B31:J31)+SUM('Tbl8d - Fed'!B31:L31)+SUM('Tbl8e - Fed'!B31:M31)</f>
        <v>141774839.52000001</v>
      </c>
      <c r="C31" s="120">
        <v>0</v>
      </c>
      <c r="D31" s="127">
        <v>0</v>
      </c>
      <c r="E31" s="416">
        <v>3216612.8400000003</v>
      </c>
      <c r="F31" s="127">
        <v>0</v>
      </c>
      <c r="G31" s="126">
        <v>1076740.75</v>
      </c>
      <c r="H31" s="127">
        <v>0</v>
      </c>
      <c r="I31" s="127">
        <v>30807.61</v>
      </c>
      <c r="J31" s="126">
        <v>21597.7</v>
      </c>
      <c r="K31" s="126">
        <v>0</v>
      </c>
      <c r="L31" s="20"/>
      <c r="M31" s="40"/>
      <c r="N31" s="248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s="54" customFormat="1">
      <c r="A32" s="54" t="s">
        <v>18</v>
      </c>
      <c r="B32" s="248">
        <f>SUM(C32:K32)+SUM('Tbl8b - Fed'!B32:K32)+SUM('Tbl8c - Fed'!B32:J32)+SUM('Tbl8d - Fed'!B32:L32)+SUM('Tbl8e - Fed'!B32:M32)</f>
        <v>5291112.2700000005</v>
      </c>
      <c r="C32" s="120">
        <v>0</v>
      </c>
      <c r="D32" s="127">
        <v>0</v>
      </c>
      <c r="E32" s="416">
        <v>34405.97</v>
      </c>
      <c r="F32" s="127">
        <v>0</v>
      </c>
      <c r="G32" s="126">
        <v>63607</v>
      </c>
      <c r="H32" s="127">
        <v>0</v>
      </c>
      <c r="I32" s="127">
        <v>0</v>
      </c>
      <c r="J32" s="126">
        <v>35313.46</v>
      </c>
      <c r="K32" s="126">
        <v>0</v>
      </c>
      <c r="L32" s="64"/>
      <c r="M32" s="40"/>
      <c r="N32" s="248"/>
      <c r="O32" s="311"/>
      <c r="P32" s="15"/>
      <c r="Q32" s="311"/>
      <c r="R32" s="15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</row>
    <row r="33" spans="1:37">
      <c r="A33" s="3" t="s">
        <v>19</v>
      </c>
      <c r="B33" s="248">
        <f>SUM(C33:K33)+SUM('Tbl8b - Fed'!B33:K33)+SUM('Tbl8c - Fed'!B33:J33)+SUM('Tbl8d - Fed'!B33:L33)+SUM('Tbl8e - Fed'!B33:M33)</f>
        <v>16796931.43</v>
      </c>
      <c r="C33" s="120">
        <v>0</v>
      </c>
      <c r="D33" s="127">
        <v>0</v>
      </c>
      <c r="E33" s="416">
        <v>28231.670000000002</v>
      </c>
      <c r="F33" s="127">
        <v>0</v>
      </c>
      <c r="G33" s="126">
        <v>148630.74</v>
      </c>
      <c r="H33" s="127">
        <v>0</v>
      </c>
      <c r="I33" s="127">
        <v>1349.04</v>
      </c>
      <c r="J33" s="126">
        <v>5961.59</v>
      </c>
      <c r="K33" s="126">
        <v>0</v>
      </c>
      <c r="L33" s="20"/>
      <c r="M33" s="40"/>
      <c r="N33" s="248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>
      <c r="A34" s="3" t="s">
        <v>20</v>
      </c>
      <c r="B34" s="248">
        <f>SUM(C34:K34)+SUM('Tbl8b - Fed'!B34:K34)+SUM('Tbl8c - Fed'!B34:J34)+SUM('Tbl8d - Fed'!B34:L34)+SUM('Tbl8e - Fed'!B34:M34)</f>
        <v>4938798.25</v>
      </c>
      <c r="C34" s="120">
        <v>2799</v>
      </c>
      <c r="D34" s="127">
        <v>33009</v>
      </c>
      <c r="E34" s="416">
        <v>13688.43</v>
      </c>
      <c r="F34" s="127">
        <v>0</v>
      </c>
      <c r="G34" s="126">
        <v>53483.93</v>
      </c>
      <c r="H34" s="127">
        <v>0</v>
      </c>
      <c r="I34" s="127">
        <v>0</v>
      </c>
      <c r="J34" s="126">
        <v>237</v>
      </c>
      <c r="K34" s="126">
        <v>0</v>
      </c>
      <c r="L34" s="20"/>
      <c r="M34" s="40"/>
      <c r="N34" s="248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>
      <c r="B35" s="248"/>
      <c r="C35" s="342"/>
      <c r="D35" s="332"/>
      <c r="E35" s="415"/>
      <c r="F35" s="415"/>
      <c r="G35" s="332"/>
      <c r="H35" s="332"/>
      <c r="I35" s="332"/>
      <c r="J35" s="332"/>
      <c r="K35" s="332"/>
      <c r="L35" s="20"/>
      <c r="M35" s="40"/>
      <c r="N35" s="248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>
      <c r="A36" s="3" t="s">
        <v>21</v>
      </c>
      <c r="B36" s="248">
        <f>SUM(C36:K36)+SUM('Tbl8b - Fed'!B36:K36)+SUM('Tbl8c - Fed'!B36:J36)+SUM('Tbl8d - Fed'!B36:L36)+SUM('Tbl8e - Fed'!B36:M36)</f>
        <v>4325645.7</v>
      </c>
      <c r="C36" s="120">
        <v>0</v>
      </c>
      <c r="D36" s="127">
        <v>0</v>
      </c>
      <c r="E36" s="416">
        <v>54403.94</v>
      </c>
      <c r="F36" s="127">
        <v>0</v>
      </c>
      <c r="G36" s="314">
        <v>53073</v>
      </c>
      <c r="H36" s="127">
        <v>0</v>
      </c>
      <c r="I36" s="314">
        <v>0</v>
      </c>
      <c r="J36" s="314">
        <v>2843.78</v>
      </c>
      <c r="K36" s="314">
        <v>0</v>
      </c>
      <c r="L36" s="20"/>
      <c r="M36" s="40"/>
      <c r="N36" s="248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>
      <c r="A37" s="3" t="s">
        <v>22</v>
      </c>
      <c r="B37" s="248">
        <f>SUM(C37:K37)+SUM('Tbl8b - Fed'!B37:K37)+SUM('Tbl8c - Fed'!B37:J37)+SUM('Tbl8d - Fed'!B37:L37)+SUM('Tbl8e - Fed'!B37:M37)</f>
        <v>22446149.849999994</v>
      </c>
      <c r="C37" s="120">
        <v>0</v>
      </c>
      <c r="D37" s="127">
        <v>0</v>
      </c>
      <c r="E37" s="416">
        <v>57449.85</v>
      </c>
      <c r="F37" s="127">
        <v>0</v>
      </c>
      <c r="G37" s="127">
        <v>243011.48</v>
      </c>
      <c r="H37" s="127">
        <v>0</v>
      </c>
      <c r="I37" s="127">
        <v>7728.67</v>
      </c>
      <c r="J37" s="127">
        <v>7591.55</v>
      </c>
      <c r="K37" s="127">
        <v>0</v>
      </c>
      <c r="L37" s="20"/>
      <c r="M37" s="451"/>
      <c r="N37" s="248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>
      <c r="A38" s="3" t="s">
        <v>23</v>
      </c>
      <c r="B38" s="248">
        <f>SUM(C38:K38)+SUM('Tbl8b - Fed'!B38:K38)+SUM('Tbl8c - Fed'!B38:J38)+SUM('Tbl8d - Fed'!B38:L38)+SUM('Tbl8e - Fed'!B38:M38)</f>
        <v>17177594.710000001</v>
      </c>
      <c r="C38" s="120">
        <v>0</v>
      </c>
      <c r="D38" s="127">
        <v>0</v>
      </c>
      <c r="E38" s="416">
        <v>102923.89000000001</v>
      </c>
      <c r="F38" s="127">
        <v>0</v>
      </c>
      <c r="G38" s="127">
        <v>200632</v>
      </c>
      <c r="H38" s="127">
        <v>0</v>
      </c>
      <c r="I38" s="127">
        <v>7616.51</v>
      </c>
      <c r="J38" s="127">
        <v>8073.01</v>
      </c>
      <c r="K38" s="127">
        <v>0</v>
      </c>
      <c r="L38" s="20"/>
      <c r="M38" s="40"/>
      <c r="N38" s="248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>
      <c r="A39" s="12" t="s">
        <v>24</v>
      </c>
      <c r="B39" s="301">
        <f>SUM(C39:K39)+SUM('Tbl8b - Fed'!B39:K39)+SUM('Tbl8c - Fed'!B39:J39)+SUM('Tbl8d - Fed'!B39:L39)+SUM('Tbl8e - Fed'!B39:M39)</f>
        <v>7615758.6799999997</v>
      </c>
      <c r="C39" s="386">
        <v>0</v>
      </c>
      <c r="D39" s="128">
        <v>54492</v>
      </c>
      <c r="E39" s="417">
        <v>14035.230000000001</v>
      </c>
      <c r="F39" s="128">
        <v>0</v>
      </c>
      <c r="G39" s="128">
        <v>88051</v>
      </c>
      <c r="H39" s="128">
        <v>0</v>
      </c>
      <c r="I39" s="128">
        <v>0</v>
      </c>
      <c r="J39" s="128">
        <v>36848</v>
      </c>
      <c r="K39" s="128">
        <v>0</v>
      </c>
      <c r="L39" s="20"/>
      <c r="M39" s="40"/>
      <c r="N39" s="24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>
      <c r="B40" s="196"/>
      <c r="C40" s="196"/>
      <c r="D40" s="196"/>
      <c r="G40" s="191"/>
      <c r="H40" s="196"/>
      <c r="I40" s="196"/>
      <c r="J40" s="196"/>
      <c r="K40" s="196"/>
      <c r="L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>
      <c r="A41" s="145" t="s">
        <v>280</v>
      </c>
      <c r="B41" s="197"/>
      <c r="C41" s="197"/>
      <c r="D41" s="196"/>
      <c r="G41" s="196"/>
      <c r="H41" s="196"/>
      <c r="I41" s="196"/>
      <c r="J41" s="196"/>
      <c r="K41" s="196"/>
      <c r="L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>
      <c r="D42" s="196"/>
      <c r="E42" s="432"/>
      <c r="G42" s="196"/>
      <c r="H42" s="196"/>
      <c r="I42" s="196"/>
      <c r="J42" s="196"/>
      <c r="K42" s="196"/>
      <c r="L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>
      <c r="D43" s="196"/>
      <c r="E43" s="432"/>
      <c r="G43" s="196"/>
      <c r="H43" s="196"/>
      <c r="I43" s="196"/>
      <c r="J43" s="196"/>
      <c r="K43" s="196"/>
      <c r="L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>
      <c r="D44" s="196"/>
      <c r="E44" s="432"/>
      <c r="G44" s="196"/>
      <c r="H44" s="196"/>
      <c r="I44" s="196"/>
      <c r="J44" s="196"/>
      <c r="K44" s="196"/>
      <c r="L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>
      <c r="D45" s="196"/>
      <c r="E45" s="432"/>
      <c r="G45" s="196"/>
      <c r="H45" s="196"/>
      <c r="I45" s="196"/>
      <c r="J45" s="196"/>
      <c r="K45" s="19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>
      <c r="D46" s="196"/>
      <c r="E46" s="432"/>
      <c r="G46" s="196"/>
      <c r="H46" s="196"/>
      <c r="I46" s="196"/>
      <c r="J46" s="196"/>
      <c r="K46" s="19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>
      <c r="D47" s="196"/>
      <c r="E47" s="432"/>
      <c r="G47" s="196"/>
      <c r="H47" s="196"/>
      <c r="I47" s="196"/>
      <c r="J47" s="196"/>
      <c r="K47" s="19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>
      <c r="D48" s="196"/>
      <c r="E48" s="432"/>
      <c r="G48" s="196"/>
      <c r="H48" s="196"/>
      <c r="I48" s="196"/>
      <c r="J48" s="196"/>
      <c r="K48" s="19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4:37">
      <c r="D49" s="196"/>
      <c r="E49" s="432"/>
      <c r="G49" s="196"/>
      <c r="H49" s="196"/>
      <c r="I49" s="196"/>
      <c r="J49" s="196"/>
      <c r="K49" s="19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4:37">
      <c r="D50" s="196"/>
      <c r="E50" s="432"/>
      <c r="G50" s="196"/>
      <c r="H50" s="196"/>
      <c r="I50" s="196"/>
      <c r="J50" s="196"/>
      <c r="K50" s="19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4:37">
      <c r="D51" s="196"/>
      <c r="E51" s="432"/>
      <c r="G51" s="196"/>
      <c r="H51" s="196"/>
      <c r="I51" s="196"/>
      <c r="J51" s="196"/>
      <c r="K51" s="19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4:37">
      <c r="D52" s="196"/>
      <c r="E52" s="432"/>
      <c r="G52" s="196"/>
      <c r="H52" s="196"/>
      <c r="I52" s="196"/>
      <c r="J52" s="196"/>
      <c r="K52" s="19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4:37">
      <c r="D53" s="196"/>
      <c r="E53" s="432"/>
      <c r="G53" s="196"/>
      <c r="H53" s="196"/>
      <c r="I53" s="196"/>
      <c r="J53" s="196"/>
      <c r="K53" s="19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4:37">
      <c r="D54" s="196"/>
      <c r="E54" s="432"/>
      <c r="G54" s="196"/>
      <c r="H54" s="196"/>
      <c r="I54" s="196"/>
      <c r="J54" s="196"/>
      <c r="K54" s="19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4:37">
      <c r="D55" s="196"/>
      <c r="E55" s="432"/>
      <c r="G55" s="196"/>
      <c r="H55" s="196"/>
      <c r="I55" s="196"/>
      <c r="J55" s="196"/>
      <c r="K55" s="19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4:37">
      <c r="D56" s="196"/>
      <c r="E56" s="432"/>
      <c r="G56" s="196"/>
      <c r="H56" s="196"/>
      <c r="I56" s="196"/>
      <c r="J56" s="196"/>
      <c r="K56" s="19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4:37">
      <c r="D57" s="196"/>
      <c r="E57" s="432"/>
      <c r="G57" s="196"/>
      <c r="H57" s="196"/>
      <c r="I57" s="196"/>
      <c r="J57" s="196"/>
      <c r="K57" s="19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4:37">
      <c r="D58" s="196"/>
      <c r="E58" s="432"/>
      <c r="G58" s="196"/>
      <c r="H58" s="196"/>
      <c r="I58" s="196"/>
      <c r="J58" s="196"/>
      <c r="K58" s="19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4:37">
      <c r="D59" s="196"/>
      <c r="E59" s="432"/>
      <c r="G59" s="196"/>
      <c r="H59" s="196"/>
      <c r="I59" s="196"/>
      <c r="J59" s="196"/>
      <c r="K59" s="19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4:37">
      <c r="D60" s="196"/>
      <c r="E60" s="432"/>
      <c r="G60" s="196"/>
      <c r="H60" s="196"/>
      <c r="I60" s="196"/>
      <c r="J60" s="196"/>
      <c r="K60" s="19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4:37">
      <c r="D61" s="196"/>
      <c r="E61" s="432"/>
      <c r="G61" s="196"/>
      <c r="H61" s="196"/>
      <c r="I61" s="196"/>
      <c r="J61" s="196"/>
      <c r="K61" s="19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4:37">
      <c r="D62" s="196"/>
      <c r="E62" s="432"/>
      <c r="G62" s="196"/>
      <c r="H62" s="196"/>
      <c r="I62" s="196"/>
      <c r="J62" s="196"/>
      <c r="K62" s="19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4:37">
      <c r="D63" s="196"/>
      <c r="E63" s="432"/>
      <c r="G63" s="196"/>
      <c r="H63" s="196"/>
      <c r="I63" s="196"/>
      <c r="J63" s="196"/>
      <c r="K63" s="19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4:37">
      <c r="D64" s="196"/>
      <c r="E64" s="432"/>
      <c r="G64" s="196"/>
      <c r="H64" s="196"/>
      <c r="I64" s="196"/>
      <c r="J64" s="196"/>
      <c r="K64" s="19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4:37">
      <c r="D65" s="196"/>
      <c r="E65" s="432"/>
      <c r="G65" s="196"/>
      <c r="H65" s="196"/>
      <c r="I65" s="196"/>
      <c r="J65" s="196"/>
      <c r="K65" s="19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4:37">
      <c r="D66" s="196"/>
      <c r="E66" s="432"/>
      <c r="G66" s="196"/>
      <c r="H66" s="196"/>
      <c r="I66" s="196"/>
      <c r="J66" s="196"/>
      <c r="K66" s="19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4:37">
      <c r="D67" s="196"/>
      <c r="E67" s="432"/>
      <c r="G67" s="196"/>
      <c r="H67" s="196"/>
      <c r="I67" s="196"/>
      <c r="J67" s="196"/>
      <c r="K67" s="19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4:37">
      <c r="D68" s="196"/>
      <c r="E68" s="432"/>
      <c r="G68" s="196"/>
      <c r="H68" s="196"/>
      <c r="I68" s="196"/>
      <c r="J68" s="196"/>
      <c r="K68" s="19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4:37">
      <c r="D69" s="196"/>
      <c r="E69" s="432"/>
      <c r="G69" s="196"/>
      <c r="H69" s="196"/>
      <c r="I69" s="196"/>
      <c r="J69" s="196"/>
      <c r="K69" s="19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4:37">
      <c r="D70" s="196"/>
      <c r="J70" s="196"/>
      <c r="K70" s="19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</row>
    <row r="71" spans="4:37">
      <c r="D71" s="196"/>
      <c r="G71" s="196"/>
      <c r="H71" s="196"/>
      <c r="I71" s="196"/>
      <c r="J71" s="196"/>
      <c r="K71" s="19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</row>
    <row r="72" spans="4:37">
      <c r="D72" s="196"/>
      <c r="G72" s="196"/>
      <c r="H72" s="196"/>
      <c r="I72" s="196"/>
      <c r="J72" s="196"/>
      <c r="K72" s="19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4:37">
      <c r="D73" s="196"/>
      <c r="G73" s="196"/>
      <c r="H73" s="196"/>
      <c r="I73" s="196"/>
      <c r="J73" s="196"/>
      <c r="K73" s="19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4:37">
      <c r="D74" s="196"/>
      <c r="G74" s="196"/>
      <c r="H74" s="196"/>
      <c r="I74" s="196"/>
      <c r="J74" s="196"/>
      <c r="K74" s="19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4:37">
      <c r="D75" s="196"/>
      <c r="G75" s="196"/>
      <c r="H75" s="196"/>
      <c r="I75" s="196"/>
      <c r="J75" s="196"/>
      <c r="K75" s="19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4:37">
      <c r="D76" s="196"/>
      <c r="G76" s="196"/>
      <c r="H76" s="196"/>
      <c r="I76" s="196"/>
      <c r="J76" s="196"/>
      <c r="K76" s="19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  <row r="77" spans="4:37">
      <c r="G77" s="196"/>
      <c r="H77" s="196"/>
      <c r="I77" s="196"/>
      <c r="J77" s="196"/>
      <c r="M77" s="15"/>
    </row>
    <row r="78" spans="4:37">
      <c r="G78" s="196"/>
      <c r="H78" s="196"/>
      <c r="I78" s="196"/>
      <c r="J78" s="196"/>
      <c r="M78" s="15"/>
    </row>
    <row r="79" spans="4:37">
      <c r="G79" s="196"/>
      <c r="H79" s="196"/>
      <c r="I79" s="196"/>
      <c r="J79" s="196"/>
      <c r="M79" s="15"/>
    </row>
    <row r="80" spans="4:37">
      <c r="G80" s="196"/>
      <c r="H80" s="196"/>
      <c r="I80" s="196"/>
      <c r="J80" s="196"/>
      <c r="M80" s="15"/>
    </row>
    <row r="81" spans="7:13">
      <c r="G81" s="196"/>
      <c r="H81" s="196"/>
      <c r="I81" s="196"/>
      <c r="M81" s="15"/>
    </row>
  </sheetData>
  <sheetProtection password="C975" sheet="1" objects="1" scenarios="1"/>
  <mergeCells count="9">
    <mergeCell ref="A1:K1"/>
    <mergeCell ref="G6:K6"/>
    <mergeCell ref="E7:E9"/>
    <mergeCell ref="A2:K2"/>
    <mergeCell ref="G5:K5"/>
    <mergeCell ref="A3:K3"/>
    <mergeCell ref="C7:C9"/>
    <mergeCell ref="J8:J9"/>
    <mergeCell ref="F5:F9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A7" zoomScaleNormal="100" workbookViewId="0">
      <selection activeCell="L43" sqref="L43"/>
    </sheetView>
  </sheetViews>
  <sheetFormatPr defaultRowHeight="12.75"/>
  <cols>
    <col min="1" max="1" width="14.42578125" customWidth="1"/>
    <col min="2" max="2" width="15.28515625" customWidth="1"/>
    <col min="3" max="4" width="14.42578125" customWidth="1"/>
    <col min="5" max="5" width="12.28515625" customWidth="1"/>
    <col min="6" max="7" width="14.42578125" customWidth="1"/>
    <col min="8" max="8" width="14.42578125" style="219" customWidth="1"/>
    <col min="9" max="9" width="21.42578125" style="219" customWidth="1"/>
    <col min="10" max="10" width="11.5703125" style="219" customWidth="1"/>
    <col min="11" max="11" width="13.28515625" style="219" customWidth="1"/>
    <col min="12" max="12" width="12.85546875" bestFit="1" customWidth="1"/>
  </cols>
  <sheetData>
    <row r="1" spans="1:12">
      <c r="A1" s="526" t="s">
        <v>119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2">
      <c r="A2" s="3"/>
      <c r="B2" s="3"/>
      <c r="C2" s="3"/>
      <c r="D2" s="3"/>
      <c r="E2" s="3"/>
      <c r="F2" s="3"/>
      <c r="G2" s="3"/>
      <c r="H2" s="194"/>
      <c r="I2" s="194"/>
    </row>
    <row r="3" spans="1:12">
      <c r="A3" s="532" t="s">
        <v>270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</row>
    <row r="4" spans="1:12" ht="13.5" thickBot="1">
      <c r="A4" s="3"/>
      <c r="B4" s="3"/>
      <c r="C4" s="3"/>
      <c r="D4" s="3"/>
      <c r="E4" s="3"/>
      <c r="F4" s="3"/>
      <c r="G4" s="3"/>
      <c r="H4" s="194"/>
      <c r="I4" s="194"/>
      <c r="J4" s="194"/>
      <c r="K4" s="194"/>
      <c r="L4" s="3"/>
    </row>
    <row r="5" spans="1:12" ht="15" customHeight="1" thickTop="1">
      <c r="A5" s="6"/>
      <c r="B5" s="275" t="s">
        <v>56</v>
      </c>
      <c r="C5" s="275"/>
      <c r="D5" s="275"/>
      <c r="E5" s="275"/>
      <c r="F5" s="275"/>
      <c r="G5" s="275"/>
      <c r="H5" s="275"/>
      <c r="I5" s="275"/>
      <c r="J5" s="275"/>
      <c r="K5" s="275"/>
    </row>
    <row r="6" spans="1:12" ht="12.75" customHeight="1">
      <c r="A6" s="3"/>
      <c r="B6" s="546" t="s">
        <v>235</v>
      </c>
      <c r="C6" s="547"/>
      <c r="D6" s="547"/>
      <c r="E6" s="547"/>
      <c r="F6" s="547"/>
      <c r="G6" s="547"/>
      <c r="H6" s="547"/>
      <c r="I6" s="548"/>
      <c r="J6" s="211" t="s">
        <v>220</v>
      </c>
      <c r="K6" s="210" t="s">
        <v>220</v>
      </c>
    </row>
    <row r="7" spans="1:12" ht="12.75" customHeight="1">
      <c r="A7" s="3" t="s">
        <v>77</v>
      </c>
      <c r="B7" s="211" t="s">
        <v>62</v>
      </c>
      <c r="C7" s="536" t="s">
        <v>216</v>
      </c>
      <c r="D7" s="544" t="s">
        <v>217</v>
      </c>
      <c r="E7" s="211"/>
      <c r="F7" s="211"/>
      <c r="G7" s="211" t="s">
        <v>145</v>
      </c>
      <c r="H7" s="543" t="s">
        <v>226</v>
      </c>
      <c r="I7" s="304" t="s">
        <v>241</v>
      </c>
      <c r="J7" s="211" t="s">
        <v>222</v>
      </c>
      <c r="K7" s="211" t="s">
        <v>221</v>
      </c>
    </row>
    <row r="8" spans="1:12">
      <c r="A8" s="3" t="s">
        <v>33</v>
      </c>
      <c r="B8" s="211" t="s">
        <v>57</v>
      </c>
      <c r="C8" s="496"/>
      <c r="D8" s="545"/>
      <c r="E8" s="211"/>
      <c r="F8" s="211" t="s">
        <v>59</v>
      </c>
      <c r="G8" s="211" t="s">
        <v>31</v>
      </c>
      <c r="H8" s="544"/>
      <c r="I8" s="540" t="s">
        <v>242</v>
      </c>
      <c r="J8" s="423" t="s">
        <v>26</v>
      </c>
      <c r="K8" s="211" t="s">
        <v>26</v>
      </c>
    </row>
    <row r="9" spans="1:12" ht="13.5" thickBot="1">
      <c r="A9" s="7" t="s">
        <v>132</v>
      </c>
      <c r="B9" s="213" t="s">
        <v>151</v>
      </c>
      <c r="C9" s="497"/>
      <c r="D9" s="524"/>
      <c r="E9" s="213" t="s">
        <v>53</v>
      </c>
      <c r="F9" s="213" t="s">
        <v>60</v>
      </c>
      <c r="G9" s="213" t="s">
        <v>146</v>
      </c>
      <c r="H9" s="524"/>
      <c r="I9" s="541"/>
      <c r="J9" s="213" t="s">
        <v>64</v>
      </c>
      <c r="K9" s="213" t="s">
        <v>64</v>
      </c>
    </row>
    <row r="10" spans="1:12" s="16" customFormat="1">
      <c r="A10" s="48" t="s">
        <v>0</v>
      </c>
      <c r="B10" s="222">
        <f t="shared" ref="B10:G10" si="0">SUM(B12:B39)</f>
        <v>182969043.47</v>
      </c>
      <c r="C10" s="222">
        <f t="shared" si="0"/>
        <v>9480056.6899999976</v>
      </c>
      <c r="D10" s="222">
        <f t="shared" si="0"/>
        <v>0</v>
      </c>
      <c r="E10" s="222">
        <f t="shared" si="0"/>
        <v>518052.1</v>
      </c>
      <c r="F10" s="222">
        <f t="shared" si="0"/>
        <v>0</v>
      </c>
      <c r="G10" s="222">
        <f t="shared" si="0"/>
        <v>442786.9</v>
      </c>
      <c r="H10" s="222">
        <f>SUM(H12:H39)</f>
        <v>8383027.9500000002</v>
      </c>
      <c r="I10" s="222">
        <f>SUM(I12:I39)</f>
        <v>1953619.4200000002</v>
      </c>
      <c r="J10" s="222">
        <f>SUM(J12:J39)</f>
        <v>0</v>
      </c>
      <c r="K10" s="222">
        <f>SUM(K12:K39)</f>
        <v>0</v>
      </c>
      <c r="L10" s="3"/>
    </row>
    <row r="11" spans="1:12">
      <c r="A11" s="3"/>
      <c r="B11" s="225"/>
      <c r="C11" s="225"/>
      <c r="D11" s="225"/>
      <c r="E11" s="225"/>
      <c r="F11" s="225"/>
      <c r="G11" s="225"/>
      <c r="H11" s="225"/>
      <c r="I11" s="225"/>
      <c r="J11" s="223"/>
      <c r="K11" s="223"/>
    </row>
    <row r="12" spans="1:12">
      <c r="A12" s="3" t="s">
        <v>1</v>
      </c>
      <c r="B12" s="127">
        <v>2549733.0199999996</v>
      </c>
      <c r="C12" s="127">
        <v>74451.33</v>
      </c>
      <c r="D12" s="368"/>
      <c r="E12" s="368">
        <v>0</v>
      </c>
      <c r="F12" s="127"/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79"/>
    </row>
    <row r="13" spans="1:12">
      <c r="A13" s="3" t="s">
        <v>2</v>
      </c>
      <c r="B13" s="127">
        <v>10030279.699999999</v>
      </c>
      <c r="C13" s="127">
        <v>153207.59000000003</v>
      </c>
      <c r="D13" s="368"/>
      <c r="E13" s="368">
        <v>0</v>
      </c>
      <c r="F13" s="127"/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79"/>
    </row>
    <row r="14" spans="1:12" s="23" customFormat="1">
      <c r="A14" s="32" t="s">
        <v>3</v>
      </c>
      <c r="B14" s="127">
        <v>53289501.550000004</v>
      </c>
      <c r="C14" s="368">
        <v>2791096.61</v>
      </c>
      <c r="D14" s="368"/>
      <c r="E14" s="368">
        <v>0</v>
      </c>
      <c r="F14" s="127"/>
      <c r="G14" s="127">
        <v>143490.01</v>
      </c>
      <c r="H14" s="314">
        <v>5072575.74</v>
      </c>
      <c r="I14" s="314">
        <v>62271.79</v>
      </c>
      <c r="J14" s="127">
        <v>0</v>
      </c>
      <c r="K14" s="127">
        <v>0</v>
      </c>
      <c r="L14" s="75"/>
    </row>
    <row r="15" spans="1:12">
      <c r="A15" s="3" t="s">
        <v>4</v>
      </c>
      <c r="B15" s="127">
        <v>23341704.469999999</v>
      </c>
      <c r="C15" s="127">
        <v>987063.57</v>
      </c>
      <c r="D15" s="368"/>
      <c r="E15" s="368">
        <v>0</v>
      </c>
      <c r="F15" s="127"/>
      <c r="G15" s="127">
        <v>10864</v>
      </c>
      <c r="H15" s="127">
        <v>0</v>
      </c>
      <c r="I15" s="127">
        <v>0</v>
      </c>
      <c r="J15" s="127">
        <v>0</v>
      </c>
      <c r="K15" s="127">
        <v>0</v>
      </c>
      <c r="L15" s="79"/>
    </row>
    <row r="16" spans="1:12">
      <c r="A16" s="3" t="s">
        <v>5</v>
      </c>
      <c r="B16" s="127">
        <v>1272046.77</v>
      </c>
      <c r="C16" s="127">
        <v>49954.41</v>
      </c>
      <c r="D16" s="368"/>
      <c r="E16" s="368">
        <v>0</v>
      </c>
      <c r="F16" s="127"/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79"/>
    </row>
    <row r="17" spans="1:12">
      <c r="A17" s="3"/>
      <c r="B17" s="332"/>
      <c r="C17" s="338"/>
      <c r="D17" s="338"/>
      <c r="E17" s="332"/>
      <c r="F17" s="332"/>
      <c r="G17" s="332"/>
      <c r="H17" s="332"/>
      <c r="I17" s="332"/>
      <c r="J17" s="127"/>
      <c r="K17" s="127"/>
      <c r="L17" s="79"/>
    </row>
    <row r="18" spans="1:12">
      <c r="A18" s="3" t="s">
        <v>6</v>
      </c>
      <c r="B18" s="127">
        <v>1422573.2000000002</v>
      </c>
      <c r="C18" s="127">
        <v>30400</v>
      </c>
      <c r="D18" s="368"/>
      <c r="E18" s="368">
        <v>0</v>
      </c>
      <c r="F18" s="127"/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79"/>
    </row>
    <row r="19" spans="1:12">
      <c r="A19" s="3" t="s">
        <v>7</v>
      </c>
      <c r="B19" s="127">
        <v>2109783.02</v>
      </c>
      <c r="C19" s="127">
        <v>168135.66</v>
      </c>
      <c r="D19" s="368"/>
      <c r="E19" s="368">
        <v>0</v>
      </c>
      <c r="F19" s="127"/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79"/>
    </row>
    <row r="20" spans="1:12">
      <c r="A20" s="3" t="s">
        <v>8</v>
      </c>
      <c r="B20" s="127">
        <v>2594579.36</v>
      </c>
      <c r="C20" s="127">
        <v>116476.47</v>
      </c>
      <c r="D20" s="368"/>
      <c r="E20" s="368">
        <v>0</v>
      </c>
      <c r="F20" s="127"/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79"/>
    </row>
    <row r="21" spans="1:12">
      <c r="A21" s="3" t="s">
        <v>9</v>
      </c>
      <c r="B21" s="127">
        <v>3029565</v>
      </c>
      <c r="C21" s="127">
        <v>327972.46999999997</v>
      </c>
      <c r="D21" s="368"/>
      <c r="E21" s="368">
        <v>0</v>
      </c>
      <c r="F21" s="127"/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79"/>
    </row>
    <row r="22" spans="1:12">
      <c r="A22" s="3" t="s">
        <v>10</v>
      </c>
      <c r="B22" s="127">
        <v>1690229.31</v>
      </c>
      <c r="C22" s="368">
        <v>203681.96</v>
      </c>
      <c r="D22" s="368"/>
      <c r="E22" s="314">
        <v>70550.52</v>
      </c>
      <c r="F22" s="127"/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79"/>
    </row>
    <row r="23" spans="1:12">
      <c r="A23" s="3"/>
      <c r="B23" s="332"/>
      <c r="C23" s="338"/>
      <c r="D23" s="338"/>
      <c r="E23" s="332"/>
      <c r="F23" s="332"/>
      <c r="G23" s="332"/>
      <c r="H23" s="332"/>
      <c r="I23" s="332"/>
      <c r="J23" s="127"/>
      <c r="K23" s="127"/>
      <c r="L23" s="79"/>
    </row>
    <row r="24" spans="1:12">
      <c r="A24" s="3" t="s">
        <v>11</v>
      </c>
      <c r="B24" s="127">
        <v>3750095.57</v>
      </c>
      <c r="C24" s="368">
        <v>139200.13999999998</v>
      </c>
      <c r="D24" s="368"/>
      <c r="E24" s="368">
        <v>0</v>
      </c>
      <c r="F24" s="127"/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79"/>
    </row>
    <row r="25" spans="1:12">
      <c r="A25" s="3" t="s">
        <v>12</v>
      </c>
      <c r="B25" s="127">
        <v>1311937.3500000001</v>
      </c>
      <c r="C25" s="368">
        <v>44133.67</v>
      </c>
      <c r="D25" s="368"/>
      <c r="E25" s="368">
        <v>0</v>
      </c>
      <c r="F25" s="127"/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79"/>
    </row>
    <row r="26" spans="1:12">
      <c r="A26" s="3" t="s">
        <v>13</v>
      </c>
      <c r="B26" s="314">
        <v>5135218.0999999996</v>
      </c>
      <c r="C26" s="368">
        <v>187250.34</v>
      </c>
      <c r="D26" s="368"/>
      <c r="E26" s="368">
        <v>0</v>
      </c>
      <c r="F26" s="127"/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79"/>
    </row>
    <row r="27" spans="1:12">
      <c r="A27" s="3" t="s">
        <v>14</v>
      </c>
      <c r="B27" s="127">
        <v>3672022.88</v>
      </c>
      <c r="C27" s="368">
        <v>749108.82</v>
      </c>
      <c r="D27" s="368"/>
      <c r="E27" s="368">
        <v>0</v>
      </c>
      <c r="F27" s="127"/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79"/>
    </row>
    <row r="28" spans="1:12">
      <c r="A28" s="3" t="s">
        <v>15</v>
      </c>
      <c r="B28" s="127">
        <v>580535.06000000006</v>
      </c>
      <c r="C28" s="368">
        <v>179571.11</v>
      </c>
      <c r="D28" s="368"/>
      <c r="E28" s="368">
        <v>0</v>
      </c>
      <c r="F28" s="127"/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79"/>
    </row>
    <row r="29" spans="1:12">
      <c r="A29" s="3"/>
      <c r="B29" s="332"/>
      <c r="C29" s="338"/>
      <c r="D29" s="338"/>
      <c r="E29" s="332"/>
      <c r="F29" s="343"/>
      <c r="G29" s="332"/>
      <c r="H29" s="332"/>
      <c r="I29" s="332"/>
      <c r="J29" s="127"/>
      <c r="K29" s="127"/>
      <c r="L29" s="79"/>
    </row>
    <row r="30" spans="1:12">
      <c r="A30" s="3" t="s">
        <v>16</v>
      </c>
      <c r="B30" s="127">
        <v>24200094.16</v>
      </c>
      <c r="C30" s="314">
        <v>868941.78</v>
      </c>
      <c r="D30" s="314"/>
      <c r="E30" s="368">
        <v>0</v>
      </c>
      <c r="F30" s="127"/>
      <c r="G30" s="127">
        <v>94714.559999999998</v>
      </c>
      <c r="H30" s="127">
        <v>0</v>
      </c>
      <c r="I30" s="127">
        <v>0</v>
      </c>
      <c r="J30" s="127">
        <v>0</v>
      </c>
      <c r="K30" s="127">
        <v>0</v>
      </c>
      <c r="L30" s="79"/>
    </row>
    <row r="31" spans="1:12">
      <c r="A31" s="3" t="s">
        <v>17</v>
      </c>
      <c r="B31" s="127">
        <v>26906609</v>
      </c>
      <c r="C31" s="368">
        <v>1425043.4500000002</v>
      </c>
      <c r="D31" s="368"/>
      <c r="E31" s="368">
        <v>0</v>
      </c>
      <c r="F31" s="127"/>
      <c r="G31" s="314">
        <v>0</v>
      </c>
      <c r="H31" s="127">
        <v>3310452.21</v>
      </c>
      <c r="I31" s="127">
        <v>1891347.6300000001</v>
      </c>
      <c r="J31" s="127">
        <v>0</v>
      </c>
      <c r="K31" s="127">
        <v>0</v>
      </c>
      <c r="L31" s="79"/>
    </row>
    <row r="32" spans="1:12" s="55" customFormat="1">
      <c r="A32" s="54" t="s">
        <v>18</v>
      </c>
      <c r="B32" s="314">
        <v>891197.1399999999</v>
      </c>
      <c r="C32" s="368">
        <v>27760.41</v>
      </c>
      <c r="D32" s="368"/>
      <c r="E32" s="127">
        <v>301377.83999999997</v>
      </c>
      <c r="F32" s="314"/>
      <c r="G32" s="314">
        <v>0</v>
      </c>
      <c r="H32" s="127">
        <v>0</v>
      </c>
      <c r="I32" s="127">
        <v>0</v>
      </c>
      <c r="J32" s="127">
        <v>0</v>
      </c>
      <c r="K32" s="127">
        <v>0</v>
      </c>
      <c r="L32" s="310"/>
    </row>
    <row r="33" spans="1:12">
      <c r="A33" s="3" t="s">
        <v>19</v>
      </c>
      <c r="B33" s="127">
        <v>2183754.02</v>
      </c>
      <c r="C33" s="368">
        <v>157652.34</v>
      </c>
      <c r="D33" s="368"/>
      <c r="E33" s="368">
        <v>0</v>
      </c>
      <c r="F33" s="127"/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79"/>
    </row>
    <row r="34" spans="1:12">
      <c r="A34" s="3" t="s">
        <v>20</v>
      </c>
      <c r="B34" s="127">
        <v>1339548.4100000001</v>
      </c>
      <c r="C34" s="368">
        <v>45600</v>
      </c>
      <c r="D34" s="368"/>
      <c r="E34" s="127">
        <v>146123.74</v>
      </c>
      <c r="F34" s="127"/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79"/>
    </row>
    <row r="35" spans="1:12">
      <c r="A35" s="3"/>
      <c r="B35" s="332"/>
      <c r="C35" s="338"/>
      <c r="D35" s="338"/>
      <c r="E35" s="332"/>
      <c r="F35" s="332"/>
      <c r="G35" s="332"/>
      <c r="H35" s="127"/>
      <c r="I35" s="127"/>
      <c r="J35" s="127"/>
      <c r="K35" s="127"/>
      <c r="L35" s="79"/>
    </row>
    <row r="36" spans="1:12">
      <c r="A36" s="3" t="s">
        <v>21</v>
      </c>
      <c r="B36" s="127">
        <v>839942.27</v>
      </c>
      <c r="C36" s="368">
        <v>123057.86</v>
      </c>
      <c r="D36" s="368"/>
      <c r="E36" s="368">
        <v>0</v>
      </c>
      <c r="F36" s="127"/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79"/>
    </row>
    <row r="37" spans="1:12">
      <c r="A37" s="3" t="s">
        <v>22</v>
      </c>
      <c r="B37" s="127">
        <v>4556075.68</v>
      </c>
      <c r="C37" s="127">
        <v>293764.51</v>
      </c>
      <c r="D37" s="368"/>
      <c r="E37" s="127">
        <v>0</v>
      </c>
      <c r="F37" s="127"/>
      <c r="G37" s="127">
        <v>193718.33</v>
      </c>
      <c r="H37" s="127">
        <v>0</v>
      </c>
      <c r="I37" s="127">
        <v>0</v>
      </c>
      <c r="J37" s="127">
        <v>0</v>
      </c>
      <c r="K37" s="127">
        <v>0</v>
      </c>
      <c r="L37" s="79"/>
    </row>
    <row r="38" spans="1:12">
      <c r="A38" s="3" t="s">
        <v>23</v>
      </c>
      <c r="B38" s="127">
        <v>4523290.4700000007</v>
      </c>
      <c r="C38" s="127">
        <v>336532.19</v>
      </c>
      <c r="D38" s="368"/>
      <c r="E38" s="127">
        <v>0</v>
      </c>
      <c r="F38" s="127"/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79"/>
    </row>
    <row r="39" spans="1:12">
      <c r="A39" s="12" t="s">
        <v>24</v>
      </c>
      <c r="B39" s="128">
        <v>1748727.96</v>
      </c>
      <c r="C39" s="128"/>
      <c r="D39" s="387"/>
      <c r="E39" s="128">
        <v>0</v>
      </c>
      <c r="F39" s="128"/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72"/>
    </row>
    <row r="40" spans="1:12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50"/>
      <c r="L40" s="15"/>
    </row>
    <row r="41" spans="1:12">
      <c r="A41" s="3"/>
      <c r="B41" s="3"/>
      <c r="C41" s="3"/>
      <c r="D41" s="3"/>
      <c r="E41" s="3"/>
      <c r="F41" s="3"/>
      <c r="G41" s="3"/>
      <c r="H41" s="194"/>
      <c r="I41" s="194"/>
      <c r="J41" s="196"/>
      <c r="K41" s="196"/>
      <c r="L41" s="15"/>
    </row>
    <row r="42" spans="1:12">
      <c r="A42" s="3"/>
      <c r="B42" s="40"/>
      <c r="C42" s="40"/>
      <c r="D42" s="40"/>
      <c r="E42" s="40"/>
      <c r="F42" s="40"/>
      <c r="G42" s="40"/>
      <c r="H42" s="435"/>
      <c r="I42" s="435"/>
      <c r="J42" s="196"/>
      <c r="K42" s="196"/>
      <c r="L42" s="15"/>
    </row>
    <row r="43" spans="1:12">
      <c r="A43" s="3"/>
      <c r="B43" s="40"/>
      <c r="C43" s="40"/>
      <c r="D43" s="40"/>
      <c r="E43" s="40"/>
      <c r="F43" s="40"/>
      <c r="G43" s="40"/>
      <c r="H43" s="435"/>
      <c r="I43" s="435"/>
      <c r="J43" s="196"/>
      <c r="K43" s="196"/>
      <c r="L43" s="15"/>
    </row>
    <row r="44" spans="1:12">
      <c r="A44" s="3"/>
      <c r="B44" s="40"/>
      <c r="C44" s="40"/>
      <c r="D44" s="40"/>
      <c r="E44" s="40"/>
      <c r="F44" s="40"/>
      <c r="G44" s="40"/>
      <c r="H44" s="435"/>
      <c r="I44" s="435"/>
      <c r="L44" s="15"/>
    </row>
    <row r="45" spans="1:12">
      <c r="A45" s="3"/>
      <c r="B45" s="40"/>
      <c r="C45" s="40"/>
      <c r="D45" s="40"/>
      <c r="E45" s="40"/>
      <c r="F45" s="40"/>
      <c r="G45" s="40"/>
      <c r="H45" s="435"/>
      <c r="I45" s="435"/>
      <c r="J45" s="196"/>
      <c r="K45" s="196"/>
      <c r="L45" s="15"/>
    </row>
    <row r="46" spans="1:12">
      <c r="A46" s="3"/>
      <c r="B46" s="40"/>
      <c r="C46" s="40"/>
      <c r="D46" s="40"/>
      <c r="E46" s="40"/>
      <c r="F46" s="40"/>
      <c r="G46" s="40"/>
      <c r="H46" s="435"/>
      <c r="I46" s="435"/>
      <c r="J46" s="196"/>
      <c r="K46" s="196"/>
      <c r="L46" s="15"/>
    </row>
    <row r="47" spans="1:12">
      <c r="A47" s="3"/>
      <c r="B47" s="40"/>
      <c r="C47" s="40"/>
      <c r="D47" s="40"/>
      <c r="E47" s="40"/>
      <c r="F47" s="40"/>
      <c r="G47" s="40"/>
      <c r="H47" s="435"/>
      <c r="I47" s="435"/>
      <c r="J47" s="196"/>
      <c r="K47" s="196"/>
      <c r="L47" s="15"/>
    </row>
    <row r="48" spans="1:12">
      <c r="A48" s="3"/>
      <c r="B48" s="40"/>
      <c r="C48" s="40"/>
      <c r="D48" s="40"/>
      <c r="E48" s="40"/>
      <c r="F48" s="40"/>
      <c r="G48" s="40"/>
      <c r="H48" s="435"/>
      <c r="I48" s="435"/>
      <c r="J48" s="196"/>
      <c r="K48" s="196"/>
      <c r="L48" s="15"/>
    </row>
    <row r="49" spans="1:12">
      <c r="A49" s="3"/>
      <c r="B49" s="40"/>
      <c r="C49" s="40"/>
      <c r="D49" s="40"/>
      <c r="E49" s="40"/>
      <c r="F49" s="40"/>
      <c r="G49" s="40"/>
      <c r="H49" s="435"/>
      <c r="I49" s="435"/>
      <c r="J49" s="196"/>
      <c r="K49" s="196"/>
      <c r="L49" s="15"/>
    </row>
    <row r="50" spans="1:12">
      <c r="A50" s="3"/>
      <c r="B50" s="40"/>
      <c r="C50" s="40"/>
      <c r="D50" s="40"/>
      <c r="E50" s="40"/>
      <c r="F50" s="40"/>
      <c r="G50" s="40"/>
      <c r="H50" s="435"/>
      <c r="I50" s="435"/>
      <c r="J50" s="196"/>
      <c r="K50" s="196"/>
      <c r="L50" s="15"/>
    </row>
    <row r="51" spans="1:12">
      <c r="A51" s="3"/>
      <c r="B51" s="40"/>
      <c r="C51" s="40"/>
      <c r="D51" s="40"/>
      <c r="E51" s="40"/>
      <c r="F51" s="40"/>
      <c r="G51" s="40"/>
      <c r="H51" s="435"/>
      <c r="I51" s="435"/>
      <c r="J51" s="196"/>
      <c r="K51" s="196"/>
      <c r="L51" s="15"/>
    </row>
    <row r="52" spans="1:12">
      <c r="A52" s="3"/>
      <c r="B52" s="40"/>
      <c r="C52" s="40"/>
      <c r="D52" s="40"/>
      <c r="E52" s="40"/>
      <c r="F52" s="40"/>
      <c r="G52" s="40"/>
      <c r="H52" s="435"/>
      <c r="I52" s="435"/>
      <c r="J52" s="196"/>
      <c r="K52" s="196"/>
      <c r="L52" s="15"/>
    </row>
    <row r="53" spans="1:12">
      <c r="A53" s="3"/>
      <c r="B53" s="40"/>
      <c r="C53" s="40"/>
      <c r="D53" s="40"/>
      <c r="E53" s="40"/>
      <c r="F53" s="40"/>
      <c r="G53" s="40"/>
      <c r="H53" s="435"/>
      <c r="I53" s="435"/>
      <c r="J53" s="196"/>
      <c r="K53" s="196"/>
      <c r="L53" s="15"/>
    </row>
    <row r="54" spans="1:12">
      <c r="A54" s="3"/>
      <c r="B54" s="40"/>
      <c r="C54" s="40"/>
      <c r="D54" s="40"/>
      <c r="E54" s="40"/>
      <c r="F54" s="40"/>
      <c r="G54" s="40"/>
      <c r="H54" s="435"/>
      <c r="I54" s="435"/>
      <c r="J54" s="196"/>
      <c r="K54" s="196"/>
      <c r="L54" s="15"/>
    </row>
    <row r="55" spans="1:12">
      <c r="A55" s="3"/>
      <c r="B55" s="40"/>
      <c r="C55" s="40"/>
      <c r="D55" s="40"/>
      <c r="E55" s="40"/>
      <c r="F55" s="40"/>
      <c r="G55" s="40"/>
      <c r="H55" s="435"/>
      <c r="I55" s="435"/>
      <c r="J55" s="196"/>
      <c r="K55" s="196"/>
      <c r="L55" s="15"/>
    </row>
    <row r="56" spans="1:12">
      <c r="A56" s="3"/>
      <c r="B56" s="40"/>
      <c r="C56" s="40"/>
      <c r="D56" s="40"/>
      <c r="E56" s="40"/>
      <c r="F56" s="40"/>
      <c r="G56" s="40"/>
      <c r="H56" s="435"/>
      <c r="I56" s="435"/>
      <c r="J56" s="196"/>
      <c r="K56" s="196"/>
      <c r="L56" s="15"/>
    </row>
    <row r="57" spans="1:12">
      <c r="A57" s="3"/>
      <c r="B57" s="40"/>
      <c r="C57" s="40"/>
      <c r="D57" s="40"/>
      <c r="E57" s="40"/>
      <c r="F57" s="40"/>
      <c r="G57" s="40"/>
      <c r="H57" s="435"/>
      <c r="I57" s="435"/>
      <c r="J57" s="196"/>
      <c r="K57" s="196"/>
      <c r="L57" s="15"/>
    </row>
    <row r="58" spans="1:12">
      <c r="A58" s="3"/>
      <c r="B58" s="40"/>
      <c r="C58" s="40"/>
      <c r="D58" s="40"/>
      <c r="E58" s="40"/>
      <c r="F58" s="40"/>
      <c r="G58" s="40"/>
      <c r="H58" s="435"/>
      <c r="I58" s="435"/>
      <c r="J58" s="196"/>
      <c r="K58" s="196"/>
      <c r="L58" s="15"/>
    </row>
    <row r="59" spans="1:12">
      <c r="A59" s="3"/>
      <c r="B59" s="40"/>
      <c r="C59" s="40"/>
      <c r="D59" s="40"/>
      <c r="E59" s="40"/>
      <c r="F59" s="40"/>
      <c r="G59" s="40"/>
      <c r="H59" s="435"/>
      <c r="I59" s="435"/>
      <c r="J59" s="196"/>
      <c r="K59" s="196"/>
      <c r="L59" s="15"/>
    </row>
    <row r="60" spans="1:12">
      <c r="A60" s="3"/>
      <c r="B60" s="40"/>
      <c r="C60" s="40"/>
      <c r="D60" s="40"/>
      <c r="E60" s="40"/>
      <c r="F60" s="40"/>
      <c r="G60" s="40"/>
      <c r="H60" s="435"/>
      <c r="I60" s="435"/>
      <c r="J60" s="196"/>
      <c r="K60" s="196"/>
      <c r="L60" s="15"/>
    </row>
    <row r="61" spans="1:12">
      <c r="A61" s="3"/>
      <c r="B61" s="40"/>
      <c r="C61" s="40"/>
      <c r="D61" s="40"/>
      <c r="E61" s="40"/>
      <c r="F61" s="40"/>
      <c r="G61" s="40"/>
      <c r="H61" s="435"/>
      <c r="I61" s="435"/>
      <c r="J61" s="196"/>
      <c r="K61" s="196"/>
      <c r="L61" s="15"/>
    </row>
    <row r="62" spans="1:12">
      <c r="A62" s="3"/>
      <c r="B62" s="40"/>
      <c r="C62" s="40"/>
      <c r="D62" s="40"/>
      <c r="E62" s="40"/>
      <c r="F62" s="40"/>
      <c r="G62" s="40"/>
      <c r="H62" s="435"/>
      <c r="I62" s="435"/>
      <c r="J62" s="196"/>
      <c r="K62" s="196"/>
      <c r="L62" s="15"/>
    </row>
    <row r="63" spans="1:12">
      <c r="A63" s="3"/>
      <c r="B63" s="40"/>
      <c r="C63" s="40"/>
      <c r="D63" s="40"/>
      <c r="E63" s="40"/>
      <c r="F63" s="40"/>
      <c r="G63" s="40"/>
      <c r="H63" s="435"/>
      <c r="I63" s="435"/>
      <c r="J63" s="196"/>
      <c r="K63" s="196"/>
      <c r="L63" s="15"/>
    </row>
    <row r="64" spans="1:12">
      <c r="A64" s="3"/>
      <c r="B64" s="40"/>
      <c r="C64" s="40"/>
      <c r="D64" s="40"/>
      <c r="E64" s="40"/>
      <c r="F64" s="40"/>
      <c r="G64" s="40"/>
      <c r="H64" s="435"/>
      <c r="I64" s="435"/>
      <c r="J64" s="196"/>
      <c r="K64" s="196"/>
      <c r="L64" s="15"/>
    </row>
    <row r="65" spans="1:12">
      <c r="A65" s="3"/>
      <c r="B65" s="40"/>
      <c r="C65" s="40"/>
      <c r="D65" s="40"/>
      <c r="E65" s="40"/>
      <c r="F65" s="40"/>
      <c r="G65" s="40"/>
      <c r="H65" s="435"/>
      <c r="I65" s="435"/>
      <c r="J65" s="196"/>
      <c r="K65" s="196"/>
      <c r="L65" s="15"/>
    </row>
    <row r="66" spans="1:12">
      <c r="A66" s="3"/>
      <c r="B66" s="40"/>
      <c r="C66" s="40"/>
      <c r="D66" s="40"/>
      <c r="E66" s="40"/>
      <c r="F66" s="40"/>
      <c r="G66" s="40"/>
      <c r="H66" s="435"/>
      <c r="I66" s="435"/>
      <c r="L66" s="15"/>
    </row>
    <row r="67" spans="1:12">
      <c r="A67" s="3"/>
      <c r="B67" s="40"/>
      <c r="C67" s="40"/>
      <c r="D67" s="40"/>
      <c r="E67" s="40"/>
      <c r="F67" s="40"/>
      <c r="G67" s="40"/>
      <c r="H67" s="435"/>
      <c r="I67" s="435"/>
      <c r="L67" s="15"/>
    </row>
    <row r="68" spans="1:12">
      <c r="A68" s="3"/>
      <c r="B68" s="40"/>
      <c r="C68" s="40"/>
      <c r="D68" s="40"/>
      <c r="E68" s="40"/>
      <c r="F68" s="40"/>
      <c r="G68" s="40"/>
      <c r="H68" s="435"/>
      <c r="I68" s="435"/>
      <c r="L68" s="15"/>
    </row>
    <row r="69" spans="1:12">
      <c r="A69" s="3"/>
      <c r="B69" s="40"/>
      <c r="C69" s="40"/>
      <c r="D69" s="40"/>
      <c r="E69" s="40"/>
      <c r="F69" s="40"/>
      <c r="G69" s="40"/>
      <c r="H69" s="435"/>
      <c r="I69" s="435"/>
      <c r="L69" s="15"/>
    </row>
    <row r="71" spans="1:12">
      <c r="A71" s="3"/>
      <c r="B71" s="3"/>
      <c r="C71" s="3"/>
      <c r="D71" s="3"/>
      <c r="E71" s="3"/>
      <c r="F71" s="3"/>
      <c r="G71" s="3"/>
      <c r="H71" s="194"/>
      <c r="I71" s="194"/>
    </row>
    <row r="72" spans="1:12">
      <c r="A72" s="3"/>
      <c r="B72" s="3"/>
      <c r="C72" s="3"/>
      <c r="D72" s="3"/>
      <c r="E72" s="3"/>
      <c r="F72" s="3"/>
      <c r="G72" s="3"/>
      <c r="H72" s="194"/>
      <c r="I72" s="194"/>
    </row>
    <row r="73" spans="1:12">
      <c r="A73" s="3"/>
      <c r="B73" s="3"/>
      <c r="C73" s="3"/>
      <c r="D73" s="3"/>
      <c r="E73" s="3"/>
      <c r="F73" s="3"/>
      <c r="G73" s="3"/>
      <c r="H73" s="194"/>
      <c r="I73" s="194"/>
    </row>
    <row r="74" spans="1:12">
      <c r="A74" s="3"/>
      <c r="B74" s="3"/>
      <c r="C74" s="3"/>
      <c r="D74" s="3"/>
      <c r="E74" s="3"/>
      <c r="F74" s="3"/>
      <c r="G74" s="3"/>
      <c r="H74" s="194"/>
      <c r="I74" s="194"/>
    </row>
    <row r="75" spans="1:12">
      <c r="A75" s="3"/>
      <c r="B75" s="3"/>
      <c r="C75" s="3"/>
      <c r="D75" s="3"/>
      <c r="E75" s="3"/>
      <c r="F75" s="3"/>
      <c r="G75" s="3"/>
      <c r="H75" s="194"/>
      <c r="I75" s="194"/>
    </row>
    <row r="76" spans="1:12">
      <c r="A76" s="3"/>
      <c r="B76" s="3"/>
      <c r="C76" s="3"/>
      <c r="D76" s="3"/>
      <c r="E76" s="3"/>
      <c r="F76" s="3"/>
      <c r="G76" s="3"/>
      <c r="H76" s="194"/>
      <c r="I76" s="194"/>
    </row>
    <row r="77" spans="1:12">
      <c r="A77" s="3"/>
      <c r="B77" s="3"/>
      <c r="C77" s="3"/>
      <c r="D77" s="3"/>
      <c r="E77" s="3"/>
      <c r="F77" s="3"/>
      <c r="G77" s="3"/>
      <c r="H77" s="194"/>
      <c r="I77" s="194"/>
    </row>
    <row r="78" spans="1:12">
      <c r="A78" s="3"/>
      <c r="B78" s="3"/>
      <c r="C78" s="3"/>
      <c r="D78" s="3"/>
      <c r="E78" s="3"/>
      <c r="F78" s="3"/>
      <c r="G78" s="3"/>
      <c r="H78" s="194"/>
      <c r="I78" s="194"/>
    </row>
    <row r="79" spans="1:12">
      <c r="A79" s="3"/>
      <c r="B79" s="3"/>
      <c r="C79" s="3"/>
      <c r="D79" s="3"/>
      <c r="E79" s="3"/>
      <c r="F79" s="3"/>
      <c r="G79" s="3"/>
      <c r="H79" s="194"/>
      <c r="I79" s="194"/>
    </row>
    <row r="80" spans="1:12">
      <c r="A80" s="3"/>
      <c r="B80" s="3"/>
      <c r="C80" s="3"/>
      <c r="D80" s="3"/>
      <c r="E80" s="3"/>
      <c r="F80" s="3"/>
      <c r="G80" s="3"/>
      <c r="H80" s="194"/>
      <c r="I80" s="194"/>
    </row>
    <row r="81" spans="1:9">
      <c r="A81" s="3"/>
      <c r="B81" s="3"/>
      <c r="C81" s="3"/>
      <c r="D81" s="3"/>
      <c r="E81" s="3"/>
      <c r="F81" s="3"/>
      <c r="G81" s="3"/>
      <c r="H81" s="194"/>
      <c r="I81" s="194"/>
    </row>
    <row r="82" spans="1:9">
      <c r="A82" s="3"/>
      <c r="B82" s="3"/>
      <c r="C82" s="3"/>
      <c r="D82" s="3"/>
      <c r="E82" s="3"/>
      <c r="F82" s="3"/>
      <c r="G82" s="3"/>
      <c r="H82" s="194"/>
      <c r="I82" s="194"/>
    </row>
    <row r="83" spans="1:9">
      <c r="A83" s="3"/>
      <c r="B83" s="3"/>
      <c r="C83" s="3"/>
      <c r="D83" s="3"/>
      <c r="E83" s="3"/>
      <c r="F83" s="3"/>
      <c r="G83" s="3"/>
      <c r="H83" s="194"/>
      <c r="I83" s="194"/>
    </row>
    <row r="84" spans="1:9">
      <c r="A84" s="3"/>
      <c r="B84" s="3"/>
      <c r="C84" s="3"/>
      <c r="D84" s="3"/>
      <c r="E84" s="3"/>
      <c r="F84" s="3"/>
      <c r="G84" s="3"/>
      <c r="H84" s="194"/>
      <c r="I84" s="194"/>
    </row>
  </sheetData>
  <sheetProtection password="C975" sheet="1" objects="1" scenarios="1"/>
  <mergeCells count="7">
    <mergeCell ref="I8:I9"/>
    <mergeCell ref="A1:L1"/>
    <mergeCell ref="A3:L3"/>
    <mergeCell ref="H7:H9"/>
    <mergeCell ref="C7:C9"/>
    <mergeCell ref="D7:D9"/>
    <mergeCell ref="B6:I6"/>
  </mergeCells>
  <phoneticPr fontId="0" type="noConversion"/>
  <printOptions horizontalCentered="1"/>
  <pageMargins left="0.59" right="0.56000000000000005" top="0.83" bottom="1" header="0.67" footer="0.5"/>
  <pageSetup scale="12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opLeftCell="A4" zoomScaleNormal="100" workbookViewId="0">
      <selection activeCell="L43" sqref="L43"/>
    </sheetView>
  </sheetViews>
  <sheetFormatPr defaultRowHeight="12.75"/>
  <cols>
    <col min="1" max="3" width="14.42578125" customWidth="1"/>
    <col min="4" max="4" width="16.5703125" style="219" customWidth="1"/>
    <col min="5" max="5" width="17" style="219" customWidth="1"/>
    <col min="6" max="6" width="14.85546875" style="219" bestFit="1" customWidth="1"/>
    <col min="7" max="7" width="13.85546875" style="219" bestFit="1" customWidth="1"/>
    <col min="8" max="9" width="13.85546875" style="219" customWidth="1"/>
    <col min="10" max="10" width="15" style="219" bestFit="1" customWidth="1"/>
    <col min="11" max="11" width="16.28515625" customWidth="1"/>
  </cols>
  <sheetData>
    <row r="1" spans="1:11">
      <c r="A1" s="526" t="s">
        <v>119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1">
      <c r="A2" s="3"/>
      <c r="B2" s="3"/>
      <c r="C2" s="3"/>
      <c r="D2" s="194"/>
      <c r="E2" s="194"/>
    </row>
    <row r="3" spans="1:11">
      <c r="A3" s="532" t="s">
        <v>270</v>
      </c>
      <c r="B3" s="533"/>
      <c r="C3" s="533"/>
      <c r="D3" s="526"/>
      <c r="E3" s="526"/>
      <c r="F3" s="526"/>
      <c r="G3" s="526"/>
      <c r="H3" s="526"/>
      <c r="I3" s="526"/>
      <c r="J3" s="526"/>
    </row>
    <row r="4" spans="1:11" ht="13.5" thickBot="1">
      <c r="A4" s="3"/>
      <c r="B4" s="11"/>
      <c r="C4" s="11"/>
      <c r="D4" s="214"/>
      <c r="E4" s="214"/>
      <c r="F4" s="214"/>
      <c r="G4" s="214"/>
      <c r="H4" s="214"/>
      <c r="I4" s="214"/>
      <c r="J4" s="214"/>
    </row>
    <row r="5" spans="1:11" ht="15" customHeight="1" thickTop="1">
      <c r="A5" s="6"/>
      <c r="B5" s="552" t="s">
        <v>56</v>
      </c>
      <c r="C5" s="552"/>
      <c r="D5" s="552"/>
      <c r="E5" s="552"/>
      <c r="F5" s="555" t="s">
        <v>74</v>
      </c>
      <c r="G5" s="551"/>
      <c r="H5" s="556"/>
      <c r="I5" s="557" t="s">
        <v>243</v>
      </c>
      <c r="J5" s="553" t="s">
        <v>176</v>
      </c>
    </row>
    <row r="6" spans="1:11" ht="12.75" customHeight="1">
      <c r="A6" s="3"/>
      <c r="B6" s="288" t="s">
        <v>178</v>
      </c>
      <c r="C6" s="289"/>
      <c r="D6" s="290"/>
      <c r="E6" s="549" t="s">
        <v>189</v>
      </c>
      <c r="F6" s="287" t="s">
        <v>71</v>
      </c>
      <c r="G6" s="549" t="s">
        <v>233</v>
      </c>
      <c r="H6" s="293"/>
      <c r="I6" s="558"/>
      <c r="J6" s="536"/>
    </row>
    <row r="7" spans="1:11" ht="12.75" customHeight="1">
      <c r="A7" s="3" t="s">
        <v>77</v>
      </c>
      <c r="B7" s="544" t="s">
        <v>179</v>
      </c>
      <c r="C7" s="211" t="s">
        <v>137</v>
      </c>
      <c r="D7" s="211" t="s">
        <v>180</v>
      </c>
      <c r="E7" s="544"/>
      <c r="F7" s="291" t="s">
        <v>34</v>
      </c>
      <c r="G7" s="510"/>
      <c r="H7" s="294" t="s">
        <v>72</v>
      </c>
      <c r="I7" s="558"/>
      <c r="J7" s="536"/>
    </row>
    <row r="8" spans="1:11" ht="12.75" customHeight="1">
      <c r="A8" s="3" t="s">
        <v>33</v>
      </c>
      <c r="B8" s="544"/>
      <c r="C8" s="211" t="s">
        <v>135</v>
      </c>
      <c r="D8" s="211" t="s">
        <v>181</v>
      </c>
      <c r="E8" s="544"/>
      <c r="F8" s="291" t="s">
        <v>76</v>
      </c>
      <c r="G8" s="510"/>
      <c r="H8" s="294" t="s">
        <v>143</v>
      </c>
      <c r="I8" s="558"/>
      <c r="J8" s="536"/>
    </row>
    <row r="9" spans="1:11" ht="13.5" thickBot="1">
      <c r="A9" s="7" t="s">
        <v>132</v>
      </c>
      <c r="B9" s="551"/>
      <c r="C9" s="284" t="s">
        <v>33</v>
      </c>
      <c r="D9" s="284"/>
      <c r="E9" s="551"/>
      <c r="F9" s="292" t="s">
        <v>70</v>
      </c>
      <c r="G9" s="550"/>
      <c r="H9" s="295" t="s">
        <v>73</v>
      </c>
      <c r="I9" s="559"/>
      <c r="J9" s="554"/>
    </row>
    <row r="10" spans="1:11" s="297" customFormat="1">
      <c r="A10" s="281" t="s">
        <v>0</v>
      </c>
      <c r="B10" s="222">
        <f t="shared" ref="B10:J10" si="0">SUM(B12:B39)</f>
        <v>804234.74</v>
      </c>
      <c r="C10" s="222">
        <f t="shared" si="0"/>
        <v>78125.41</v>
      </c>
      <c r="D10" s="222">
        <f t="shared" si="0"/>
        <v>0</v>
      </c>
      <c r="E10" s="222">
        <f t="shared" si="0"/>
        <v>0</v>
      </c>
      <c r="F10" s="222">
        <f t="shared" si="0"/>
        <v>211811716.09999996</v>
      </c>
      <c r="G10" s="222">
        <f t="shared" si="0"/>
        <v>0</v>
      </c>
      <c r="H10" s="222">
        <f t="shared" si="0"/>
        <v>21405020.539999995</v>
      </c>
      <c r="I10" s="222">
        <f t="shared" si="0"/>
        <v>0</v>
      </c>
      <c r="J10" s="296">
        <f t="shared" si="0"/>
        <v>29261008.91</v>
      </c>
    </row>
    <row r="11" spans="1:11" ht="15">
      <c r="A11" s="3"/>
      <c r="B11" s="193"/>
      <c r="C11" s="217"/>
      <c r="D11" s="217"/>
      <c r="E11" s="217"/>
      <c r="F11" s="223"/>
      <c r="G11" s="418"/>
      <c r="H11" s="223"/>
      <c r="I11" s="217"/>
      <c r="J11" s="223"/>
    </row>
    <row r="12" spans="1:11">
      <c r="A12" s="3" t="s">
        <v>1</v>
      </c>
      <c r="B12" s="127">
        <v>73631.48</v>
      </c>
      <c r="C12" s="127">
        <v>0</v>
      </c>
      <c r="D12" s="127">
        <v>0</v>
      </c>
      <c r="E12" s="127">
        <v>0</v>
      </c>
      <c r="F12" s="313">
        <v>2893093.06</v>
      </c>
      <c r="G12" s="127"/>
      <c r="H12" s="313">
        <v>265247.09999999998</v>
      </c>
      <c r="I12" s="384"/>
      <c r="J12" s="127">
        <v>540908.20000000007</v>
      </c>
      <c r="K12" s="34"/>
    </row>
    <row r="13" spans="1:11">
      <c r="A13" s="3" t="s">
        <v>2</v>
      </c>
      <c r="B13" s="127">
        <v>24971.95</v>
      </c>
      <c r="C13" s="127">
        <v>0</v>
      </c>
      <c r="D13" s="127">
        <v>0</v>
      </c>
      <c r="E13" s="127">
        <v>0</v>
      </c>
      <c r="F13" s="313">
        <v>13824734</v>
      </c>
      <c r="G13" s="127"/>
      <c r="H13" s="127">
        <v>1224739</v>
      </c>
      <c r="I13" s="384"/>
      <c r="J13" s="126">
        <v>1849958.86</v>
      </c>
      <c r="K13" s="34"/>
    </row>
    <row r="14" spans="1:11" s="23" customFormat="1">
      <c r="A14" s="32" t="s">
        <v>3</v>
      </c>
      <c r="B14" s="127">
        <v>50733.45</v>
      </c>
      <c r="C14" s="126">
        <v>46308</v>
      </c>
      <c r="D14" s="127">
        <v>0</v>
      </c>
      <c r="E14" s="127">
        <v>0</v>
      </c>
      <c r="F14" s="313">
        <v>38112253.130000003</v>
      </c>
      <c r="G14" s="127"/>
      <c r="H14" s="127">
        <v>0</v>
      </c>
      <c r="I14" s="384"/>
      <c r="J14" s="126">
        <v>6807728.9199999999</v>
      </c>
    </row>
    <row r="15" spans="1:11">
      <c r="A15" s="3" t="s">
        <v>4</v>
      </c>
      <c r="B15" s="127">
        <v>0</v>
      </c>
      <c r="C15" s="127">
        <v>0</v>
      </c>
      <c r="D15" s="127">
        <v>0</v>
      </c>
      <c r="E15" s="127">
        <v>0</v>
      </c>
      <c r="F15" s="313">
        <v>27184108</v>
      </c>
      <c r="G15" s="127"/>
      <c r="H15" s="313">
        <v>2442694</v>
      </c>
      <c r="I15" s="384"/>
      <c r="J15" s="127">
        <v>3369504.0700000003</v>
      </c>
      <c r="K15" s="34"/>
    </row>
    <row r="16" spans="1:11">
      <c r="A16" s="3" t="s">
        <v>5</v>
      </c>
      <c r="B16" s="127">
        <v>0</v>
      </c>
      <c r="C16" s="127">
        <v>0</v>
      </c>
      <c r="D16" s="127">
        <v>0</v>
      </c>
      <c r="E16" s="127">
        <v>0</v>
      </c>
      <c r="F16" s="313">
        <v>1647316.75</v>
      </c>
      <c r="G16" s="127"/>
      <c r="H16" s="313">
        <v>224445</v>
      </c>
      <c r="I16" s="384"/>
      <c r="J16" s="127">
        <v>384918.37</v>
      </c>
      <c r="K16" s="34"/>
    </row>
    <row r="17" spans="1:11">
      <c r="A17" s="3"/>
      <c r="B17" s="332"/>
      <c r="C17" s="332"/>
      <c r="D17" s="332"/>
      <c r="E17" s="332"/>
      <c r="F17" s="327"/>
      <c r="G17" s="327"/>
      <c r="H17" s="327"/>
      <c r="I17" s="344"/>
      <c r="J17" s="332"/>
      <c r="K17" s="34"/>
    </row>
    <row r="18" spans="1:11">
      <c r="A18" s="3" t="s">
        <v>6</v>
      </c>
      <c r="B18" s="127">
        <v>0</v>
      </c>
      <c r="C18" s="127">
        <v>0</v>
      </c>
      <c r="D18" s="127">
        <v>0</v>
      </c>
      <c r="E18" s="127">
        <v>0</v>
      </c>
      <c r="F18" s="313">
        <v>2076905.49</v>
      </c>
      <c r="G18" s="127"/>
      <c r="H18" s="127">
        <v>0</v>
      </c>
      <c r="I18" s="384"/>
      <c r="J18" s="127">
        <v>295751.99</v>
      </c>
      <c r="K18" s="34"/>
    </row>
    <row r="19" spans="1:11">
      <c r="A19" s="3" t="s">
        <v>7</v>
      </c>
      <c r="B19" s="127">
        <v>0</v>
      </c>
      <c r="C19" s="127">
        <v>0</v>
      </c>
      <c r="D19" s="127">
        <v>0</v>
      </c>
      <c r="E19" s="127">
        <v>0</v>
      </c>
      <c r="F19" s="313">
        <v>2497506.0399999996</v>
      </c>
      <c r="G19" s="127"/>
      <c r="H19" s="313">
        <v>365839.53</v>
      </c>
      <c r="I19" s="384"/>
      <c r="J19" s="127">
        <v>478110.47</v>
      </c>
      <c r="K19" s="34"/>
    </row>
    <row r="20" spans="1:11">
      <c r="A20" s="3" t="s">
        <v>8</v>
      </c>
      <c r="B20" s="127">
        <v>22382.080000000002</v>
      </c>
      <c r="C20" s="127">
        <v>0</v>
      </c>
      <c r="D20" s="127">
        <v>0</v>
      </c>
      <c r="E20" s="127">
        <v>0</v>
      </c>
      <c r="F20" s="313">
        <v>3754810.45</v>
      </c>
      <c r="G20" s="127"/>
      <c r="H20" s="313">
        <v>346993.9</v>
      </c>
      <c r="I20" s="384"/>
      <c r="J20" s="127">
        <v>569626.19000000006</v>
      </c>
      <c r="K20" s="34"/>
    </row>
    <row r="21" spans="1:11">
      <c r="A21" s="3" t="s">
        <v>9</v>
      </c>
      <c r="B21" s="127">
        <v>3264.74</v>
      </c>
      <c r="C21" s="126">
        <v>6377.41</v>
      </c>
      <c r="D21" s="127">
        <v>0</v>
      </c>
      <c r="E21" s="127">
        <v>0</v>
      </c>
      <c r="F21" s="313">
        <v>5518695.29</v>
      </c>
      <c r="G21" s="127"/>
      <c r="H21" s="313">
        <v>670172.5</v>
      </c>
      <c r="I21" s="384"/>
      <c r="J21" s="127">
        <v>373497.81</v>
      </c>
      <c r="K21" s="34"/>
    </row>
    <row r="22" spans="1:11">
      <c r="A22" s="3" t="s">
        <v>10</v>
      </c>
      <c r="B22" s="127">
        <v>0</v>
      </c>
      <c r="C22" s="127">
        <v>0</v>
      </c>
      <c r="D22" s="127">
        <v>0</v>
      </c>
      <c r="E22" s="127">
        <v>0</v>
      </c>
      <c r="F22" s="313">
        <v>1855476</v>
      </c>
      <c r="G22" s="127"/>
      <c r="H22" s="313">
        <v>130847</v>
      </c>
      <c r="I22" s="384"/>
      <c r="J22" s="127">
        <v>242821.16</v>
      </c>
      <c r="K22" s="34"/>
    </row>
    <row r="23" spans="1:11">
      <c r="A23" s="3"/>
      <c r="B23" s="332"/>
      <c r="C23" s="332"/>
      <c r="D23" s="332"/>
      <c r="E23" s="332"/>
      <c r="F23" s="327"/>
      <c r="G23" s="327"/>
      <c r="H23" s="327"/>
      <c r="I23" s="344"/>
      <c r="J23" s="332"/>
      <c r="K23" s="34"/>
    </row>
    <row r="24" spans="1:11">
      <c r="A24" s="3" t="s">
        <v>11</v>
      </c>
      <c r="B24" s="127">
        <v>0</v>
      </c>
      <c r="C24" s="127">
        <v>0</v>
      </c>
      <c r="D24" s="127">
        <v>0</v>
      </c>
      <c r="E24" s="127">
        <v>0</v>
      </c>
      <c r="F24" s="313">
        <v>0</v>
      </c>
      <c r="G24" s="127"/>
      <c r="H24" s="313">
        <v>5741727</v>
      </c>
      <c r="I24" s="384"/>
      <c r="J24" s="127">
        <v>1044017.83</v>
      </c>
      <c r="K24" s="34"/>
    </row>
    <row r="25" spans="1:11">
      <c r="A25" s="3" t="s">
        <v>12</v>
      </c>
      <c r="B25" s="127">
        <v>3530.46</v>
      </c>
      <c r="C25" s="127">
        <v>0</v>
      </c>
      <c r="D25" s="127">
        <v>0</v>
      </c>
      <c r="E25" s="127">
        <v>0</v>
      </c>
      <c r="F25" s="313">
        <v>1253449</v>
      </c>
      <c r="G25" s="127"/>
      <c r="H25" s="313">
        <v>104431</v>
      </c>
      <c r="I25" s="384"/>
      <c r="J25" s="127">
        <v>295787.49</v>
      </c>
      <c r="K25" s="34"/>
    </row>
    <row r="26" spans="1:11">
      <c r="A26" s="3" t="s">
        <v>13</v>
      </c>
      <c r="B26" s="127">
        <v>0</v>
      </c>
      <c r="C26" s="127">
        <v>0</v>
      </c>
      <c r="D26" s="127">
        <v>0</v>
      </c>
      <c r="E26" s="127">
        <v>0</v>
      </c>
      <c r="F26" s="313">
        <v>7192405.6100000003</v>
      </c>
      <c r="G26" s="127"/>
      <c r="H26" s="313">
        <v>954717.77</v>
      </c>
      <c r="I26" s="384"/>
      <c r="J26" s="127">
        <v>986872.98</v>
      </c>
      <c r="K26" s="34"/>
    </row>
    <row r="27" spans="1:11">
      <c r="A27" s="3" t="s">
        <v>14</v>
      </c>
      <c r="B27" s="314">
        <v>135990.65000000002</v>
      </c>
      <c r="C27" s="127">
        <v>0</v>
      </c>
      <c r="D27" s="127">
        <v>0</v>
      </c>
      <c r="E27" s="127">
        <v>0</v>
      </c>
      <c r="F27" s="313">
        <v>5197505</v>
      </c>
      <c r="G27" s="127"/>
      <c r="H27" s="313">
        <v>776692</v>
      </c>
      <c r="I27" s="384"/>
      <c r="J27" s="127">
        <v>757803.84000000008</v>
      </c>
      <c r="K27" s="34"/>
    </row>
    <row r="28" spans="1:11">
      <c r="A28" s="3" t="s">
        <v>15</v>
      </c>
      <c r="B28" s="127">
        <v>0</v>
      </c>
      <c r="C28" s="127">
        <v>0</v>
      </c>
      <c r="D28" s="127">
        <v>0</v>
      </c>
      <c r="E28" s="127">
        <v>0</v>
      </c>
      <c r="F28" s="313">
        <v>0</v>
      </c>
      <c r="G28" s="127"/>
      <c r="H28" s="313">
        <v>816696</v>
      </c>
      <c r="I28" s="384"/>
      <c r="J28" s="127">
        <v>66027.17</v>
      </c>
      <c r="K28" s="34"/>
    </row>
    <row r="29" spans="1:11">
      <c r="A29" s="3"/>
      <c r="B29" s="332"/>
      <c r="C29" s="332"/>
      <c r="D29" s="332"/>
      <c r="E29" s="332"/>
      <c r="F29" s="327"/>
      <c r="G29" s="327"/>
      <c r="H29" s="327"/>
      <c r="I29" s="344"/>
      <c r="J29" s="332"/>
      <c r="K29" s="34"/>
    </row>
    <row r="30" spans="1:11">
      <c r="A30" s="3" t="s">
        <v>16</v>
      </c>
      <c r="B30" s="127">
        <v>0</v>
      </c>
      <c r="C30" s="126">
        <v>25440</v>
      </c>
      <c r="D30" s="127">
        <v>0</v>
      </c>
      <c r="E30" s="127">
        <v>0</v>
      </c>
      <c r="F30" s="313">
        <v>31640881</v>
      </c>
      <c r="G30" s="127"/>
      <c r="H30" s="313">
        <v>2679472</v>
      </c>
      <c r="I30" s="384"/>
      <c r="J30" s="127">
        <v>3556118.3099999996</v>
      </c>
      <c r="K30" s="34"/>
    </row>
    <row r="31" spans="1:11">
      <c r="A31" s="3" t="s">
        <v>17</v>
      </c>
      <c r="B31" s="127">
        <v>0</v>
      </c>
      <c r="C31" s="126">
        <v>0</v>
      </c>
      <c r="D31" s="127">
        <v>0</v>
      </c>
      <c r="E31" s="127">
        <v>0</v>
      </c>
      <c r="F31" s="313">
        <v>47092882</v>
      </c>
      <c r="G31" s="127"/>
      <c r="H31" s="313">
        <v>3155587</v>
      </c>
      <c r="I31" s="384"/>
      <c r="J31" s="127">
        <v>3418216.7</v>
      </c>
      <c r="K31" s="34"/>
    </row>
    <row r="32" spans="1:11" s="55" customFormat="1">
      <c r="A32" s="54" t="s">
        <v>18</v>
      </c>
      <c r="B32" s="127">
        <v>52128.97</v>
      </c>
      <c r="C32" s="127">
        <v>0</v>
      </c>
      <c r="D32" s="127">
        <v>0</v>
      </c>
      <c r="E32" s="127">
        <v>0</v>
      </c>
      <c r="F32" s="313">
        <v>978383.19</v>
      </c>
      <c r="G32" s="127"/>
      <c r="H32" s="127">
        <v>0</v>
      </c>
      <c r="I32" s="384"/>
      <c r="J32" s="127">
        <v>198171.67</v>
      </c>
      <c r="K32" s="310"/>
    </row>
    <row r="33" spans="1:11">
      <c r="A33" s="3" t="s">
        <v>19</v>
      </c>
      <c r="B33" s="127">
        <v>0</v>
      </c>
      <c r="C33" s="127">
        <v>0</v>
      </c>
      <c r="D33" s="127">
        <v>0</v>
      </c>
      <c r="E33" s="127">
        <v>0</v>
      </c>
      <c r="F33" s="313">
        <v>3302252.29</v>
      </c>
      <c r="G33" s="127"/>
      <c r="H33" s="313">
        <v>376298.2</v>
      </c>
      <c r="I33" s="384"/>
      <c r="J33" s="127">
        <v>613761.09000000008</v>
      </c>
      <c r="K33" s="34"/>
    </row>
    <row r="34" spans="1:11">
      <c r="A34" s="3" t="s">
        <v>20</v>
      </c>
      <c r="B34" s="127">
        <v>0</v>
      </c>
      <c r="C34" s="127">
        <v>0</v>
      </c>
      <c r="D34" s="127">
        <v>0</v>
      </c>
      <c r="E34" s="127">
        <v>0</v>
      </c>
      <c r="F34" s="313">
        <v>1237315.4099999999</v>
      </c>
      <c r="G34" s="127"/>
      <c r="H34" s="127">
        <v>77729.289999999994</v>
      </c>
      <c r="I34" s="384"/>
      <c r="J34" s="127">
        <v>218298</v>
      </c>
      <c r="K34" s="34"/>
    </row>
    <row r="35" spans="1:11">
      <c r="A35" s="3"/>
      <c r="B35" s="332"/>
      <c r="C35" s="332"/>
      <c r="D35" s="332"/>
      <c r="E35" s="332"/>
      <c r="F35" s="327"/>
      <c r="G35" s="327"/>
      <c r="H35" s="327"/>
      <c r="I35" s="344"/>
      <c r="J35" s="332"/>
      <c r="K35" s="34"/>
    </row>
    <row r="36" spans="1:11">
      <c r="A36" s="3" t="s">
        <v>21</v>
      </c>
      <c r="B36" s="127">
        <v>0</v>
      </c>
      <c r="C36" s="127">
        <v>0</v>
      </c>
      <c r="D36" s="127">
        <v>0</v>
      </c>
      <c r="E36" s="127">
        <v>0</v>
      </c>
      <c r="F36" s="313">
        <v>1039016.62</v>
      </c>
      <c r="G36" s="127"/>
      <c r="H36" s="127">
        <v>92080.38</v>
      </c>
      <c r="I36" s="384"/>
      <c r="J36" s="127">
        <v>193736.98</v>
      </c>
      <c r="K36" s="34"/>
    </row>
    <row r="37" spans="1:11">
      <c r="A37" s="3" t="s">
        <v>22</v>
      </c>
      <c r="B37" s="127">
        <v>78559.570000000007</v>
      </c>
      <c r="C37" s="127">
        <v>0</v>
      </c>
      <c r="D37" s="127">
        <v>0</v>
      </c>
      <c r="E37" s="127">
        <v>0</v>
      </c>
      <c r="F37" s="313">
        <v>6887854.9199999999</v>
      </c>
      <c r="G37" s="127"/>
      <c r="H37" s="313">
        <v>621944.97</v>
      </c>
      <c r="I37" s="384"/>
      <c r="J37" s="127">
        <v>2215550.69</v>
      </c>
      <c r="K37" s="34"/>
    </row>
    <row r="38" spans="1:11">
      <c r="A38" s="3" t="s">
        <v>23</v>
      </c>
      <c r="B38" s="127">
        <v>0</v>
      </c>
      <c r="C38" s="127">
        <v>0</v>
      </c>
      <c r="D38" s="127">
        <v>0</v>
      </c>
      <c r="E38" s="127">
        <v>0</v>
      </c>
      <c r="F38" s="313">
        <v>4771875.75</v>
      </c>
      <c r="G38" s="127"/>
      <c r="H38" s="127">
        <v>336666.9</v>
      </c>
      <c r="I38" s="384"/>
      <c r="J38" s="127">
        <v>213489.47</v>
      </c>
      <c r="K38" s="34"/>
    </row>
    <row r="39" spans="1:11">
      <c r="A39" s="12" t="s">
        <v>24</v>
      </c>
      <c r="B39" s="128">
        <v>359041.39</v>
      </c>
      <c r="C39" s="128">
        <v>0</v>
      </c>
      <c r="D39" s="128">
        <v>0</v>
      </c>
      <c r="E39" s="128">
        <v>0</v>
      </c>
      <c r="F39" s="315">
        <v>1852997.1</v>
      </c>
      <c r="G39" s="128"/>
      <c r="H39" s="128">
        <v>0</v>
      </c>
      <c r="I39" s="388"/>
      <c r="J39" s="128">
        <v>570330.65</v>
      </c>
      <c r="K39" s="34"/>
    </row>
    <row r="40" spans="1:11">
      <c r="A40" s="3"/>
      <c r="B40" s="3"/>
      <c r="C40" s="3"/>
      <c r="D40" s="225"/>
      <c r="E40" s="225"/>
      <c r="F40" s="191"/>
      <c r="G40" s="191"/>
      <c r="H40" s="191"/>
      <c r="I40" s="191"/>
      <c r="J40" s="224"/>
      <c r="K40" s="34"/>
    </row>
    <row r="41" spans="1:11">
      <c r="A41" s="3"/>
      <c r="B41" s="3"/>
      <c r="C41" s="3"/>
      <c r="D41" s="225"/>
      <c r="E41" s="225"/>
      <c r="F41" s="191"/>
      <c r="G41" s="191"/>
      <c r="H41" s="191"/>
      <c r="I41" s="191"/>
      <c r="J41" s="224"/>
    </row>
    <row r="42" spans="1:11">
      <c r="A42" s="3"/>
      <c r="B42" s="40"/>
      <c r="C42" s="40"/>
      <c r="D42" s="200"/>
      <c r="E42" s="200"/>
      <c r="F42" s="436"/>
      <c r="G42" s="436"/>
      <c r="H42" s="199"/>
      <c r="I42" s="199"/>
      <c r="J42" s="437"/>
    </row>
    <row r="43" spans="1:11">
      <c r="A43" s="3"/>
      <c r="B43" s="40"/>
      <c r="C43" s="40"/>
      <c r="D43" s="200"/>
      <c r="E43" s="200"/>
      <c r="F43" s="436"/>
      <c r="G43" s="436"/>
      <c r="H43" s="199"/>
      <c r="I43" s="199"/>
      <c r="J43" s="437"/>
    </row>
    <row r="44" spans="1:11">
      <c r="A44" s="3"/>
      <c r="B44" s="40"/>
      <c r="C44" s="40"/>
      <c r="D44" s="200"/>
      <c r="E44" s="200"/>
      <c r="F44" s="433"/>
      <c r="G44" s="433"/>
      <c r="H44" s="433"/>
      <c r="I44" s="433"/>
      <c r="J44" s="429"/>
    </row>
    <row r="45" spans="1:11">
      <c r="A45" s="3"/>
      <c r="B45" s="40"/>
      <c r="C45" s="40"/>
      <c r="D45" s="200"/>
      <c r="E45" s="200"/>
      <c r="F45" s="433"/>
      <c r="G45" s="433"/>
      <c r="H45" s="433"/>
      <c r="I45" s="199"/>
      <c r="J45" s="437"/>
    </row>
    <row r="46" spans="1:11">
      <c r="A46" s="3"/>
      <c r="B46" s="40"/>
      <c r="C46" s="40"/>
      <c r="D46" s="200"/>
      <c r="E46" s="200"/>
      <c r="F46" s="436"/>
      <c r="G46" s="436"/>
      <c r="H46" s="199"/>
      <c r="I46" s="199"/>
      <c r="J46" s="437"/>
    </row>
    <row r="47" spans="1:11">
      <c r="A47" s="3"/>
      <c r="B47" s="40"/>
      <c r="C47" s="40"/>
      <c r="D47" s="200"/>
      <c r="E47" s="200"/>
      <c r="F47" s="436"/>
      <c r="G47" s="436"/>
      <c r="H47" s="199"/>
      <c r="I47" s="199"/>
      <c r="J47" s="437"/>
    </row>
    <row r="48" spans="1:11">
      <c r="A48" s="3"/>
      <c r="B48" s="40"/>
      <c r="C48" s="40"/>
      <c r="D48" s="200"/>
      <c r="E48" s="200"/>
      <c r="F48" s="436"/>
      <c r="G48" s="436"/>
      <c r="H48" s="199"/>
      <c r="I48" s="199"/>
      <c r="J48" s="437"/>
    </row>
    <row r="49" spans="1:10">
      <c r="A49" s="3"/>
      <c r="B49" s="40"/>
      <c r="C49" s="40"/>
      <c r="D49" s="200"/>
      <c r="E49" s="200"/>
      <c r="F49" s="436"/>
      <c r="G49" s="436"/>
      <c r="H49" s="199"/>
      <c r="I49" s="433"/>
      <c r="J49" s="437"/>
    </row>
    <row r="50" spans="1:10">
      <c r="A50" s="3"/>
      <c r="B50" s="40"/>
      <c r="C50" s="40"/>
      <c r="D50" s="200"/>
      <c r="E50" s="200"/>
      <c r="F50" s="436"/>
      <c r="G50" s="436"/>
      <c r="H50" s="199"/>
      <c r="I50" s="433"/>
      <c r="J50" s="429"/>
    </row>
    <row r="51" spans="1:10">
      <c r="A51" s="3"/>
      <c r="B51" s="40"/>
      <c r="C51" s="40"/>
      <c r="D51" s="200"/>
      <c r="E51" s="200"/>
      <c r="F51" s="432"/>
      <c r="G51" s="432"/>
      <c r="H51" s="433"/>
      <c r="I51" s="433"/>
      <c r="J51" s="429"/>
    </row>
    <row r="52" spans="1:10">
      <c r="A52" s="3"/>
      <c r="B52" s="40"/>
      <c r="C52" s="40"/>
      <c r="D52" s="200"/>
      <c r="E52" s="200"/>
      <c r="F52" s="432"/>
      <c r="G52" s="432"/>
      <c r="H52" s="433"/>
      <c r="I52" s="433"/>
      <c r="J52" s="429"/>
    </row>
    <row r="53" spans="1:10">
      <c r="A53" s="3"/>
      <c r="B53" s="40"/>
      <c r="C53" s="40"/>
      <c r="D53" s="200"/>
      <c r="E53" s="200"/>
      <c r="F53" s="432"/>
      <c r="G53" s="432"/>
      <c r="H53" s="433"/>
      <c r="I53" s="433"/>
      <c r="J53" s="429"/>
    </row>
    <row r="54" spans="1:10">
      <c r="A54" s="3"/>
      <c r="B54" s="40"/>
      <c r="C54" s="40"/>
      <c r="D54" s="200"/>
      <c r="E54" s="200"/>
      <c r="F54" s="432"/>
      <c r="G54" s="432"/>
      <c r="H54" s="433"/>
      <c r="I54" s="433"/>
      <c r="J54" s="429"/>
    </row>
    <row r="55" spans="1:10">
      <c r="B55" s="429"/>
      <c r="C55" s="429"/>
      <c r="D55" s="200"/>
      <c r="E55" s="200"/>
      <c r="F55" s="432"/>
      <c r="G55" s="432"/>
      <c r="H55" s="433"/>
      <c r="I55" s="433"/>
      <c r="J55" s="429"/>
    </row>
    <row r="56" spans="1:10">
      <c r="A56" s="3"/>
      <c r="B56" s="40"/>
      <c r="C56" s="40"/>
      <c r="D56" s="200"/>
      <c r="E56" s="200"/>
      <c r="F56" s="432"/>
      <c r="G56" s="432"/>
      <c r="H56" s="433"/>
      <c r="I56" s="433"/>
      <c r="J56" s="429"/>
    </row>
    <row r="57" spans="1:10">
      <c r="A57" s="3"/>
      <c r="B57" s="40"/>
      <c r="C57" s="40"/>
      <c r="D57" s="200"/>
      <c r="E57" s="200"/>
      <c r="F57" s="432"/>
      <c r="G57" s="432"/>
      <c r="H57" s="433"/>
      <c r="I57" s="433"/>
      <c r="J57" s="429"/>
    </row>
    <row r="58" spans="1:10">
      <c r="A58" s="3"/>
      <c r="B58" s="40"/>
      <c r="C58" s="40"/>
      <c r="D58" s="200"/>
      <c r="E58" s="200"/>
      <c r="F58" s="433"/>
      <c r="G58" s="433"/>
      <c r="H58" s="433"/>
      <c r="I58" s="433"/>
      <c r="J58" s="429"/>
    </row>
    <row r="59" spans="1:10">
      <c r="A59" s="3"/>
      <c r="B59" s="40"/>
      <c r="C59" s="40"/>
      <c r="D59" s="200"/>
      <c r="E59" s="200"/>
      <c r="F59" s="433"/>
      <c r="G59" s="433"/>
      <c r="H59" s="433"/>
      <c r="I59" s="433"/>
      <c r="J59" s="429"/>
    </row>
    <row r="60" spans="1:10">
      <c r="A60" s="3"/>
      <c r="B60" s="40"/>
      <c r="C60" s="40"/>
      <c r="D60" s="200"/>
      <c r="E60" s="200"/>
      <c r="F60" s="432"/>
      <c r="G60" s="432"/>
      <c r="H60" s="433"/>
      <c r="I60" s="433"/>
      <c r="J60" s="429"/>
    </row>
    <row r="61" spans="1:10">
      <c r="A61" s="3"/>
      <c r="B61" s="40"/>
      <c r="C61" s="40"/>
      <c r="D61" s="200"/>
      <c r="E61" s="200"/>
      <c r="F61" s="432"/>
      <c r="G61" s="432"/>
      <c r="H61" s="433"/>
      <c r="I61" s="433"/>
      <c r="J61" s="429"/>
    </row>
    <row r="62" spans="1:10">
      <c r="A62" s="3"/>
      <c r="B62" s="40"/>
      <c r="C62" s="40"/>
      <c r="D62" s="200"/>
      <c r="E62" s="200"/>
      <c r="F62" s="433"/>
      <c r="G62" s="433"/>
      <c r="H62" s="433"/>
      <c r="I62" s="433"/>
      <c r="J62" s="429"/>
    </row>
    <row r="63" spans="1:10">
      <c r="A63" s="3"/>
      <c r="B63" s="40"/>
      <c r="C63" s="40"/>
      <c r="D63" s="200"/>
      <c r="E63" s="200"/>
      <c r="F63" s="433"/>
      <c r="G63" s="433"/>
      <c r="H63" s="433"/>
      <c r="I63" s="433"/>
      <c r="J63" s="429"/>
    </row>
    <row r="64" spans="1:10">
      <c r="A64" s="3"/>
      <c r="B64" s="40"/>
      <c r="C64" s="40"/>
      <c r="D64" s="200"/>
      <c r="E64" s="200"/>
      <c r="F64" s="433"/>
      <c r="G64" s="433"/>
      <c r="H64" s="433"/>
      <c r="I64" s="433"/>
      <c r="J64" s="429"/>
    </row>
    <row r="65" spans="1:10">
      <c r="A65" s="3"/>
      <c r="B65" s="40"/>
      <c r="C65" s="40"/>
      <c r="D65" s="200"/>
      <c r="E65" s="200"/>
      <c r="F65" s="433"/>
      <c r="G65" s="433"/>
      <c r="H65" s="433"/>
      <c r="I65" s="433"/>
      <c r="J65" s="429"/>
    </row>
    <row r="66" spans="1:10">
      <c r="A66" s="3"/>
      <c r="B66" s="40"/>
      <c r="C66" s="40"/>
      <c r="D66" s="200"/>
      <c r="E66" s="435"/>
      <c r="F66" s="433"/>
      <c r="G66" s="433"/>
      <c r="H66" s="433"/>
      <c r="I66" s="433"/>
      <c r="J66" s="429"/>
    </row>
    <row r="67" spans="1:10">
      <c r="A67" s="3"/>
      <c r="B67" s="40"/>
      <c r="C67" s="40"/>
      <c r="D67" s="200"/>
      <c r="E67" s="435"/>
      <c r="F67" s="433"/>
      <c r="G67" s="433"/>
      <c r="H67" s="433"/>
      <c r="I67" s="433"/>
      <c r="J67" s="429"/>
    </row>
    <row r="68" spans="1:10">
      <c r="A68" s="3"/>
      <c r="B68" s="40"/>
      <c r="C68" s="40"/>
      <c r="D68" s="200"/>
      <c r="E68" s="435"/>
      <c r="F68" s="433"/>
      <c r="G68" s="433"/>
      <c r="H68" s="433"/>
      <c r="I68" s="433"/>
      <c r="J68" s="429"/>
    </row>
    <row r="69" spans="1:10">
      <c r="A69" s="3"/>
      <c r="B69" s="40"/>
      <c r="C69" s="40"/>
      <c r="D69" s="200"/>
      <c r="E69" s="435"/>
      <c r="F69" s="433"/>
      <c r="G69" s="433"/>
      <c r="H69" s="433"/>
      <c r="I69" s="433"/>
      <c r="J69" s="429"/>
    </row>
    <row r="71" spans="1:10">
      <c r="A71" s="3"/>
      <c r="B71" s="3"/>
      <c r="C71" s="3"/>
      <c r="D71" s="194"/>
      <c r="E71" s="194"/>
      <c r="F71" s="433"/>
      <c r="G71" s="433"/>
      <c r="H71" s="433"/>
    </row>
    <row r="72" spans="1:10">
      <c r="A72" s="3"/>
      <c r="B72" s="3"/>
      <c r="C72" s="3"/>
      <c r="D72" s="194"/>
      <c r="E72" s="194"/>
      <c r="F72" s="433"/>
      <c r="G72" s="433"/>
      <c r="H72" s="433"/>
    </row>
    <row r="73" spans="1:10">
      <c r="A73" s="3"/>
      <c r="B73" s="3"/>
      <c r="C73" s="3"/>
      <c r="D73" s="194"/>
      <c r="E73" s="194"/>
      <c r="F73" s="433"/>
      <c r="G73" s="433"/>
      <c r="H73" s="433"/>
    </row>
    <row r="74" spans="1:10">
      <c r="A74" s="3"/>
      <c r="B74" s="3"/>
      <c r="C74" s="3"/>
      <c r="D74" s="194"/>
      <c r="E74" s="194"/>
      <c r="F74" s="433"/>
      <c r="G74" s="433"/>
      <c r="H74" s="433"/>
    </row>
    <row r="75" spans="1:10">
      <c r="A75" s="3"/>
      <c r="B75" s="3"/>
      <c r="C75" s="3"/>
      <c r="D75" s="194"/>
      <c r="E75" s="194"/>
    </row>
    <row r="76" spans="1:10">
      <c r="A76" s="3"/>
      <c r="B76" s="3"/>
      <c r="C76" s="3"/>
      <c r="D76" s="194"/>
      <c r="E76" s="194"/>
      <c r="F76" s="191"/>
    </row>
    <row r="77" spans="1:10">
      <c r="A77" s="3"/>
      <c r="B77" s="3"/>
      <c r="C77" s="3"/>
      <c r="D77" s="194"/>
      <c r="E77" s="194"/>
      <c r="F77" s="191"/>
    </row>
    <row r="78" spans="1:10">
      <c r="A78" s="3"/>
      <c r="B78" s="3"/>
      <c r="C78" s="3"/>
      <c r="D78" s="194"/>
      <c r="E78" s="194"/>
      <c r="F78" s="191"/>
    </row>
    <row r="79" spans="1:10">
      <c r="A79" s="3"/>
      <c r="B79" s="3"/>
      <c r="C79" s="3"/>
      <c r="D79" s="194"/>
      <c r="E79" s="194"/>
      <c r="F79" s="191"/>
    </row>
    <row r="80" spans="1:10">
      <c r="A80" s="3"/>
      <c r="B80" s="3"/>
      <c r="C80" s="3"/>
      <c r="D80" s="194"/>
      <c r="E80" s="194"/>
      <c r="F80" s="276"/>
    </row>
    <row r="81" spans="1:5">
      <c r="A81" s="3"/>
      <c r="B81" s="3"/>
      <c r="C81" s="3"/>
      <c r="D81" s="194"/>
      <c r="E81" s="194"/>
    </row>
    <row r="82" spans="1:5">
      <c r="A82" s="3"/>
      <c r="B82" s="3"/>
      <c r="C82" s="3"/>
      <c r="D82" s="194"/>
      <c r="E82" s="194"/>
    </row>
    <row r="83" spans="1:5">
      <c r="A83" s="3"/>
      <c r="B83" s="3"/>
      <c r="C83" s="3"/>
      <c r="D83" s="194"/>
      <c r="E83" s="194"/>
    </row>
    <row r="84" spans="1:5">
      <c r="A84" s="3"/>
      <c r="B84" s="3"/>
      <c r="C84" s="3"/>
      <c r="D84" s="194"/>
      <c r="E84" s="194"/>
    </row>
    <row r="85" spans="1:5">
      <c r="A85" s="3"/>
      <c r="B85" s="3"/>
      <c r="C85" s="3"/>
      <c r="D85" s="194"/>
      <c r="E85" s="194"/>
    </row>
    <row r="86" spans="1:5">
      <c r="A86" s="3"/>
      <c r="B86" s="3"/>
      <c r="C86" s="3"/>
      <c r="D86" s="194"/>
      <c r="E86" s="194"/>
    </row>
    <row r="87" spans="1:5">
      <c r="A87" s="3"/>
      <c r="B87" s="3"/>
      <c r="C87" s="3"/>
      <c r="D87" s="194"/>
      <c r="E87" s="194"/>
    </row>
    <row r="88" spans="1:5">
      <c r="A88" s="3"/>
      <c r="B88" s="3"/>
      <c r="C88" s="3"/>
      <c r="D88" s="194"/>
      <c r="E88" s="194"/>
    </row>
    <row r="89" spans="1:5">
      <c r="A89" s="3"/>
      <c r="B89" s="3"/>
      <c r="C89" s="3"/>
      <c r="D89" s="194"/>
      <c r="E89" s="194"/>
    </row>
  </sheetData>
  <sheetProtection password="C975" sheet="1" objects="1" scenarios="1"/>
  <mergeCells count="9">
    <mergeCell ref="G6:G9"/>
    <mergeCell ref="B7:B9"/>
    <mergeCell ref="B5:E5"/>
    <mergeCell ref="A1:J1"/>
    <mergeCell ref="A3:J3"/>
    <mergeCell ref="J5:J9"/>
    <mergeCell ref="F5:H5"/>
    <mergeCell ref="E6:E9"/>
    <mergeCell ref="I5:I9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10" zoomScaleNormal="100" workbookViewId="0">
      <selection activeCell="L43" sqref="L43"/>
    </sheetView>
  </sheetViews>
  <sheetFormatPr defaultRowHeight="12.75"/>
  <cols>
    <col min="1" max="8" width="17.5703125" customWidth="1"/>
    <col min="9" max="9" width="14.28515625" style="219" customWidth="1"/>
    <col min="10" max="10" width="12.85546875" style="219" customWidth="1"/>
    <col min="11" max="11" width="13" style="219" customWidth="1"/>
    <col min="12" max="12" width="12.7109375" style="219" customWidth="1"/>
    <col min="13" max="13" width="13.140625" customWidth="1"/>
  </cols>
  <sheetData>
    <row r="1" spans="1:17">
      <c r="A1" s="526" t="s">
        <v>119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7">
      <c r="A2" s="3"/>
      <c r="B2" s="3"/>
      <c r="C2" s="3"/>
      <c r="D2" s="3"/>
      <c r="E2" s="3"/>
      <c r="F2" s="3"/>
      <c r="G2" s="3"/>
      <c r="H2" s="3"/>
      <c r="I2" s="194"/>
      <c r="J2" s="194"/>
      <c r="K2" s="194"/>
    </row>
    <row r="3" spans="1:17">
      <c r="A3" s="532" t="s">
        <v>270</v>
      </c>
      <c r="B3" s="533"/>
      <c r="C3" s="533"/>
      <c r="D3" s="533"/>
      <c r="E3" s="533"/>
      <c r="F3" s="533"/>
      <c r="G3" s="533"/>
      <c r="H3" s="533"/>
      <c r="I3" s="526"/>
      <c r="J3" s="526"/>
      <c r="K3" s="526"/>
      <c r="L3" s="526"/>
    </row>
    <row r="4" spans="1:17" ht="15" customHeight="1" thickBot="1">
      <c r="A4" s="3"/>
      <c r="B4" s="3"/>
      <c r="C4" s="3"/>
      <c r="D4" s="3"/>
      <c r="E4" s="3"/>
      <c r="F4" s="3"/>
      <c r="G4" s="3"/>
      <c r="H4" s="3"/>
      <c r="I4" s="194"/>
      <c r="J4" s="194"/>
      <c r="K4" s="194"/>
      <c r="L4" s="194"/>
      <c r="Q4" s="3"/>
    </row>
    <row r="5" spans="1:17" ht="17.25" customHeight="1" thickTop="1">
      <c r="A5" s="6"/>
      <c r="B5" s="560" t="s">
        <v>66</v>
      </c>
      <c r="C5" s="561"/>
      <c r="D5" s="561"/>
      <c r="E5" s="561"/>
      <c r="F5" s="561"/>
      <c r="G5" s="562"/>
      <c r="H5" s="563"/>
      <c r="I5" s="195"/>
      <c r="J5" s="215"/>
      <c r="K5" s="215"/>
      <c r="L5" s="215"/>
      <c r="P5" s="3"/>
    </row>
    <row r="6" spans="1:17" ht="12.75" customHeight="1">
      <c r="A6" s="3"/>
      <c r="B6" s="306"/>
      <c r="C6" s="219"/>
      <c r="D6" s="219"/>
      <c r="E6" s="210" t="s">
        <v>139</v>
      </c>
      <c r="F6" s="210" t="s">
        <v>223</v>
      </c>
      <c r="G6" s="210" t="s">
        <v>223</v>
      </c>
      <c r="H6" s="305" t="s">
        <v>223</v>
      </c>
      <c r="I6" s="194"/>
      <c r="J6" s="211" t="s">
        <v>140</v>
      </c>
      <c r="K6" s="529" t="s">
        <v>177</v>
      </c>
      <c r="L6" s="544" t="s">
        <v>246</v>
      </c>
      <c r="P6" s="3"/>
    </row>
    <row r="7" spans="1:17">
      <c r="A7" s="3" t="s">
        <v>77</v>
      </c>
      <c r="B7" s="307"/>
      <c r="C7" s="211"/>
      <c r="D7" s="567" t="s">
        <v>247</v>
      </c>
      <c r="E7" s="211" t="s">
        <v>120</v>
      </c>
      <c r="F7" s="544" t="s">
        <v>238</v>
      </c>
      <c r="G7" s="544" t="s">
        <v>234</v>
      </c>
      <c r="H7" s="564" t="s">
        <v>239</v>
      </c>
      <c r="I7" s="194"/>
      <c r="J7" s="211" t="s">
        <v>35</v>
      </c>
      <c r="K7" s="545"/>
      <c r="L7" s="511"/>
      <c r="P7" s="3"/>
    </row>
    <row r="8" spans="1:17">
      <c r="A8" s="3" t="s">
        <v>33</v>
      </c>
      <c r="B8" s="308" t="s">
        <v>138</v>
      </c>
      <c r="C8" s="211" t="s">
        <v>138</v>
      </c>
      <c r="D8" s="511"/>
      <c r="E8" s="211" t="s">
        <v>31</v>
      </c>
      <c r="F8" s="511"/>
      <c r="G8" s="511"/>
      <c r="H8" s="565"/>
      <c r="I8" s="211" t="s">
        <v>184</v>
      </c>
      <c r="J8" s="211" t="s">
        <v>65</v>
      </c>
      <c r="K8" s="545"/>
      <c r="L8" s="511"/>
      <c r="P8" s="3"/>
    </row>
    <row r="9" spans="1:17" ht="13.5" thickBot="1">
      <c r="A9" s="7" t="s">
        <v>132</v>
      </c>
      <c r="B9" s="309" t="s">
        <v>144</v>
      </c>
      <c r="C9" s="213" t="s">
        <v>54</v>
      </c>
      <c r="D9" s="512"/>
      <c r="E9" s="213" t="s">
        <v>121</v>
      </c>
      <c r="F9" s="512"/>
      <c r="G9" s="512"/>
      <c r="H9" s="566"/>
      <c r="I9" s="213" t="s">
        <v>34</v>
      </c>
      <c r="J9" s="213" t="s">
        <v>55</v>
      </c>
      <c r="K9" s="524"/>
      <c r="L9" s="512"/>
      <c r="P9" s="3"/>
    </row>
    <row r="10" spans="1:17" s="44" customFormat="1">
      <c r="A10" s="48" t="s">
        <v>0</v>
      </c>
      <c r="B10" s="296">
        <f t="shared" ref="B10:H10" si="0">SUM(B12:B39)</f>
        <v>176563696.55000001</v>
      </c>
      <c r="C10" s="222">
        <f t="shared" si="0"/>
        <v>5346319.4499999993</v>
      </c>
      <c r="D10" s="222">
        <f t="shared" si="0"/>
        <v>5052.8600000000006</v>
      </c>
      <c r="E10" s="222">
        <f t="shared" si="0"/>
        <v>3883295.600000001</v>
      </c>
      <c r="F10" s="222">
        <f t="shared" si="0"/>
        <v>0</v>
      </c>
      <c r="G10" s="222">
        <f t="shared" si="0"/>
        <v>0</v>
      </c>
      <c r="H10" s="222">
        <f t="shared" si="0"/>
        <v>0</v>
      </c>
      <c r="I10" s="296">
        <f>SUM(I12:I39)</f>
        <v>0</v>
      </c>
      <c r="J10" s="296">
        <f>SUM(J12:J39)</f>
        <v>0</v>
      </c>
      <c r="K10" s="222">
        <f>SUM(K12:K39)</f>
        <v>4866119.0500000007</v>
      </c>
      <c r="L10" s="222">
        <f>SUM(L12:L39)</f>
        <v>0</v>
      </c>
      <c r="P10" s="16"/>
    </row>
    <row r="11" spans="1:17">
      <c r="A11" s="3"/>
      <c r="B11" s="3"/>
      <c r="C11" s="3"/>
      <c r="D11" s="3"/>
      <c r="E11" s="3"/>
      <c r="F11" s="3"/>
      <c r="G11" s="3"/>
      <c r="H11" s="3"/>
      <c r="I11" s="194"/>
      <c r="J11" s="217"/>
      <c r="K11" s="217"/>
      <c r="L11" s="217"/>
      <c r="P11" s="3"/>
    </row>
    <row r="12" spans="1:17">
      <c r="A12" s="3" t="s">
        <v>1</v>
      </c>
      <c r="B12" s="127">
        <v>2445877.5100000002</v>
      </c>
      <c r="C12" s="127">
        <v>82397.25</v>
      </c>
      <c r="D12" s="127">
        <v>0</v>
      </c>
      <c r="E12" s="127">
        <v>77279.08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671542.84000000008</v>
      </c>
      <c r="L12" s="127">
        <v>0</v>
      </c>
      <c r="P12" s="15"/>
    </row>
    <row r="13" spans="1:17">
      <c r="A13" s="3" t="s">
        <v>2</v>
      </c>
      <c r="B13" s="127">
        <v>16559177.709999997</v>
      </c>
      <c r="C13" s="127">
        <v>477415.64999999997</v>
      </c>
      <c r="D13" s="127">
        <v>0</v>
      </c>
      <c r="E13" s="127">
        <v>786138.05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385">
        <v>0</v>
      </c>
      <c r="P13" s="15"/>
    </row>
    <row r="14" spans="1:17" s="23" customFormat="1">
      <c r="A14" s="32" t="s">
        <v>3</v>
      </c>
      <c r="B14" s="127">
        <v>20880948.940000001</v>
      </c>
      <c r="C14" s="127">
        <v>666382.84</v>
      </c>
      <c r="D14" s="127">
        <v>0</v>
      </c>
      <c r="E14" s="314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318296.62</v>
      </c>
      <c r="L14" s="127">
        <v>0</v>
      </c>
      <c r="P14" s="50"/>
    </row>
    <row r="15" spans="1:17">
      <c r="A15" s="3" t="s">
        <v>4</v>
      </c>
      <c r="B15" s="127">
        <v>21953721.340000004</v>
      </c>
      <c r="C15" s="127">
        <v>771381.91999999993</v>
      </c>
      <c r="D15" s="127">
        <v>0</v>
      </c>
      <c r="E15" s="127">
        <v>1339180.26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67879.47</v>
      </c>
      <c r="L15" s="127">
        <v>0</v>
      </c>
      <c r="P15" s="15"/>
    </row>
    <row r="16" spans="1:17">
      <c r="A16" s="3" t="s">
        <v>5</v>
      </c>
      <c r="B16" s="127">
        <v>3025597.65</v>
      </c>
      <c r="C16" s="127">
        <v>83769.599999999991</v>
      </c>
      <c r="D16" s="127">
        <v>0</v>
      </c>
      <c r="E16" s="127">
        <v>82565.560000000012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P16" s="15"/>
    </row>
    <row r="17" spans="1:16">
      <c r="A17" s="3"/>
      <c r="B17" s="332"/>
      <c r="C17" s="332"/>
      <c r="D17" s="332"/>
      <c r="E17" s="332"/>
      <c r="F17" s="332"/>
      <c r="G17" s="332"/>
      <c r="H17" s="332"/>
      <c r="I17" s="343"/>
      <c r="J17" s="332"/>
      <c r="K17" s="332"/>
      <c r="L17" s="332"/>
      <c r="P17" s="15"/>
    </row>
    <row r="18" spans="1:16">
      <c r="A18" s="3" t="s">
        <v>6</v>
      </c>
      <c r="B18" s="127">
        <v>1308188.5299999998</v>
      </c>
      <c r="C18" s="127">
        <v>59795.25</v>
      </c>
      <c r="D18" s="127">
        <v>0</v>
      </c>
      <c r="E18" s="127">
        <v>43327.1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315946.07</v>
      </c>
      <c r="L18" s="127">
        <v>0</v>
      </c>
      <c r="P18" s="15"/>
    </row>
    <row r="19" spans="1:16">
      <c r="A19" s="3" t="s">
        <v>7</v>
      </c>
      <c r="B19" s="314">
        <v>5280986</v>
      </c>
      <c r="C19" s="127">
        <v>201251.51</v>
      </c>
      <c r="D19" s="127">
        <v>0</v>
      </c>
      <c r="E19" s="127">
        <v>135171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P19" s="15"/>
    </row>
    <row r="20" spans="1:16">
      <c r="A20" s="3" t="s">
        <v>8</v>
      </c>
      <c r="B20" s="127">
        <v>3368437.69</v>
      </c>
      <c r="C20" s="127">
        <v>126209.46</v>
      </c>
      <c r="D20" s="127">
        <v>0</v>
      </c>
      <c r="E20" s="127">
        <v>98905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P20" s="15"/>
    </row>
    <row r="21" spans="1:16">
      <c r="A21" s="3" t="s">
        <v>9</v>
      </c>
      <c r="B21" s="127">
        <v>5152951.4799999995</v>
      </c>
      <c r="C21" s="127">
        <v>134848.89000000001</v>
      </c>
      <c r="D21" s="127">
        <v>0</v>
      </c>
      <c r="E21" s="127">
        <v>172192.62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P21" s="15"/>
    </row>
    <row r="22" spans="1:16">
      <c r="A22" s="3" t="s">
        <v>10</v>
      </c>
      <c r="B22" s="127">
        <v>1080028.19</v>
      </c>
      <c r="C22" s="127">
        <v>35367.279999999999</v>
      </c>
      <c r="D22" s="127">
        <v>0</v>
      </c>
      <c r="E22" s="127">
        <v>35259.33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P22" s="15"/>
    </row>
    <row r="23" spans="1:16">
      <c r="A23" s="3"/>
      <c r="B23" s="332"/>
      <c r="C23" s="332"/>
      <c r="D23" s="332"/>
      <c r="E23" s="332"/>
      <c r="F23" s="332"/>
      <c r="G23" s="332"/>
      <c r="H23" s="332"/>
      <c r="I23" s="343"/>
      <c r="J23" s="332"/>
      <c r="K23" s="332"/>
      <c r="L23" s="332"/>
      <c r="P23" s="15"/>
    </row>
    <row r="24" spans="1:16">
      <c r="A24" s="3" t="s">
        <v>11</v>
      </c>
      <c r="B24" s="127">
        <v>7390746.6500000004</v>
      </c>
      <c r="C24" s="127">
        <v>314217.75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534777.95000000007</v>
      </c>
      <c r="L24" s="127">
        <v>0</v>
      </c>
      <c r="P24" s="15"/>
    </row>
    <row r="25" spans="1:16">
      <c r="A25" s="3" t="s">
        <v>12</v>
      </c>
      <c r="B25" s="127">
        <v>996337.95000000007</v>
      </c>
      <c r="C25" s="127">
        <v>46845.659999999996</v>
      </c>
      <c r="D25" s="127">
        <v>0</v>
      </c>
      <c r="E25" s="127">
        <v>22853.37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P25" s="15"/>
    </row>
    <row r="26" spans="1:16">
      <c r="A26" s="3" t="s">
        <v>13</v>
      </c>
      <c r="B26" s="127">
        <v>7900675.3500000006</v>
      </c>
      <c r="C26" s="127">
        <v>219747.99</v>
      </c>
      <c r="D26" s="127">
        <v>0</v>
      </c>
      <c r="E26" s="127">
        <v>332292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P26" s="15"/>
    </row>
    <row r="27" spans="1:16">
      <c r="A27" s="3" t="s">
        <v>14</v>
      </c>
      <c r="B27" s="127">
        <v>8710634.7699999996</v>
      </c>
      <c r="C27" s="127">
        <v>302927.88</v>
      </c>
      <c r="D27" s="127">
        <v>0</v>
      </c>
      <c r="E27" s="127">
        <v>347426.95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1146682.3600000001</v>
      </c>
      <c r="L27" s="127">
        <v>0</v>
      </c>
      <c r="P27" s="15"/>
    </row>
    <row r="28" spans="1:16">
      <c r="A28" s="3" t="s">
        <v>15</v>
      </c>
      <c r="B28" s="127">
        <v>538664.14</v>
      </c>
      <c r="C28" s="127">
        <v>20831.14</v>
      </c>
      <c r="D28" s="127">
        <v>0</v>
      </c>
      <c r="E28" s="127">
        <v>5357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89348.67</v>
      </c>
      <c r="L28" s="127">
        <v>0</v>
      </c>
      <c r="P28" s="15"/>
    </row>
    <row r="29" spans="1:16">
      <c r="A29" s="3"/>
      <c r="B29" s="332"/>
      <c r="C29" s="332"/>
      <c r="D29" s="332"/>
      <c r="E29" s="332"/>
      <c r="F29" s="332"/>
      <c r="G29" s="332"/>
      <c r="H29" s="332"/>
      <c r="I29" s="343"/>
      <c r="J29" s="332"/>
      <c r="K29" s="332"/>
      <c r="L29" s="332"/>
      <c r="P29" s="15"/>
    </row>
    <row r="30" spans="1:16">
      <c r="A30" s="3" t="s">
        <v>16</v>
      </c>
      <c r="B30" s="127">
        <v>29467870.589999996</v>
      </c>
      <c r="C30" s="127">
        <v>735492.53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P30" s="15"/>
    </row>
    <row r="31" spans="1:16">
      <c r="A31" s="3" t="s">
        <v>17</v>
      </c>
      <c r="B31" s="127">
        <v>24370080.349999998</v>
      </c>
      <c r="C31" s="127">
        <v>546735.17999999993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P31" s="15"/>
    </row>
    <row r="32" spans="1:16" s="55" customFormat="1">
      <c r="A32" s="54" t="s">
        <v>18</v>
      </c>
      <c r="B32" s="127">
        <v>1499442.66</v>
      </c>
      <c r="C32" s="127">
        <v>46073.23</v>
      </c>
      <c r="D32" s="127">
        <v>0</v>
      </c>
      <c r="E32" s="127">
        <v>21232.57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569163.82999999996</v>
      </c>
      <c r="L32" s="127">
        <v>0</v>
      </c>
      <c r="M32" s="65"/>
      <c r="P32" s="311"/>
    </row>
    <row r="33" spans="1:17">
      <c r="A33" s="3" t="s">
        <v>19</v>
      </c>
      <c r="B33" s="127">
        <v>3626611.3</v>
      </c>
      <c r="C33" s="127">
        <v>169182.05999999997</v>
      </c>
      <c r="D33" s="127">
        <v>0</v>
      </c>
      <c r="E33" s="127">
        <v>87725.22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343419</v>
      </c>
      <c r="L33" s="127">
        <v>0</v>
      </c>
      <c r="P33" s="15"/>
    </row>
    <row r="34" spans="1:17">
      <c r="A34" s="3" t="s">
        <v>20</v>
      </c>
      <c r="B34" s="127">
        <v>716906.57000000007</v>
      </c>
      <c r="C34" s="127">
        <v>34560.880000000005</v>
      </c>
      <c r="D34" s="127">
        <v>5052.8600000000006</v>
      </c>
      <c r="E34" s="127">
        <v>7095.15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P34" s="15"/>
    </row>
    <row r="35" spans="1:17">
      <c r="A35" s="3"/>
      <c r="B35" s="332"/>
      <c r="C35" s="332"/>
      <c r="D35" s="332"/>
      <c r="E35" s="332"/>
      <c r="F35" s="332"/>
      <c r="G35" s="332"/>
      <c r="H35" s="332"/>
      <c r="I35" s="343"/>
      <c r="J35" s="332"/>
      <c r="K35" s="332"/>
      <c r="L35" s="332"/>
      <c r="P35" s="15"/>
    </row>
    <row r="36" spans="1:17">
      <c r="A36" s="3" t="s">
        <v>21</v>
      </c>
      <c r="B36" s="127">
        <v>1016604.9800000001</v>
      </c>
      <c r="C36" s="127">
        <v>39131.679999999993</v>
      </c>
      <c r="D36" s="127">
        <v>0</v>
      </c>
      <c r="E36" s="127">
        <v>25963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P36" s="15"/>
    </row>
    <row r="37" spans="1:17">
      <c r="A37" s="3" t="s">
        <v>22</v>
      </c>
      <c r="B37" s="127">
        <v>4943666.3900000015</v>
      </c>
      <c r="C37" s="127">
        <v>123660.03</v>
      </c>
      <c r="D37" s="127">
        <v>0</v>
      </c>
      <c r="E37" s="127">
        <v>126320.35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P37" s="15"/>
    </row>
    <row r="38" spans="1:17">
      <c r="A38" s="3" t="s">
        <v>23</v>
      </c>
      <c r="B38" s="127">
        <v>2879138.16</v>
      </c>
      <c r="C38" s="127">
        <v>69571.290000000008</v>
      </c>
      <c r="D38" s="127">
        <v>0</v>
      </c>
      <c r="E38" s="127">
        <v>97257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419380.16000000003</v>
      </c>
      <c r="L38" s="127">
        <v>0</v>
      </c>
      <c r="P38" s="15"/>
    </row>
    <row r="39" spans="1:17">
      <c r="A39" s="12" t="s">
        <v>24</v>
      </c>
      <c r="B39" s="128">
        <v>1450401.65</v>
      </c>
      <c r="C39" s="387">
        <v>38522.5</v>
      </c>
      <c r="D39" s="128">
        <v>0</v>
      </c>
      <c r="E39" s="128">
        <v>39754.99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389682.07999999996</v>
      </c>
      <c r="L39" s="128">
        <v>0</v>
      </c>
      <c r="P39" s="15"/>
    </row>
    <row r="40" spans="1:17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23"/>
      <c r="L40" s="50"/>
      <c r="P40" s="15"/>
    </row>
    <row r="41" spans="1:17">
      <c r="A41" s="3"/>
      <c r="B41" s="116"/>
      <c r="C41" s="116"/>
      <c r="D41" s="116"/>
      <c r="E41" s="116"/>
      <c r="F41" s="116"/>
      <c r="G41" s="116"/>
      <c r="H41" s="116"/>
      <c r="I41" s="116"/>
      <c r="J41" s="116"/>
      <c r="K41" s="434"/>
      <c r="L41" s="50"/>
      <c r="M41" s="1"/>
      <c r="Q41" s="15"/>
    </row>
    <row r="42" spans="1:17">
      <c r="A42" s="3"/>
      <c r="B42" s="40"/>
      <c r="C42" s="40"/>
      <c r="D42" s="40"/>
      <c r="E42" s="40"/>
      <c r="F42" s="40"/>
      <c r="G42" s="40"/>
      <c r="H42" s="40"/>
      <c r="I42" s="435"/>
      <c r="J42" s="435"/>
      <c r="K42" s="433"/>
      <c r="L42" s="196"/>
      <c r="M42" s="1"/>
      <c r="Q42" s="15"/>
    </row>
    <row r="43" spans="1:17">
      <c r="A43" s="3"/>
      <c r="B43" s="40"/>
      <c r="C43" s="40"/>
      <c r="D43" s="40"/>
      <c r="E43" s="40"/>
      <c r="F43" s="40"/>
      <c r="G43" s="40"/>
      <c r="H43" s="40"/>
      <c r="I43" s="435"/>
      <c r="J43" s="435"/>
      <c r="K43" s="435"/>
      <c r="M43" s="1"/>
    </row>
    <row r="44" spans="1:17">
      <c r="A44" s="3"/>
      <c r="B44" s="40"/>
      <c r="C44" s="40"/>
      <c r="D44" s="40"/>
      <c r="E44" s="40"/>
      <c r="F44" s="40"/>
      <c r="G44" s="40"/>
      <c r="H44" s="40"/>
      <c r="I44" s="435"/>
      <c r="J44" s="435"/>
      <c r="K44" s="433"/>
      <c r="L44" s="196"/>
      <c r="M44" s="1"/>
      <c r="Q44" s="15"/>
    </row>
    <row r="45" spans="1:17">
      <c r="A45" s="3"/>
      <c r="B45" s="40"/>
      <c r="C45" s="40"/>
      <c r="D45" s="40"/>
      <c r="E45" s="40"/>
      <c r="F45" s="40"/>
      <c r="G45" s="40"/>
      <c r="H45" s="40"/>
      <c r="I45" s="435"/>
      <c r="J45" s="435"/>
      <c r="K45" s="433"/>
      <c r="L45" s="196"/>
      <c r="M45" s="1"/>
      <c r="Q45" s="15"/>
    </row>
    <row r="46" spans="1:17">
      <c r="A46" s="3"/>
      <c r="B46" s="40"/>
      <c r="C46" s="40"/>
      <c r="D46" s="40"/>
      <c r="E46" s="40"/>
      <c r="F46" s="40"/>
      <c r="G46" s="40"/>
      <c r="H46" s="40"/>
      <c r="I46" s="435"/>
      <c r="J46" s="435"/>
      <c r="K46" s="433"/>
      <c r="L46" s="196"/>
      <c r="M46" s="1"/>
      <c r="Q46" s="15"/>
    </row>
    <row r="47" spans="1:17">
      <c r="A47" s="3"/>
      <c r="B47" s="40"/>
      <c r="C47" s="40"/>
      <c r="D47" s="40"/>
      <c r="E47" s="40"/>
      <c r="F47" s="40"/>
      <c r="G47" s="40"/>
      <c r="H47" s="40"/>
      <c r="I47" s="435"/>
      <c r="J47" s="435"/>
      <c r="K47" s="433"/>
      <c r="L47" s="196"/>
      <c r="M47" s="1"/>
      <c r="Q47" s="15"/>
    </row>
    <row r="48" spans="1:17">
      <c r="A48" s="3"/>
      <c r="B48" s="40"/>
      <c r="C48" s="40"/>
      <c r="D48" s="40"/>
      <c r="E48" s="40"/>
      <c r="F48" s="40"/>
      <c r="G48" s="40"/>
      <c r="H48" s="40"/>
      <c r="I48" s="435"/>
      <c r="J48" s="435"/>
      <c r="K48" s="433"/>
      <c r="L48" s="196"/>
      <c r="M48" s="1"/>
      <c r="Q48" s="15"/>
    </row>
    <row r="49" spans="1:17">
      <c r="A49" s="3"/>
      <c r="B49" s="40"/>
      <c r="C49" s="40"/>
      <c r="D49" s="40"/>
      <c r="E49" s="40"/>
      <c r="F49" s="40"/>
      <c r="G49" s="40"/>
      <c r="H49" s="40"/>
      <c r="I49" s="435"/>
      <c r="J49" s="435"/>
      <c r="K49" s="433"/>
      <c r="L49" s="196"/>
      <c r="M49" s="1"/>
      <c r="Q49" s="15"/>
    </row>
    <row r="50" spans="1:17">
      <c r="A50" s="3"/>
      <c r="B50" s="40"/>
      <c r="C50" s="40"/>
      <c r="D50" s="40"/>
      <c r="E50" s="40"/>
      <c r="F50" s="40"/>
      <c r="G50" s="40"/>
      <c r="H50" s="40"/>
      <c r="I50" s="435"/>
      <c r="J50" s="435"/>
      <c r="K50" s="433"/>
      <c r="L50" s="196"/>
      <c r="M50" s="1"/>
      <c r="Q50" s="15"/>
    </row>
    <row r="51" spans="1:17">
      <c r="A51" s="3"/>
      <c r="B51" s="40"/>
      <c r="C51" s="40"/>
      <c r="D51" s="40"/>
      <c r="E51" s="40"/>
      <c r="F51" s="40"/>
      <c r="G51" s="40"/>
      <c r="H51" s="40"/>
      <c r="I51" s="435"/>
      <c r="J51" s="435"/>
      <c r="K51" s="433"/>
      <c r="L51" s="196"/>
      <c r="M51" s="1"/>
      <c r="Q51" s="15"/>
    </row>
    <row r="52" spans="1:17">
      <c r="A52" s="3"/>
      <c r="B52" s="40"/>
      <c r="C52" s="40"/>
      <c r="D52" s="40"/>
      <c r="E52" s="40"/>
      <c r="F52" s="40"/>
      <c r="G52" s="40"/>
      <c r="H52" s="40"/>
      <c r="I52" s="435"/>
      <c r="J52" s="435"/>
      <c r="K52" s="433"/>
      <c r="L52" s="196"/>
      <c r="M52" s="1"/>
      <c r="Q52" s="15"/>
    </row>
    <row r="53" spans="1:17">
      <c r="A53" s="3"/>
      <c r="B53" s="40"/>
      <c r="C53" s="40"/>
      <c r="D53" s="40"/>
      <c r="E53" s="40"/>
      <c r="F53" s="40"/>
      <c r="G53" s="40"/>
      <c r="H53" s="40"/>
      <c r="I53" s="435"/>
      <c r="J53" s="435"/>
      <c r="K53" s="435"/>
      <c r="L53" s="196"/>
      <c r="M53" s="1"/>
      <c r="Q53" s="15"/>
    </row>
    <row r="54" spans="1:17">
      <c r="A54" s="3"/>
      <c r="B54" s="40"/>
      <c r="C54" s="40"/>
      <c r="D54" s="40"/>
      <c r="E54" s="40"/>
      <c r="F54" s="40"/>
      <c r="G54" s="40"/>
      <c r="H54" s="40"/>
      <c r="I54" s="435"/>
      <c r="J54" s="435"/>
      <c r="K54" s="435"/>
      <c r="L54" s="196"/>
      <c r="M54" s="1"/>
      <c r="Q54" s="15"/>
    </row>
    <row r="55" spans="1:17">
      <c r="A55" s="3"/>
      <c r="B55" s="40"/>
      <c r="C55" s="40"/>
      <c r="D55" s="40"/>
      <c r="E55" s="40"/>
      <c r="F55" s="40"/>
      <c r="G55" s="40"/>
      <c r="H55" s="40"/>
      <c r="I55" s="435"/>
      <c r="J55" s="435"/>
      <c r="K55" s="435"/>
      <c r="M55" s="1"/>
    </row>
    <row r="56" spans="1:17">
      <c r="A56" s="3"/>
      <c r="B56" s="40"/>
      <c r="C56" s="40"/>
      <c r="D56" s="40"/>
      <c r="E56" s="40"/>
      <c r="F56" s="40"/>
      <c r="G56" s="40"/>
      <c r="H56" s="40"/>
      <c r="I56" s="435"/>
      <c r="J56" s="435"/>
      <c r="K56" s="435"/>
      <c r="M56" s="1"/>
    </row>
    <row r="57" spans="1:17">
      <c r="A57" s="3"/>
      <c r="B57" s="40"/>
      <c r="C57" s="40"/>
      <c r="D57" s="40"/>
      <c r="E57" s="40"/>
      <c r="F57" s="40"/>
      <c r="G57" s="40"/>
      <c r="H57" s="40"/>
      <c r="I57" s="435"/>
      <c r="J57" s="435"/>
      <c r="K57" s="435"/>
      <c r="M57" s="1"/>
    </row>
    <row r="58" spans="1:17">
      <c r="A58" s="3"/>
      <c r="B58" s="40"/>
      <c r="C58" s="40"/>
      <c r="D58" s="40"/>
      <c r="E58" s="40"/>
      <c r="F58" s="40"/>
      <c r="G58" s="40"/>
      <c r="H58" s="40"/>
      <c r="I58" s="435"/>
      <c r="J58" s="435"/>
      <c r="K58" s="435"/>
      <c r="M58" s="1"/>
    </row>
    <row r="59" spans="1:17">
      <c r="A59" s="3"/>
      <c r="B59" s="40"/>
      <c r="C59" s="40"/>
      <c r="D59" s="40"/>
      <c r="E59" s="40"/>
      <c r="F59" s="40"/>
      <c r="G59" s="40"/>
      <c r="H59" s="40"/>
      <c r="I59" s="435"/>
      <c r="J59" s="435"/>
      <c r="K59" s="435"/>
      <c r="M59" s="1"/>
    </row>
    <row r="60" spans="1:17">
      <c r="A60" s="3"/>
      <c r="B60" s="40"/>
      <c r="C60" s="40"/>
      <c r="D60" s="40"/>
      <c r="E60" s="40"/>
      <c r="F60" s="40"/>
      <c r="G60" s="40"/>
      <c r="H60" s="40"/>
      <c r="I60" s="435"/>
      <c r="J60" s="435"/>
      <c r="K60" s="435"/>
      <c r="M60" s="1"/>
    </row>
    <row r="61" spans="1:17">
      <c r="A61" s="3"/>
      <c r="B61" s="40"/>
      <c r="C61" s="40"/>
      <c r="D61" s="40"/>
      <c r="E61" s="40"/>
      <c r="F61" s="40"/>
      <c r="G61" s="40"/>
      <c r="H61" s="40"/>
      <c r="I61" s="435"/>
      <c r="J61" s="435"/>
      <c r="K61" s="435"/>
      <c r="M61" s="1"/>
    </row>
    <row r="62" spans="1:17">
      <c r="A62" s="3"/>
      <c r="B62" s="40"/>
      <c r="C62" s="40"/>
      <c r="D62" s="40"/>
      <c r="E62" s="40"/>
      <c r="F62" s="40"/>
      <c r="G62" s="40"/>
      <c r="H62" s="40"/>
      <c r="I62" s="435"/>
      <c r="J62" s="435"/>
      <c r="K62" s="435"/>
      <c r="M62" s="1"/>
    </row>
    <row r="63" spans="1:17">
      <c r="A63" s="3"/>
      <c r="B63" s="40"/>
      <c r="C63" s="40"/>
      <c r="D63" s="40"/>
      <c r="E63" s="40"/>
      <c r="F63" s="40"/>
      <c r="G63" s="40"/>
      <c r="H63" s="40"/>
      <c r="I63" s="435"/>
      <c r="J63" s="435"/>
      <c r="K63" s="435"/>
      <c r="M63" s="1"/>
    </row>
    <row r="64" spans="1:17">
      <c r="A64" s="3"/>
      <c r="B64" s="40"/>
      <c r="C64" s="40"/>
      <c r="D64" s="40"/>
      <c r="E64" s="40"/>
      <c r="F64" s="40"/>
      <c r="G64" s="40"/>
      <c r="H64" s="40"/>
      <c r="I64" s="435"/>
      <c r="J64" s="435"/>
      <c r="K64" s="435"/>
      <c r="M64" s="1"/>
    </row>
    <row r="65" spans="1:13">
      <c r="A65" s="3"/>
      <c r="B65" s="40"/>
      <c r="C65" s="40"/>
      <c r="D65" s="40"/>
      <c r="E65" s="40"/>
      <c r="F65" s="40"/>
      <c r="G65" s="40"/>
      <c r="H65" s="40"/>
      <c r="I65" s="435"/>
      <c r="J65" s="435"/>
      <c r="K65" s="435"/>
      <c r="M65" s="1"/>
    </row>
    <row r="66" spans="1:13">
      <c r="A66" s="3"/>
      <c r="B66" s="40"/>
      <c r="C66" s="40"/>
      <c r="D66" s="40"/>
      <c r="E66" s="40"/>
      <c r="F66" s="40"/>
      <c r="G66" s="40"/>
      <c r="H66" s="40"/>
      <c r="I66" s="435"/>
      <c r="J66" s="435"/>
      <c r="K66" s="435"/>
      <c r="M66" s="1"/>
    </row>
    <row r="67" spans="1:13">
      <c r="A67" s="3"/>
      <c r="B67" s="40"/>
      <c r="C67" s="40"/>
      <c r="D67" s="40"/>
      <c r="E67" s="40"/>
      <c r="F67" s="40"/>
      <c r="G67" s="40"/>
      <c r="H67" s="40"/>
      <c r="I67" s="435"/>
      <c r="J67" s="435"/>
      <c r="K67" s="435"/>
      <c r="M67" s="1"/>
    </row>
    <row r="68" spans="1:13">
      <c r="A68" s="3"/>
      <c r="B68" s="40"/>
      <c r="C68" s="40"/>
      <c r="D68" s="40"/>
      <c r="E68" s="40"/>
      <c r="F68" s="40"/>
      <c r="G68" s="40"/>
      <c r="H68" s="40"/>
      <c r="I68" s="435"/>
      <c r="J68" s="435"/>
      <c r="K68" s="435"/>
      <c r="M68" s="1"/>
    </row>
    <row r="70" spans="1:13">
      <c r="A70" s="3"/>
      <c r="B70" s="3"/>
      <c r="C70" s="3"/>
      <c r="D70" s="3"/>
      <c r="E70" s="3"/>
      <c r="F70" s="3"/>
      <c r="G70" s="3"/>
      <c r="H70" s="3"/>
      <c r="I70" s="194"/>
      <c r="J70" s="194"/>
      <c r="K70" s="194"/>
      <c r="M70" s="1"/>
    </row>
    <row r="71" spans="1:13">
      <c r="A71" s="3"/>
      <c r="B71" s="3"/>
      <c r="C71" s="3"/>
      <c r="D71" s="3"/>
      <c r="E71" s="3"/>
      <c r="F71" s="3"/>
      <c r="G71" s="3"/>
      <c r="H71" s="3"/>
      <c r="I71" s="194"/>
      <c r="J71" s="194"/>
    </row>
    <row r="72" spans="1:13">
      <c r="A72" s="3"/>
      <c r="B72" s="3"/>
      <c r="C72" s="3"/>
      <c r="D72" s="3"/>
      <c r="E72" s="3"/>
      <c r="F72" s="3"/>
      <c r="G72" s="3"/>
      <c r="H72" s="3"/>
      <c r="I72" s="194"/>
      <c r="J72" s="194"/>
    </row>
    <row r="73" spans="1:13">
      <c r="A73" s="3"/>
      <c r="B73" s="3"/>
      <c r="C73" s="3"/>
      <c r="D73" s="3"/>
      <c r="E73" s="3"/>
      <c r="F73" s="3"/>
      <c r="G73" s="3"/>
      <c r="H73" s="3"/>
      <c r="I73" s="194"/>
      <c r="J73" s="194"/>
    </row>
    <row r="74" spans="1:13">
      <c r="A74" s="3"/>
      <c r="B74" s="3"/>
      <c r="C74" s="3"/>
      <c r="D74" s="3"/>
      <c r="E74" s="3"/>
      <c r="F74" s="3"/>
      <c r="G74" s="3"/>
      <c r="H74" s="3"/>
      <c r="I74" s="194"/>
      <c r="J74" s="194"/>
      <c r="K74" s="194"/>
    </row>
    <row r="75" spans="1:13">
      <c r="A75" s="3"/>
      <c r="B75" s="3"/>
      <c r="C75" s="3"/>
      <c r="D75" s="3"/>
      <c r="E75" s="3"/>
      <c r="F75" s="3"/>
      <c r="G75" s="3"/>
      <c r="H75" s="3"/>
      <c r="I75" s="194"/>
      <c r="J75" s="194"/>
      <c r="K75" s="194"/>
    </row>
    <row r="76" spans="1:13">
      <c r="A76" s="3"/>
      <c r="B76" s="3"/>
      <c r="C76" s="3"/>
      <c r="D76" s="3"/>
      <c r="E76" s="3"/>
      <c r="F76" s="3"/>
      <c r="G76" s="3"/>
      <c r="H76" s="3"/>
      <c r="I76" s="194"/>
      <c r="J76" s="194"/>
      <c r="K76" s="194"/>
    </row>
    <row r="77" spans="1:13">
      <c r="A77" s="3"/>
      <c r="B77" s="3"/>
      <c r="C77" s="3"/>
      <c r="D77" s="3"/>
      <c r="E77" s="3"/>
      <c r="F77" s="3"/>
      <c r="G77" s="3"/>
      <c r="H77" s="3"/>
      <c r="I77" s="194"/>
      <c r="J77" s="194"/>
      <c r="K77" s="194"/>
    </row>
    <row r="78" spans="1:13">
      <c r="A78" s="3"/>
      <c r="B78" s="3"/>
      <c r="C78" s="3"/>
      <c r="D78" s="3"/>
      <c r="E78" s="3"/>
      <c r="F78" s="3"/>
      <c r="G78" s="3"/>
      <c r="H78" s="3"/>
      <c r="I78" s="194"/>
      <c r="J78" s="194"/>
      <c r="K78" s="194"/>
    </row>
    <row r="79" spans="1:13">
      <c r="A79" s="3"/>
      <c r="B79" s="3"/>
      <c r="C79" s="3"/>
      <c r="D79" s="3"/>
      <c r="E79" s="3"/>
      <c r="F79" s="3"/>
      <c r="G79" s="3"/>
      <c r="H79" s="3"/>
      <c r="I79" s="194"/>
      <c r="J79" s="194"/>
      <c r="K79" s="194"/>
    </row>
    <row r="80" spans="1:13">
      <c r="A80" s="3"/>
      <c r="B80" s="3"/>
      <c r="C80" s="3"/>
      <c r="D80" s="3"/>
      <c r="E80" s="3"/>
      <c r="F80" s="3"/>
      <c r="G80" s="3"/>
      <c r="H80" s="3"/>
      <c r="I80" s="194"/>
      <c r="J80" s="194"/>
      <c r="K80" s="194"/>
    </row>
    <row r="81" spans="1:11">
      <c r="A81" s="3"/>
      <c r="B81" s="3"/>
      <c r="C81" s="3"/>
      <c r="D81" s="3"/>
      <c r="E81" s="3"/>
      <c r="F81" s="3"/>
      <c r="G81" s="3"/>
      <c r="H81" s="3"/>
      <c r="I81" s="194"/>
      <c r="J81" s="194"/>
      <c r="K81" s="194"/>
    </row>
    <row r="82" spans="1:11">
      <c r="A82" s="3"/>
      <c r="B82" s="3"/>
      <c r="C82" s="3"/>
      <c r="D82" s="3"/>
      <c r="E82" s="3"/>
      <c r="F82" s="3"/>
      <c r="G82" s="3"/>
      <c r="H82" s="3"/>
      <c r="I82" s="194"/>
      <c r="J82" s="194"/>
      <c r="K82" s="194"/>
    </row>
    <row r="83" spans="1:11">
      <c r="A83" s="3"/>
      <c r="B83" s="3"/>
      <c r="C83" s="3"/>
      <c r="D83" s="3"/>
      <c r="E83" s="3"/>
      <c r="F83" s="3"/>
      <c r="G83" s="3"/>
      <c r="H83" s="3"/>
      <c r="I83" s="194"/>
      <c r="J83" s="194"/>
      <c r="K83" s="194"/>
    </row>
    <row r="84" spans="1:11">
      <c r="A84" s="3"/>
      <c r="B84" s="3"/>
      <c r="C84" s="3"/>
      <c r="D84" s="3"/>
      <c r="E84" s="3"/>
      <c r="F84" s="3"/>
      <c r="G84" s="3"/>
      <c r="H84" s="3"/>
      <c r="I84" s="194"/>
      <c r="J84" s="194"/>
      <c r="K84" s="194"/>
    </row>
  </sheetData>
  <sheetProtection password="C975" sheet="1" objects="1" scenarios="1"/>
  <mergeCells count="9">
    <mergeCell ref="A1:L1"/>
    <mergeCell ref="A3:L3"/>
    <mergeCell ref="K6:K9"/>
    <mergeCell ref="B5:H5"/>
    <mergeCell ref="G7:G9"/>
    <mergeCell ref="H7:H9"/>
    <mergeCell ref="F7:F9"/>
    <mergeCell ref="L6:L9"/>
    <mergeCell ref="D7:D9"/>
  </mergeCells>
  <phoneticPr fontId="0" type="noConversion"/>
  <printOptions horizontalCentered="1"/>
  <pageMargins left="0.59" right="0.56000000000000005" top="0.83" bottom="1" header="0.67" footer="0.5"/>
  <pageSetup scale="65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90" zoomScaleNormal="90" workbookViewId="0">
      <selection activeCell="L43" sqref="L43"/>
    </sheetView>
  </sheetViews>
  <sheetFormatPr defaultRowHeight="12.75"/>
  <cols>
    <col min="1" max="1" width="17.28515625" customWidth="1"/>
    <col min="2" max="2" width="15" customWidth="1"/>
    <col min="3" max="3" width="17.28515625" customWidth="1"/>
    <col min="4" max="4" width="12.85546875" style="219" customWidth="1"/>
    <col min="5" max="5" width="14.85546875" style="219" customWidth="1"/>
    <col min="6" max="6" width="12.28515625" style="219" customWidth="1"/>
    <col min="7" max="7" width="14.85546875" style="219" customWidth="1"/>
    <col min="8" max="8" width="14.5703125" style="219" customWidth="1"/>
    <col min="9" max="9" width="15.28515625" style="219" customWidth="1"/>
    <col min="10" max="11" width="16.42578125" style="219" customWidth="1"/>
    <col min="12" max="12" width="13.7109375" style="219" customWidth="1"/>
    <col min="13" max="13" width="14.5703125" style="219" customWidth="1"/>
    <col min="14" max="14" width="14" customWidth="1"/>
    <col min="15" max="15" width="13.28515625" bestFit="1" customWidth="1"/>
    <col min="16" max="16" width="16.28515625" bestFit="1" customWidth="1"/>
    <col min="17" max="17" width="13.28515625" bestFit="1" customWidth="1"/>
  </cols>
  <sheetData>
    <row r="1" spans="1:17">
      <c r="A1" s="526" t="s">
        <v>119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17">
      <c r="A2" s="3"/>
      <c r="B2" s="3"/>
      <c r="C2" s="3"/>
    </row>
    <row r="3" spans="1:17">
      <c r="A3" s="532" t="s">
        <v>270</v>
      </c>
      <c r="B3" s="533"/>
      <c r="C3" s="533"/>
      <c r="D3" s="526"/>
      <c r="E3" s="526"/>
      <c r="F3" s="526"/>
      <c r="G3" s="526"/>
      <c r="H3" s="526"/>
      <c r="I3" s="526"/>
      <c r="J3" s="526"/>
      <c r="K3" s="526"/>
      <c r="L3" s="526"/>
      <c r="M3" s="526"/>
    </row>
    <row r="4" spans="1:17" ht="13.5" thickBot="1">
      <c r="A4" s="11"/>
      <c r="B4" s="11"/>
      <c r="C4" s="11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7" ht="13.5" thickTop="1">
      <c r="A5" s="3"/>
      <c r="B5" s="571" t="s">
        <v>152</v>
      </c>
      <c r="C5" s="544" t="s">
        <v>185</v>
      </c>
      <c r="D5" s="194"/>
      <c r="E5" s="194"/>
      <c r="F5" s="194"/>
      <c r="G5" s="195"/>
      <c r="H5" s="574" t="s">
        <v>223</v>
      </c>
      <c r="I5" s="550"/>
      <c r="J5" s="550"/>
      <c r="K5" s="550"/>
      <c r="L5" s="575"/>
      <c r="M5" s="194"/>
    </row>
    <row r="6" spans="1:17" ht="15" customHeight="1">
      <c r="A6" s="3"/>
      <c r="B6" s="572"/>
      <c r="C6" s="510"/>
      <c r="D6" s="536" t="s">
        <v>188</v>
      </c>
      <c r="E6" s="536" t="s">
        <v>186</v>
      </c>
      <c r="F6" s="536" t="s">
        <v>187</v>
      </c>
      <c r="G6" s="194"/>
      <c r="H6" s="544" t="s">
        <v>244</v>
      </c>
      <c r="I6" s="544" t="s">
        <v>245</v>
      </c>
      <c r="J6" s="544" t="s">
        <v>236</v>
      </c>
      <c r="K6" s="544" t="s">
        <v>237</v>
      </c>
      <c r="L6" s="544" t="s">
        <v>240</v>
      </c>
      <c r="M6" s="211" t="s">
        <v>36</v>
      </c>
    </row>
    <row r="7" spans="1:17">
      <c r="A7" s="3" t="s">
        <v>77</v>
      </c>
      <c r="B7" s="572"/>
      <c r="C7" s="511"/>
      <c r="D7" s="496"/>
      <c r="E7" s="496"/>
      <c r="F7" s="496"/>
      <c r="G7" s="544" t="s">
        <v>183</v>
      </c>
      <c r="H7" s="511"/>
      <c r="I7" s="511"/>
      <c r="J7" s="511"/>
      <c r="K7" s="511"/>
      <c r="L7" s="511"/>
      <c r="M7" s="211" t="s">
        <v>52</v>
      </c>
      <c r="O7" s="3"/>
      <c r="P7" s="568" t="s">
        <v>282</v>
      </c>
      <c r="Q7" s="3"/>
    </row>
    <row r="8" spans="1:17">
      <c r="A8" s="3" t="s">
        <v>33</v>
      </c>
      <c r="B8" s="572"/>
      <c r="C8" s="511"/>
      <c r="D8" s="496"/>
      <c r="E8" s="496"/>
      <c r="F8" s="496"/>
      <c r="G8" s="545"/>
      <c r="H8" s="511"/>
      <c r="I8" s="511"/>
      <c r="J8" s="511"/>
      <c r="K8" s="511"/>
      <c r="L8" s="511"/>
      <c r="M8" s="211" t="s">
        <v>51</v>
      </c>
      <c r="O8" s="3"/>
      <c r="P8" s="569"/>
      <c r="Q8" s="3"/>
    </row>
    <row r="9" spans="1:17" ht="13.5" thickBot="1">
      <c r="A9" s="7" t="s">
        <v>132</v>
      </c>
      <c r="B9" s="573"/>
      <c r="C9" s="512"/>
      <c r="D9" s="497"/>
      <c r="E9" s="497"/>
      <c r="F9" s="497"/>
      <c r="G9" s="524"/>
      <c r="H9" s="512"/>
      <c r="I9" s="512"/>
      <c r="J9" s="512"/>
      <c r="K9" s="512"/>
      <c r="L9" s="512"/>
      <c r="M9" s="221" t="s">
        <v>63</v>
      </c>
      <c r="O9" s="12" t="s">
        <v>279</v>
      </c>
      <c r="P9" s="570"/>
      <c r="Q9" s="12" t="s">
        <v>281</v>
      </c>
    </row>
    <row r="10" spans="1:17" s="297" customFormat="1">
      <c r="A10" s="281" t="s">
        <v>0</v>
      </c>
      <c r="B10" s="222">
        <f>SUM(B12:B39)</f>
        <v>139893.97</v>
      </c>
      <c r="C10" s="222">
        <f>SUM(C12:C39)</f>
        <v>22089.940000000002</v>
      </c>
      <c r="D10" s="222">
        <f t="shared" ref="D10:M10" si="0">SUM(D12:D39)</f>
        <v>0</v>
      </c>
      <c r="E10" s="296">
        <f t="shared" si="0"/>
        <v>21858307.640000001</v>
      </c>
      <c r="F10" s="222">
        <f t="shared" si="0"/>
        <v>632223.1100000001</v>
      </c>
      <c r="G10" s="222">
        <f>SUM(G12:G39)</f>
        <v>16860119.140000001</v>
      </c>
      <c r="H10" s="222">
        <f>SUM(H12:H39)</f>
        <v>47846621.150000006</v>
      </c>
      <c r="I10" s="222">
        <f>SUM(I12:I39)</f>
        <v>0</v>
      </c>
      <c r="J10" s="222">
        <f t="shared" si="0"/>
        <v>0</v>
      </c>
      <c r="K10" s="222">
        <f t="shared" si="0"/>
        <v>0</v>
      </c>
      <c r="L10" s="222">
        <f t="shared" si="0"/>
        <v>613968.6</v>
      </c>
      <c r="M10" s="222">
        <f t="shared" si="0"/>
        <v>51274511.509999946</v>
      </c>
      <c r="O10" s="453">
        <v>582089354.91000009</v>
      </c>
      <c r="P10" s="453">
        <v>530814843.40000004</v>
      </c>
      <c r="Q10" s="454">
        <v>51274511.509999946</v>
      </c>
    </row>
    <row r="11" spans="1:17">
      <c r="A11" s="3"/>
      <c r="B11" s="3"/>
      <c r="C11" s="3"/>
      <c r="D11" s="217"/>
      <c r="E11" s="217"/>
      <c r="F11" s="217"/>
      <c r="G11" s="223"/>
      <c r="H11" s="223"/>
      <c r="I11" s="223"/>
      <c r="J11" s="217"/>
      <c r="K11" s="217"/>
      <c r="L11" s="217"/>
      <c r="M11" s="217" t="s">
        <v>248</v>
      </c>
      <c r="O11" s="434"/>
      <c r="P11" s="434"/>
      <c r="Q11" s="429"/>
    </row>
    <row r="12" spans="1:17">
      <c r="A12" s="194" t="s">
        <v>1</v>
      </c>
      <c r="B12" s="127">
        <v>0</v>
      </c>
      <c r="C12" s="127"/>
      <c r="D12" s="127"/>
      <c r="E12" s="127">
        <v>0</v>
      </c>
      <c r="F12" s="127">
        <v>0</v>
      </c>
      <c r="G12" s="127">
        <v>410008.24</v>
      </c>
      <c r="H12" s="127">
        <v>804389.55</v>
      </c>
      <c r="I12" s="127">
        <v>0</v>
      </c>
      <c r="J12" s="127">
        <v>0</v>
      </c>
      <c r="K12" s="127">
        <v>0</v>
      </c>
      <c r="L12" s="127">
        <v>0</v>
      </c>
      <c r="M12" s="127">
        <v>1562242.0899999999</v>
      </c>
      <c r="O12" s="429">
        <v>9458988.75</v>
      </c>
      <c r="P12" s="429">
        <v>7896746.6600000001</v>
      </c>
      <c r="Q12" s="429">
        <v>1562242.0899999999</v>
      </c>
    </row>
    <row r="13" spans="1:17">
      <c r="A13" s="194" t="s">
        <v>2</v>
      </c>
      <c r="B13" s="127">
        <v>0</v>
      </c>
      <c r="C13" s="127">
        <v>0</v>
      </c>
      <c r="D13" s="127"/>
      <c r="E13" s="127">
        <v>0</v>
      </c>
      <c r="F13" s="127">
        <v>85570.14</v>
      </c>
      <c r="G13" s="127">
        <v>2512461</v>
      </c>
      <c r="H13" s="127">
        <v>2308147.5100000002</v>
      </c>
      <c r="I13" s="127">
        <v>0</v>
      </c>
      <c r="J13" s="127">
        <v>0</v>
      </c>
      <c r="K13" s="127">
        <v>0</v>
      </c>
      <c r="L13" s="127">
        <v>0</v>
      </c>
      <c r="M13" s="127">
        <v>5021345.4200000018</v>
      </c>
      <c r="O13" s="429">
        <v>40908143.549999997</v>
      </c>
      <c r="P13" s="429">
        <v>35886798.129999995</v>
      </c>
      <c r="Q13" s="429">
        <v>5021345.4200000018</v>
      </c>
    </row>
    <row r="14" spans="1:17" s="23" customFormat="1">
      <c r="A14" s="32" t="s">
        <v>3</v>
      </c>
      <c r="B14" s="127">
        <v>0</v>
      </c>
      <c r="C14" s="127">
        <v>0</v>
      </c>
      <c r="D14" s="126"/>
      <c r="E14" s="127">
        <v>7563953.9700000007</v>
      </c>
      <c r="F14" s="127">
        <v>65254.69</v>
      </c>
      <c r="G14" s="127">
        <v>9847841.8599999994</v>
      </c>
      <c r="H14" s="127">
        <v>21282610.290000003</v>
      </c>
      <c r="I14" s="127">
        <v>0</v>
      </c>
      <c r="J14" s="127">
        <v>0</v>
      </c>
      <c r="K14" s="127">
        <v>0</v>
      </c>
      <c r="L14" s="127">
        <v>0</v>
      </c>
      <c r="M14" s="127">
        <v>2569863.7999999523</v>
      </c>
      <c r="O14" s="429">
        <v>133577890.52999997</v>
      </c>
      <c r="P14" s="429">
        <v>131008026.73000002</v>
      </c>
      <c r="Q14" s="434">
        <v>2569863.7999999523</v>
      </c>
    </row>
    <row r="15" spans="1:17">
      <c r="A15" s="194" t="s">
        <v>4</v>
      </c>
      <c r="B15" s="127">
        <v>0</v>
      </c>
      <c r="C15" s="127">
        <v>0</v>
      </c>
      <c r="D15" s="127"/>
      <c r="E15" s="127">
        <v>7155139.6100000003</v>
      </c>
      <c r="F15" s="127">
        <v>83731.039999999994</v>
      </c>
      <c r="G15" s="314">
        <v>158478</v>
      </c>
      <c r="H15" s="314">
        <v>4488800.3199999994</v>
      </c>
      <c r="I15" s="127">
        <v>0</v>
      </c>
      <c r="J15" s="127">
        <v>0</v>
      </c>
      <c r="K15" s="127">
        <v>0</v>
      </c>
      <c r="L15" s="127">
        <v>0</v>
      </c>
      <c r="M15" s="127">
        <v>1143698.3699999899</v>
      </c>
      <c r="O15" s="429">
        <v>66478424.00999999</v>
      </c>
      <c r="P15" s="429">
        <v>65334725.640000001</v>
      </c>
      <c r="Q15" s="429">
        <v>1143698.3699999899</v>
      </c>
    </row>
    <row r="16" spans="1:17">
      <c r="A16" s="194" t="s">
        <v>5</v>
      </c>
      <c r="B16" s="127">
        <v>0</v>
      </c>
      <c r="C16" s="127">
        <v>0</v>
      </c>
      <c r="D16" s="126"/>
      <c r="E16" s="314">
        <v>0</v>
      </c>
      <c r="F16" s="127">
        <v>15775.25</v>
      </c>
      <c r="G16" s="127">
        <v>325688.88</v>
      </c>
      <c r="H16" s="127">
        <v>323722.69</v>
      </c>
      <c r="I16" s="127">
        <v>0</v>
      </c>
      <c r="J16" s="127">
        <v>0</v>
      </c>
      <c r="K16" s="127">
        <v>0</v>
      </c>
      <c r="L16" s="127">
        <v>0</v>
      </c>
      <c r="M16" s="127">
        <v>2411827.2899999991</v>
      </c>
      <c r="O16" s="429">
        <v>8173130.6899999995</v>
      </c>
      <c r="P16" s="429">
        <v>5761303.4000000004</v>
      </c>
      <c r="Q16" s="429">
        <v>2411827.2899999991</v>
      </c>
    </row>
    <row r="17" spans="1:17">
      <c r="A17" s="196"/>
      <c r="B17" s="332"/>
      <c r="C17" s="332"/>
      <c r="D17" s="332"/>
      <c r="E17" s="332"/>
      <c r="F17" s="332"/>
      <c r="G17" s="332"/>
      <c r="H17" s="332"/>
      <c r="I17" s="127"/>
      <c r="J17" s="127"/>
      <c r="K17" s="127"/>
      <c r="L17" s="332"/>
      <c r="M17" s="345"/>
      <c r="O17" s="429"/>
      <c r="P17" s="429"/>
      <c r="Q17" s="429"/>
    </row>
    <row r="18" spans="1:17">
      <c r="A18" s="194" t="s">
        <v>6</v>
      </c>
      <c r="B18" s="127">
        <v>0</v>
      </c>
      <c r="C18" s="127">
        <v>0</v>
      </c>
      <c r="D18" s="127"/>
      <c r="E18" s="127">
        <v>1000093.74</v>
      </c>
      <c r="F18" s="127">
        <v>0</v>
      </c>
      <c r="G18" s="127"/>
      <c r="H18" s="127">
        <v>409831.98000000004</v>
      </c>
      <c r="I18" s="127">
        <v>0</v>
      </c>
      <c r="J18" s="127">
        <v>0</v>
      </c>
      <c r="K18" s="127">
        <v>0</v>
      </c>
      <c r="L18" s="127">
        <v>0</v>
      </c>
      <c r="M18" s="127">
        <v>24376.810000000522</v>
      </c>
      <c r="O18" s="429">
        <v>5049951.96</v>
      </c>
      <c r="P18" s="429">
        <v>5025575.1499999994</v>
      </c>
      <c r="Q18" s="429">
        <v>24376.810000000522</v>
      </c>
    </row>
    <row r="19" spans="1:17">
      <c r="A19" s="194" t="s">
        <v>7</v>
      </c>
      <c r="B19" s="127">
        <v>0</v>
      </c>
      <c r="C19" s="127">
        <v>7429.36</v>
      </c>
      <c r="D19" s="127"/>
      <c r="E19" s="127">
        <v>0</v>
      </c>
      <c r="F19" s="127">
        <v>3980.5600000000004</v>
      </c>
      <c r="G19" s="127">
        <v>1159.73</v>
      </c>
      <c r="H19" s="127">
        <v>423213.21</v>
      </c>
      <c r="I19" s="127">
        <v>0</v>
      </c>
      <c r="J19" s="127">
        <v>0</v>
      </c>
      <c r="K19" s="127">
        <v>0</v>
      </c>
      <c r="L19" s="127">
        <v>0</v>
      </c>
      <c r="M19" s="127">
        <v>1369835.6800000053</v>
      </c>
      <c r="O19" s="429">
        <v>10437632.230000002</v>
      </c>
      <c r="P19" s="429">
        <v>9067796.549999997</v>
      </c>
      <c r="Q19" s="429">
        <v>1369835.6800000053</v>
      </c>
    </row>
    <row r="20" spans="1:17">
      <c r="A20" s="194" t="s">
        <v>8</v>
      </c>
      <c r="B20" s="127">
        <v>0</v>
      </c>
      <c r="C20" s="127">
        <v>0</v>
      </c>
      <c r="D20" s="127"/>
      <c r="E20" s="127">
        <v>0</v>
      </c>
      <c r="F20" s="127">
        <v>0</v>
      </c>
      <c r="G20" s="127"/>
      <c r="H20" s="127">
        <v>534514.93000000005</v>
      </c>
      <c r="I20" s="127">
        <v>0</v>
      </c>
      <c r="J20" s="127">
        <v>0</v>
      </c>
      <c r="K20" s="127">
        <v>0</v>
      </c>
      <c r="L20" s="127">
        <v>0</v>
      </c>
      <c r="M20" s="127">
        <v>1418598.6199999992</v>
      </c>
      <c r="O20" s="429">
        <v>9071827.6799999997</v>
      </c>
      <c r="P20" s="429">
        <v>7653229.0600000005</v>
      </c>
      <c r="Q20" s="429">
        <v>1418598.6199999992</v>
      </c>
    </row>
    <row r="21" spans="1:17">
      <c r="A21" s="194" t="s">
        <v>9</v>
      </c>
      <c r="B21" s="127">
        <v>0</v>
      </c>
      <c r="C21" s="127">
        <v>0</v>
      </c>
      <c r="D21" s="127"/>
      <c r="E21" s="127">
        <v>0</v>
      </c>
      <c r="F21" s="127">
        <v>25692.36</v>
      </c>
      <c r="G21" s="314">
        <v>948712.69</v>
      </c>
      <c r="H21" s="314">
        <v>943798.64999999991</v>
      </c>
      <c r="I21" s="127">
        <v>0</v>
      </c>
      <c r="J21" s="127">
        <v>0</v>
      </c>
      <c r="K21" s="127">
        <v>0</v>
      </c>
      <c r="L21" s="127">
        <v>0</v>
      </c>
      <c r="M21" s="127">
        <v>1217240.2300000023</v>
      </c>
      <c r="O21" s="429">
        <v>12580730.800000003</v>
      </c>
      <c r="P21" s="429">
        <v>11363490.57</v>
      </c>
      <c r="Q21" s="429">
        <v>1217240.2300000023</v>
      </c>
    </row>
    <row r="22" spans="1:17">
      <c r="A22" s="194" t="s">
        <v>10</v>
      </c>
      <c r="B22" s="127">
        <v>94363.76</v>
      </c>
      <c r="C22" s="127">
        <v>0</v>
      </c>
      <c r="D22" s="127"/>
      <c r="E22" s="127">
        <v>0</v>
      </c>
      <c r="F22" s="127">
        <v>0</v>
      </c>
      <c r="G22" s="127"/>
      <c r="H22" s="127">
        <v>148530.51</v>
      </c>
      <c r="I22" s="127">
        <v>0</v>
      </c>
      <c r="J22" s="127">
        <v>0</v>
      </c>
      <c r="K22" s="127">
        <v>0</v>
      </c>
      <c r="L22" s="127">
        <v>0</v>
      </c>
      <c r="M22" s="127">
        <v>873559.83999999985</v>
      </c>
      <c r="O22" s="429">
        <v>4601102.9399999995</v>
      </c>
      <c r="P22" s="429">
        <v>3727543.0999999996</v>
      </c>
      <c r="Q22" s="429">
        <v>873559.83999999985</v>
      </c>
    </row>
    <row r="23" spans="1:17">
      <c r="A23" s="194"/>
      <c r="B23" s="332"/>
      <c r="C23" s="332"/>
      <c r="D23" s="332"/>
      <c r="E23" s="332"/>
      <c r="F23" s="332"/>
      <c r="G23" s="332"/>
      <c r="H23" s="332"/>
      <c r="I23" s="127"/>
      <c r="J23" s="127"/>
      <c r="K23" s="127"/>
      <c r="L23" s="332"/>
      <c r="M23" s="345"/>
      <c r="O23" s="429"/>
      <c r="P23" s="429"/>
      <c r="Q23" s="429"/>
    </row>
    <row r="24" spans="1:17">
      <c r="A24" s="194" t="s">
        <v>11</v>
      </c>
      <c r="B24" s="127">
        <v>470</v>
      </c>
      <c r="C24" s="127">
        <v>0</v>
      </c>
      <c r="D24" s="127"/>
      <c r="E24" s="127">
        <v>0</v>
      </c>
      <c r="F24" s="127">
        <v>29775.119999999999</v>
      </c>
      <c r="G24" s="127">
        <v>985.31</v>
      </c>
      <c r="H24" s="127">
        <v>163680.18</v>
      </c>
      <c r="I24" s="127">
        <v>0</v>
      </c>
      <c r="J24" s="127">
        <v>0</v>
      </c>
      <c r="K24" s="127">
        <v>0</v>
      </c>
      <c r="L24" s="127">
        <v>0</v>
      </c>
      <c r="M24" s="127">
        <v>2377134.7899999954</v>
      </c>
      <c r="O24" s="429">
        <v>16329332.999999996</v>
      </c>
      <c r="P24" s="429">
        <v>13952198.210000001</v>
      </c>
      <c r="Q24" s="429">
        <v>2377134.7899999954</v>
      </c>
    </row>
    <row r="25" spans="1:17">
      <c r="A25" s="194" t="s">
        <v>12</v>
      </c>
      <c r="B25" s="127">
        <v>0</v>
      </c>
      <c r="C25" s="127">
        <v>10366.84</v>
      </c>
      <c r="D25" s="127"/>
      <c r="E25" s="127">
        <v>153596.35999999999</v>
      </c>
      <c r="F25" s="127">
        <v>0</v>
      </c>
      <c r="G25" s="127"/>
      <c r="H25" s="127">
        <v>201228.09999999998</v>
      </c>
      <c r="I25" s="127">
        <v>0</v>
      </c>
      <c r="J25" s="127">
        <v>0</v>
      </c>
      <c r="K25" s="127">
        <v>0</v>
      </c>
      <c r="L25" s="127">
        <v>0</v>
      </c>
      <c r="M25" s="127">
        <v>190585.17000000086</v>
      </c>
      <c r="O25" s="429">
        <v>3374904.8500000006</v>
      </c>
      <c r="P25" s="429">
        <v>3184319.6799999997</v>
      </c>
      <c r="Q25" s="429">
        <v>190585.17000000086</v>
      </c>
    </row>
    <row r="26" spans="1:17">
      <c r="A26" s="194" t="s">
        <v>13</v>
      </c>
      <c r="B26" s="127">
        <v>5546</v>
      </c>
      <c r="C26" s="127">
        <v>0</v>
      </c>
      <c r="D26" s="127"/>
      <c r="E26" s="127">
        <v>0</v>
      </c>
      <c r="F26" s="127">
        <v>19229</v>
      </c>
      <c r="G26" s="127">
        <v>335712.67</v>
      </c>
      <c r="H26" s="127">
        <v>958337.71</v>
      </c>
      <c r="I26" s="127">
        <v>0</v>
      </c>
      <c r="J26" s="127">
        <v>0</v>
      </c>
      <c r="K26" s="127">
        <v>0</v>
      </c>
      <c r="L26" s="127">
        <v>0</v>
      </c>
      <c r="M26" s="127">
        <v>2742692.6199999955</v>
      </c>
      <c r="O26" s="429">
        <v>19273605.749999996</v>
      </c>
      <c r="P26" s="429">
        <v>16530913.130000001</v>
      </c>
      <c r="Q26" s="429">
        <v>2742692.6199999955</v>
      </c>
    </row>
    <row r="27" spans="1:17">
      <c r="A27" s="194" t="s">
        <v>14</v>
      </c>
      <c r="B27" s="127">
        <v>0</v>
      </c>
      <c r="C27" s="127">
        <v>0</v>
      </c>
      <c r="D27" s="127"/>
      <c r="E27" s="127">
        <v>0</v>
      </c>
      <c r="F27" s="127">
        <v>78896.92</v>
      </c>
      <c r="G27" s="127">
        <v>127950</v>
      </c>
      <c r="H27" s="127">
        <v>624359.35</v>
      </c>
      <c r="I27" s="127">
        <v>0</v>
      </c>
      <c r="J27" s="127">
        <v>0</v>
      </c>
      <c r="K27" s="127">
        <v>0</v>
      </c>
      <c r="L27" s="127">
        <v>0</v>
      </c>
      <c r="M27" s="127">
        <v>757041.95000000298</v>
      </c>
      <c r="O27" s="429">
        <v>18093989.050000001</v>
      </c>
      <c r="P27" s="429">
        <v>17336947.099999998</v>
      </c>
      <c r="Q27" s="429">
        <v>757041.95000000298</v>
      </c>
    </row>
    <row r="28" spans="1:17">
      <c r="A28" s="194" t="s">
        <v>15</v>
      </c>
      <c r="B28" s="127">
        <v>0</v>
      </c>
      <c r="C28" s="127">
        <v>0</v>
      </c>
      <c r="D28" s="127"/>
      <c r="E28" s="127">
        <v>210757.56</v>
      </c>
      <c r="F28" s="127">
        <v>0</v>
      </c>
      <c r="G28" s="127">
        <v>80000</v>
      </c>
      <c r="H28" s="127">
        <v>300682.73</v>
      </c>
      <c r="I28" s="127">
        <v>0</v>
      </c>
      <c r="J28" s="127">
        <v>0</v>
      </c>
      <c r="K28" s="127">
        <v>0</v>
      </c>
      <c r="L28" s="127">
        <v>0</v>
      </c>
      <c r="M28" s="127">
        <v>16555.689999999478</v>
      </c>
      <c r="O28" s="429">
        <v>2147570.0599999996</v>
      </c>
      <c r="P28" s="429">
        <v>2131014.37</v>
      </c>
      <c r="Q28" s="429">
        <v>16555.689999999478</v>
      </c>
    </row>
    <row r="29" spans="1:17">
      <c r="A29" s="194"/>
      <c r="B29" s="332"/>
      <c r="C29" s="332"/>
      <c r="D29" s="332"/>
      <c r="E29" s="332"/>
      <c r="F29" s="332"/>
      <c r="G29" s="332"/>
      <c r="H29" s="332"/>
      <c r="I29" s="127"/>
      <c r="J29" s="127"/>
      <c r="K29" s="127"/>
      <c r="L29" s="332"/>
      <c r="M29" s="345"/>
      <c r="O29" s="425"/>
      <c r="P29" s="425"/>
      <c r="Q29" s="429"/>
    </row>
    <row r="30" spans="1:17">
      <c r="A30" s="194" t="s">
        <v>16</v>
      </c>
      <c r="B30" s="127">
        <v>0</v>
      </c>
      <c r="C30" s="127">
        <v>0</v>
      </c>
      <c r="D30" s="127"/>
      <c r="E30" s="127">
        <v>4705938</v>
      </c>
      <c r="F30" s="314">
        <v>65646.76999999999</v>
      </c>
      <c r="G30" s="127">
        <v>193173</v>
      </c>
      <c r="H30" s="127">
        <v>365995.4</v>
      </c>
      <c r="I30" s="127">
        <v>0</v>
      </c>
      <c r="J30" s="127">
        <v>0</v>
      </c>
      <c r="K30" s="127">
        <v>0</v>
      </c>
      <c r="L30" s="127">
        <v>613968.6</v>
      </c>
      <c r="M30" s="127">
        <v>4568445.5600000024</v>
      </c>
      <c r="O30" s="429">
        <v>73988182.670000002</v>
      </c>
      <c r="P30" s="429">
        <v>69419737.109999999</v>
      </c>
      <c r="Q30" s="429">
        <v>4568445.5600000024</v>
      </c>
    </row>
    <row r="31" spans="1:17">
      <c r="A31" s="194" t="s">
        <v>17</v>
      </c>
      <c r="B31" s="127">
        <v>0</v>
      </c>
      <c r="C31" s="127">
        <v>0</v>
      </c>
      <c r="D31" s="127"/>
      <c r="E31" s="127">
        <v>0</v>
      </c>
      <c r="F31" s="314">
        <v>86620.27</v>
      </c>
      <c r="G31" s="127">
        <v>146750.89000000001</v>
      </c>
      <c r="H31" s="127">
        <v>9115376.7600000016</v>
      </c>
      <c r="I31" s="127">
        <v>0</v>
      </c>
      <c r="J31" s="127">
        <v>0</v>
      </c>
      <c r="K31" s="127">
        <v>0</v>
      </c>
      <c r="L31" s="127">
        <v>0</v>
      </c>
      <c r="M31" s="127">
        <v>15963379.180000007</v>
      </c>
      <c r="O31" s="429">
        <v>91526370.520000011</v>
      </c>
      <c r="P31" s="429">
        <v>75562991.340000004</v>
      </c>
      <c r="Q31" s="429">
        <v>15963379.180000007</v>
      </c>
    </row>
    <row r="32" spans="1:17" s="55" customFormat="1">
      <c r="A32" s="225" t="s">
        <v>18</v>
      </c>
      <c r="B32" s="127">
        <v>0</v>
      </c>
      <c r="C32" s="127">
        <v>0</v>
      </c>
      <c r="D32" s="127"/>
      <c r="E32" s="127">
        <v>0</v>
      </c>
      <c r="F32" s="127">
        <v>0</v>
      </c>
      <c r="G32" s="127"/>
      <c r="H32" s="127">
        <v>254627.38999999998</v>
      </c>
      <c r="I32" s="127">
        <v>0</v>
      </c>
      <c r="J32" s="127">
        <v>0</v>
      </c>
      <c r="K32" s="127">
        <v>0</v>
      </c>
      <c r="L32" s="127">
        <v>0</v>
      </c>
      <c r="M32" s="127">
        <v>318226.94000000088</v>
      </c>
      <c r="N32" s="312"/>
      <c r="O32" s="429">
        <v>4312729.08</v>
      </c>
      <c r="P32" s="429">
        <v>3994502.1399999992</v>
      </c>
      <c r="Q32" s="425">
        <v>318226.94000000088</v>
      </c>
    </row>
    <row r="33" spans="1:17">
      <c r="A33" s="194" t="s">
        <v>19</v>
      </c>
      <c r="B33" s="127">
        <v>0</v>
      </c>
      <c r="C33" s="127">
        <v>0</v>
      </c>
      <c r="D33" s="127"/>
      <c r="E33" s="127">
        <v>0</v>
      </c>
      <c r="F33" s="127">
        <v>3717.17</v>
      </c>
      <c r="G33" s="127">
        <v>1739881.4</v>
      </c>
      <c r="H33" s="127">
        <v>279506.46000000002</v>
      </c>
      <c r="I33" s="127">
        <v>0</v>
      </c>
      <c r="J33" s="127">
        <v>0</v>
      </c>
      <c r="K33" s="127">
        <v>0</v>
      </c>
      <c r="L33" s="127">
        <v>0</v>
      </c>
      <c r="M33" s="127">
        <v>3728997.84</v>
      </c>
      <c r="O33" s="429">
        <v>13118380.939999999</v>
      </c>
      <c r="P33" s="429">
        <v>9389383.0999999996</v>
      </c>
      <c r="Q33" s="429">
        <v>3728997.84</v>
      </c>
    </row>
    <row r="34" spans="1:17">
      <c r="A34" s="194" t="s">
        <v>20</v>
      </c>
      <c r="B34" s="127">
        <v>0</v>
      </c>
      <c r="C34" s="127">
        <v>0</v>
      </c>
      <c r="D34" s="127"/>
      <c r="E34" s="127">
        <v>431365.07999999996</v>
      </c>
      <c r="F34" s="127">
        <v>12604.15</v>
      </c>
      <c r="G34" s="127"/>
      <c r="H34" s="127">
        <v>427800.27999999997</v>
      </c>
      <c r="I34" s="127">
        <v>0</v>
      </c>
      <c r="J34" s="127">
        <v>0</v>
      </c>
      <c r="K34" s="127">
        <v>0</v>
      </c>
      <c r="L34" s="127">
        <v>0</v>
      </c>
      <c r="M34" s="127">
        <v>135581.06999999983</v>
      </c>
      <c r="O34" s="429">
        <v>3623753.5499999993</v>
      </c>
      <c r="P34" s="429">
        <v>3488172.4799999995</v>
      </c>
      <c r="Q34" s="429">
        <v>135581.06999999983</v>
      </c>
    </row>
    <row r="35" spans="1:17">
      <c r="A35" s="194"/>
      <c r="B35" s="332"/>
      <c r="C35" s="329"/>
      <c r="D35" s="332"/>
      <c r="E35" s="332"/>
      <c r="F35" s="332"/>
      <c r="G35" s="332"/>
      <c r="H35" s="332"/>
      <c r="I35" s="127"/>
      <c r="J35" s="127"/>
      <c r="K35" s="127"/>
      <c r="L35" s="332"/>
      <c r="M35" s="345"/>
      <c r="O35" s="429"/>
      <c r="P35" s="429"/>
      <c r="Q35" s="429"/>
    </row>
    <row r="36" spans="1:17">
      <c r="A36" s="194" t="s">
        <v>21</v>
      </c>
      <c r="B36" s="127">
        <v>0</v>
      </c>
      <c r="C36" s="127">
        <v>0</v>
      </c>
      <c r="D36" s="127"/>
      <c r="E36" s="127">
        <v>426451.35000000003</v>
      </c>
      <c r="F36" s="127">
        <v>0</v>
      </c>
      <c r="G36" s="127"/>
      <c r="H36" s="127">
        <v>416900.17000000004</v>
      </c>
      <c r="I36" s="127">
        <v>0</v>
      </c>
      <c r="J36" s="127">
        <v>0</v>
      </c>
      <c r="K36" s="127">
        <v>0</v>
      </c>
      <c r="L36" s="127">
        <v>0</v>
      </c>
      <c r="M36" s="127">
        <v>2439.6899999999441</v>
      </c>
      <c r="O36" s="429">
        <v>3194548.6999999997</v>
      </c>
      <c r="P36" s="429">
        <v>3192109.01</v>
      </c>
      <c r="Q36" s="429">
        <v>2439.6899999999441</v>
      </c>
    </row>
    <row r="37" spans="1:17">
      <c r="A37" s="194" t="s">
        <v>22</v>
      </c>
      <c r="B37" s="127">
        <v>1222</v>
      </c>
      <c r="C37" s="127">
        <v>0</v>
      </c>
      <c r="D37" s="127"/>
      <c r="E37" s="127">
        <v>0</v>
      </c>
      <c r="F37" s="127">
        <v>0</v>
      </c>
      <c r="G37" s="375">
        <v>31315.47</v>
      </c>
      <c r="H37" s="127">
        <v>1122075.25</v>
      </c>
      <c r="I37" s="127">
        <v>0</v>
      </c>
      <c r="J37" s="127">
        <v>0</v>
      </c>
      <c r="K37" s="127">
        <v>0</v>
      </c>
      <c r="L37" s="127">
        <v>0</v>
      </c>
      <c r="M37" s="127">
        <v>934640.13999999128</v>
      </c>
      <c r="O37" s="429">
        <v>14936349.959999992</v>
      </c>
      <c r="P37" s="429">
        <v>14001709.82</v>
      </c>
      <c r="Q37" s="429">
        <v>934640.13999999128</v>
      </c>
    </row>
    <row r="38" spans="1:17">
      <c r="A38" s="194" t="s">
        <v>23</v>
      </c>
      <c r="B38" s="127">
        <v>38292.21</v>
      </c>
      <c r="C38" s="127">
        <v>4293.74</v>
      </c>
      <c r="D38" s="127"/>
      <c r="E38" s="127">
        <v>0</v>
      </c>
      <c r="F38" s="127">
        <v>55729.67</v>
      </c>
      <c r="G38" s="127"/>
      <c r="H38" s="127">
        <v>1609597.76</v>
      </c>
      <c r="I38" s="127">
        <v>0</v>
      </c>
      <c r="J38" s="127">
        <v>0</v>
      </c>
      <c r="K38" s="127">
        <v>0</v>
      </c>
      <c r="L38" s="127">
        <v>0</v>
      </c>
      <c r="M38" s="127">
        <v>1503234.5300000012</v>
      </c>
      <c r="O38" s="429">
        <v>12069052.060000001</v>
      </c>
      <c r="P38" s="429">
        <v>10565817.529999999</v>
      </c>
      <c r="Q38" s="429">
        <v>1503234.5300000012</v>
      </c>
    </row>
    <row r="39" spans="1:17">
      <c r="A39" s="298" t="s">
        <v>24</v>
      </c>
      <c r="B39" s="128">
        <v>0</v>
      </c>
      <c r="C39" s="128">
        <v>0</v>
      </c>
      <c r="D39" s="128"/>
      <c r="E39" s="128">
        <v>211011.97000000003</v>
      </c>
      <c r="F39" s="128">
        <v>0</v>
      </c>
      <c r="G39" s="128"/>
      <c r="H39" s="128">
        <v>338893.97</v>
      </c>
      <c r="I39" s="128">
        <v>0</v>
      </c>
      <c r="J39" s="128">
        <v>0</v>
      </c>
      <c r="K39" s="128">
        <v>0</v>
      </c>
      <c r="L39" s="128">
        <v>0</v>
      </c>
      <c r="M39" s="128">
        <v>422968.18999999948</v>
      </c>
      <c r="O39" s="429">
        <v>5762761.5800000001</v>
      </c>
      <c r="P39" s="429">
        <v>5339793.3900000006</v>
      </c>
      <c r="Q39" s="429">
        <v>422968.18999999948</v>
      </c>
    </row>
    <row r="40" spans="1:17">
      <c r="A40" s="3"/>
      <c r="B40" s="3"/>
      <c r="C40" s="3"/>
      <c r="D40" s="191"/>
      <c r="E40" s="191"/>
      <c r="F40" s="191"/>
      <c r="G40" s="191"/>
      <c r="H40" s="191"/>
      <c r="I40" s="191"/>
      <c r="J40" s="191"/>
      <c r="K40" s="191"/>
      <c r="L40" s="191"/>
      <c r="M40" s="191"/>
    </row>
    <row r="41" spans="1:17">
      <c r="A41" s="3"/>
      <c r="B41" s="40"/>
      <c r="C41" s="40"/>
      <c r="D41" s="432"/>
      <c r="E41" s="432"/>
      <c r="F41" s="432"/>
      <c r="G41" s="432"/>
      <c r="H41" s="432"/>
      <c r="I41" s="196"/>
      <c r="J41" s="196"/>
      <c r="K41" s="196"/>
      <c r="L41" s="196"/>
      <c r="M41" s="196"/>
    </row>
    <row r="42" spans="1:17">
      <c r="A42" s="3"/>
      <c r="B42" s="40"/>
      <c r="C42" s="40"/>
      <c r="D42" s="432"/>
      <c r="E42" s="432"/>
      <c r="F42" s="432"/>
      <c r="G42" s="432"/>
      <c r="H42" s="432"/>
      <c r="I42" s="196"/>
      <c r="J42" s="196"/>
      <c r="K42" s="196"/>
      <c r="L42" s="196"/>
      <c r="M42" s="196"/>
    </row>
    <row r="43" spans="1:17">
      <c r="A43" s="3"/>
      <c r="B43" s="40"/>
      <c r="C43" s="40"/>
      <c r="D43" s="433"/>
      <c r="E43" s="433"/>
      <c r="F43" s="433"/>
      <c r="G43" s="433"/>
      <c r="H43" s="433"/>
    </row>
    <row r="44" spans="1:17">
      <c r="A44" s="3"/>
      <c r="B44" s="40"/>
      <c r="C44" s="40"/>
      <c r="D44" s="432"/>
      <c r="E44" s="432"/>
      <c r="F44" s="432"/>
      <c r="G44" s="432"/>
      <c r="H44" s="432"/>
      <c r="I44" s="196"/>
      <c r="J44" s="196"/>
      <c r="K44" s="196"/>
      <c r="L44" s="196"/>
      <c r="M44" s="196"/>
    </row>
    <row r="45" spans="1:17">
      <c r="A45" s="3"/>
      <c r="B45" s="40"/>
      <c r="C45" s="40"/>
      <c r="D45" s="433"/>
      <c r="E45" s="433"/>
      <c r="F45" s="433"/>
      <c r="G45" s="433"/>
      <c r="H45" s="433"/>
    </row>
    <row r="46" spans="1:17">
      <c r="A46" s="3"/>
      <c r="B46" s="40"/>
      <c r="C46" s="40"/>
      <c r="D46" s="433"/>
      <c r="E46" s="433"/>
      <c r="F46" s="433"/>
      <c r="G46" s="433"/>
      <c r="H46" s="433"/>
    </row>
    <row r="47" spans="1:17">
      <c r="A47" s="3"/>
      <c r="B47" s="40"/>
      <c r="C47" s="40"/>
      <c r="D47" s="433"/>
      <c r="E47" s="433"/>
      <c r="F47" s="433"/>
      <c r="G47" s="433"/>
      <c r="H47" s="433"/>
    </row>
    <row r="48" spans="1:17">
      <c r="A48" s="3"/>
      <c r="B48" s="40"/>
      <c r="C48" s="40"/>
      <c r="D48" s="433"/>
      <c r="E48" s="433"/>
      <c r="F48" s="433"/>
      <c r="G48" s="433"/>
      <c r="H48" s="433"/>
    </row>
    <row r="49" spans="1:8">
      <c r="A49" s="3"/>
      <c r="B49" s="40"/>
      <c r="C49" s="40"/>
      <c r="D49" s="433"/>
      <c r="E49" s="433"/>
      <c r="F49" s="433"/>
      <c r="G49" s="433"/>
      <c r="H49" s="433"/>
    </row>
    <row r="50" spans="1:8">
      <c r="A50" s="3"/>
      <c r="B50" s="40"/>
      <c r="C50" s="40"/>
      <c r="D50" s="433"/>
      <c r="E50" s="433"/>
      <c r="F50" s="433"/>
      <c r="G50" s="433"/>
      <c r="H50" s="433"/>
    </row>
    <row r="51" spans="1:8">
      <c r="A51" s="3"/>
      <c r="B51" s="40"/>
      <c r="C51" s="40"/>
      <c r="D51" s="433"/>
      <c r="E51" s="433"/>
      <c r="F51" s="433"/>
      <c r="G51" s="433"/>
      <c r="H51" s="433"/>
    </row>
    <row r="52" spans="1:8">
      <c r="A52" s="3"/>
      <c r="B52" s="40"/>
      <c r="C52" s="40"/>
      <c r="D52" s="433"/>
      <c r="E52" s="433"/>
      <c r="F52" s="433"/>
      <c r="G52" s="433"/>
      <c r="H52" s="433"/>
    </row>
    <row r="53" spans="1:8">
      <c r="A53" s="3"/>
      <c r="B53" s="40"/>
      <c r="C53" s="40"/>
      <c r="D53" s="433"/>
      <c r="E53" s="433"/>
      <c r="F53" s="433"/>
      <c r="G53" s="433"/>
      <c r="H53" s="433"/>
    </row>
    <row r="54" spans="1:8">
      <c r="A54" s="3"/>
      <c r="B54" s="40"/>
      <c r="C54" s="40"/>
      <c r="D54" s="433"/>
      <c r="E54" s="433"/>
      <c r="F54" s="433"/>
      <c r="G54" s="433"/>
      <c r="H54" s="433"/>
    </row>
    <row r="55" spans="1:8">
      <c r="A55" s="3"/>
      <c r="B55" s="40"/>
      <c r="C55" s="40"/>
      <c r="D55" s="433"/>
      <c r="E55" s="433"/>
      <c r="F55" s="433"/>
      <c r="G55" s="433"/>
      <c r="H55" s="433"/>
    </row>
    <row r="56" spans="1:8">
      <c r="A56" s="3"/>
      <c r="B56" s="40"/>
      <c r="C56" s="40"/>
      <c r="D56" s="433"/>
      <c r="E56" s="433"/>
      <c r="F56" s="433"/>
      <c r="G56" s="433"/>
      <c r="H56" s="433"/>
    </row>
    <row r="57" spans="1:8">
      <c r="A57" s="3"/>
      <c r="B57" s="40"/>
      <c r="C57" s="40"/>
      <c r="D57" s="433"/>
      <c r="E57" s="433"/>
      <c r="F57" s="433"/>
      <c r="G57" s="433"/>
      <c r="H57" s="433"/>
    </row>
    <row r="58" spans="1:8">
      <c r="A58" s="3"/>
      <c r="B58" s="40"/>
      <c r="C58" s="40"/>
      <c r="D58" s="433"/>
      <c r="E58" s="433"/>
      <c r="F58" s="433"/>
      <c r="G58" s="433"/>
      <c r="H58" s="433"/>
    </row>
    <row r="59" spans="1:8">
      <c r="A59" s="3"/>
      <c r="B59" s="40"/>
      <c r="C59" s="40"/>
      <c r="D59" s="433"/>
      <c r="E59" s="433"/>
      <c r="F59" s="433"/>
      <c r="G59" s="433"/>
      <c r="H59" s="433"/>
    </row>
    <row r="60" spans="1:8">
      <c r="A60" s="3"/>
      <c r="B60" s="40"/>
      <c r="C60" s="40"/>
      <c r="D60" s="433"/>
      <c r="E60" s="433"/>
      <c r="F60" s="433"/>
      <c r="G60" s="433"/>
      <c r="H60" s="433"/>
    </row>
    <row r="61" spans="1:8">
      <c r="A61" s="3"/>
      <c r="B61" s="40"/>
      <c r="C61" s="40"/>
      <c r="D61" s="433"/>
      <c r="E61" s="433"/>
      <c r="F61" s="433"/>
      <c r="G61" s="433"/>
      <c r="H61" s="433"/>
    </row>
    <row r="62" spans="1:8">
      <c r="A62" s="3"/>
      <c r="B62" s="40"/>
      <c r="C62" s="40"/>
      <c r="D62" s="433"/>
      <c r="E62" s="433"/>
      <c r="F62" s="433"/>
      <c r="G62" s="433"/>
      <c r="H62" s="433"/>
    </row>
    <row r="63" spans="1:8">
      <c r="A63" s="3"/>
      <c r="B63" s="40"/>
      <c r="C63" s="40"/>
      <c r="D63" s="433"/>
      <c r="E63" s="433"/>
      <c r="F63" s="433"/>
      <c r="G63" s="433"/>
      <c r="H63" s="433"/>
    </row>
    <row r="64" spans="1:8">
      <c r="A64" s="3"/>
      <c r="B64" s="40"/>
      <c r="C64" s="40"/>
      <c r="D64" s="433"/>
      <c r="E64" s="433"/>
      <c r="F64" s="433"/>
      <c r="G64" s="433"/>
      <c r="H64" s="433"/>
    </row>
    <row r="65" spans="1:8">
      <c r="A65" s="3"/>
      <c r="B65" s="40"/>
      <c r="C65" s="40"/>
      <c r="D65" s="433"/>
      <c r="E65" s="433"/>
      <c r="F65" s="433"/>
      <c r="G65" s="433"/>
      <c r="H65" s="433"/>
    </row>
    <row r="66" spans="1:8">
      <c r="A66" s="3"/>
      <c r="B66" s="40"/>
      <c r="C66" s="40"/>
      <c r="D66" s="433"/>
      <c r="E66" s="433"/>
      <c r="F66" s="433"/>
      <c r="G66" s="433"/>
      <c r="H66" s="433"/>
    </row>
    <row r="67" spans="1:8">
      <c r="A67" s="3"/>
      <c r="B67" s="40"/>
      <c r="C67" s="40"/>
      <c r="D67" s="433"/>
      <c r="E67" s="433"/>
      <c r="F67" s="433"/>
      <c r="G67" s="433"/>
      <c r="H67" s="433"/>
    </row>
    <row r="68" spans="1:8">
      <c r="A68" s="3"/>
      <c r="B68" s="40"/>
      <c r="C68" s="40"/>
      <c r="D68" s="433"/>
      <c r="E68" s="433"/>
      <c r="F68" s="433"/>
      <c r="G68" s="433"/>
      <c r="H68" s="433"/>
    </row>
    <row r="70" spans="1:8">
      <c r="A70" s="3"/>
      <c r="B70" s="3"/>
      <c r="C70" s="3"/>
    </row>
    <row r="71" spans="1:8">
      <c r="A71" s="3"/>
      <c r="B71" s="3"/>
      <c r="C71" s="3"/>
    </row>
    <row r="72" spans="1:8">
      <c r="A72" s="3"/>
      <c r="B72" s="3"/>
      <c r="C72" s="3"/>
    </row>
    <row r="73" spans="1:8">
      <c r="A73" s="3"/>
      <c r="B73" s="3"/>
      <c r="C73" s="3"/>
    </row>
    <row r="74" spans="1:8">
      <c r="A74" s="3"/>
      <c r="B74" s="3"/>
      <c r="C74" s="3"/>
    </row>
    <row r="75" spans="1:8">
      <c r="A75" s="3"/>
      <c r="B75" s="3"/>
      <c r="C75" s="3"/>
    </row>
    <row r="76" spans="1:8">
      <c r="A76" s="3"/>
      <c r="B76" s="3"/>
      <c r="C76" s="3"/>
    </row>
  </sheetData>
  <sheetProtection password="C975" sheet="1" objects="1" scenarios="1"/>
  <mergeCells count="15">
    <mergeCell ref="A1:M1"/>
    <mergeCell ref="A3:M3"/>
    <mergeCell ref="E6:E9"/>
    <mergeCell ref="F6:F9"/>
    <mergeCell ref="D6:D9"/>
    <mergeCell ref="G7:G9"/>
    <mergeCell ref="J6:J9"/>
    <mergeCell ref="H6:H9"/>
    <mergeCell ref="H5:L5"/>
    <mergeCell ref="I6:I9"/>
    <mergeCell ref="P7:P9"/>
    <mergeCell ref="K6:K9"/>
    <mergeCell ref="L6:L9"/>
    <mergeCell ref="B5:B9"/>
    <mergeCell ref="C5:C9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opLeftCell="A4" zoomScaleNormal="100" workbookViewId="0">
      <selection activeCell="L43" sqref="L43"/>
    </sheetView>
  </sheetViews>
  <sheetFormatPr defaultColWidth="11.42578125" defaultRowHeight="12.75"/>
  <cols>
    <col min="1" max="1" width="17.85546875" style="24" customWidth="1"/>
    <col min="2" max="2" width="13.42578125" style="179" customWidth="1"/>
    <col min="3" max="3" width="17.7109375" style="179" customWidth="1"/>
    <col min="4" max="4" width="15" style="179" customWidth="1"/>
    <col min="5" max="5" width="14.140625" style="179" customWidth="1"/>
    <col min="6" max="6" width="14.28515625" style="179" customWidth="1"/>
    <col min="7" max="7" width="15.5703125" style="179" customWidth="1"/>
    <col min="8" max="8" width="17.42578125" style="179" customWidth="1"/>
    <col min="9" max="11" width="14.7109375" style="179" customWidth="1"/>
    <col min="12" max="12" width="12.5703125" style="179" customWidth="1"/>
    <col min="13" max="16384" width="11.42578125" style="24"/>
  </cols>
  <sheetData>
    <row r="1" spans="1:12">
      <c r="A1" s="22" t="s">
        <v>93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>
      <c r="A2" s="22"/>
      <c r="B2" s="227"/>
      <c r="C2" s="227"/>
      <c r="D2" s="227"/>
      <c r="E2" s="227"/>
      <c r="F2" s="227"/>
      <c r="G2" s="227"/>
      <c r="H2" s="227"/>
      <c r="I2" s="227"/>
      <c r="J2" s="237"/>
      <c r="K2" s="237"/>
      <c r="L2" s="227"/>
    </row>
    <row r="3" spans="1:12">
      <c r="A3" s="326" t="s">
        <v>271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ht="13.5" thickBot="1">
      <c r="A4" s="47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5" customHeight="1" thickTop="1">
      <c r="A5" s="576" t="s">
        <v>164</v>
      </c>
      <c r="B5" s="579" t="s">
        <v>275</v>
      </c>
      <c r="C5" s="583" t="s">
        <v>190</v>
      </c>
      <c r="D5" s="583" t="s">
        <v>166</v>
      </c>
      <c r="E5" s="579" t="s">
        <v>254</v>
      </c>
      <c r="F5" s="579" t="s">
        <v>255</v>
      </c>
      <c r="G5" s="577" t="s">
        <v>94</v>
      </c>
      <c r="H5" s="577"/>
      <c r="I5" s="577"/>
      <c r="J5" s="577"/>
      <c r="K5" s="577"/>
      <c r="L5" s="577"/>
    </row>
    <row r="6" spans="1:12" ht="12.75" customHeight="1">
      <c r="A6" s="511"/>
      <c r="B6" s="580"/>
      <c r="C6" s="503"/>
      <c r="D6" s="503"/>
      <c r="E6" s="580"/>
      <c r="F6" s="580"/>
      <c r="G6" s="578" t="s">
        <v>167</v>
      </c>
      <c r="H6" s="582" t="s">
        <v>209</v>
      </c>
      <c r="I6" s="578" t="s">
        <v>206</v>
      </c>
      <c r="J6" s="578" t="s">
        <v>191</v>
      </c>
      <c r="K6" s="578" t="s">
        <v>163</v>
      </c>
      <c r="L6" s="578" t="s">
        <v>165</v>
      </c>
    </row>
    <row r="7" spans="1:12">
      <c r="A7" s="511"/>
      <c r="B7" s="580"/>
      <c r="C7" s="503"/>
      <c r="D7" s="503"/>
      <c r="E7" s="580"/>
      <c r="F7" s="580"/>
      <c r="G7" s="503"/>
      <c r="H7" s="580"/>
      <c r="I7" s="494"/>
      <c r="J7" s="494"/>
      <c r="K7" s="503"/>
      <c r="L7" s="503"/>
    </row>
    <row r="8" spans="1:12">
      <c r="A8" s="511"/>
      <c r="B8" s="580"/>
      <c r="C8" s="503"/>
      <c r="D8" s="503"/>
      <c r="E8" s="580"/>
      <c r="F8" s="580"/>
      <c r="G8" s="503"/>
      <c r="H8" s="580"/>
      <c r="I8" s="494"/>
      <c r="J8" s="494"/>
      <c r="K8" s="503"/>
      <c r="L8" s="503"/>
    </row>
    <row r="9" spans="1:12" ht="13.5" thickBot="1">
      <c r="A9" s="512"/>
      <c r="B9" s="581"/>
      <c r="C9" s="495"/>
      <c r="D9" s="495"/>
      <c r="E9" s="581"/>
      <c r="F9" s="581"/>
      <c r="G9" s="495"/>
      <c r="H9" s="581"/>
      <c r="I9" s="495"/>
      <c r="J9" s="495"/>
      <c r="K9" s="495"/>
      <c r="L9" s="495"/>
    </row>
    <row r="10" spans="1:12">
      <c r="A10" s="32" t="s">
        <v>0</v>
      </c>
      <c r="B10" s="218">
        <f>SUM(B12:B39)</f>
        <v>827998.5</v>
      </c>
      <c r="C10" s="231">
        <f>SUM(C12:C39)</f>
        <v>392344794446</v>
      </c>
      <c r="D10" s="462">
        <f>+C10/B10</f>
        <v>473847.22852275701</v>
      </c>
      <c r="E10" s="231">
        <f>SUM(E12:E39)+1</f>
        <v>5654401758</v>
      </c>
      <c r="F10" s="231">
        <f>SUM(F12:F39)+1</f>
        <v>2827197355</v>
      </c>
      <c r="G10" s="231">
        <f>SUM(G12:G39)-2</f>
        <v>2827204403</v>
      </c>
      <c r="H10" s="231">
        <f>SUM(H12:H39)-1</f>
        <v>848160262.55000007</v>
      </c>
      <c r="I10" s="231">
        <f>SUM(I12:I39)-2</f>
        <v>2850478884</v>
      </c>
      <c r="J10" s="238">
        <f>SUM(J12:J39)</f>
        <v>130789740</v>
      </c>
      <c r="K10" s="231">
        <f>SUM(K12:K39)-2</f>
        <v>2981268624</v>
      </c>
      <c r="L10" s="231">
        <f>K10/B10</f>
        <v>3600.5724937907498</v>
      </c>
    </row>
    <row r="11" spans="1:12">
      <c r="A11" s="23"/>
      <c r="B11" s="208"/>
      <c r="C11" s="208"/>
      <c r="D11" s="232"/>
      <c r="E11" s="208"/>
      <c r="F11" s="234"/>
      <c r="G11" s="208"/>
      <c r="H11" s="208"/>
      <c r="I11" s="208"/>
      <c r="J11" s="239"/>
      <c r="K11" s="208"/>
      <c r="L11" s="269"/>
    </row>
    <row r="12" spans="1:12">
      <c r="A12" s="23" t="s">
        <v>1</v>
      </c>
      <c r="B12" s="355">
        <v>8408</v>
      </c>
      <c r="C12" s="175">
        <v>2454878950</v>
      </c>
      <c r="D12" s="461">
        <f>+C12/B12</f>
        <v>291969.42792578496</v>
      </c>
      <c r="E12" s="205">
        <v>57418232</v>
      </c>
      <c r="F12" s="208">
        <v>17689612</v>
      </c>
      <c r="G12" s="208">
        <f>+E12-F12</f>
        <v>39728620</v>
      </c>
      <c r="H12" s="235">
        <f>E12*0.15</f>
        <v>8612734.7999999989</v>
      </c>
      <c r="I12" s="346">
        <f>IF(G12&gt;H12,G12,H12)</f>
        <v>39728620</v>
      </c>
      <c r="J12" s="356">
        <v>0</v>
      </c>
      <c r="K12" s="205">
        <f>I12+J12</f>
        <v>39728620</v>
      </c>
      <c r="L12" s="199">
        <f>K12/B12</f>
        <v>4725.0975261655567</v>
      </c>
    </row>
    <row r="13" spans="1:12">
      <c r="A13" s="23" t="s">
        <v>2</v>
      </c>
      <c r="B13" s="355">
        <v>75446.25</v>
      </c>
      <c r="C13" s="175">
        <v>43964488130</v>
      </c>
      <c r="D13" s="461">
        <f>+C13/B13</f>
        <v>582725.95563066425</v>
      </c>
      <c r="E13" s="205">
        <v>515222441</v>
      </c>
      <c r="F13" s="208">
        <v>316803705</v>
      </c>
      <c r="G13" s="208">
        <f>+E13-F13</f>
        <v>198418736</v>
      </c>
      <c r="H13" s="235">
        <f>E13*0.15</f>
        <v>77283366.149999991</v>
      </c>
      <c r="I13" s="346">
        <f>IF(G13&gt;H13,G13,H13)</f>
        <v>198418736</v>
      </c>
      <c r="J13" s="357">
        <v>9274004</v>
      </c>
      <c r="K13" s="205">
        <f>I13+J13</f>
        <v>207692740</v>
      </c>
      <c r="L13" s="199">
        <f>K13/B13</f>
        <v>2752.8570339811454</v>
      </c>
    </row>
    <row r="14" spans="1:12">
      <c r="A14" s="23" t="s">
        <v>3</v>
      </c>
      <c r="B14" s="355">
        <v>79268</v>
      </c>
      <c r="C14" s="175">
        <v>21593551438</v>
      </c>
      <c r="D14" s="461">
        <f>+C14/B14</f>
        <v>272411.96243124589</v>
      </c>
      <c r="E14" s="205">
        <v>541321172</v>
      </c>
      <c r="F14" s="208">
        <v>155600972</v>
      </c>
      <c r="G14" s="208">
        <f>+E14-F14</f>
        <v>385720200</v>
      </c>
      <c r="H14" s="235">
        <f>E14*0.15</f>
        <v>81198175.799999997</v>
      </c>
      <c r="I14" s="346">
        <f>IF(G14&gt;H14,G14,H14)</f>
        <v>385720200</v>
      </c>
      <c r="J14" s="357">
        <v>22735489</v>
      </c>
      <c r="K14" s="205">
        <f>I14+J14</f>
        <v>408455689</v>
      </c>
      <c r="L14" s="199">
        <f>K14/B14</f>
        <v>5152.8446409648286</v>
      </c>
    </row>
    <row r="15" spans="1:12">
      <c r="A15" s="23" t="s">
        <v>4</v>
      </c>
      <c r="B15" s="126">
        <v>103015.5</v>
      </c>
      <c r="C15" s="175">
        <v>49225010943</v>
      </c>
      <c r="D15" s="461">
        <f>+C15/B15</f>
        <v>477840.81951745128</v>
      </c>
      <c r="E15" s="205">
        <v>703492850</v>
      </c>
      <c r="F15" s="208">
        <v>354710506</v>
      </c>
      <c r="G15" s="208">
        <f>+E15-F15</f>
        <v>348782344</v>
      </c>
      <c r="H15" s="235">
        <f>E15*0.15</f>
        <v>105523927.5</v>
      </c>
      <c r="I15" s="346">
        <f>IF(G15&gt;H15,G15,H15)</f>
        <v>348782344</v>
      </c>
      <c r="J15" s="357">
        <v>5627943</v>
      </c>
      <c r="K15" s="205">
        <f>I15+J15</f>
        <v>354410287</v>
      </c>
      <c r="L15" s="199">
        <f>K15/B15</f>
        <v>3440.3588489110862</v>
      </c>
    </row>
    <row r="16" spans="1:12">
      <c r="A16" s="23" t="s">
        <v>5</v>
      </c>
      <c r="B16" s="355">
        <v>15885.75</v>
      </c>
      <c r="C16" s="175">
        <v>7160338792</v>
      </c>
      <c r="D16" s="461">
        <f>+C16/B16</f>
        <v>450739.73794123664</v>
      </c>
      <c r="E16" s="205">
        <v>108483787</v>
      </c>
      <c r="F16" s="208">
        <v>51596685</v>
      </c>
      <c r="G16" s="208">
        <f>+E16-F16</f>
        <v>56887102</v>
      </c>
      <c r="H16" s="235">
        <f>E16*0.15</f>
        <v>16272568.049999999</v>
      </c>
      <c r="I16" s="346">
        <f>IF(G16&gt;H16,G16,H16)</f>
        <v>56887102</v>
      </c>
      <c r="J16" s="357">
        <v>2278160</v>
      </c>
      <c r="K16" s="205">
        <f>I16+J16</f>
        <v>59165262</v>
      </c>
      <c r="L16" s="199">
        <f>K16/B16</f>
        <v>3724.4235871771871</v>
      </c>
    </row>
    <row r="17" spans="1:12">
      <c r="A17" s="23"/>
      <c r="C17" s="175"/>
      <c r="D17" s="266"/>
      <c r="E17" s="233"/>
      <c r="F17" s="208"/>
      <c r="G17" s="208"/>
      <c r="H17" s="235"/>
      <c r="J17" s="357"/>
      <c r="K17" s="208"/>
      <c r="L17" s="199"/>
    </row>
    <row r="18" spans="1:12">
      <c r="A18" s="23" t="s">
        <v>6</v>
      </c>
      <c r="B18" s="355">
        <v>5220</v>
      </c>
      <c r="C18" s="175">
        <v>1544308434</v>
      </c>
      <c r="D18" s="461">
        <f>+C18/B18</f>
        <v>295844.52758620691</v>
      </c>
      <c r="E18" s="205">
        <v>35647380</v>
      </c>
      <c r="F18" s="208">
        <v>11128132</v>
      </c>
      <c r="G18" s="208">
        <f>+E18-F18</f>
        <v>24519248</v>
      </c>
      <c r="H18" s="235">
        <f>E18*0.15</f>
        <v>5347107</v>
      </c>
      <c r="I18" s="346">
        <f>IF(G18&gt;H18,G18,H18)</f>
        <v>24519248</v>
      </c>
      <c r="J18" s="356">
        <v>0</v>
      </c>
      <c r="K18" s="205">
        <f>I18+J18</f>
        <v>24519248</v>
      </c>
      <c r="L18" s="199">
        <f>K18/B18</f>
        <v>4697.1739463601534</v>
      </c>
    </row>
    <row r="19" spans="1:12">
      <c r="A19" s="23" t="s">
        <v>7</v>
      </c>
      <c r="B19" s="355">
        <v>26318</v>
      </c>
      <c r="C19" s="175">
        <v>11362111228</v>
      </c>
      <c r="D19" s="461">
        <f>+C19/B19</f>
        <v>431723.96185120451</v>
      </c>
      <c r="E19" s="205">
        <v>179725622</v>
      </c>
      <c r="F19" s="208">
        <v>81874237</v>
      </c>
      <c r="G19" s="208">
        <f>+E19-F19</f>
        <v>97851385</v>
      </c>
      <c r="H19" s="235">
        <f>E19*0.15</f>
        <v>26958843.300000001</v>
      </c>
      <c r="I19" s="346">
        <f>IF(G19&gt;H19,G19,H19)</f>
        <v>97851385</v>
      </c>
      <c r="J19" s="357">
        <v>2516159</v>
      </c>
      <c r="K19" s="205">
        <f>I19+J19</f>
        <v>100367544</v>
      </c>
      <c r="L19" s="199">
        <f>K19/B19</f>
        <v>3813.6463257086407</v>
      </c>
    </row>
    <row r="20" spans="1:12">
      <c r="A20" s="23" t="s">
        <v>8</v>
      </c>
      <c r="B20" s="355">
        <v>15007</v>
      </c>
      <c r="C20" s="175">
        <v>5674729781</v>
      </c>
      <c r="D20" s="461">
        <f>+C20/B20</f>
        <v>378138.8539348304</v>
      </c>
      <c r="E20" s="205">
        <v>102482803</v>
      </c>
      <c r="F20" s="208">
        <v>40891535</v>
      </c>
      <c r="G20" s="208">
        <f>+E20-F20</f>
        <v>61591268</v>
      </c>
      <c r="H20" s="235">
        <f>E20*0.15</f>
        <v>15372420.449999999</v>
      </c>
      <c r="I20" s="346">
        <f>IF(G20&gt;H20,G20,H20)</f>
        <v>61591268</v>
      </c>
      <c r="J20" s="356">
        <v>0</v>
      </c>
      <c r="K20" s="205">
        <f>I20+J20</f>
        <v>61591268</v>
      </c>
      <c r="L20" s="199">
        <f>K20/B20</f>
        <v>4104.1692543479712</v>
      </c>
    </row>
    <row r="21" spans="1:12">
      <c r="A21" s="23" t="s">
        <v>9</v>
      </c>
      <c r="B21" s="355">
        <v>25717</v>
      </c>
      <c r="C21" s="175">
        <v>9713327352</v>
      </c>
      <c r="D21" s="461">
        <f>+C21/B21</f>
        <v>377700.63973247266</v>
      </c>
      <c r="E21" s="205">
        <v>175621393</v>
      </c>
      <c r="F21" s="208">
        <v>69993266</v>
      </c>
      <c r="G21" s="208">
        <f>+E21-F21</f>
        <v>105628127</v>
      </c>
      <c r="H21" s="235">
        <f>E21*0.15</f>
        <v>26343208.949999999</v>
      </c>
      <c r="I21" s="346">
        <f>IF(G21&gt;H21,G21,H21)</f>
        <v>105628127</v>
      </c>
      <c r="J21" s="357">
        <v>3512428</v>
      </c>
      <c r="K21" s="205">
        <f>I21+J21</f>
        <v>109140555</v>
      </c>
      <c r="L21" s="199">
        <f>K21/B21</f>
        <v>4243.9069487109691</v>
      </c>
    </row>
    <row r="22" spans="1:12">
      <c r="A22" s="23" t="s">
        <v>10</v>
      </c>
      <c r="B22" s="355">
        <v>4447</v>
      </c>
      <c r="C22" s="175">
        <v>1646716940</v>
      </c>
      <c r="D22" s="461">
        <f>+C22/B22</f>
        <v>370298.3899257927</v>
      </c>
      <c r="E22" s="205">
        <v>30368563</v>
      </c>
      <c r="F22" s="208">
        <v>11866078</v>
      </c>
      <c r="G22" s="208">
        <f>+E22-F22</f>
        <v>18502485</v>
      </c>
      <c r="H22" s="235">
        <f>E22*0.15</f>
        <v>4555284.45</v>
      </c>
      <c r="I22" s="346">
        <f>IF(G22&gt;H22,G22,H22)</f>
        <v>18502485</v>
      </c>
      <c r="J22" s="356">
        <v>0</v>
      </c>
      <c r="K22" s="205">
        <f>I22+J22</f>
        <v>18502485</v>
      </c>
      <c r="L22" s="199">
        <f>K22/B22</f>
        <v>4160.6667416235668</v>
      </c>
    </row>
    <row r="23" spans="1:12">
      <c r="A23" s="23"/>
      <c r="B23" s="355"/>
      <c r="C23" s="175"/>
      <c r="D23" s="461"/>
      <c r="E23" s="233"/>
      <c r="F23" s="208"/>
      <c r="G23" s="208"/>
      <c r="H23" s="235"/>
      <c r="I23" s="175"/>
      <c r="J23" s="357"/>
      <c r="K23" s="208"/>
      <c r="L23" s="199"/>
    </row>
    <row r="24" spans="1:12">
      <c r="A24" s="23" t="s">
        <v>11</v>
      </c>
      <c r="B24" s="355">
        <v>39357</v>
      </c>
      <c r="C24" s="175">
        <v>15657449937</v>
      </c>
      <c r="D24" s="461">
        <f>+C24/B24</f>
        <v>397831.38798688923</v>
      </c>
      <c r="E24" s="205">
        <v>268768953</v>
      </c>
      <c r="F24" s="208">
        <v>112826019</v>
      </c>
      <c r="G24" s="208">
        <f>+E24-F24+1</f>
        <v>155942935</v>
      </c>
      <c r="H24" s="235">
        <f>E24*0.15</f>
        <v>40315342.949999996</v>
      </c>
      <c r="I24" s="346">
        <f>IF(G24&gt;H24,G24,H24)</f>
        <v>155942935</v>
      </c>
      <c r="J24" s="357">
        <v>6450455</v>
      </c>
      <c r="K24" s="205">
        <f>I24+J24</f>
        <v>162393390</v>
      </c>
      <c r="L24" s="199">
        <f>K24/B24</f>
        <v>4126.1628172879027</v>
      </c>
    </row>
    <row r="25" spans="1:12">
      <c r="A25" s="23" t="s">
        <v>12</v>
      </c>
      <c r="B25" s="355">
        <v>3918</v>
      </c>
      <c r="C25" s="175">
        <v>2356750700</v>
      </c>
      <c r="D25" s="461">
        <f>+C25/B25</f>
        <v>601518.81061766203</v>
      </c>
      <c r="E25" s="205">
        <v>26756022</v>
      </c>
      <c r="F25" s="208">
        <v>16982510</v>
      </c>
      <c r="G25" s="208">
        <f>+E25-F25+1</f>
        <v>9773513</v>
      </c>
      <c r="H25" s="235">
        <f>E25*0.15</f>
        <v>4013403.3</v>
      </c>
      <c r="I25" s="346">
        <f>IF(G25&gt;H25,G25,H25)</f>
        <v>9773513</v>
      </c>
      <c r="J25" s="356">
        <v>0</v>
      </c>
      <c r="K25" s="205">
        <f>I25+J25</f>
        <v>9773513</v>
      </c>
      <c r="L25" s="199">
        <f>K25/B25</f>
        <v>2494.5158244002041</v>
      </c>
    </row>
    <row r="26" spans="1:12">
      <c r="A26" s="23" t="s">
        <v>13</v>
      </c>
      <c r="B26" s="355">
        <v>37085</v>
      </c>
      <c r="C26" s="175">
        <v>16119882717</v>
      </c>
      <c r="D26" s="461">
        <f>+C26/B26</f>
        <v>434673.93061884859</v>
      </c>
      <c r="E26" s="205">
        <v>253253465</v>
      </c>
      <c r="F26" s="208">
        <v>116158263</v>
      </c>
      <c r="G26" s="208">
        <f>(+E26-F26)</f>
        <v>137095202</v>
      </c>
      <c r="H26" s="235">
        <f>E26*0.15</f>
        <v>37988019.75</v>
      </c>
      <c r="I26" s="346">
        <f>IF(G26&gt;H26,G26,H26)</f>
        <v>137095202</v>
      </c>
      <c r="J26" s="356">
        <v>0</v>
      </c>
      <c r="K26" s="205">
        <f>I26+J26</f>
        <v>137095202</v>
      </c>
      <c r="L26" s="199">
        <f>K26/B26</f>
        <v>3696.7831198597814</v>
      </c>
    </row>
    <row r="27" spans="1:12">
      <c r="A27" s="23" t="s">
        <v>14</v>
      </c>
      <c r="B27" s="355">
        <v>50953.25</v>
      </c>
      <c r="C27" s="175">
        <v>26780963401</v>
      </c>
      <c r="D27" s="461">
        <f>+C27/B27</f>
        <v>525598.728265616</v>
      </c>
      <c r="E27" s="205">
        <v>347959744</v>
      </c>
      <c r="F27" s="208">
        <v>192980944</v>
      </c>
      <c r="G27" s="208">
        <f>+E27-F27</f>
        <v>154978800</v>
      </c>
      <c r="H27" s="235">
        <f>E27*0.15</f>
        <v>52193961.600000001</v>
      </c>
      <c r="I27" s="346">
        <f>IF(G27&gt;H27,G27,H27)</f>
        <v>154978800</v>
      </c>
      <c r="J27" s="357">
        <v>5219396</v>
      </c>
      <c r="K27" s="205">
        <f>I27+J27</f>
        <v>160198196</v>
      </c>
      <c r="L27" s="199">
        <f>K27/B27</f>
        <v>3144.0231192318447</v>
      </c>
    </row>
    <row r="28" spans="1:12">
      <c r="A28" s="23" t="s">
        <v>15</v>
      </c>
      <c r="B28" s="355">
        <v>2009.25</v>
      </c>
      <c r="C28" s="175">
        <v>1538982125</v>
      </c>
      <c r="D28" s="461">
        <f>+C28/B28</f>
        <v>765948.5504541496</v>
      </c>
      <c r="E28" s="205">
        <v>13721168</v>
      </c>
      <c r="F28" s="208">
        <v>11089751</v>
      </c>
      <c r="G28" s="208">
        <f>+E28-F28</f>
        <v>2631417</v>
      </c>
      <c r="H28" s="235">
        <f>E28*0.15</f>
        <v>2058175.2</v>
      </c>
      <c r="I28" s="346">
        <f>IF(G28&gt;H28,G28,H28)</f>
        <v>2631417</v>
      </c>
      <c r="J28" s="357">
        <v>137212</v>
      </c>
      <c r="K28" s="205">
        <f>I28+J28</f>
        <v>2768629</v>
      </c>
      <c r="L28" s="199">
        <f>K28/B28</f>
        <v>1377.9415204678362</v>
      </c>
    </row>
    <row r="29" spans="1:12">
      <c r="A29" s="23"/>
      <c r="C29" s="175"/>
      <c r="D29" s="461"/>
      <c r="E29" s="233"/>
      <c r="F29" s="208"/>
      <c r="G29" s="208"/>
      <c r="H29" s="235"/>
      <c r="J29" s="357"/>
      <c r="K29" s="208"/>
      <c r="L29" s="199"/>
    </row>
    <row r="30" spans="1:12">
      <c r="A30" s="23" t="s">
        <v>16</v>
      </c>
      <c r="B30" s="355">
        <v>144869</v>
      </c>
      <c r="C30" s="175">
        <v>94856632982</v>
      </c>
      <c r="D30" s="461">
        <f>+C30/B30</f>
        <v>654775.23129171878</v>
      </c>
      <c r="E30" s="205">
        <v>989310401</v>
      </c>
      <c r="F30" s="208">
        <v>683527412</v>
      </c>
      <c r="G30" s="208">
        <f>+E30-F30</f>
        <v>305782989</v>
      </c>
      <c r="H30" s="235">
        <f>E30*0.15</f>
        <v>148396560.15000001</v>
      </c>
      <c r="I30" s="346">
        <f>IF(G30&gt;H30,G30,H30)</f>
        <v>305782989</v>
      </c>
      <c r="J30" s="357">
        <v>33636554</v>
      </c>
      <c r="K30" s="205">
        <f>I30+J30</f>
        <v>339419543</v>
      </c>
      <c r="L30" s="199">
        <f>K30/B30</f>
        <v>2342.9411606347803</v>
      </c>
    </row>
    <row r="31" spans="1:12">
      <c r="A31" s="23" t="s">
        <v>17</v>
      </c>
      <c r="B31" s="355">
        <v>117789.25</v>
      </c>
      <c r="C31" s="175">
        <v>45490140424</v>
      </c>
      <c r="D31" s="461">
        <f>+C31/B31</f>
        <v>386199.42332598264</v>
      </c>
      <c r="E31" s="205">
        <v>804382788</v>
      </c>
      <c r="F31" s="208">
        <v>327797403</v>
      </c>
      <c r="G31" s="208">
        <f>+E31-F31</f>
        <v>476585385</v>
      </c>
      <c r="H31" s="235">
        <f>E31*0.15</f>
        <v>120657418.2</v>
      </c>
      <c r="I31" s="346">
        <f>IF(G31&gt;H31,G31,H31)</f>
        <v>476585385</v>
      </c>
      <c r="J31" s="357">
        <v>38610374</v>
      </c>
      <c r="K31" s="205">
        <f>I31+J31</f>
        <v>515195759</v>
      </c>
      <c r="L31" s="199">
        <f>K31/B31</f>
        <v>4373.8775737174656</v>
      </c>
    </row>
    <row r="32" spans="1:12">
      <c r="A32" s="23" t="s">
        <v>18</v>
      </c>
      <c r="B32" s="355">
        <v>7503.5</v>
      </c>
      <c r="C32" s="175">
        <v>4233391862</v>
      </c>
      <c r="D32" s="461">
        <f>+C32/B32</f>
        <v>564188.96008529351</v>
      </c>
      <c r="E32" s="205">
        <v>51241402</v>
      </c>
      <c r="F32" s="208">
        <v>30505398</v>
      </c>
      <c r="G32" s="208">
        <f>+E32-F32</f>
        <v>20736004</v>
      </c>
      <c r="H32" s="235">
        <f>E32*0.15</f>
        <v>7686210.2999999998</v>
      </c>
      <c r="I32" s="346">
        <f>IF(G32&gt;H32,G32,H32)</f>
        <v>20736004</v>
      </c>
      <c r="J32" s="357">
        <v>563655</v>
      </c>
      <c r="K32" s="205">
        <f>I32+J32</f>
        <v>21299659</v>
      </c>
      <c r="L32" s="199">
        <f>K32/B32</f>
        <v>2838.629839408276</v>
      </c>
    </row>
    <row r="33" spans="1:12">
      <c r="A33" s="23" t="s">
        <v>19</v>
      </c>
      <c r="B33" s="355">
        <v>16687</v>
      </c>
      <c r="C33" s="175">
        <v>7150781698</v>
      </c>
      <c r="D33" s="461">
        <f>+C33/B33</f>
        <v>428524.10247498052</v>
      </c>
      <c r="E33" s="205">
        <v>113955523</v>
      </c>
      <c r="F33" s="208">
        <v>51527818</v>
      </c>
      <c r="G33" s="208">
        <f>+E33-F33</f>
        <v>62427705</v>
      </c>
      <c r="H33" s="235">
        <f>E33*0.15</f>
        <v>17093328.449999999</v>
      </c>
      <c r="I33" s="346">
        <f>IF(G33&gt;H33,G33,H33)</f>
        <v>62427705</v>
      </c>
      <c r="J33" s="357">
        <v>227911</v>
      </c>
      <c r="K33" s="205">
        <f>I33+J33</f>
        <v>62655616</v>
      </c>
      <c r="L33" s="199">
        <f>K33/B33</f>
        <v>3754.7561574878646</v>
      </c>
    </row>
    <row r="34" spans="1:12">
      <c r="A34" s="23" t="s">
        <v>20</v>
      </c>
      <c r="B34" s="355">
        <v>2725</v>
      </c>
      <c r="C34" s="175">
        <v>790469697</v>
      </c>
      <c r="D34" s="461">
        <f>+C34/B34</f>
        <v>290080.6227522936</v>
      </c>
      <c r="E34" s="205">
        <v>18609025</v>
      </c>
      <c r="F34" s="208">
        <v>5696046</v>
      </c>
      <c r="G34" s="208">
        <f>+E34-F34</f>
        <v>12912979</v>
      </c>
      <c r="H34" s="235">
        <f>E34*0.15</f>
        <v>2791353.75</v>
      </c>
      <c r="I34" s="346">
        <f>IF(G34&gt;H34,G34,H34)</f>
        <v>12912979</v>
      </c>
      <c r="J34" s="356">
        <v>0</v>
      </c>
      <c r="K34" s="205">
        <f>I34+J34</f>
        <v>12912979</v>
      </c>
      <c r="L34" s="199">
        <f>K34/B34</f>
        <v>4738.7078899082571</v>
      </c>
    </row>
    <row r="35" spans="1:12">
      <c r="A35" s="23"/>
      <c r="C35" s="175"/>
      <c r="D35" s="461"/>
      <c r="E35" s="233"/>
      <c r="F35" s="208"/>
      <c r="G35" s="208"/>
      <c r="H35" s="235"/>
      <c r="I35" s="175"/>
      <c r="J35" s="357"/>
      <c r="K35" s="208"/>
      <c r="L35" s="199"/>
    </row>
    <row r="36" spans="1:12">
      <c r="A36" s="23" t="s">
        <v>21</v>
      </c>
      <c r="B36" s="355">
        <v>4277</v>
      </c>
      <c r="C36" s="175">
        <v>4543697090</v>
      </c>
      <c r="D36" s="461">
        <f>+C36/B36</f>
        <v>1062356.1117605797</v>
      </c>
      <c r="E36" s="205">
        <v>29207633</v>
      </c>
      <c r="F36" s="208">
        <v>32741427</v>
      </c>
      <c r="G36" s="205">
        <f>+E36-F36</f>
        <v>-3533794</v>
      </c>
      <c r="H36" s="235">
        <f>E36*0.15</f>
        <v>4381144.95</v>
      </c>
      <c r="I36" s="346">
        <f>IF(G36&gt;H36,G36,H36)</f>
        <v>4381144.95</v>
      </c>
      <c r="J36" s="356">
        <v>0</v>
      </c>
      <c r="K36" s="205">
        <f>I36+J36</f>
        <v>4381144.95</v>
      </c>
      <c r="L36" s="199">
        <f>K36/B36</f>
        <v>1024.3500000000001</v>
      </c>
    </row>
    <row r="37" spans="1:12">
      <c r="A37" s="23" t="s">
        <v>22</v>
      </c>
      <c r="B37" s="355">
        <v>21887.5</v>
      </c>
      <c r="C37" s="175">
        <v>7380471866</v>
      </c>
      <c r="D37" s="461">
        <f>+C37/B37</f>
        <v>337200.31369503139</v>
      </c>
      <c r="E37" s="205">
        <v>149469738</v>
      </c>
      <c r="F37" s="208">
        <v>53182942</v>
      </c>
      <c r="G37" s="208">
        <f>+E37-F37</f>
        <v>96286796</v>
      </c>
      <c r="H37" s="235">
        <f>E37*0.15</f>
        <v>22420460.699999999</v>
      </c>
      <c r="I37" s="346">
        <f>IF(G37&gt;H37,G37,H37)</f>
        <v>96286796</v>
      </c>
      <c r="J37" s="356">
        <v>0</v>
      </c>
      <c r="K37" s="205">
        <f>I37+J37</f>
        <v>96286796</v>
      </c>
      <c r="L37" s="199">
        <f>K37/B37</f>
        <v>4399.1682924043407</v>
      </c>
    </row>
    <row r="38" spans="1:12">
      <c r="A38" s="23" t="s">
        <v>23</v>
      </c>
      <c r="B38" s="355">
        <v>13962.25</v>
      </c>
      <c r="C38" s="175">
        <v>3945200647</v>
      </c>
      <c r="D38" s="461">
        <f>+C38/B38</f>
        <v>282561.95434116991</v>
      </c>
      <c r="E38" s="205">
        <v>95348205</v>
      </c>
      <c r="F38" s="208">
        <v>28428721</v>
      </c>
      <c r="G38" s="208">
        <f>+E38-F38</f>
        <v>66919484</v>
      </c>
      <c r="H38" s="235">
        <f>E38*0.15</f>
        <v>14302230.75</v>
      </c>
      <c r="I38" s="346">
        <f>IF(G38&gt;H38,G38,H38)</f>
        <v>66919484</v>
      </c>
      <c r="J38" s="356">
        <v>0</v>
      </c>
      <c r="K38" s="205">
        <f>I38+J38</f>
        <v>66919484</v>
      </c>
      <c r="L38" s="199">
        <f>K38/B38</f>
        <v>4792.8868198177224</v>
      </c>
    </row>
    <row r="39" spans="1:12">
      <c r="A39" s="23" t="s">
        <v>24</v>
      </c>
      <c r="B39" s="355">
        <v>6243</v>
      </c>
      <c r="C39" s="175">
        <v>7160517312</v>
      </c>
      <c r="D39" s="461">
        <f>+C39/B39</f>
        <v>1146967.3733781835</v>
      </c>
      <c r="E39" s="205">
        <v>42633447</v>
      </c>
      <c r="F39" s="208">
        <v>51597972</v>
      </c>
      <c r="G39" s="192">
        <f>+E39-F39</f>
        <v>-8964525</v>
      </c>
      <c r="H39" s="209">
        <f>E39*0.15</f>
        <v>6395017.0499999998</v>
      </c>
      <c r="I39" s="176">
        <f>IF(G39&gt;H39,G39,H39)</f>
        <v>6395017.0499999998</v>
      </c>
      <c r="J39" s="356">
        <v>0</v>
      </c>
      <c r="K39" s="205">
        <f>I39+J39</f>
        <v>6395017.0499999998</v>
      </c>
      <c r="L39" s="199">
        <f>K39/B39</f>
        <v>1024.3499999999999</v>
      </c>
    </row>
    <row r="40" spans="1:12">
      <c r="A40" s="26" t="s">
        <v>249</v>
      </c>
      <c r="B40" s="230"/>
      <c r="C40" s="230"/>
      <c r="D40" s="230"/>
      <c r="E40" s="230"/>
      <c r="F40" s="230"/>
      <c r="G40" s="230"/>
      <c r="H40" s="235"/>
      <c r="J40" s="230"/>
      <c r="K40" s="230"/>
      <c r="L40" s="230"/>
    </row>
    <row r="41" spans="1:12">
      <c r="A41" s="23"/>
      <c r="B41" s="208"/>
      <c r="C41" s="224"/>
      <c r="D41" s="224"/>
      <c r="E41" s="224"/>
      <c r="F41" s="224"/>
      <c r="G41" s="224"/>
      <c r="H41" s="224"/>
      <c r="J41" s="224"/>
      <c r="K41" s="224"/>
      <c r="L41" s="224"/>
    </row>
    <row r="42" spans="1:12">
      <c r="A42" s="23" t="s">
        <v>203</v>
      </c>
      <c r="B42" s="208"/>
      <c r="C42" s="208"/>
      <c r="D42" s="208"/>
      <c r="E42" s="208"/>
      <c r="F42" s="208"/>
      <c r="G42" s="208"/>
      <c r="H42" s="208"/>
      <c r="I42" s="235"/>
      <c r="J42" s="208"/>
      <c r="K42" s="208"/>
      <c r="L42" s="208"/>
    </row>
    <row r="43" spans="1:12">
      <c r="A43" s="23"/>
      <c r="B43" s="208"/>
      <c r="C43" s="208"/>
      <c r="D43" s="208"/>
      <c r="E43" s="208"/>
      <c r="F43" s="208"/>
      <c r="G43" s="208"/>
      <c r="H43" s="208"/>
      <c r="I43" s="235"/>
      <c r="J43" s="208"/>
      <c r="K43" s="208"/>
      <c r="L43" s="208"/>
    </row>
    <row r="44" spans="1:12">
      <c r="A44" s="23" t="s">
        <v>283</v>
      </c>
      <c r="B44" s="208"/>
      <c r="C44" s="208"/>
      <c r="D44" s="208"/>
      <c r="E44" s="208"/>
      <c r="F44" s="208"/>
      <c r="G44" s="208"/>
      <c r="H44" s="208"/>
      <c r="I44" s="236"/>
      <c r="J44" s="208"/>
      <c r="K44" s="208"/>
      <c r="L44" s="208"/>
    </row>
    <row r="45" spans="1:12">
      <c r="A45" s="23"/>
      <c r="B45" s="208"/>
      <c r="C45" s="208"/>
      <c r="D45" s="208"/>
      <c r="E45" s="438"/>
      <c r="F45" s="440"/>
      <c r="G45" s="208"/>
      <c r="H45" s="208"/>
      <c r="I45" s="208"/>
      <c r="J45" s="208"/>
      <c r="K45" s="208"/>
      <c r="L45" s="208"/>
    </row>
    <row r="46" spans="1:12">
      <c r="A46" s="23"/>
      <c r="B46" s="208"/>
      <c r="C46" s="208"/>
      <c r="D46" s="208"/>
      <c r="E46" s="208"/>
      <c r="F46" s="199"/>
      <c r="G46" s="208"/>
      <c r="H46" s="208"/>
      <c r="I46" s="208"/>
      <c r="J46" s="208"/>
      <c r="K46" s="208"/>
      <c r="L46" s="208"/>
    </row>
    <row r="47" spans="1:12">
      <c r="A47" s="23"/>
      <c r="B47" s="208"/>
      <c r="C47" s="208"/>
      <c r="D47" s="208"/>
      <c r="E47" s="208"/>
      <c r="F47" s="199"/>
      <c r="G47" s="208"/>
      <c r="H47" s="208"/>
      <c r="I47" s="208"/>
      <c r="J47" s="208"/>
      <c r="K47" s="208"/>
      <c r="L47" s="208"/>
    </row>
    <row r="48" spans="1:12">
      <c r="A48" s="23"/>
      <c r="B48" s="208"/>
      <c r="C48" s="208"/>
      <c r="D48" s="208"/>
      <c r="E48" s="208"/>
      <c r="F48" s="199"/>
      <c r="G48" s="208"/>
      <c r="H48" s="208"/>
      <c r="I48" s="208"/>
      <c r="J48" s="208"/>
      <c r="K48" s="208"/>
      <c r="L48" s="208"/>
    </row>
    <row r="49" spans="1:12">
      <c r="A49" s="23"/>
      <c r="B49" s="208"/>
      <c r="C49" s="208"/>
      <c r="D49" s="208"/>
      <c r="E49" s="208"/>
      <c r="F49" s="199"/>
      <c r="G49" s="208"/>
      <c r="H49" s="208"/>
      <c r="I49" s="208"/>
      <c r="J49" s="208"/>
      <c r="K49" s="208"/>
      <c r="L49" s="208"/>
    </row>
    <row r="50" spans="1:12">
      <c r="B50" s="208"/>
      <c r="C50" s="208"/>
      <c r="D50" s="208"/>
      <c r="E50" s="208"/>
      <c r="F50" s="199"/>
      <c r="G50" s="208"/>
      <c r="H50" s="208"/>
      <c r="I50" s="208"/>
      <c r="J50" s="208"/>
      <c r="K50" s="208"/>
    </row>
    <row r="51" spans="1:12">
      <c r="A51" s="23"/>
      <c r="L51" s="208"/>
    </row>
    <row r="52" spans="1:12">
      <c r="A52" s="23"/>
      <c r="B52" s="208"/>
      <c r="C52" s="208"/>
      <c r="D52" s="208"/>
      <c r="E52" s="208"/>
      <c r="F52" s="199"/>
      <c r="G52" s="208"/>
      <c r="H52" s="208"/>
      <c r="I52" s="208"/>
      <c r="J52" s="208"/>
      <c r="K52" s="208"/>
      <c r="L52" s="208"/>
    </row>
    <row r="53" spans="1:12">
      <c r="A53" s="23"/>
      <c r="B53" s="208"/>
      <c r="C53" s="208"/>
      <c r="D53" s="208"/>
      <c r="E53" s="208"/>
      <c r="F53" s="199"/>
      <c r="G53" s="208"/>
      <c r="H53" s="208"/>
      <c r="I53" s="208"/>
      <c r="J53" s="208"/>
      <c r="K53" s="208"/>
      <c r="L53" s="208"/>
    </row>
    <row r="54" spans="1:12">
      <c r="A54" s="23"/>
      <c r="B54" s="208"/>
      <c r="C54" s="208"/>
      <c r="D54" s="208"/>
      <c r="E54" s="208"/>
      <c r="F54" s="199"/>
      <c r="G54" s="208"/>
      <c r="H54" s="208"/>
      <c r="I54" s="208"/>
      <c r="J54" s="208"/>
      <c r="K54" s="208"/>
      <c r="L54" s="208"/>
    </row>
    <row r="55" spans="1:12">
      <c r="A55" s="23"/>
      <c r="B55" s="208"/>
      <c r="C55" s="208"/>
      <c r="D55" s="208"/>
      <c r="E55" s="208"/>
      <c r="F55" s="199"/>
      <c r="G55" s="208"/>
      <c r="H55" s="208"/>
      <c r="I55" s="208"/>
      <c r="J55" s="208"/>
      <c r="K55" s="208"/>
      <c r="L55" s="208"/>
    </row>
    <row r="56" spans="1:12">
      <c r="A56" s="23"/>
      <c r="B56" s="208"/>
      <c r="C56" s="208"/>
      <c r="D56" s="208"/>
      <c r="E56" s="208"/>
      <c r="F56" s="199"/>
      <c r="G56" s="208"/>
      <c r="H56" s="208"/>
      <c r="I56" s="208"/>
      <c r="J56" s="208"/>
      <c r="K56" s="208"/>
      <c r="L56" s="208"/>
    </row>
    <row r="57" spans="1:12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08"/>
    </row>
    <row r="58" spans="1:12">
      <c r="A58" s="23"/>
      <c r="B58" s="208"/>
      <c r="C58" s="208"/>
      <c r="D58" s="208"/>
      <c r="E58" s="208"/>
      <c r="F58" s="199"/>
      <c r="G58" s="208"/>
      <c r="H58" s="208"/>
      <c r="I58" s="208"/>
      <c r="J58" s="208"/>
      <c r="K58" s="208"/>
      <c r="L58" s="208"/>
    </row>
    <row r="59" spans="1:12">
      <c r="A59" s="23"/>
      <c r="B59" s="208"/>
      <c r="C59" s="208"/>
      <c r="D59" s="208"/>
      <c r="E59" s="208"/>
      <c r="F59" s="199"/>
      <c r="G59" s="208"/>
      <c r="H59" s="208"/>
      <c r="I59" s="208"/>
      <c r="J59" s="208"/>
      <c r="K59" s="208"/>
      <c r="L59" s="208"/>
    </row>
    <row r="60" spans="1:12">
      <c r="A60" s="23"/>
      <c r="B60" s="208"/>
      <c r="C60" s="208"/>
      <c r="D60" s="208"/>
      <c r="E60" s="208"/>
      <c r="F60" s="199"/>
      <c r="G60" s="208"/>
      <c r="H60" s="208"/>
      <c r="I60" s="208"/>
      <c r="J60" s="208"/>
      <c r="K60" s="208"/>
      <c r="L60" s="208"/>
    </row>
    <row r="61" spans="1:12">
      <c r="A61" s="23"/>
      <c r="B61" s="208"/>
      <c r="C61" s="208"/>
      <c r="D61" s="208"/>
      <c r="E61" s="208"/>
      <c r="F61" s="199"/>
      <c r="G61" s="208"/>
      <c r="H61" s="208"/>
      <c r="I61" s="208"/>
      <c r="J61" s="208"/>
      <c r="K61" s="208"/>
      <c r="L61" s="208"/>
    </row>
    <row r="62" spans="1:12">
      <c r="A62" s="23"/>
      <c r="B62" s="208"/>
      <c r="C62" s="208"/>
      <c r="D62" s="208"/>
      <c r="E62" s="208"/>
      <c r="F62" s="199"/>
      <c r="G62" s="208"/>
      <c r="H62" s="208"/>
      <c r="I62" s="208"/>
      <c r="J62" s="208"/>
      <c r="K62" s="208"/>
      <c r="L62" s="208"/>
    </row>
    <row r="63" spans="1:12">
      <c r="A63" s="23"/>
      <c r="B63" s="208"/>
      <c r="C63" s="208"/>
      <c r="D63" s="208"/>
      <c r="E63" s="208"/>
      <c r="F63" s="199"/>
      <c r="G63" s="208"/>
      <c r="H63" s="208"/>
      <c r="I63" s="208"/>
      <c r="J63" s="208"/>
      <c r="K63" s="208"/>
      <c r="L63" s="208"/>
    </row>
    <row r="64" spans="1:12">
      <c r="A64" s="23"/>
      <c r="B64" s="208"/>
      <c r="C64" s="208"/>
      <c r="D64" s="208"/>
      <c r="E64" s="208"/>
      <c r="F64" s="199"/>
      <c r="G64" s="208"/>
      <c r="H64" s="208"/>
      <c r="I64" s="208"/>
      <c r="J64" s="208"/>
      <c r="K64" s="208"/>
      <c r="L64" s="208"/>
    </row>
    <row r="65" spans="1:12">
      <c r="A65" s="23"/>
      <c r="B65" s="208"/>
      <c r="C65" s="208"/>
      <c r="D65" s="208"/>
      <c r="E65" s="208"/>
      <c r="F65" s="199"/>
      <c r="G65" s="208"/>
      <c r="H65" s="208"/>
      <c r="I65" s="208"/>
      <c r="J65" s="208"/>
      <c r="K65" s="208"/>
      <c r="L65" s="208"/>
    </row>
    <row r="66" spans="1:12">
      <c r="A66" s="23"/>
      <c r="B66" s="208"/>
      <c r="C66" s="208"/>
      <c r="D66" s="208"/>
      <c r="E66" s="208"/>
      <c r="F66" s="199"/>
      <c r="G66" s="208"/>
      <c r="H66" s="208"/>
      <c r="I66" s="208"/>
      <c r="J66" s="208"/>
      <c r="K66" s="208"/>
      <c r="L66" s="208"/>
    </row>
    <row r="67" spans="1:12">
      <c r="A67" s="23"/>
      <c r="B67" s="208"/>
      <c r="C67" s="208"/>
      <c r="D67" s="208"/>
      <c r="E67" s="208"/>
      <c r="F67" s="199"/>
      <c r="G67" s="208"/>
      <c r="H67" s="208"/>
      <c r="I67" s="208"/>
      <c r="J67" s="208"/>
      <c r="K67" s="208"/>
      <c r="L67" s="208"/>
    </row>
    <row r="68" spans="1:12">
      <c r="A68" s="23"/>
      <c r="B68" s="208"/>
      <c r="C68" s="208"/>
      <c r="D68" s="208"/>
      <c r="E68" s="208"/>
      <c r="F68" s="199"/>
      <c r="G68" s="208"/>
      <c r="H68" s="208"/>
      <c r="I68" s="208"/>
      <c r="J68" s="208"/>
      <c r="K68" s="208"/>
      <c r="L68" s="208"/>
    </row>
    <row r="69" spans="1:12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08"/>
    </row>
    <row r="70" spans="1:12">
      <c r="A70" s="23"/>
      <c r="B70" s="208"/>
      <c r="C70" s="208"/>
      <c r="D70" s="208"/>
      <c r="E70" s="208"/>
      <c r="F70" s="199"/>
      <c r="G70" s="208"/>
      <c r="H70" s="208"/>
      <c r="I70" s="208"/>
      <c r="J70" s="208"/>
      <c r="K70" s="208"/>
      <c r="L70" s="208"/>
    </row>
    <row r="71" spans="1:12">
      <c r="B71" s="180"/>
      <c r="C71" s="180"/>
      <c r="D71" s="180"/>
      <c r="E71" s="180"/>
      <c r="F71" s="439"/>
      <c r="G71" s="180"/>
      <c r="H71" s="180"/>
      <c r="I71" s="180"/>
      <c r="J71" s="180"/>
      <c r="K71" s="180"/>
      <c r="L71" s="180"/>
    </row>
    <row r="72" spans="1:12">
      <c r="B72" s="180"/>
      <c r="C72" s="180"/>
      <c r="D72" s="180"/>
      <c r="E72" s="180"/>
      <c r="F72" s="439"/>
      <c r="G72" s="180"/>
      <c r="H72" s="180"/>
      <c r="I72" s="180"/>
      <c r="J72" s="180"/>
      <c r="K72" s="180"/>
      <c r="L72" s="180"/>
    </row>
    <row r="73" spans="1:12">
      <c r="B73" s="180"/>
      <c r="C73" s="180"/>
      <c r="D73" s="180"/>
      <c r="E73" s="180"/>
      <c r="F73" s="439"/>
      <c r="G73" s="180"/>
      <c r="H73" s="180"/>
      <c r="I73" s="180"/>
      <c r="J73" s="180"/>
      <c r="K73" s="180"/>
      <c r="L73" s="180"/>
    </row>
    <row r="74" spans="1:12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</row>
    <row r="75" spans="1:12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</row>
    <row r="76" spans="1:12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</row>
    <row r="77" spans="1:12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</row>
    <row r="78" spans="1:12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</row>
    <row r="79" spans="1:12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</row>
    <row r="80" spans="1:12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</row>
    <row r="81" spans="2:12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</row>
    <row r="82" spans="2:12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</row>
    <row r="83" spans="2:12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</row>
    <row r="84" spans="2:12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</row>
    <row r="85" spans="2:12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</row>
    <row r="86" spans="2:12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</row>
    <row r="87" spans="2:12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</row>
    <row r="88" spans="2:12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</row>
    <row r="89" spans="2:12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</row>
    <row r="90" spans="2:12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</row>
    <row r="91" spans="2:12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</row>
    <row r="92" spans="2:12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</row>
    <row r="93" spans="2:12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</row>
    <row r="94" spans="2:12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</row>
    <row r="95" spans="2:12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</row>
    <row r="96" spans="2:12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</row>
    <row r="97" spans="2:12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</row>
    <row r="98" spans="2:12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</row>
    <row r="99" spans="2:12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</row>
    <row r="100" spans="2:1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</row>
    <row r="101" spans="2:12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</row>
    <row r="102" spans="2:12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</row>
    <row r="103" spans="2:12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</row>
    <row r="104" spans="2:12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</row>
    <row r="105" spans="2:12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</row>
  </sheetData>
  <sheetProtection password="C975" sheet="1" objects="1" scenarios="1"/>
  <mergeCells count="13">
    <mergeCell ref="A5:A9"/>
    <mergeCell ref="G5:L5"/>
    <mergeCell ref="J6:J9"/>
    <mergeCell ref="E5:E9"/>
    <mergeCell ref="F5:F9"/>
    <mergeCell ref="G6:G9"/>
    <mergeCell ref="H6:H9"/>
    <mergeCell ref="I6:I9"/>
    <mergeCell ref="K6:K9"/>
    <mergeCell ref="L6:L9"/>
    <mergeCell ref="D5:D9"/>
    <mergeCell ref="C5:C9"/>
    <mergeCell ref="B5:B9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opLeftCell="A19" zoomScaleNormal="100" workbookViewId="0">
      <selection activeCell="L43" sqref="L43"/>
    </sheetView>
  </sheetViews>
  <sheetFormatPr defaultColWidth="11.42578125" defaultRowHeight="12.75"/>
  <cols>
    <col min="1" max="1" width="21.5703125" style="24" customWidth="1"/>
    <col min="2" max="3" width="14.7109375" style="24" customWidth="1"/>
    <col min="4" max="4" width="15.28515625" style="179" customWidth="1"/>
    <col min="5" max="5" width="17.42578125" style="24" customWidth="1"/>
    <col min="6" max="6" width="15.28515625" style="24" customWidth="1"/>
    <col min="7" max="7" width="16.7109375" style="24" customWidth="1"/>
    <col min="8" max="8" width="15.42578125" style="24" customWidth="1"/>
    <col min="9" max="9" width="17.85546875" style="24" customWidth="1"/>
    <col min="10" max="11" width="11.42578125" style="24" customWidth="1"/>
    <col min="12" max="12" width="14.5703125" style="24" customWidth="1"/>
    <col min="13" max="16384" width="11.42578125" style="24"/>
  </cols>
  <sheetData>
    <row r="1" spans="1:13">
      <c r="A1" s="22" t="s">
        <v>96</v>
      </c>
      <c r="B1" s="22"/>
      <c r="C1" s="22"/>
      <c r="D1" s="178"/>
      <c r="E1" s="22"/>
      <c r="F1" s="22"/>
      <c r="G1" s="22"/>
      <c r="H1" s="22"/>
      <c r="I1" s="22"/>
      <c r="J1" s="23"/>
      <c r="K1" s="23"/>
      <c r="L1" s="23"/>
      <c r="M1" s="23"/>
    </row>
    <row r="2" spans="1:13">
      <c r="A2" s="22"/>
      <c r="B2" s="22"/>
      <c r="C2" s="22"/>
      <c r="D2" s="178"/>
      <c r="E2" s="22"/>
      <c r="F2" s="22"/>
      <c r="G2" s="22"/>
      <c r="H2" s="22"/>
      <c r="I2" s="22"/>
      <c r="J2" s="23"/>
      <c r="K2" s="23"/>
      <c r="L2" s="23"/>
      <c r="M2" s="23"/>
    </row>
    <row r="3" spans="1:13">
      <c r="A3" s="22" t="s">
        <v>272</v>
      </c>
      <c r="B3" s="22"/>
      <c r="C3" s="22"/>
      <c r="D3" s="178"/>
      <c r="E3" s="22"/>
      <c r="F3" s="22"/>
      <c r="G3" s="22"/>
      <c r="H3" s="22"/>
      <c r="I3" s="22"/>
      <c r="J3" s="23"/>
      <c r="K3" s="23"/>
      <c r="L3" s="23"/>
      <c r="M3" s="23"/>
    </row>
    <row r="4" spans="1:13">
      <c r="A4" s="22"/>
      <c r="B4" s="22"/>
      <c r="C4" s="22"/>
      <c r="D4" s="178"/>
      <c r="E4" s="22"/>
      <c r="F4" s="22"/>
      <c r="G4" s="22"/>
      <c r="H4" s="22"/>
      <c r="I4" s="22"/>
      <c r="J4" s="23"/>
      <c r="K4" s="23"/>
      <c r="L4" s="23"/>
      <c r="M4" s="23"/>
    </row>
    <row r="5" spans="1:13" ht="13.5" thickBot="1">
      <c r="A5" s="47"/>
      <c r="B5" s="47"/>
      <c r="C5" s="47"/>
      <c r="D5" s="144"/>
      <c r="E5" s="47"/>
      <c r="F5" s="47"/>
      <c r="G5" s="47"/>
      <c r="H5" s="47"/>
      <c r="I5" s="47"/>
      <c r="J5" s="23"/>
      <c r="K5" s="23"/>
      <c r="L5" s="23"/>
      <c r="M5" s="23"/>
    </row>
    <row r="6" spans="1:13" ht="13.5" customHeight="1" thickTop="1">
      <c r="A6" s="23"/>
      <c r="B6" s="584" t="s">
        <v>276</v>
      </c>
      <c r="C6" s="584" t="s">
        <v>273</v>
      </c>
      <c r="D6" s="588" t="s">
        <v>169</v>
      </c>
      <c r="E6" s="586" t="s">
        <v>168</v>
      </c>
      <c r="F6" s="584" t="s">
        <v>274</v>
      </c>
      <c r="G6" s="584" t="s">
        <v>170</v>
      </c>
      <c r="H6" s="586" t="s">
        <v>193</v>
      </c>
      <c r="I6" s="586" t="s">
        <v>171</v>
      </c>
      <c r="J6" s="23"/>
      <c r="K6" s="23"/>
      <c r="L6" s="23"/>
      <c r="M6" s="23"/>
    </row>
    <row r="7" spans="1:13">
      <c r="A7" s="34" t="s">
        <v>77</v>
      </c>
      <c r="B7" s="568"/>
      <c r="C7" s="568"/>
      <c r="D7" s="477"/>
      <c r="E7" s="569"/>
      <c r="F7" s="568"/>
      <c r="G7" s="568"/>
      <c r="H7" s="522"/>
      <c r="I7" s="569"/>
      <c r="J7" s="23"/>
      <c r="K7" s="23"/>
      <c r="L7" s="23"/>
      <c r="M7" s="23"/>
    </row>
    <row r="8" spans="1:13">
      <c r="A8" s="32" t="s">
        <v>33</v>
      </c>
      <c r="B8" s="568"/>
      <c r="C8" s="587"/>
      <c r="D8" s="589"/>
      <c r="E8" s="522"/>
      <c r="F8" s="568"/>
      <c r="G8" s="587"/>
      <c r="H8" s="522"/>
      <c r="I8" s="569"/>
      <c r="J8" s="23"/>
      <c r="K8" s="23"/>
      <c r="L8" s="23"/>
      <c r="M8" s="23"/>
    </row>
    <row r="9" spans="1:13" ht="13.5" thickBot="1">
      <c r="A9" s="52" t="s">
        <v>132</v>
      </c>
      <c r="B9" s="585"/>
      <c r="C9" s="49" t="s">
        <v>97</v>
      </c>
      <c r="D9" s="148" t="s">
        <v>98</v>
      </c>
      <c r="E9" s="61" t="s">
        <v>192</v>
      </c>
      <c r="F9" s="585"/>
      <c r="G9" s="49" t="s">
        <v>210</v>
      </c>
      <c r="H9" s="498"/>
      <c r="I9" s="498"/>
      <c r="J9" s="23"/>
      <c r="K9" s="23"/>
      <c r="L9" s="23"/>
      <c r="M9" s="23"/>
    </row>
    <row r="10" spans="1:13">
      <c r="A10" s="32" t="s">
        <v>0</v>
      </c>
      <c r="B10" s="50">
        <f>SUM(B12:B39)</f>
        <v>346498</v>
      </c>
      <c r="C10" s="51">
        <f>SUM(C12:C39)</f>
        <v>1147601376</v>
      </c>
      <c r="D10" s="51">
        <f>table9!D10</f>
        <v>473847.22852275701</v>
      </c>
      <c r="E10" s="51">
        <f>SUM(E12:E39)</f>
        <v>1369977095</v>
      </c>
      <c r="F10" s="51">
        <f>SUM(F12:F39)+1</f>
        <v>1147601321</v>
      </c>
      <c r="G10" s="51">
        <f>SUM(G12:G39)-1</f>
        <v>918081099.80000007</v>
      </c>
      <c r="H10" s="51">
        <f>SUM(H12:H39)-1</f>
        <v>48383603.000000015</v>
      </c>
      <c r="I10" s="51">
        <f>SUM(I12:I39)</f>
        <v>1195984922.9999998</v>
      </c>
      <c r="J10" s="23"/>
      <c r="K10" s="23"/>
      <c r="L10" s="23"/>
      <c r="M10" s="23"/>
    </row>
    <row r="11" spans="1:13">
      <c r="A11" s="23"/>
      <c r="B11" s="25"/>
      <c r="C11" s="25"/>
      <c r="D11" s="175"/>
      <c r="E11" s="25"/>
      <c r="F11" s="25"/>
      <c r="G11" s="25"/>
      <c r="H11" s="25"/>
      <c r="I11" s="25"/>
      <c r="J11" s="23"/>
      <c r="K11" s="23"/>
      <c r="L11" s="23"/>
      <c r="M11" s="23"/>
    </row>
    <row r="12" spans="1:13">
      <c r="A12" s="23" t="s">
        <v>1</v>
      </c>
      <c r="B12" s="25">
        <v>4510</v>
      </c>
      <c r="C12" s="25">
        <v>14937120</v>
      </c>
      <c r="D12" s="358">
        <f>table9!D12</f>
        <v>291969.42792578496</v>
      </c>
      <c r="E12" s="25">
        <v>24241991</v>
      </c>
      <c r="F12" s="25">
        <v>20307012</v>
      </c>
      <c r="G12" s="25">
        <f>C12*0.8</f>
        <v>11949696</v>
      </c>
      <c r="H12" s="50">
        <f>IF(F12&gt;G12,0,(G12-F12))</f>
        <v>0</v>
      </c>
      <c r="I12" s="25">
        <f>MAX(F12,G12)</f>
        <v>20307012</v>
      </c>
      <c r="J12" s="29"/>
      <c r="K12" s="23"/>
      <c r="L12" s="25"/>
      <c r="M12" s="23"/>
    </row>
    <row r="13" spans="1:13">
      <c r="A13" s="189" t="s">
        <v>2</v>
      </c>
      <c r="B13" s="25">
        <v>22167</v>
      </c>
      <c r="C13" s="25">
        <v>73417104</v>
      </c>
      <c r="D13" s="358">
        <f>table9!D13</f>
        <v>582725.95563066425</v>
      </c>
      <c r="E13" s="25">
        <v>59699541</v>
      </c>
      <c r="F13" s="25">
        <v>50009064</v>
      </c>
      <c r="G13" s="25">
        <f>C13*0.8</f>
        <v>58733683.200000003</v>
      </c>
      <c r="H13" s="50">
        <f t="shared" ref="H13:H38" si="0">IF(F13&gt;G13,0,(G13-F13))</f>
        <v>8724619.200000003</v>
      </c>
      <c r="I13" s="25">
        <f>MAX(F13,G13)</f>
        <v>58733683.200000003</v>
      </c>
      <c r="J13" s="23"/>
      <c r="K13" s="23"/>
      <c r="L13" s="25"/>
      <c r="M13" s="23"/>
    </row>
    <row r="14" spans="1:13">
      <c r="A14" s="23" t="s">
        <v>3</v>
      </c>
      <c r="B14" s="25">
        <v>67008</v>
      </c>
      <c r="C14" s="25">
        <v>221930496</v>
      </c>
      <c r="D14" s="358">
        <f>table9!D14</f>
        <v>272411.96243124589</v>
      </c>
      <c r="E14" s="25">
        <v>386036977</v>
      </c>
      <c r="F14" s="25">
        <v>323375146</v>
      </c>
      <c r="G14" s="25">
        <f>C14*0.8</f>
        <v>177544396.80000001</v>
      </c>
      <c r="H14" s="50">
        <f t="shared" si="0"/>
        <v>0</v>
      </c>
      <c r="I14" s="25">
        <f>MAX(F14,G14)</f>
        <v>323375146</v>
      </c>
      <c r="J14" s="23"/>
      <c r="K14" s="23"/>
      <c r="L14" s="25"/>
      <c r="M14" s="23"/>
    </row>
    <row r="15" spans="1:13">
      <c r="A15" s="23" t="s">
        <v>4</v>
      </c>
      <c r="B15" s="25">
        <v>46796</v>
      </c>
      <c r="C15" s="25">
        <v>154988352</v>
      </c>
      <c r="D15" s="358">
        <f>table9!D15</f>
        <v>477840.81951745128</v>
      </c>
      <c r="E15" s="25">
        <v>153692890</v>
      </c>
      <c r="F15" s="25">
        <v>128745337</v>
      </c>
      <c r="G15" s="25">
        <f>C15*0.8</f>
        <v>123990681.60000001</v>
      </c>
      <c r="H15" s="50">
        <f t="shared" si="0"/>
        <v>0</v>
      </c>
      <c r="I15" s="25">
        <f>MAX(F15,G15)</f>
        <v>128745337</v>
      </c>
      <c r="J15" s="23"/>
      <c r="K15" s="23"/>
      <c r="L15" s="25"/>
      <c r="M15" s="23"/>
    </row>
    <row r="16" spans="1:13">
      <c r="A16" s="23" t="s">
        <v>5</v>
      </c>
      <c r="B16" s="25">
        <v>3498</v>
      </c>
      <c r="C16" s="25">
        <v>11585376</v>
      </c>
      <c r="D16" s="358">
        <f>table9!D16</f>
        <v>450739.73794123664</v>
      </c>
      <c r="E16" s="25">
        <v>12179296</v>
      </c>
      <c r="F16" s="25">
        <v>10202343</v>
      </c>
      <c r="G16" s="25">
        <f>C16*0.8</f>
        <v>9268300.8000000007</v>
      </c>
      <c r="H16" s="50">
        <f t="shared" si="0"/>
        <v>0</v>
      </c>
      <c r="I16" s="25">
        <f>MAX(F16,G16)</f>
        <v>10202343</v>
      </c>
      <c r="J16" s="23"/>
      <c r="K16" s="23"/>
      <c r="L16" s="25"/>
      <c r="M16" s="23"/>
    </row>
    <row r="17" spans="1:13">
      <c r="A17" s="23"/>
      <c r="B17" s="25"/>
      <c r="C17" s="25"/>
      <c r="E17" s="25"/>
      <c r="F17" s="25"/>
      <c r="G17" s="25"/>
      <c r="H17" s="50"/>
      <c r="I17" s="25"/>
      <c r="J17" s="23"/>
      <c r="K17" s="23"/>
      <c r="L17" s="25"/>
      <c r="M17" s="23"/>
    </row>
    <row r="18" spans="1:13">
      <c r="A18" s="23" t="s">
        <v>6</v>
      </c>
      <c r="B18" s="25">
        <v>2961</v>
      </c>
      <c r="C18" s="25">
        <v>9806832</v>
      </c>
      <c r="D18" s="358">
        <f>table9!D18</f>
        <v>295844.52758620691</v>
      </c>
      <c r="E18" s="25">
        <v>15707340</v>
      </c>
      <c r="F18" s="25">
        <v>13157712</v>
      </c>
      <c r="G18" s="25">
        <f>C18*0.8</f>
        <v>7845465.6000000006</v>
      </c>
      <c r="H18" s="50">
        <f t="shared" si="0"/>
        <v>0</v>
      </c>
      <c r="I18" s="25">
        <f>MAX(F18,G18)</f>
        <v>13157712</v>
      </c>
      <c r="J18" s="23"/>
      <c r="K18" s="23"/>
      <c r="L18" s="25"/>
      <c r="M18" s="23"/>
    </row>
    <row r="19" spans="1:13">
      <c r="A19" s="23" t="s">
        <v>7</v>
      </c>
      <c r="B19" s="25">
        <v>4562</v>
      </c>
      <c r="C19" s="25">
        <v>15109344</v>
      </c>
      <c r="D19" s="358">
        <f>table9!D19</f>
        <v>431723.96185120451</v>
      </c>
      <c r="E19" s="25">
        <v>16583552</v>
      </c>
      <c r="F19" s="25">
        <v>13891697</v>
      </c>
      <c r="G19" s="25">
        <f>C19*0.8</f>
        <v>12087475.200000001</v>
      </c>
      <c r="H19" s="50">
        <f t="shared" si="0"/>
        <v>0</v>
      </c>
      <c r="I19" s="25">
        <f>MAX(F19,G19)</f>
        <v>13891697</v>
      </c>
      <c r="J19" s="23"/>
      <c r="K19" s="23"/>
      <c r="L19" s="25"/>
      <c r="M19" s="23"/>
    </row>
    <row r="20" spans="1:13">
      <c r="A20" s="23" t="s">
        <v>8</v>
      </c>
      <c r="B20" s="25">
        <v>6016</v>
      </c>
      <c r="C20" s="25">
        <v>19924992</v>
      </c>
      <c r="D20" s="358">
        <f>table9!D20</f>
        <v>378138.8539348304</v>
      </c>
      <c r="E20" s="25">
        <v>24968061</v>
      </c>
      <c r="F20" s="25">
        <v>20915225</v>
      </c>
      <c r="G20" s="25">
        <f>C20*0.8</f>
        <v>15939993.600000001</v>
      </c>
      <c r="H20" s="50">
        <f t="shared" si="0"/>
        <v>0</v>
      </c>
      <c r="I20" s="25">
        <f>MAX(F20,G20)</f>
        <v>20915225</v>
      </c>
      <c r="J20" s="23"/>
      <c r="K20" s="23"/>
      <c r="L20" s="25"/>
      <c r="M20" s="23"/>
    </row>
    <row r="21" spans="1:13">
      <c r="A21" s="23" t="s">
        <v>9</v>
      </c>
      <c r="B21" s="25">
        <v>7911</v>
      </c>
      <c r="C21" s="25">
        <v>26201232</v>
      </c>
      <c r="D21" s="358">
        <f>table9!D21</f>
        <v>377700.63973247266</v>
      </c>
      <c r="E21" s="25">
        <v>32870911</v>
      </c>
      <c r="F21" s="25">
        <v>27535278</v>
      </c>
      <c r="G21" s="25">
        <f>C21*0.8</f>
        <v>20960985.600000001</v>
      </c>
      <c r="H21" s="50">
        <f t="shared" si="0"/>
        <v>0</v>
      </c>
      <c r="I21" s="25">
        <f>MAX(F21,G21)</f>
        <v>27535278</v>
      </c>
      <c r="J21" s="23"/>
      <c r="K21" s="23"/>
      <c r="L21" s="25"/>
      <c r="M21" s="23"/>
    </row>
    <row r="22" spans="1:13">
      <c r="A22" s="23" t="s">
        <v>10</v>
      </c>
      <c r="B22" s="25">
        <v>2732</v>
      </c>
      <c r="C22" s="25">
        <v>9048384</v>
      </c>
      <c r="D22" s="358">
        <f>table9!D22</f>
        <v>370298.3899257927</v>
      </c>
      <c r="E22" s="25">
        <v>11578646</v>
      </c>
      <c r="F22" s="25">
        <v>9699191</v>
      </c>
      <c r="G22" s="25">
        <f>C22*0.8</f>
        <v>7238707.2000000002</v>
      </c>
      <c r="H22" s="50">
        <f t="shared" si="0"/>
        <v>0</v>
      </c>
      <c r="I22" s="25">
        <f>MAX(F22,G22)</f>
        <v>9699191</v>
      </c>
      <c r="J22" s="23"/>
      <c r="K22" s="23"/>
      <c r="L22" s="25"/>
      <c r="M22" s="23"/>
    </row>
    <row r="23" spans="1:13">
      <c r="A23" s="23"/>
      <c r="B23" s="25"/>
      <c r="C23" s="25"/>
      <c r="E23" s="25"/>
      <c r="F23" s="25"/>
      <c r="G23" s="25"/>
      <c r="H23" s="50"/>
      <c r="I23" s="25"/>
      <c r="J23" s="23"/>
      <c r="K23" s="23"/>
      <c r="L23" s="25"/>
      <c r="M23" s="23"/>
    </row>
    <row r="24" spans="1:13">
      <c r="A24" s="23" t="s">
        <v>11</v>
      </c>
      <c r="B24" s="25">
        <v>9375</v>
      </c>
      <c r="C24" s="25">
        <v>31050000</v>
      </c>
      <c r="D24" s="358">
        <f>table9!D24</f>
        <v>397831.38798688923</v>
      </c>
      <c r="E24" s="25">
        <v>36982914</v>
      </c>
      <c r="F24" s="25">
        <v>30979818</v>
      </c>
      <c r="G24" s="25">
        <f>C24*0.8</f>
        <v>24840000</v>
      </c>
      <c r="H24" s="50">
        <f t="shared" si="0"/>
        <v>0</v>
      </c>
      <c r="I24" s="25">
        <f>MAX(F24,G24)</f>
        <v>30979818</v>
      </c>
      <c r="J24" s="23"/>
      <c r="K24" s="23"/>
      <c r="L24" s="25"/>
      <c r="M24" s="23"/>
    </row>
    <row r="25" spans="1:13">
      <c r="A25" s="23" t="s">
        <v>12</v>
      </c>
      <c r="B25" s="25">
        <v>1849</v>
      </c>
      <c r="C25" s="25">
        <v>6123888</v>
      </c>
      <c r="D25" s="358">
        <f>table9!D25</f>
        <v>601518.81061766203</v>
      </c>
      <c r="E25" s="25">
        <v>4824097</v>
      </c>
      <c r="F25" s="25">
        <v>4041046</v>
      </c>
      <c r="G25" s="25">
        <f>C25*0.8</f>
        <v>4899110.4000000004</v>
      </c>
      <c r="H25" s="50">
        <f t="shared" si="0"/>
        <v>858064.40000000037</v>
      </c>
      <c r="I25" s="25">
        <f>MAX(F25,G25)</f>
        <v>4899110.4000000004</v>
      </c>
      <c r="J25" s="23"/>
      <c r="K25" s="23"/>
      <c r="L25" s="25"/>
      <c r="M25" s="23"/>
    </row>
    <row r="26" spans="1:13">
      <c r="A26" s="23" t="s">
        <v>13</v>
      </c>
      <c r="B26" s="25">
        <v>10296</v>
      </c>
      <c r="C26" s="25">
        <v>34100352</v>
      </c>
      <c r="D26" s="358">
        <f>table9!D26</f>
        <v>434673.93061884859</v>
      </c>
      <c r="E26" s="25">
        <v>37173488</v>
      </c>
      <c r="F26" s="25">
        <v>31139458</v>
      </c>
      <c r="G26" s="25">
        <f>C26*0.8</f>
        <v>27280281.600000001</v>
      </c>
      <c r="H26" s="50">
        <f t="shared" si="0"/>
        <v>0</v>
      </c>
      <c r="I26" s="25">
        <f>MAX(F26,G26)</f>
        <v>31139458</v>
      </c>
      <c r="J26" s="23"/>
      <c r="K26" s="23"/>
      <c r="L26" s="25"/>
      <c r="M26" s="23"/>
    </row>
    <row r="27" spans="1:13">
      <c r="A27" s="23" t="s">
        <v>14</v>
      </c>
      <c r="B27" s="25">
        <v>9069</v>
      </c>
      <c r="C27" s="25">
        <v>30036528</v>
      </c>
      <c r="D27" s="358">
        <f>table9!D27</f>
        <v>525598.728265616</v>
      </c>
      <c r="E27" s="25">
        <v>27079044</v>
      </c>
      <c r="F27" s="25">
        <v>22683552</v>
      </c>
      <c r="G27" s="25">
        <f>C27*0.8</f>
        <v>24029222.400000002</v>
      </c>
      <c r="H27" s="50">
        <f>IF(F27&gt;G27,0,(G27-F27))</f>
        <v>1345670.4000000022</v>
      </c>
      <c r="I27" s="25">
        <f>MAX(F27,G27)</f>
        <v>24029222.400000002</v>
      </c>
      <c r="J27" s="23"/>
      <c r="K27" s="23"/>
      <c r="L27" s="25"/>
      <c r="M27" s="23"/>
    </row>
    <row r="28" spans="1:13">
      <c r="A28" s="23" t="s">
        <v>15</v>
      </c>
      <c r="B28" s="25">
        <v>1002</v>
      </c>
      <c r="C28" s="25">
        <v>3318624</v>
      </c>
      <c r="D28" s="358">
        <f>table9!D28</f>
        <v>765948.5504541496</v>
      </c>
      <c r="E28" s="25">
        <v>2053035</v>
      </c>
      <c r="F28" s="25">
        <v>1719785</v>
      </c>
      <c r="G28" s="25">
        <f>C28*0.8</f>
        <v>2654899.2000000002</v>
      </c>
      <c r="H28" s="50">
        <f>IF(F28&gt;G28,0,(G28-F28))+1</f>
        <v>935115.20000000019</v>
      </c>
      <c r="I28" s="25">
        <f>MAX(F28,G28)</f>
        <v>2654899.2000000002</v>
      </c>
      <c r="J28" s="23"/>
      <c r="K28" s="23"/>
      <c r="L28" s="25"/>
      <c r="M28" s="23"/>
    </row>
    <row r="29" spans="1:13">
      <c r="A29" s="23"/>
      <c r="B29" s="25"/>
      <c r="C29" s="25"/>
      <c r="E29" s="25"/>
      <c r="F29" s="25"/>
      <c r="G29" s="25"/>
      <c r="H29" s="50"/>
      <c r="I29" s="25"/>
      <c r="J29" s="23"/>
      <c r="K29" s="23"/>
      <c r="L29" s="25"/>
      <c r="M29" s="23"/>
    </row>
    <row r="30" spans="1:13">
      <c r="A30" s="23" t="s">
        <v>16</v>
      </c>
      <c r="B30" s="25">
        <v>45984</v>
      </c>
      <c r="C30" s="25">
        <v>152299008</v>
      </c>
      <c r="D30" s="358">
        <f>table9!D30</f>
        <v>654775.23129171878</v>
      </c>
      <c r="E30" s="25">
        <v>110215612</v>
      </c>
      <c r="F30" s="25">
        <v>92325326</v>
      </c>
      <c r="G30" s="25">
        <f>C30*0.8</f>
        <v>121839206.40000001</v>
      </c>
      <c r="H30" s="50">
        <f t="shared" si="0"/>
        <v>29513880.400000006</v>
      </c>
      <c r="I30" s="25">
        <f>MAX(F30,G30)</f>
        <v>121839206.40000001</v>
      </c>
      <c r="J30" s="23"/>
      <c r="K30" s="23"/>
      <c r="L30" s="25"/>
      <c r="M30" s="23"/>
    </row>
    <row r="31" spans="1:13">
      <c r="A31" s="23" t="s">
        <v>17</v>
      </c>
      <c r="B31" s="25">
        <v>69190</v>
      </c>
      <c r="C31" s="25">
        <v>229157280</v>
      </c>
      <c r="D31" s="358">
        <f>table9!D31</f>
        <v>386199.42332598264</v>
      </c>
      <c r="E31" s="25">
        <v>281164607</v>
      </c>
      <c r="F31" s="25">
        <v>235525743</v>
      </c>
      <c r="G31" s="25">
        <f>C31*0.8</f>
        <v>183325824</v>
      </c>
      <c r="H31" s="50">
        <f t="shared" si="0"/>
        <v>0</v>
      </c>
      <c r="I31" s="25">
        <f>MAX(F31,G31)</f>
        <v>235525743</v>
      </c>
      <c r="J31" s="23"/>
      <c r="K31" s="23"/>
      <c r="L31" s="25"/>
      <c r="M31" s="23"/>
    </row>
    <row r="32" spans="1:13">
      <c r="A32" s="23" t="s">
        <v>18</v>
      </c>
      <c r="B32" s="25">
        <v>1866</v>
      </c>
      <c r="C32" s="25">
        <v>6180192</v>
      </c>
      <c r="D32" s="358">
        <f>table9!D32</f>
        <v>564188.96008529351</v>
      </c>
      <c r="E32" s="25">
        <v>5190575</v>
      </c>
      <c r="F32" s="25">
        <v>4348037</v>
      </c>
      <c r="G32" s="25">
        <f>C32*0.8</f>
        <v>4944153.6000000006</v>
      </c>
      <c r="H32" s="50">
        <f t="shared" si="0"/>
        <v>596116.60000000056</v>
      </c>
      <c r="I32" s="25">
        <f>MAX(F32,G32)</f>
        <v>4944153.6000000006</v>
      </c>
      <c r="J32" s="23"/>
      <c r="K32" s="23"/>
      <c r="L32" s="25"/>
      <c r="M32" s="23"/>
    </row>
    <row r="33" spans="1:13">
      <c r="A33" s="23" t="s">
        <v>19</v>
      </c>
      <c r="B33" s="25">
        <v>5073</v>
      </c>
      <c r="C33" s="25">
        <v>16801776</v>
      </c>
      <c r="D33" s="358">
        <f>table9!D33</f>
        <v>428524.10247498052</v>
      </c>
      <c r="E33" s="25">
        <v>18578822</v>
      </c>
      <c r="F33" s="25">
        <v>15563093</v>
      </c>
      <c r="G33" s="25">
        <f>C33*0.8</f>
        <v>13441420.800000001</v>
      </c>
      <c r="H33" s="50">
        <f t="shared" si="0"/>
        <v>0</v>
      </c>
      <c r="I33" s="25">
        <f>MAX(F33,G33)</f>
        <v>15563093</v>
      </c>
      <c r="J33" s="23"/>
      <c r="K33" s="23"/>
      <c r="L33" s="25"/>
      <c r="M33" s="23"/>
    </row>
    <row r="34" spans="1:13">
      <c r="A34" s="23" t="s">
        <v>20</v>
      </c>
      <c r="B34" s="25">
        <v>1916</v>
      </c>
      <c r="C34" s="25">
        <v>6345792</v>
      </c>
      <c r="D34" s="358">
        <f>table9!D34</f>
        <v>290080.6227522936</v>
      </c>
      <c r="E34" s="25">
        <v>10365845</v>
      </c>
      <c r="F34" s="25">
        <v>8683253</v>
      </c>
      <c r="G34" s="25">
        <f>C34*0.8</f>
        <v>5076633.6000000006</v>
      </c>
      <c r="H34" s="50">
        <f t="shared" si="0"/>
        <v>0</v>
      </c>
      <c r="I34" s="25">
        <f>MAX(F34,G34)</f>
        <v>8683253</v>
      </c>
      <c r="J34" s="23"/>
      <c r="K34" s="23"/>
      <c r="L34" s="25"/>
      <c r="M34" s="23"/>
    </row>
    <row r="35" spans="1:13">
      <c r="A35" s="23"/>
      <c r="B35" s="25"/>
      <c r="C35" s="25"/>
      <c r="E35" s="25"/>
      <c r="F35" s="25"/>
      <c r="G35" s="25"/>
      <c r="H35" s="50"/>
      <c r="I35" s="25"/>
      <c r="J35" s="23"/>
      <c r="K35" s="23"/>
      <c r="L35" s="25"/>
      <c r="M35" s="23"/>
    </row>
    <row r="36" spans="1:13">
      <c r="A36" s="23" t="s">
        <v>21</v>
      </c>
      <c r="B36" s="25">
        <v>1635</v>
      </c>
      <c r="C36" s="25">
        <v>5415120</v>
      </c>
      <c r="D36" s="358">
        <f>table9!D36</f>
        <v>1062356.1117605797</v>
      </c>
      <c r="E36" s="25">
        <v>2415328</v>
      </c>
      <c r="F36" s="25">
        <v>2023270</v>
      </c>
      <c r="G36" s="25">
        <f>C36*0.8</f>
        <v>4332096</v>
      </c>
      <c r="H36" s="50">
        <f>IF(F36&gt;G36,0,(G36-F36))</f>
        <v>2308826</v>
      </c>
      <c r="I36" s="25">
        <f>MAX(F36,G36)</f>
        <v>4332096</v>
      </c>
      <c r="J36" s="23"/>
      <c r="K36" s="23"/>
      <c r="L36" s="25"/>
      <c r="M36" s="23"/>
    </row>
    <row r="37" spans="1:13">
      <c r="A37" s="23" t="s">
        <v>22</v>
      </c>
      <c r="B37" s="25">
        <v>10332</v>
      </c>
      <c r="C37" s="25">
        <v>34219584</v>
      </c>
      <c r="D37" s="358">
        <f>table9!D37</f>
        <v>337200.31369503139</v>
      </c>
      <c r="E37" s="25">
        <v>48086736</v>
      </c>
      <c r="F37" s="25">
        <v>40281259</v>
      </c>
      <c r="G37" s="25">
        <f>C37*0.8</f>
        <v>27375667.200000003</v>
      </c>
      <c r="H37" s="50">
        <f t="shared" si="0"/>
        <v>0</v>
      </c>
      <c r="I37" s="25">
        <f>MAX(F37,G37)</f>
        <v>40281259</v>
      </c>
      <c r="J37" s="23"/>
      <c r="K37" s="23"/>
      <c r="L37" s="25"/>
      <c r="M37" s="23"/>
    </row>
    <row r="38" spans="1:13">
      <c r="A38" s="23" t="s">
        <v>23</v>
      </c>
      <c r="B38" s="25">
        <v>8022</v>
      </c>
      <c r="C38" s="25">
        <v>26568864</v>
      </c>
      <c r="D38" s="358">
        <f>table9!D38</f>
        <v>282561.95434116991</v>
      </c>
      <c r="E38" s="25">
        <v>44555097</v>
      </c>
      <c r="F38" s="25">
        <v>37322878</v>
      </c>
      <c r="G38" s="25">
        <f>C38*0.8</f>
        <v>21255091.200000003</v>
      </c>
      <c r="H38" s="50">
        <f t="shared" si="0"/>
        <v>0</v>
      </c>
      <c r="I38" s="25">
        <f>MAX(F38,G38)</f>
        <v>37322878</v>
      </c>
      <c r="J38" s="23"/>
      <c r="K38" s="23"/>
      <c r="L38" s="25"/>
      <c r="M38" s="23"/>
    </row>
    <row r="39" spans="1:13">
      <c r="A39" s="31" t="s">
        <v>24</v>
      </c>
      <c r="B39" s="28">
        <v>2728</v>
      </c>
      <c r="C39" s="28">
        <v>9035136</v>
      </c>
      <c r="D39" s="456">
        <f>table9!D39</f>
        <v>1146967.3733781835</v>
      </c>
      <c r="E39" s="28">
        <v>3732690</v>
      </c>
      <c r="F39" s="28">
        <v>3126797</v>
      </c>
      <c r="G39" s="28">
        <f>C39*0.8</f>
        <v>7228108.8000000007</v>
      </c>
      <c r="H39" s="112">
        <f>IF(F39&gt;G39,0,(G39-F39))</f>
        <v>4101311.8000000007</v>
      </c>
      <c r="I39" s="28">
        <f>MAX(F39,G39)</f>
        <v>7228108.8000000007</v>
      </c>
      <c r="J39" s="23"/>
      <c r="K39" s="23"/>
      <c r="L39" s="25"/>
      <c r="M39" s="23"/>
    </row>
    <row r="40" spans="1:13">
      <c r="A40" s="33"/>
      <c r="B40" s="33"/>
      <c r="C40" s="33"/>
      <c r="D40" s="181"/>
      <c r="E40" s="33"/>
      <c r="F40" s="33"/>
      <c r="G40" s="33"/>
      <c r="H40" s="33"/>
      <c r="I40" s="33"/>
      <c r="J40" s="23"/>
      <c r="K40" s="23"/>
      <c r="L40" s="25"/>
      <c r="M40" s="23"/>
    </row>
    <row r="41" spans="1:13">
      <c r="A41" s="23" t="s">
        <v>95</v>
      </c>
      <c r="B41" s="25"/>
      <c r="C41" s="441"/>
      <c r="D41" s="175"/>
      <c r="F41" s="442"/>
      <c r="G41" s="25"/>
      <c r="H41" s="25"/>
      <c r="I41" s="25"/>
      <c r="J41" s="23"/>
      <c r="K41" s="23"/>
      <c r="L41" s="25"/>
      <c r="M41" s="23"/>
    </row>
    <row r="42" spans="1:13">
      <c r="A42" s="23"/>
      <c r="B42" s="25"/>
      <c r="C42" s="25"/>
      <c r="D42" s="175"/>
      <c r="E42" s="25"/>
      <c r="F42" s="25"/>
      <c r="G42" s="25"/>
      <c r="H42" s="25"/>
      <c r="I42" s="25"/>
      <c r="J42" s="23"/>
      <c r="K42" s="23"/>
      <c r="L42" s="25"/>
      <c r="M42" s="23"/>
    </row>
    <row r="43" spans="1:13">
      <c r="A43" s="23" t="s">
        <v>283</v>
      </c>
      <c r="B43" s="25"/>
      <c r="C43" s="25"/>
      <c r="D43" s="175"/>
      <c r="E43" s="25"/>
      <c r="F43" s="25"/>
      <c r="G43" s="25"/>
      <c r="H43" s="25"/>
      <c r="I43" s="25"/>
      <c r="J43" s="23"/>
      <c r="K43" s="23"/>
      <c r="L43" s="25"/>
      <c r="M43" s="23"/>
    </row>
    <row r="44" spans="1:13">
      <c r="A44" s="23"/>
      <c r="B44" s="25"/>
      <c r="C44" s="25"/>
      <c r="D44" s="175"/>
      <c r="E44" s="25"/>
      <c r="F44" s="25"/>
      <c r="G44" s="25"/>
      <c r="H44" s="25"/>
      <c r="I44" s="25"/>
      <c r="J44" s="23"/>
      <c r="K44" s="23"/>
      <c r="L44" s="25"/>
      <c r="M44" s="23"/>
    </row>
    <row r="45" spans="1:13">
      <c r="A45" s="23"/>
      <c r="B45" s="25"/>
      <c r="C45" s="25"/>
      <c r="D45" s="175"/>
      <c r="E45" s="25"/>
      <c r="F45" s="25"/>
      <c r="G45" s="25"/>
      <c r="H45" s="25"/>
      <c r="I45" s="25"/>
      <c r="J45" s="23"/>
      <c r="K45" s="23"/>
      <c r="L45" s="23"/>
      <c r="M45" s="23"/>
    </row>
    <row r="46" spans="1:13">
      <c r="A46" s="23"/>
      <c r="B46" s="25"/>
      <c r="C46" s="25"/>
      <c r="D46" s="175"/>
      <c r="E46" s="25"/>
      <c r="F46" s="25"/>
      <c r="G46" s="25"/>
      <c r="H46" s="25"/>
      <c r="I46" s="25"/>
      <c r="J46" s="23"/>
      <c r="K46" s="23"/>
      <c r="L46" s="23"/>
      <c r="M46" s="23"/>
    </row>
    <row r="47" spans="1:13">
      <c r="A47" s="23"/>
      <c r="B47" s="25"/>
      <c r="C47" s="25"/>
      <c r="D47" s="175"/>
      <c r="E47" s="25"/>
      <c r="F47" s="25"/>
      <c r="G47" s="25"/>
      <c r="H47" s="25"/>
      <c r="I47" s="25"/>
      <c r="J47" s="23"/>
      <c r="K47" s="23"/>
      <c r="L47" s="23"/>
      <c r="M47" s="23"/>
    </row>
    <row r="48" spans="1:13">
      <c r="A48" s="23"/>
      <c r="B48" s="25"/>
      <c r="C48" s="25"/>
      <c r="D48" s="175"/>
      <c r="E48" s="25"/>
      <c r="F48" s="25"/>
      <c r="G48" s="25"/>
      <c r="H48" s="25"/>
      <c r="I48" s="25"/>
      <c r="J48" s="23"/>
      <c r="K48" s="23"/>
      <c r="L48" s="23"/>
      <c r="M48" s="23"/>
    </row>
    <row r="49" spans="1:13">
      <c r="A49" s="23"/>
      <c r="B49" s="25"/>
      <c r="C49" s="25"/>
      <c r="D49" s="175"/>
      <c r="E49" s="25"/>
      <c r="F49" s="25"/>
      <c r="G49" s="25"/>
      <c r="H49" s="25"/>
      <c r="I49" s="25"/>
      <c r="J49" s="23"/>
      <c r="K49" s="23"/>
      <c r="L49" s="23"/>
      <c r="M49" s="23"/>
    </row>
    <row r="50" spans="1:13">
      <c r="A50" s="23"/>
      <c r="J50" s="23"/>
      <c r="K50" s="23"/>
      <c r="L50" s="23"/>
      <c r="M50" s="23"/>
    </row>
    <row r="51" spans="1:13">
      <c r="A51" s="23"/>
      <c r="B51" s="25"/>
      <c r="C51" s="25"/>
      <c r="D51" s="175"/>
      <c r="E51" s="25"/>
      <c r="F51" s="25"/>
      <c r="G51" s="25"/>
      <c r="H51" s="25"/>
      <c r="I51" s="25"/>
      <c r="J51" s="23"/>
      <c r="K51" s="23"/>
      <c r="L51" s="23"/>
      <c r="M51" s="23"/>
    </row>
    <row r="52" spans="1:13">
      <c r="A52" s="23"/>
      <c r="B52" s="25"/>
      <c r="C52" s="25"/>
      <c r="D52" s="175"/>
      <c r="E52" s="25"/>
      <c r="F52" s="25"/>
      <c r="G52" s="25"/>
      <c r="H52" s="25"/>
      <c r="I52" s="25"/>
      <c r="J52" s="23"/>
      <c r="K52" s="23"/>
      <c r="L52" s="23"/>
      <c r="M52" s="23"/>
    </row>
    <row r="53" spans="1:13">
      <c r="A53" s="23"/>
      <c r="B53" s="25"/>
      <c r="C53" s="25"/>
      <c r="D53" s="175"/>
      <c r="E53" s="25"/>
      <c r="F53" s="25"/>
      <c r="G53" s="25"/>
      <c r="H53" s="25"/>
      <c r="I53" s="25"/>
      <c r="J53" s="23"/>
      <c r="K53" s="23"/>
      <c r="L53" s="23"/>
      <c r="M53" s="23"/>
    </row>
    <row r="54" spans="1:13">
      <c r="A54" s="23"/>
      <c r="B54" s="25"/>
      <c r="C54" s="25"/>
      <c r="D54" s="175"/>
      <c r="E54" s="25"/>
      <c r="F54" s="25"/>
      <c r="G54" s="25"/>
      <c r="H54" s="25"/>
      <c r="I54" s="25"/>
      <c r="J54" s="23"/>
      <c r="K54" s="23"/>
      <c r="L54" s="23"/>
      <c r="M54" s="23"/>
    </row>
    <row r="55" spans="1:13">
      <c r="A55" s="23"/>
      <c r="B55" s="25"/>
      <c r="C55" s="25"/>
      <c r="D55" s="175"/>
      <c r="E55" s="25"/>
      <c r="F55" s="25"/>
      <c r="G55" s="25"/>
      <c r="H55" s="25"/>
      <c r="I55" s="25"/>
      <c r="J55" s="23"/>
      <c r="K55" s="23"/>
      <c r="L55" s="23"/>
      <c r="M55" s="23"/>
    </row>
    <row r="56" spans="1:13">
      <c r="A56" s="23"/>
      <c r="D56" s="24"/>
      <c r="J56" s="23"/>
      <c r="K56" s="23"/>
      <c r="L56" s="23"/>
      <c r="M56" s="23"/>
    </row>
    <row r="57" spans="1:13">
      <c r="A57" s="23"/>
      <c r="B57" s="25"/>
      <c r="C57" s="25"/>
      <c r="D57" s="175"/>
      <c r="E57" s="25"/>
      <c r="F57" s="25"/>
      <c r="G57" s="25"/>
      <c r="H57" s="25"/>
      <c r="I57" s="25"/>
      <c r="J57" s="23"/>
      <c r="K57" s="23"/>
      <c r="L57" s="23"/>
      <c r="M57" s="23"/>
    </row>
    <row r="58" spans="1:13">
      <c r="A58" s="23"/>
      <c r="B58" s="25"/>
      <c r="C58" s="25"/>
      <c r="D58" s="175"/>
      <c r="E58" s="25"/>
      <c r="F58" s="25"/>
      <c r="G58" s="25"/>
      <c r="H58" s="25"/>
      <c r="I58" s="25"/>
      <c r="J58" s="23"/>
      <c r="K58" s="23"/>
      <c r="L58" s="23"/>
      <c r="M58" s="23"/>
    </row>
    <row r="59" spans="1:13">
      <c r="A59" s="23"/>
      <c r="B59" s="25"/>
      <c r="C59" s="25"/>
      <c r="D59" s="175"/>
      <c r="E59" s="25"/>
      <c r="F59" s="25"/>
      <c r="G59" s="25"/>
      <c r="H59" s="25"/>
      <c r="I59" s="25"/>
      <c r="J59" s="23"/>
      <c r="K59" s="23"/>
      <c r="L59" s="23"/>
      <c r="M59" s="23"/>
    </row>
    <row r="60" spans="1:13">
      <c r="A60" s="23"/>
      <c r="B60" s="25"/>
      <c r="C60" s="25"/>
      <c r="D60" s="175"/>
      <c r="E60" s="25"/>
      <c r="F60" s="25"/>
      <c r="G60" s="25"/>
      <c r="H60" s="25"/>
      <c r="I60" s="25"/>
      <c r="J60" s="23"/>
      <c r="K60" s="23"/>
      <c r="L60" s="23"/>
      <c r="M60" s="23"/>
    </row>
    <row r="61" spans="1:13">
      <c r="A61" s="23"/>
      <c r="B61" s="25"/>
      <c r="C61" s="25"/>
      <c r="D61" s="175"/>
      <c r="E61" s="25"/>
      <c r="F61" s="25"/>
      <c r="G61" s="25"/>
      <c r="H61" s="25"/>
      <c r="I61" s="25"/>
      <c r="J61" s="23"/>
      <c r="K61" s="23"/>
      <c r="L61" s="23"/>
      <c r="M61" s="23"/>
    </row>
    <row r="62" spans="1:13">
      <c r="A62" s="23"/>
      <c r="B62" s="25"/>
      <c r="C62" s="25"/>
      <c r="D62" s="175"/>
      <c r="E62" s="25"/>
      <c r="F62" s="25"/>
      <c r="G62" s="25"/>
      <c r="H62" s="25"/>
      <c r="I62" s="25"/>
      <c r="J62" s="23"/>
      <c r="K62" s="23"/>
      <c r="L62" s="23"/>
      <c r="M62" s="23"/>
    </row>
    <row r="63" spans="1:13">
      <c r="A63" s="23"/>
      <c r="B63" s="25"/>
      <c r="C63" s="25"/>
      <c r="D63" s="175"/>
      <c r="E63" s="25"/>
      <c r="F63" s="25"/>
      <c r="G63" s="25"/>
      <c r="H63" s="25"/>
      <c r="I63" s="25"/>
      <c r="J63" s="23"/>
      <c r="K63" s="23"/>
      <c r="L63" s="23"/>
      <c r="M63" s="23"/>
    </row>
    <row r="64" spans="1:13">
      <c r="A64" s="23"/>
      <c r="B64" s="25"/>
      <c r="C64" s="25"/>
      <c r="D64" s="175"/>
      <c r="E64" s="25"/>
      <c r="F64" s="25"/>
      <c r="G64" s="25"/>
      <c r="H64" s="25"/>
      <c r="I64" s="25"/>
      <c r="J64" s="23"/>
      <c r="K64" s="23"/>
      <c r="L64" s="23"/>
      <c r="M64" s="23"/>
    </row>
    <row r="65" spans="1:13">
      <c r="A65" s="23"/>
      <c r="B65" s="25"/>
      <c r="C65" s="25"/>
      <c r="D65" s="175"/>
      <c r="E65" s="25"/>
      <c r="F65" s="25"/>
      <c r="G65" s="25"/>
      <c r="H65" s="25"/>
      <c r="I65" s="25"/>
      <c r="J65" s="23"/>
      <c r="K65" s="23"/>
      <c r="L65" s="23"/>
      <c r="M65" s="23"/>
    </row>
    <row r="66" spans="1:13">
      <c r="A66" s="23"/>
      <c r="B66" s="25"/>
      <c r="C66" s="25"/>
      <c r="D66" s="175"/>
      <c r="E66" s="25"/>
      <c r="F66" s="25"/>
      <c r="G66" s="25"/>
      <c r="H66" s="25"/>
      <c r="I66" s="25"/>
      <c r="J66" s="23"/>
      <c r="K66" s="23"/>
      <c r="L66" s="23"/>
      <c r="M66" s="23"/>
    </row>
    <row r="67" spans="1:13">
      <c r="A67" s="23"/>
      <c r="B67" s="25"/>
      <c r="C67" s="25"/>
      <c r="D67" s="175"/>
      <c r="E67" s="25"/>
      <c r="F67" s="25"/>
      <c r="G67" s="25"/>
      <c r="H67" s="25"/>
      <c r="I67" s="25"/>
      <c r="J67" s="23"/>
      <c r="K67" s="23"/>
      <c r="L67" s="23"/>
      <c r="M67" s="23"/>
    </row>
    <row r="68" spans="1:13">
      <c r="A68" s="23"/>
      <c r="D68" s="24"/>
      <c r="J68" s="23"/>
      <c r="K68" s="23"/>
      <c r="L68" s="23"/>
      <c r="M68" s="23"/>
    </row>
    <row r="69" spans="1:13">
      <c r="A69" s="23"/>
      <c r="B69" s="25"/>
      <c r="C69" s="25"/>
      <c r="D69" s="175"/>
      <c r="E69" s="25"/>
      <c r="F69" s="25"/>
      <c r="G69" s="25"/>
      <c r="H69" s="25"/>
      <c r="I69" s="25"/>
      <c r="J69" s="23"/>
      <c r="K69" s="23"/>
      <c r="L69" s="23"/>
      <c r="M69" s="23"/>
    </row>
    <row r="70" spans="1:13">
      <c r="B70" s="27"/>
      <c r="C70" s="27"/>
      <c r="D70" s="180"/>
      <c r="E70" s="27"/>
      <c r="F70" s="27"/>
      <c r="G70" s="27"/>
      <c r="H70" s="27"/>
      <c r="I70" s="27"/>
    </row>
    <row r="71" spans="1:13">
      <c r="B71" s="27"/>
      <c r="C71" s="27"/>
      <c r="D71" s="180"/>
      <c r="E71" s="27"/>
      <c r="F71" s="27"/>
      <c r="G71" s="27"/>
      <c r="H71" s="27"/>
      <c r="I71" s="27"/>
    </row>
    <row r="72" spans="1:13">
      <c r="B72" s="27"/>
      <c r="C72" s="27"/>
      <c r="D72" s="180"/>
      <c r="E72" s="27"/>
      <c r="F72" s="27"/>
      <c r="G72" s="27"/>
      <c r="H72" s="27"/>
      <c r="I72" s="27"/>
    </row>
    <row r="73" spans="1:13">
      <c r="B73" s="27"/>
      <c r="C73" s="27"/>
      <c r="D73" s="180"/>
      <c r="E73" s="27"/>
      <c r="F73" s="27"/>
      <c r="G73" s="27"/>
      <c r="H73" s="27"/>
      <c r="I73" s="27"/>
    </row>
    <row r="74" spans="1:13">
      <c r="B74" s="27"/>
      <c r="C74" s="27"/>
      <c r="D74" s="180"/>
      <c r="E74" s="27"/>
      <c r="F74" s="27"/>
      <c r="G74" s="27"/>
      <c r="H74" s="27"/>
      <c r="I74" s="27"/>
    </row>
    <row r="75" spans="1:13">
      <c r="B75" s="27"/>
      <c r="C75" s="27"/>
      <c r="D75" s="180"/>
      <c r="E75" s="27"/>
      <c r="F75" s="27"/>
      <c r="G75" s="27"/>
      <c r="H75" s="27"/>
      <c r="I75" s="27"/>
    </row>
    <row r="76" spans="1:13">
      <c r="B76" s="27"/>
      <c r="C76" s="27"/>
      <c r="D76" s="180"/>
      <c r="E76" s="27"/>
      <c r="F76" s="27"/>
      <c r="G76" s="27"/>
      <c r="H76" s="27"/>
      <c r="I76" s="27"/>
    </row>
    <row r="77" spans="1:13">
      <c r="B77" s="27"/>
      <c r="C77" s="27"/>
      <c r="D77" s="180"/>
      <c r="E77" s="27"/>
      <c r="F77" s="27"/>
      <c r="G77" s="27"/>
      <c r="H77" s="27"/>
      <c r="I77" s="27"/>
    </row>
    <row r="78" spans="1:13">
      <c r="B78" s="27"/>
      <c r="C78" s="27"/>
      <c r="D78" s="180"/>
      <c r="E78" s="27"/>
      <c r="F78" s="27"/>
      <c r="G78" s="27"/>
      <c r="H78" s="27"/>
      <c r="I78" s="27"/>
    </row>
    <row r="79" spans="1:13">
      <c r="B79" s="27"/>
      <c r="C79" s="27"/>
      <c r="D79" s="180"/>
      <c r="E79" s="27"/>
      <c r="F79" s="27"/>
      <c r="G79" s="27"/>
      <c r="H79" s="27"/>
      <c r="I79" s="27"/>
    </row>
    <row r="80" spans="1:13">
      <c r="B80" s="27"/>
      <c r="C80" s="27"/>
      <c r="D80" s="180"/>
      <c r="E80" s="27"/>
      <c r="F80" s="27"/>
      <c r="G80" s="27"/>
      <c r="H80" s="27"/>
      <c r="I80" s="27"/>
    </row>
    <row r="81" spans="2:9">
      <c r="B81" s="27"/>
      <c r="C81" s="27"/>
      <c r="D81" s="180"/>
      <c r="E81" s="27"/>
      <c r="F81" s="27"/>
      <c r="G81" s="27"/>
      <c r="H81" s="27"/>
      <c r="I81" s="27"/>
    </row>
    <row r="82" spans="2:9">
      <c r="B82" s="27"/>
      <c r="C82" s="27"/>
      <c r="D82" s="180"/>
      <c r="E82" s="27"/>
      <c r="F82" s="27"/>
      <c r="G82" s="27"/>
      <c r="H82" s="27"/>
      <c r="I82" s="27"/>
    </row>
    <row r="83" spans="2:9">
      <c r="B83" s="27"/>
      <c r="C83" s="27"/>
      <c r="D83" s="180"/>
      <c r="E83" s="27"/>
      <c r="F83" s="27"/>
      <c r="G83" s="27"/>
      <c r="H83" s="27"/>
      <c r="I83" s="27"/>
    </row>
    <row r="84" spans="2:9">
      <c r="B84" s="27"/>
      <c r="C84" s="27"/>
      <c r="D84" s="180"/>
      <c r="E84" s="27"/>
      <c r="F84" s="27"/>
      <c r="G84" s="27"/>
      <c r="H84" s="27"/>
      <c r="I84" s="27"/>
    </row>
    <row r="85" spans="2:9">
      <c r="B85" s="27"/>
      <c r="C85" s="27"/>
      <c r="D85" s="180"/>
      <c r="E85" s="27"/>
      <c r="F85" s="27"/>
      <c r="G85" s="27"/>
      <c r="H85" s="27"/>
      <c r="I85" s="27"/>
    </row>
    <row r="86" spans="2:9">
      <c r="B86" s="27"/>
      <c r="C86" s="27"/>
      <c r="D86" s="180"/>
      <c r="E86" s="27"/>
      <c r="F86" s="27"/>
      <c r="G86" s="27"/>
      <c r="H86" s="27"/>
      <c r="I86" s="27"/>
    </row>
    <row r="87" spans="2:9">
      <c r="B87" s="27"/>
      <c r="C87" s="27"/>
      <c r="D87" s="180"/>
      <c r="E87" s="27"/>
      <c r="F87" s="27"/>
      <c r="G87" s="27"/>
      <c r="H87" s="27"/>
      <c r="I87" s="27"/>
    </row>
    <row r="88" spans="2:9">
      <c r="B88" s="27"/>
      <c r="C88" s="27"/>
      <c r="D88" s="180"/>
      <c r="E88" s="27"/>
      <c r="F88" s="27"/>
      <c r="G88" s="27"/>
      <c r="H88" s="27"/>
      <c r="I88" s="27"/>
    </row>
    <row r="89" spans="2:9">
      <c r="B89" s="27"/>
      <c r="C89" s="27"/>
      <c r="D89" s="180"/>
      <c r="E89" s="27"/>
      <c r="F89" s="27"/>
      <c r="G89" s="27"/>
      <c r="H89" s="27"/>
      <c r="I89" s="27"/>
    </row>
    <row r="90" spans="2:9">
      <c r="B90" s="27"/>
      <c r="C90" s="27"/>
      <c r="D90" s="180"/>
      <c r="E90" s="27"/>
      <c r="F90" s="27"/>
      <c r="G90" s="27"/>
      <c r="H90" s="27"/>
      <c r="I90" s="27"/>
    </row>
    <row r="91" spans="2:9">
      <c r="B91" s="27"/>
      <c r="C91" s="27"/>
      <c r="D91" s="180"/>
      <c r="E91" s="27"/>
      <c r="F91" s="27"/>
      <c r="G91" s="27"/>
      <c r="H91" s="27"/>
      <c r="I91" s="27"/>
    </row>
    <row r="92" spans="2:9">
      <c r="B92" s="27"/>
      <c r="C92" s="27"/>
      <c r="D92" s="180"/>
      <c r="E92" s="27"/>
      <c r="F92" s="27"/>
      <c r="G92" s="27"/>
      <c r="H92" s="27"/>
      <c r="I92" s="27"/>
    </row>
    <row r="93" spans="2:9">
      <c r="B93" s="27"/>
      <c r="C93" s="27"/>
      <c r="D93" s="180"/>
      <c r="E93" s="27"/>
      <c r="F93" s="27"/>
      <c r="G93" s="27"/>
      <c r="H93" s="27"/>
      <c r="I93" s="27"/>
    </row>
    <row r="94" spans="2:9">
      <c r="B94" s="27"/>
      <c r="C94" s="27"/>
      <c r="D94" s="180"/>
      <c r="E94" s="27"/>
      <c r="F94" s="27"/>
      <c r="G94" s="27"/>
      <c r="H94" s="27"/>
      <c r="I94" s="27"/>
    </row>
    <row r="95" spans="2:9">
      <c r="B95" s="27"/>
      <c r="C95" s="27"/>
      <c r="D95" s="180"/>
      <c r="E95" s="27"/>
      <c r="F95" s="27"/>
      <c r="G95" s="27"/>
      <c r="H95" s="27"/>
      <c r="I95" s="27"/>
    </row>
    <row r="96" spans="2:9">
      <c r="B96" s="27"/>
      <c r="C96" s="27"/>
      <c r="D96" s="180"/>
      <c r="E96" s="27"/>
      <c r="F96" s="27"/>
      <c r="G96" s="27"/>
      <c r="H96" s="27"/>
      <c r="I96" s="27"/>
    </row>
    <row r="97" spans="2:9">
      <c r="B97" s="27"/>
      <c r="C97" s="27"/>
      <c r="D97" s="180"/>
      <c r="E97" s="27"/>
      <c r="F97" s="27"/>
      <c r="G97" s="27"/>
      <c r="H97" s="27"/>
      <c r="I97" s="27"/>
    </row>
    <row r="98" spans="2:9">
      <c r="B98" s="27"/>
      <c r="C98" s="27"/>
      <c r="D98" s="180"/>
      <c r="E98" s="27"/>
      <c r="F98" s="27"/>
      <c r="G98" s="27"/>
      <c r="H98" s="27"/>
      <c r="I98" s="27"/>
    </row>
    <row r="99" spans="2:9">
      <c r="B99" s="27"/>
      <c r="C99" s="27"/>
      <c r="D99" s="180"/>
      <c r="E99" s="27"/>
      <c r="F99" s="27"/>
      <c r="G99" s="27"/>
      <c r="H99" s="27"/>
      <c r="I99" s="27"/>
    </row>
    <row r="100" spans="2:9">
      <c r="B100" s="27"/>
      <c r="C100" s="27"/>
      <c r="D100" s="180"/>
      <c r="E100" s="27"/>
      <c r="F100" s="27"/>
      <c r="G100" s="27"/>
      <c r="H100" s="27"/>
      <c r="I100" s="27"/>
    </row>
    <row r="101" spans="2:9">
      <c r="B101" s="27"/>
      <c r="C101" s="27"/>
      <c r="D101" s="180"/>
      <c r="E101" s="27"/>
      <c r="F101" s="27"/>
      <c r="G101" s="27"/>
      <c r="H101" s="27"/>
      <c r="I101" s="27"/>
    </row>
    <row r="102" spans="2:9">
      <c r="B102" s="27"/>
      <c r="C102" s="27"/>
      <c r="D102" s="180"/>
      <c r="E102" s="27"/>
      <c r="F102" s="27"/>
      <c r="G102" s="27"/>
      <c r="H102" s="27"/>
      <c r="I102" s="27"/>
    </row>
    <row r="103" spans="2:9">
      <c r="B103" s="27"/>
      <c r="C103" s="27"/>
      <c r="D103" s="180"/>
      <c r="E103" s="27"/>
      <c r="F103" s="27"/>
      <c r="G103" s="27"/>
      <c r="H103" s="27"/>
      <c r="I103" s="27"/>
    </row>
  </sheetData>
  <sheetProtection password="C975" sheet="1" objects="1" scenarios="1"/>
  <mergeCells count="8">
    <mergeCell ref="B6:B9"/>
    <mergeCell ref="F6:F9"/>
    <mergeCell ref="H6:H9"/>
    <mergeCell ref="I6:I9"/>
    <mergeCell ref="C6:C8"/>
    <mergeCell ref="D6:D8"/>
    <mergeCell ref="E6:E8"/>
    <mergeCell ref="G6:G8"/>
  </mergeCells>
  <phoneticPr fontId="0" type="noConversion"/>
  <printOptions horizontalCentered="1"/>
  <pageMargins left="0.59" right="0.56000000000000005" top="0.83" bottom="1" header="0.67" footer="0.5"/>
  <pageSetup scale="85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="99" zoomScaleNormal="99" workbookViewId="0">
      <selection activeCell="L43" sqref="L43"/>
    </sheetView>
  </sheetViews>
  <sheetFormatPr defaultRowHeight="12.75"/>
  <cols>
    <col min="1" max="1" width="22" customWidth="1"/>
    <col min="2" max="2" width="20.85546875" customWidth="1"/>
    <col min="3" max="3" width="18.140625" customWidth="1"/>
    <col min="4" max="4" width="15.42578125" customWidth="1"/>
    <col min="5" max="5" width="13.85546875" style="81" customWidth="1"/>
    <col min="6" max="6" width="16" customWidth="1"/>
    <col min="9" max="9" width="11.28515625" bestFit="1" customWidth="1"/>
    <col min="10" max="10" width="15" bestFit="1" customWidth="1"/>
  </cols>
  <sheetData>
    <row r="1" spans="1:10">
      <c r="A1" s="474" t="s">
        <v>107</v>
      </c>
      <c r="B1" s="474"/>
      <c r="C1" s="474"/>
      <c r="D1" s="474"/>
      <c r="E1" s="474"/>
      <c r="F1" s="474"/>
    </row>
    <row r="2" spans="1:10" ht="13.5" customHeight="1">
      <c r="A2" s="39"/>
      <c r="E2" s="32"/>
    </row>
    <row r="3" spans="1:10">
      <c r="A3" s="466" t="s">
        <v>261</v>
      </c>
      <c r="B3" s="474"/>
      <c r="C3" s="474"/>
      <c r="D3" s="474"/>
      <c r="E3" s="474"/>
      <c r="F3" s="474"/>
    </row>
    <row r="4" spans="1:10" ht="13.5" thickBot="1">
      <c r="A4" s="3"/>
      <c r="B4" s="3"/>
      <c r="C4" s="3"/>
      <c r="D4" s="3"/>
      <c r="E4" s="23"/>
      <c r="F4" s="3"/>
    </row>
    <row r="5" spans="1:10" ht="15" customHeight="1" thickTop="1">
      <c r="A5" s="6"/>
      <c r="B5" s="60" t="s">
        <v>205</v>
      </c>
      <c r="C5" s="6"/>
      <c r="D5" s="6"/>
      <c r="E5" s="579" t="s">
        <v>256</v>
      </c>
      <c r="F5" s="129"/>
      <c r="G5" s="19"/>
    </row>
    <row r="6" spans="1:10">
      <c r="A6" s="3" t="s">
        <v>77</v>
      </c>
      <c r="B6" s="4" t="s">
        <v>114</v>
      </c>
      <c r="C6" s="4" t="s">
        <v>102</v>
      </c>
      <c r="D6" s="4" t="s">
        <v>99</v>
      </c>
      <c r="E6" s="580"/>
      <c r="F6" s="4" t="s">
        <v>99</v>
      </c>
      <c r="G6" s="19"/>
    </row>
    <row r="7" spans="1:10">
      <c r="A7" s="3" t="s">
        <v>33</v>
      </c>
      <c r="B7" s="4" t="s">
        <v>115</v>
      </c>
      <c r="C7" s="4" t="s">
        <v>103</v>
      </c>
      <c r="D7" s="4" t="s">
        <v>100</v>
      </c>
      <c r="E7" s="580"/>
      <c r="F7" s="4" t="s">
        <v>100</v>
      </c>
      <c r="G7" s="19"/>
    </row>
    <row r="8" spans="1:10" ht="13.5" thickBot="1">
      <c r="A8" s="7" t="s">
        <v>132</v>
      </c>
      <c r="B8" s="8" t="s">
        <v>101</v>
      </c>
      <c r="C8" s="8" t="s">
        <v>204</v>
      </c>
      <c r="D8" s="8" t="s">
        <v>104</v>
      </c>
      <c r="E8" s="581"/>
      <c r="F8" s="8" t="s">
        <v>105</v>
      </c>
      <c r="G8" s="19"/>
    </row>
    <row r="9" spans="1:10">
      <c r="A9" s="3" t="s">
        <v>0</v>
      </c>
      <c r="B9" s="270">
        <f>SUM(B11:B38)-2</f>
        <v>671973784</v>
      </c>
      <c r="C9" s="271">
        <f>SUM(C11:C38)-1</f>
        <v>854480.73330020101</v>
      </c>
      <c r="D9" s="16">
        <f>+B9*1000/C9</f>
        <v>786411.86139409232</v>
      </c>
      <c r="E9" s="448">
        <f>SUM(E11:E38)</f>
        <v>5976407</v>
      </c>
      <c r="F9" s="46">
        <f>+B9*1000/E9</f>
        <v>112437.75465760614</v>
      </c>
    </row>
    <row r="10" spans="1:10">
      <c r="A10" s="3"/>
      <c r="B10" s="2"/>
      <c r="C10" s="5"/>
      <c r="D10" s="3"/>
      <c r="E10" s="56"/>
      <c r="F10" s="2"/>
    </row>
    <row r="11" spans="1:10">
      <c r="A11" s="3" t="s">
        <v>1</v>
      </c>
      <c r="B11" s="108">
        <v>3889963</v>
      </c>
      <c r="C11" s="419">
        <v>8582.85</v>
      </c>
      <c r="D11" s="2">
        <f>+B11*1000/C11</f>
        <v>453225.09422860702</v>
      </c>
      <c r="E11" s="362">
        <v>72952</v>
      </c>
      <c r="F11" s="15">
        <f>+B11*1000/E11</f>
        <v>53322.225572979492</v>
      </c>
      <c r="I11" s="449"/>
      <c r="J11" s="449"/>
    </row>
    <row r="12" spans="1:10">
      <c r="A12" s="3" t="s">
        <v>2</v>
      </c>
      <c r="B12" s="108">
        <v>77806973</v>
      </c>
      <c r="C12" s="419">
        <v>77568.421107700662</v>
      </c>
      <c r="D12" s="2">
        <f>+B12*1000/C12</f>
        <v>1003075.3738298749</v>
      </c>
      <c r="E12" s="362">
        <v>560133</v>
      </c>
      <c r="F12" s="15">
        <f>+B12*1000/E12</f>
        <v>138908.03255655355</v>
      </c>
      <c r="I12" s="449"/>
      <c r="J12" s="449"/>
    </row>
    <row r="13" spans="1:10">
      <c r="A13" s="3" t="s">
        <v>3</v>
      </c>
      <c r="B13" s="108">
        <v>35895146</v>
      </c>
      <c r="C13" s="419">
        <v>83581.153448275858</v>
      </c>
      <c r="D13" s="2">
        <f>+B13*1000/C13</f>
        <v>429464.59242410056</v>
      </c>
      <c r="E13" s="445">
        <v>622793</v>
      </c>
      <c r="F13" s="15">
        <f>+B13*1000/E13</f>
        <v>57635.756985065666</v>
      </c>
      <c r="I13" s="449"/>
      <c r="J13" s="449"/>
    </row>
    <row r="14" spans="1:10">
      <c r="A14" s="3" t="s">
        <v>4</v>
      </c>
      <c r="B14" s="108">
        <v>78005881</v>
      </c>
      <c r="C14" s="419">
        <v>106681.40689655172</v>
      </c>
      <c r="D14" s="2">
        <f>+B14*1000/C14</f>
        <v>731204.08953400666</v>
      </c>
      <c r="E14" s="445">
        <v>826925</v>
      </c>
      <c r="F14" s="15">
        <f>+B14*1000/E14</f>
        <v>94332.473924479244</v>
      </c>
      <c r="I14" s="449"/>
      <c r="J14" s="449"/>
    </row>
    <row r="15" spans="1:10">
      <c r="A15" s="3" t="s">
        <v>5</v>
      </c>
      <c r="B15" s="108">
        <v>12232236</v>
      </c>
      <c r="C15" s="419">
        <v>15999.196551724139</v>
      </c>
      <c r="D15" s="2">
        <f>+B15*1000/C15</f>
        <v>764553.14243150572</v>
      </c>
      <c r="E15" s="362">
        <v>90613</v>
      </c>
      <c r="F15" s="15">
        <f>+B15*1000/E15</f>
        <v>134994.27234502777</v>
      </c>
      <c r="I15" s="449"/>
      <c r="J15" s="449"/>
    </row>
    <row r="16" spans="1:10">
      <c r="A16" s="3"/>
      <c r="B16" s="108"/>
      <c r="C16" s="419"/>
      <c r="D16" s="2"/>
      <c r="E16" s="443"/>
      <c r="F16" s="15"/>
      <c r="I16" s="449"/>
      <c r="J16" s="449"/>
    </row>
    <row r="17" spans="1:10">
      <c r="A17" s="3" t="s">
        <v>6</v>
      </c>
      <c r="B17" s="108">
        <v>2612656</v>
      </c>
      <c r="C17" s="419">
        <v>5384.6</v>
      </c>
      <c r="D17" s="2">
        <f>+B17*1000/C17</f>
        <v>485208.92916836904</v>
      </c>
      <c r="E17" s="362">
        <v>32538</v>
      </c>
      <c r="F17" s="15">
        <f>+B17*1000/E17</f>
        <v>80295.531378695683</v>
      </c>
      <c r="I17" s="449"/>
      <c r="J17" s="449"/>
    </row>
    <row r="18" spans="1:10">
      <c r="A18" s="3" t="s">
        <v>7</v>
      </c>
      <c r="B18" s="108">
        <v>18484249</v>
      </c>
      <c r="C18" s="419">
        <v>26073.45</v>
      </c>
      <c r="D18" s="2">
        <f>+B18*1000/C18</f>
        <v>708929.92680293554</v>
      </c>
      <c r="E18" s="362">
        <v>167830</v>
      </c>
      <c r="F18" s="15">
        <f>+B18*1000/E18</f>
        <v>110136.73955788596</v>
      </c>
      <c r="I18" s="449"/>
      <c r="J18" s="449"/>
    </row>
    <row r="19" spans="1:10">
      <c r="A19" s="3" t="s">
        <v>8</v>
      </c>
      <c r="B19" s="108">
        <v>9668778</v>
      </c>
      <c r="C19" s="419">
        <v>15386.037350705754</v>
      </c>
      <c r="D19" s="2">
        <f>+B19*1000/C19</f>
        <v>628412.48721890664</v>
      </c>
      <c r="E19" s="362">
        <v>102383</v>
      </c>
      <c r="F19" s="15">
        <f>+B19*1000/E19</f>
        <v>94437.338229979592</v>
      </c>
      <c r="I19" s="449"/>
      <c r="J19" s="449"/>
    </row>
    <row r="20" spans="1:10">
      <c r="A20" s="3" t="s">
        <v>9</v>
      </c>
      <c r="B20" s="108">
        <v>16323388</v>
      </c>
      <c r="C20" s="419">
        <v>26128.574417336786</v>
      </c>
      <c r="D20" s="2">
        <f>+B20*1000/C20</f>
        <v>624733.20355239639</v>
      </c>
      <c r="E20" s="362">
        <v>154747</v>
      </c>
      <c r="F20" s="15">
        <f>+B20*1000/E20</f>
        <v>105484.35833974164</v>
      </c>
      <c r="I20" s="449"/>
      <c r="J20" s="449"/>
    </row>
    <row r="21" spans="1:10">
      <c r="A21" s="3" t="s">
        <v>10</v>
      </c>
      <c r="B21" s="108">
        <v>2891447</v>
      </c>
      <c r="C21" s="419">
        <v>4633.0245059288545</v>
      </c>
      <c r="D21" s="2">
        <f>+B21*1000/C21</f>
        <v>624094.90739792807</v>
      </c>
      <c r="E21" s="362">
        <v>32578</v>
      </c>
      <c r="F21" s="15">
        <f>+B21*1000/E21</f>
        <v>88754.588986432558</v>
      </c>
      <c r="I21" s="449"/>
      <c r="J21" s="449"/>
    </row>
    <row r="22" spans="1:10">
      <c r="A22" s="3"/>
      <c r="B22" s="70"/>
      <c r="C22" s="419"/>
      <c r="D22" s="2"/>
      <c r="E22" s="444"/>
      <c r="F22" s="15"/>
      <c r="I22" s="449"/>
      <c r="J22" s="449"/>
    </row>
    <row r="23" spans="1:10">
      <c r="A23" s="3" t="s">
        <v>11</v>
      </c>
      <c r="B23" s="108">
        <v>26158043</v>
      </c>
      <c r="C23" s="419">
        <v>40798.747794779476</v>
      </c>
      <c r="D23" s="2">
        <f>+B23*1000/C23</f>
        <v>641148.1825760135</v>
      </c>
      <c r="E23" s="362">
        <v>243675</v>
      </c>
      <c r="F23" s="15">
        <f>+B23*1000/E23</f>
        <v>107348.07838309223</v>
      </c>
      <c r="I23" s="449"/>
      <c r="J23" s="449"/>
    </row>
    <row r="24" spans="1:10">
      <c r="A24" s="3" t="s">
        <v>12</v>
      </c>
      <c r="B24" s="108">
        <v>4461940</v>
      </c>
      <c r="C24" s="419">
        <v>3521</v>
      </c>
      <c r="D24" s="2">
        <f>+B24*1000/C24</f>
        <v>1267236.5805168985</v>
      </c>
      <c r="E24" s="362">
        <v>29679</v>
      </c>
      <c r="F24" s="15">
        <f>+B24*1000/E24</f>
        <v>150339.97102328244</v>
      </c>
      <c r="I24" s="449"/>
      <c r="J24" s="449"/>
    </row>
    <row r="25" spans="1:10">
      <c r="A25" s="3" t="s">
        <v>13</v>
      </c>
      <c r="B25" s="108">
        <v>26756070</v>
      </c>
      <c r="C25" s="419">
        <v>37161.19310344827</v>
      </c>
      <c r="D25" s="2">
        <f>+B25*1000/C25</f>
        <v>720000.29507979506</v>
      </c>
      <c r="E25" s="362">
        <v>250105</v>
      </c>
      <c r="F25" s="15">
        <f>+B25*1000/E25</f>
        <v>106979.34867355711</v>
      </c>
      <c r="I25" s="449"/>
      <c r="J25" s="449"/>
    </row>
    <row r="26" spans="1:10">
      <c r="A26" s="3" t="s">
        <v>14</v>
      </c>
      <c r="B26" s="108">
        <v>45370329</v>
      </c>
      <c r="C26" s="419">
        <v>52378.862068965514</v>
      </c>
      <c r="D26" s="2">
        <f>+B26*1000/C26</f>
        <v>866195.39271896344</v>
      </c>
      <c r="E26" s="362">
        <v>309284</v>
      </c>
      <c r="F26" s="15">
        <f>+B26*1000/E26</f>
        <v>146694.71747649409</v>
      </c>
      <c r="I26" s="449"/>
      <c r="J26" s="449"/>
    </row>
    <row r="27" spans="1:10">
      <c r="A27" s="3" t="s">
        <v>15</v>
      </c>
      <c r="B27" s="108">
        <v>2950128</v>
      </c>
      <c r="C27" s="419">
        <v>2121.1396551724138</v>
      </c>
      <c r="D27" s="2">
        <f>+B27*1000/C27</f>
        <v>1390822.1426185176</v>
      </c>
      <c r="E27" s="362">
        <v>19820</v>
      </c>
      <c r="F27" s="15">
        <f>+B27*1000/E27</f>
        <v>148846.0141271443</v>
      </c>
      <c r="I27" s="449"/>
      <c r="J27" s="449"/>
    </row>
    <row r="28" spans="1:10">
      <c r="A28" s="3"/>
      <c r="B28" s="70"/>
      <c r="C28" s="419"/>
      <c r="D28" s="2"/>
      <c r="E28" s="444"/>
      <c r="F28" s="15"/>
      <c r="I28" s="449"/>
      <c r="J28" s="449"/>
    </row>
    <row r="29" spans="1:10">
      <c r="A29" s="3" t="s">
        <v>16</v>
      </c>
      <c r="B29" s="108">
        <v>168852446</v>
      </c>
      <c r="C29" s="419">
        <v>150161.53848806367</v>
      </c>
      <c r="D29" s="2">
        <f>+B29*1000/C29</f>
        <v>1124472.0032847964</v>
      </c>
      <c r="E29" s="362">
        <v>1030447</v>
      </c>
      <c r="F29" s="15">
        <f>+B29*1000/E29</f>
        <v>163863.30010180047</v>
      </c>
      <c r="I29" s="449"/>
      <c r="J29" s="449"/>
    </row>
    <row r="30" spans="1:10">
      <c r="A30" s="3" t="s">
        <v>17</v>
      </c>
      <c r="B30" s="108">
        <v>76630154</v>
      </c>
      <c r="C30" s="419">
        <v>123394.51650019256</v>
      </c>
      <c r="D30" s="2">
        <f>+B30*1000/C30</f>
        <v>621017.49877905159</v>
      </c>
      <c r="E30" s="362">
        <v>904430</v>
      </c>
      <c r="F30" s="15">
        <f>+B30*1000/E30</f>
        <v>84727.567639286615</v>
      </c>
      <c r="I30" s="449"/>
      <c r="J30" s="449"/>
    </row>
    <row r="31" spans="1:10">
      <c r="A31" s="3" t="s">
        <v>18</v>
      </c>
      <c r="B31" s="108">
        <v>7653576</v>
      </c>
      <c r="C31" s="419">
        <v>7589.75</v>
      </c>
      <c r="D31" s="2">
        <f>+B31*1000/C31</f>
        <v>1008409.4996541388</v>
      </c>
      <c r="E31" s="362">
        <v>48804</v>
      </c>
      <c r="F31" s="15">
        <f>+B31*1000/E31</f>
        <v>156822.71944922546</v>
      </c>
      <c r="I31" s="449"/>
      <c r="J31" s="449"/>
    </row>
    <row r="32" spans="1:10">
      <c r="A32" s="3" t="s">
        <v>19</v>
      </c>
      <c r="B32" s="108">
        <v>12097535</v>
      </c>
      <c r="C32" s="419">
        <v>17341.860019136642</v>
      </c>
      <c r="D32" s="2">
        <f>+B32*1000/C32</f>
        <v>697591.54938688467</v>
      </c>
      <c r="E32" s="362">
        <v>110382</v>
      </c>
      <c r="F32" s="15">
        <f>+B32*1000/E32</f>
        <v>109596.9904513417</v>
      </c>
      <c r="I32" s="449"/>
      <c r="J32" s="449"/>
    </row>
    <row r="33" spans="1:10">
      <c r="A33" s="3" t="s">
        <v>20</v>
      </c>
      <c r="B33" s="108">
        <v>1430802</v>
      </c>
      <c r="C33" s="419">
        <v>2809.45</v>
      </c>
      <c r="D33" s="2">
        <f>+B33*1000/C33</f>
        <v>509281.88791400456</v>
      </c>
      <c r="E33" s="362">
        <v>25859</v>
      </c>
      <c r="F33" s="15">
        <f>+B33*1000/E33</f>
        <v>55330.909934645577</v>
      </c>
      <c r="I33" s="449"/>
      <c r="J33" s="449"/>
    </row>
    <row r="34" spans="1:10">
      <c r="A34" s="3"/>
      <c r="B34" s="108"/>
      <c r="C34" s="419"/>
      <c r="D34" s="2"/>
      <c r="E34" s="444"/>
      <c r="F34" s="15"/>
      <c r="I34" s="449"/>
      <c r="J34" s="449"/>
    </row>
    <row r="35" spans="1:10">
      <c r="A35" s="3" t="s">
        <v>21</v>
      </c>
      <c r="B35" s="108">
        <v>8532943</v>
      </c>
      <c r="C35" s="419">
        <v>4419.25</v>
      </c>
      <c r="D35" s="2">
        <f>+B35*1000/C35</f>
        <v>1930857.7247270464</v>
      </c>
      <c r="E35" s="446">
        <v>37643</v>
      </c>
      <c r="F35" s="15">
        <f>+B35*1000/E35</f>
        <v>226680.7374545068</v>
      </c>
      <c r="I35" s="449"/>
      <c r="J35" s="449"/>
    </row>
    <row r="36" spans="1:10">
      <c r="A36" s="3" t="s">
        <v>22</v>
      </c>
      <c r="B36" s="108">
        <v>12327772</v>
      </c>
      <c r="C36" s="419">
        <v>22200.230767410412</v>
      </c>
      <c r="D36" s="2">
        <f>+B36*1000/C36</f>
        <v>555299.27274886589</v>
      </c>
      <c r="E36" s="446">
        <v>149573</v>
      </c>
      <c r="F36" s="15">
        <f>+B36*1000/E36</f>
        <v>82419.768273685753</v>
      </c>
      <c r="I36" s="449"/>
      <c r="J36" s="449"/>
    </row>
    <row r="37" spans="1:10">
      <c r="A37" s="3" t="s">
        <v>23</v>
      </c>
      <c r="B37" s="108">
        <v>6084640</v>
      </c>
      <c r="C37" s="419">
        <v>14127.094985121652</v>
      </c>
      <c r="D37" s="2">
        <f>+B37*1000/C37</f>
        <v>430707.09203896555</v>
      </c>
      <c r="E37" s="446">
        <v>101539</v>
      </c>
      <c r="F37" s="15">
        <f>+B37*1000/E37</f>
        <v>59924.167068810995</v>
      </c>
      <c r="I37" s="449"/>
      <c r="J37" s="449"/>
    </row>
    <row r="38" spans="1:10" ht="13.5" thickBot="1">
      <c r="A38" s="7" t="s">
        <v>24</v>
      </c>
      <c r="B38" s="360">
        <v>14856691</v>
      </c>
      <c r="C38" s="420">
        <v>6438.385639686684</v>
      </c>
      <c r="D38" s="76">
        <f>+B38*1000/C38</f>
        <v>2307518.0381277972</v>
      </c>
      <c r="E38" s="447">
        <v>51675</v>
      </c>
      <c r="F38" s="77">
        <f>+B38*1000/E38</f>
        <v>287502.48669569427</v>
      </c>
      <c r="I38" s="449"/>
      <c r="J38" s="449"/>
    </row>
    <row r="39" spans="1:10">
      <c r="A39" s="3"/>
      <c r="B39" s="108"/>
      <c r="C39" s="120"/>
      <c r="D39" s="2"/>
      <c r="E39" s="30"/>
      <c r="F39" s="15"/>
      <c r="I39" s="449"/>
    </row>
    <row r="40" spans="1:10">
      <c r="A40" s="145" t="s">
        <v>257</v>
      </c>
      <c r="B40" s="2"/>
      <c r="C40" s="2"/>
      <c r="D40" s="2"/>
      <c r="E40" s="117"/>
      <c r="F40" s="15"/>
      <c r="I40" s="449"/>
    </row>
    <row r="41" spans="1:10">
      <c r="A41" s="324" t="s">
        <v>277</v>
      </c>
      <c r="I41" s="449"/>
    </row>
    <row r="42" spans="1:10">
      <c r="A42" s="324" t="s">
        <v>250</v>
      </c>
      <c r="B42" s="359" t="s">
        <v>278</v>
      </c>
      <c r="I42" s="449"/>
    </row>
    <row r="44" spans="1:10">
      <c r="A44" s="32" t="s">
        <v>251</v>
      </c>
    </row>
    <row r="45" spans="1:10">
      <c r="A45" s="32"/>
    </row>
    <row r="46" spans="1:10">
      <c r="A46" s="361" t="s">
        <v>258</v>
      </c>
    </row>
    <row r="47" spans="1:10">
      <c r="A47" s="75" t="s">
        <v>259</v>
      </c>
    </row>
    <row r="48" spans="1:10">
      <c r="A48" s="75" t="s">
        <v>252</v>
      </c>
      <c r="B48" s="325" t="s">
        <v>253</v>
      </c>
      <c r="C48" s="23" t="s">
        <v>260</v>
      </c>
    </row>
    <row r="49" spans="4:5" ht="20.25" customHeight="1">
      <c r="D49" s="38"/>
      <c r="E49"/>
    </row>
    <row r="50" spans="4:5">
      <c r="D50" s="38"/>
      <c r="E50"/>
    </row>
    <row r="51" spans="4:5">
      <c r="D51" s="38"/>
      <c r="E51"/>
    </row>
    <row r="52" spans="4:5">
      <c r="D52" s="38"/>
      <c r="E52"/>
    </row>
    <row r="53" spans="4:5">
      <c r="D53" s="38"/>
      <c r="E53"/>
    </row>
    <row r="54" spans="4:5">
      <c r="D54" s="38"/>
      <c r="E54"/>
    </row>
    <row r="55" spans="4:5">
      <c r="D55" s="38"/>
      <c r="E55"/>
    </row>
    <row r="56" spans="4:5">
      <c r="D56" s="38"/>
      <c r="E56"/>
    </row>
    <row r="57" spans="4:5">
      <c r="D57" s="38"/>
      <c r="E57"/>
    </row>
    <row r="58" spans="4:5">
      <c r="D58" s="38"/>
      <c r="E58"/>
    </row>
    <row r="59" spans="4:5">
      <c r="D59" s="38"/>
      <c r="E59"/>
    </row>
    <row r="60" spans="4:5">
      <c r="D60" s="38"/>
      <c r="E60"/>
    </row>
    <row r="61" spans="4:5">
      <c r="D61" s="38"/>
      <c r="E61"/>
    </row>
    <row r="62" spans="4:5">
      <c r="D62" s="38"/>
      <c r="E62"/>
    </row>
    <row r="63" spans="4:5">
      <c r="D63" s="38"/>
      <c r="E63"/>
    </row>
    <row r="64" spans="4:5">
      <c r="D64" s="38"/>
      <c r="E64"/>
    </row>
    <row r="65" spans="4:5">
      <c r="D65" s="38"/>
      <c r="E65"/>
    </row>
    <row r="66" spans="4:5">
      <c r="D66" s="38"/>
      <c r="E66"/>
    </row>
    <row r="67" spans="4:5">
      <c r="D67" s="38"/>
      <c r="E67"/>
    </row>
    <row r="68" spans="4:5">
      <c r="D68" s="38"/>
      <c r="E68"/>
    </row>
    <row r="69" spans="4:5">
      <c r="D69" s="38"/>
      <c r="E69"/>
    </row>
    <row r="70" spans="4:5">
      <c r="D70" s="38"/>
      <c r="E70"/>
    </row>
    <row r="71" spans="4:5">
      <c r="D71" s="38"/>
      <c r="E71"/>
    </row>
    <row r="72" spans="4:5">
      <c r="D72" s="38"/>
      <c r="E72"/>
    </row>
    <row r="73" spans="4:5">
      <c r="D73" s="38"/>
      <c r="E73"/>
    </row>
    <row r="74" spans="4:5">
      <c r="D74" s="38"/>
      <c r="E74"/>
    </row>
    <row r="75" spans="4:5">
      <c r="D75" s="38"/>
      <c r="E75"/>
    </row>
  </sheetData>
  <sheetProtection password="C975" sheet="1" objects="1" scenarios="1"/>
  <mergeCells count="3">
    <mergeCell ref="A1:F1"/>
    <mergeCell ref="A3:F3"/>
    <mergeCell ref="E5:E8"/>
  </mergeCells>
  <phoneticPr fontId="0" type="noConversion"/>
  <hyperlinks>
    <hyperlink ref="B42" r:id="rId1"/>
    <hyperlink ref="B48" r:id="rId2"/>
  </hyperlinks>
  <printOptions horizontalCentered="1"/>
  <pageMargins left="0.59" right="0.56000000000000005" top="0.83" bottom="1" header="0.67" footer="0.5"/>
  <pageSetup scale="10" orientation="landscape" r:id="rId3"/>
  <headerFooter alignWithMargins="0">
    <oddFooter>&amp;L&amp;"Arial,Italic"&amp;9MSDE - LFRO  04-2016&amp;C&amp;P&amp;R&amp;"Arial,Italic"&amp;9Selected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zoomScaleNormal="100" workbookViewId="0">
      <selection activeCell="L43" sqref="L43"/>
    </sheetView>
  </sheetViews>
  <sheetFormatPr defaultRowHeight="12.75"/>
  <cols>
    <col min="1" max="1" width="14.140625" style="84" customWidth="1"/>
    <col min="2" max="2" width="16.7109375" style="84" customWidth="1"/>
    <col min="3" max="3" width="17.7109375" style="84" bestFit="1" customWidth="1"/>
    <col min="4" max="4" width="16.28515625" style="84" customWidth="1"/>
    <col min="5" max="5" width="17.7109375" style="84" bestFit="1" customWidth="1"/>
    <col min="6" max="6" width="14.85546875" style="84" bestFit="1" customWidth="1"/>
    <col min="7" max="7" width="13.28515625" style="84" customWidth="1"/>
    <col min="8" max="8" width="2.7109375" style="84" customWidth="1"/>
    <col min="9" max="9" width="15" style="84" bestFit="1" customWidth="1"/>
    <col min="10" max="10" width="9.140625" style="84"/>
    <col min="11" max="11" width="7.140625" style="84" bestFit="1" customWidth="1"/>
    <col min="12" max="12" width="9.140625" style="84"/>
    <col min="13" max="13" width="9.140625" style="55"/>
    <col min="14" max="14" width="16" style="54" bestFit="1" customWidth="1"/>
    <col min="15" max="15" width="15" style="55" bestFit="1" customWidth="1"/>
    <col min="16" max="16" width="14" style="55" bestFit="1" customWidth="1"/>
    <col min="17" max="17" width="16" style="55" bestFit="1" customWidth="1"/>
    <col min="18" max="16384" width="9.140625" style="55"/>
  </cols>
  <sheetData>
    <row r="1" spans="1:59">
      <c r="A1" s="471" t="s">
        <v>86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59">
      <c r="A2" s="75"/>
      <c r="B2" s="75"/>
      <c r="C2" s="177"/>
      <c r="D2" s="80"/>
      <c r="E2" s="75"/>
      <c r="F2" s="75"/>
      <c r="G2" s="75"/>
      <c r="H2" s="75"/>
      <c r="I2" s="75"/>
      <c r="J2" s="75"/>
      <c r="K2" s="75"/>
      <c r="L2" s="75"/>
    </row>
    <row r="3" spans="1:59" s="79" customFormat="1">
      <c r="A3" s="471" t="s">
        <v>264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N3" s="62"/>
    </row>
    <row r="4" spans="1:59">
      <c r="A4" s="473" t="s">
        <v>142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</row>
    <row r="5" spans="1:59" ht="13.5" thickBot="1">
      <c r="I5" s="389"/>
    </row>
    <row r="6" spans="1:59" ht="15" customHeight="1" thickTop="1">
      <c r="A6" s="390" t="s">
        <v>77</v>
      </c>
      <c r="B6" s="391" t="s">
        <v>43</v>
      </c>
      <c r="C6" s="469" t="s">
        <v>80</v>
      </c>
      <c r="D6" s="469"/>
      <c r="E6" s="470"/>
      <c r="F6" s="470"/>
      <c r="G6" s="390"/>
      <c r="H6" s="390"/>
      <c r="I6" s="469" t="s">
        <v>82</v>
      </c>
      <c r="J6" s="469"/>
      <c r="K6" s="469"/>
      <c r="L6" s="469"/>
      <c r="M6" s="392"/>
      <c r="N6" s="393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</row>
    <row r="7" spans="1:59">
      <c r="A7" s="394" t="s">
        <v>33</v>
      </c>
      <c r="B7" s="395" t="s">
        <v>83</v>
      </c>
      <c r="C7" s="468" t="s">
        <v>77</v>
      </c>
      <c r="D7" s="468"/>
      <c r="E7" s="396"/>
      <c r="F7" s="396"/>
      <c r="G7" s="395" t="s">
        <v>79</v>
      </c>
      <c r="H7" s="395"/>
      <c r="I7" s="397"/>
      <c r="J7" s="397"/>
      <c r="K7" s="397"/>
      <c r="L7" s="397" t="s">
        <v>79</v>
      </c>
    </row>
    <row r="8" spans="1:59" ht="13.5" thickBot="1">
      <c r="A8" s="398" t="s">
        <v>132</v>
      </c>
      <c r="B8" s="399" t="s">
        <v>84</v>
      </c>
      <c r="C8" s="148" t="s">
        <v>78</v>
      </c>
      <c r="D8" s="148" t="s">
        <v>199</v>
      </c>
      <c r="E8" s="400" t="s">
        <v>44</v>
      </c>
      <c r="F8" s="400" t="s">
        <v>51</v>
      </c>
      <c r="G8" s="400" t="s">
        <v>81</v>
      </c>
      <c r="H8" s="400"/>
      <c r="I8" s="399" t="s">
        <v>77</v>
      </c>
      <c r="J8" s="399" t="s">
        <v>44</v>
      </c>
      <c r="K8" s="400" t="s">
        <v>51</v>
      </c>
      <c r="L8" s="400" t="s">
        <v>81</v>
      </c>
    </row>
    <row r="9" spans="1:59">
      <c r="A9" s="394" t="s">
        <v>0</v>
      </c>
      <c r="B9" s="401">
        <f t="shared" ref="B9:G9" si="0">SUM(B11:B38)</f>
        <v>12100614769.599998</v>
      </c>
      <c r="C9" s="402">
        <f t="shared" si="0"/>
        <v>5603816545.0799999</v>
      </c>
      <c r="D9" s="401">
        <f t="shared" si="0"/>
        <v>92858255.629999995</v>
      </c>
      <c r="E9" s="413">
        <f t="shared" si="0"/>
        <v>5822527352.5699997</v>
      </c>
      <c r="F9" s="402">
        <f t="shared" si="0"/>
        <v>582089354.91000021</v>
      </c>
      <c r="G9" s="401">
        <f t="shared" si="0"/>
        <v>-676738.59000000078</v>
      </c>
      <c r="H9" s="401"/>
      <c r="I9" s="403">
        <f>IF(B9&lt;&gt;0,((+C9+D9)/B9),(IF(C9&lt;&gt;0,1,0)))</f>
        <v>0.47077565141744537</v>
      </c>
      <c r="J9" s="403">
        <f>IF($B9&lt;&gt;0,(E9/$B9),(IF(E9&lt;&gt;0,1,0)))</f>
        <v>0.48117616033837851</v>
      </c>
      <c r="K9" s="403">
        <f>IF($B9&lt;&gt;0,(F9/$B9),(IF(F9&lt;&gt;0,1,0)))</f>
        <v>4.8104114211813875E-2</v>
      </c>
      <c r="L9" s="403">
        <f>IF($B9&lt;&gt;0,(G9/$B9),(IF(G9&lt;&gt;0,1,0)))</f>
        <v>-5.5925967637623691E-5</v>
      </c>
      <c r="N9" s="404"/>
      <c r="O9" s="404"/>
      <c r="P9" s="404"/>
      <c r="Q9" s="404"/>
    </row>
    <row r="10" spans="1:59">
      <c r="A10" s="394"/>
      <c r="B10" s="405"/>
      <c r="C10" s="412"/>
      <c r="D10" s="406"/>
      <c r="E10" s="121"/>
      <c r="F10" s="397"/>
      <c r="G10" s="397"/>
      <c r="H10" s="397"/>
      <c r="I10" s="83"/>
      <c r="J10" s="83"/>
      <c r="K10" s="83"/>
      <c r="L10" s="83"/>
      <c r="N10" s="63"/>
    </row>
    <row r="11" spans="1:59">
      <c r="A11" s="84" t="s">
        <v>1</v>
      </c>
      <c r="B11" s="85">
        <f t="shared" ref="B11:B38" si="1">SUM(C11:G11)</f>
        <v>123222722.30000003</v>
      </c>
      <c r="C11" s="313">
        <v>29770045</v>
      </c>
      <c r="D11" s="313">
        <v>698811.70000000007</v>
      </c>
      <c r="E11" s="313">
        <v>83203977.680000022</v>
      </c>
      <c r="F11" s="364">
        <v>9458988.7500000019</v>
      </c>
      <c r="G11" s="313">
        <v>90899.17</v>
      </c>
      <c r="H11" s="248"/>
      <c r="I11" s="407">
        <f>IF(B11&lt;&gt;0,((+C11+D11)/B11*100),(IF(C11&lt;&gt;0,1,0)))</f>
        <v>24.726654411854359</v>
      </c>
      <c r="J11" s="407">
        <f>IF($B11&lt;&gt;0,(E11/$B11*100),(IF(E11&lt;&gt;0,1,0)))</f>
        <v>67.523242570010979</v>
      </c>
      <c r="K11" s="87">
        <f t="shared" ref="K11:L26" si="2">IF($B11&lt;&gt;0,(F11/$B11*100),(IF(F11&lt;&gt;0,1,0)))</f>
        <v>7.6763348296842491</v>
      </c>
      <c r="L11" s="87">
        <f t="shared" si="2"/>
        <v>7.376818845041859E-2</v>
      </c>
      <c r="M11" s="65"/>
      <c r="N11" s="64"/>
      <c r="Q11" s="65"/>
    </row>
    <row r="12" spans="1:59">
      <c r="A12" s="84" t="s">
        <v>2</v>
      </c>
      <c r="B12" s="85">
        <f t="shared" si="1"/>
        <v>1020905911.3699999</v>
      </c>
      <c r="C12" s="313">
        <v>596454600</v>
      </c>
      <c r="D12" s="314">
        <v>2831442.76</v>
      </c>
      <c r="E12" s="313">
        <v>380483513.05999994</v>
      </c>
      <c r="F12" s="364">
        <v>40908143.549999982</v>
      </c>
      <c r="G12" s="313">
        <v>228212</v>
      </c>
      <c r="H12" s="233"/>
      <c r="I12" s="407">
        <f>IF(B12&lt;&gt;0,((+C12+D12)/B12*100),(IF(C12&lt;&gt;0,1,0)))</f>
        <v>58.701398051049672</v>
      </c>
      <c r="J12" s="407">
        <f>IF($B12&lt;&gt;0,(E12/$B12*100),(IF(E12&lt;&gt;0,1,0)))</f>
        <v>37.26920461743746</v>
      </c>
      <c r="K12" s="87">
        <f t="shared" si="2"/>
        <v>4.0070434595783162</v>
      </c>
      <c r="L12" s="87">
        <f t="shared" si="2"/>
        <v>2.2353871934559767E-2</v>
      </c>
      <c r="N12" s="64"/>
      <c r="Q12" s="65"/>
    </row>
    <row r="13" spans="1:59">
      <c r="A13" s="84" t="s">
        <v>3</v>
      </c>
      <c r="B13" s="85">
        <f t="shared" si="1"/>
        <v>1349927825.5600002</v>
      </c>
      <c r="C13" s="313">
        <v>264557199</v>
      </c>
      <c r="D13" s="313">
        <v>15127953.829999998</v>
      </c>
      <c r="E13" s="313">
        <v>968631937.71000016</v>
      </c>
      <c r="F13" s="364">
        <v>133577890.53000005</v>
      </c>
      <c r="G13" s="313">
        <v>-31967155.510000002</v>
      </c>
      <c r="H13" s="233"/>
      <c r="I13" s="407">
        <f>IF(B13&lt;&gt;0,((+C13+D13)/B13*100),(IF(C13&lt;&gt;0,1,0)))</f>
        <v>20.718526393363007</v>
      </c>
      <c r="J13" s="407">
        <f>IF($B13&lt;&gt;0,(E13/$B13*100),(IF(E13&lt;&gt;0,1,0)))</f>
        <v>71.754350074840161</v>
      </c>
      <c r="K13" s="87">
        <f t="shared" si="2"/>
        <v>9.8951875797201954</v>
      </c>
      <c r="L13" s="87">
        <f t="shared" si="2"/>
        <v>-2.3680640479233648</v>
      </c>
      <c r="N13" s="64"/>
      <c r="Q13" s="65"/>
    </row>
    <row r="14" spans="1:59">
      <c r="A14" s="84" t="s">
        <v>4</v>
      </c>
      <c r="B14" s="85">
        <f t="shared" si="1"/>
        <v>1462293283.4899998</v>
      </c>
      <c r="C14" s="313">
        <v>712086091</v>
      </c>
      <c r="D14" s="313">
        <v>4522940.1900000004</v>
      </c>
      <c r="E14" s="313">
        <v>660459299.28999972</v>
      </c>
      <c r="F14" s="364">
        <v>66478424.009999998</v>
      </c>
      <c r="G14" s="313">
        <v>18746529</v>
      </c>
      <c r="H14" s="233"/>
      <c r="I14" s="407">
        <f>IF(B14&lt;&gt;0,((+C14+D14)/B14*100),(IF(C14&lt;&gt;0,1,0)))</f>
        <v>49.005834826765842</v>
      </c>
      <c r="J14" s="407">
        <f>IF($B14&lt;&gt;0,(E14/$B14*100),(IF(E14&lt;&gt;0,1,0)))</f>
        <v>45.165994178247651</v>
      </c>
      <c r="K14" s="87">
        <f t="shared" si="2"/>
        <v>4.5461758431481325</v>
      </c>
      <c r="L14" s="87">
        <f t="shared" si="2"/>
        <v>1.2819951518383763</v>
      </c>
      <c r="N14" s="64"/>
      <c r="Q14" s="65"/>
    </row>
    <row r="15" spans="1:59">
      <c r="A15" s="84" t="s">
        <v>5</v>
      </c>
      <c r="B15" s="85">
        <f t="shared" si="1"/>
        <v>218601719.07999998</v>
      </c>
      <c r="C15" s="313">
        <v>113394429</v>
      </c>
      <c r="D15" s="313">
        <v>1657819.01</v>
      </c>
      <c r="E15" s="313">
        <v>95016017.379999995</v>
      </c>
      <c r="F15" s="364">
        <v>8173130.6900000004</v>
      </c>
      <c r="G15" s="313">
        <v>360323</v>
      </c>
      <c r="H15" s="233"/>
      <c r="I15" s="407">
        <f>IF(B15&lt;&gt;0,((+C15+D15)/B15*100),(IF(C15&lt;&gt;0,1,0)))</f>
        <v>52.630989588830822</v>
      </c>
      <c r="J15" s="407">
        <f>IF($B15&lt;&gt;0,(E15/$B15*100),(IF(E15&lt;&gt;0,1,0)))</f>
        <v>43.465356896497106</v>
      </c>
      <c r="K15" s="87">
        <f t="shared" si="2"/>
        <v>3.7388226974596401</v>
      </c>
      <c r="L15" s="87">
        <f t="shared" si="2"/>
        <v>0.16483081721243709</v>
      </c>
      <c r="N15" s="64"/>
      <c r="Q15" s="65"/>
    </row>
    <row r="16" spans="1:59">
      <c r="B16" s="85"/>
      <c r="C16" s="327"/>
      <c r="D16" s="327"/>
      <c r="E16" s="321"/>
      <c r="F16" s="364"/>
      <c r="G16" s="327"/>
      <c r="H16" s="233"/>
      <c r="I16" s="407"/>
      <c r="J16" s="407"/>
      <c r="K16" s="87"/>
      <c r="L16" s="87"/>
      <c r="N16" s="64"/>
    </row>
    <row r="17" spans="1:17">
      <c r="A17" s="84" t="s">
        <v>6</v>
      </c>
      <c r="B17" s="85">
        <f t="shared" si="1"/>
        <v>69314782.5</v>
      </c>
      <c r="C17" s="314">
        <v>13416327</v>
      </c>
      <c r="D17" s="313">
        <v>645219.96000000008</v>
      </c>
      <c r="E17" s="313">
        <v>50203283.580000006</v>
      </c>
      <c r="F17" s="364">
        <v>5049951.96</v>
      </c>
      <c r="G17" s="313">
        <v>0</v>
      </c>
      <c r="H17" s="233"/>
      <c r="I17" s="407">
        <f>IF(B17&lt;&gt;0,((+C17+D17)/B17*100),(IF(C17&lt;&gt;0,1,0)))</f>
        <v>20.286505205437237</v>
      </c>
      <c r="J17" s="407">
        <f>IF($B17&lt;&gt;0,(E17/$B17*100),(IF(E17&lt;&gt;0,1,0)))</f>
        <v>72.427960918726114</v>
      </c>
      <c r="K17" s="87">
        <f t="shared" si="2"/>
        <v>7.2855338758366583</v>
      </c>
      <c r="L17" s="87">
        <f t="shared" si="2"/>
        <v>0</v>
      </c>
      <c r="N17" s="64"/>
      <c r="Q17" s="65"/>
    </row>
    <row r="18" spans="1:17">
      <c r="A18" s="84" t="s">
        <v>7</v>
      </c>
      <c r="B18" s="85">
        <f t="shared" si="1"/>
        <v>339500240.87000006</v>
      </c>
      <c r="C18" s="314">
        <v>170412791</v>
      </c>
      <c r="D18" s="313">
        <v>1199695.1200000001</v>
      </c>
      <c r="E18" s="313">
        <v>156061146.47999999</v>
      </c>
      <c r="F18" s="364">
        <v>10437632.229999999</v>
      </c>
      <c r="G18" s="313">
        <v>1388976.04</v>
      </c>
      <c r="H18" s="233"/>
      <c r="I18" s="407">
        <f>IF(B18&lt;&gt;0,((+C18+D18)/B18*100),(IF(C18&lt;&gt;0,1,0)))</f>
        <v>50.54856093186487</v>
      </c>
      <c r="J18" s="407">
        <f>IF($B18&lt;&gt;0,(E18/$B18*100),(IF(E18&lt;&gt;0,1,0)))</f>
        <v>45.967904493993636</v>
      </c>
      <c r="K18" s="87">
        <f t="shared" si="2"/>
        <v>3.0744108467353728</v>
      </c>
      <c r="L18" s="87">
        <f t="shared" si="2"/>
        <v>0.4091237274060906</v>
      </c>
      <c r="N18" s="64"/>
      <c r="Q18" s="65"/>
    </row>
    <row r="19" spans="1:17">
      <c r="A19" s="84" t="s">
        <v>8</v>
      </c>
      <c r="B19" s="85">
        <f t="shared" si="1"/>
        <v>191238395.43000001</v>
      </c>
      <c r="C19" s="314">
        <v>72848292</v>
      </c>
      <c r="D19" s="313">
        <v>683149.01</v>
      </c>
      <c r="E19" s="313">
        <v>108635126.73999999</v>
      </c>
      <c r="F19" s="364">
        <v>9071827.6799999997</v>
      </c>
      <c r="G19" s="313">
        <v>0</v>
      </c>
      <c r="H19" s="233"/>
      <c r="I19" s="407">
        <f>IF(B19&lt;&gt;0,((+C19+D19)/B19*100),(IF(C19&lt;&gt;0,1,0)))</f>
        <v>38.450145351128043</v>
      </c>
      <c r="J19" s="407">
        <f>IF($B19&lt;&gt;0,(E19/$B19*100),(IF(E19&lt;&gt;0,1,0)))</f>
        <v>56.806127501610561</v>
      </c>
      <c r="K19" s="87">
        <f t="shared" si="2"/>
        <v>4.7437271472613922</v>
      </c>
      <c r="L19" s="87">
        <f t="shared" si="2"/>
        <v>0</v>
      </c>
      <c r="N19" s="64"/>
      <c r="Q19" s="65"/>
    </row>
    <row r="20" spans="1:17">
      <c r="A20" s="84" t="s">
        <v>9</v>
      </c>
      <c r="B20" s="85">
        <f t="shared" si="1"/>
        <v>351541353.44</v>
      </c>
      <c r="C20" s="314">
        <v>156862000</v>
      </c>
      <c r="D20" s="313">
        <v>2598322.8600000003</v>
      </c>
      <c r="E20" s="313">
        <v>179500299.77999994</v>
      </c>
      <c r="F20" s="364">
        <v>12580730.799999999</v>
      </c>
      <c r="G20" s="313">
        <v>0</v>
      </c>
      <c r="H20" s="233"/>
      <c r="I20" s="407">
        <f>IF(B20&lt;&gt;0,((+C20+D20)/B20*100),(IF(C20&lt;&gt;0,1,0)))</f>
        <v>45.360331380534497</v>
      </c>
      <c r="J20" s="407">
        <f>IF($B20&lt;&gt;0,(E20/$B20*100),(IF(E20&lt;&gt;0,1,0)))</f>
        <v>51.060934374719736</v>
      </c>
      <c r="K20" s="87">
        <f t="shared" si="2"/>
        <v>3.5787342447457577</v>
      </c>
      <c r="L20" s="87">
        <f t="shared" si="2"/>
        <v>0</v>
      </c>
      <c r="N20" s="64"/>
      <c r="Q20" s="65"/>
    </row>
    <row r="21" spans="1:17">
      <c r="A21" s="84" t="s">
        <v>10</v>
      </c>
      <c r="B21" s="85">
        <f t="shared" si="1"/>
        <v>61315922.329999998</v>
      </c>
      <c r="C21" s="314">
        <v>18359680</v>
      </c>
      <c r="D21" s="313">
        <v>752821.11</v>
      </c>
      <c r="E21" s="313">
        <v>37602318.280000001</v>
      </c>
      <c r="F21" s="364">
        <v>4601102.9400000004</v>
      </c>
      <c r="G21" s="313">
        <v>0</v>
      </c>
      <c r="H21" s="233"/>
      <c r="I21" s="407">
        <f>IF(B21&lt;&gt;0,((+C21+D21)/B21*100),(IF(C21&lt;&gt;0,1,0)))</f>
        <v>31.170535129745314</v>
      </c>
      <c r="J21" s="407">
        <f>IF($B21&lt;&gt;0,(E21/$B21*100),(IF(E21&lt;&gt;0,1,0)))</f>
        <v>61.325536420419049</v>
      </c>
      <c r="K21" s="87">
        <f t="shared" si="2"/>
        <v>7.5039284498356507</v>
      </c>
      <c r="L21" s="87">
        <f t="shared" si="2"/>
        <v>0</v>
      </c>
      <c r="N21" s="64"/>
      <c r="Q21" s="65"/>
    </row>
    <row r="22" spans="1:17">
      <c r="B22" s="85"/>
      <c r="C22" s="327"/>
      <c r="D22" s="327"/>
      <c r="E22" s="321"/>
      <c r="F22" s="364"/>
      <c r="G22" s="327"/>
      <c r="H22" s="233"/>
      <c r="I22" s="407"/>
      <c r="J22" s="407"/>
      <c r="K22" s="87"/>
      <c r="L22" s="87"/>
      <c r="N22" s="64"/>
    </row>
    <row r="23" spans="1:17">
      <c r="A23" s="84" t="s">
        <v>11</v>
      </c>
      <c r="B23" s="85">
        <f t="shared" si="1"/>
        <v>525427662.15999997</v>
      </c>
      <c r="C23" s="313">
        <v>227713100</v>
      </c>
      <c r="D23" s="313">
        <v>22611892.23</v>
      </c>
      <c r="E23" s="313">
        <v>258773336.92999998</v>
      </c>
      <c r="F23" s="364">
        <v>16329333.000000002</v>
      </c>
      <c r="G23" s="313">
        <v>0</v>
      </c>
      <c r="H23" s="233"/>
      <c r="I23" s="407">
        <f>IF(B23&lt;&gt;0,((+C23+D23)/B23*100),(IF(C23&lt;&gt;0,1,0)))</f>
        <v>47.64214186990646</v>
      </c>
      <c r="J23" s="407">
        <f t="shared" ref="J23:L27" si="3">IF($B23&lt;&gt;0,(E23/$B23*100),(IF(E23&lt;&gt;0,1,0)))</f>
        <v>49.250040598585755</v>
      </c>
      <c r="K23" s="87">
        <f t="shared" si="2"/>
        <v>3.1078175315077901</v>
      </c>
      <c r="L23" s="87">
        <f t="shared" si="2"/>
        <v>0</v>
      </c>
      <c r="N23" s="64"/>
      <c r="Q23" s="65"/>
    </row>
    <row r="24" spans="1:17">
      <c r="A24" s="84" t="s">
        <v>12</v>
      </c>
      <c r="B24" s="85">
        <f t="shared" si="1"/>
        <v>53998478.249999993</v>
      </c>
      <c r="C24" s="313">
        <v>26201544</v>
      </c>
      <c r="D24" s="313">
        <v>416135.81</v>
      </c>
      <c r="E24" s="313">
        <v>24004388.589999996</v>
      </c>
      <c r="F24" s="364">
        <v>3374904.8499999992</v>
      </c>
      <c r="G24" s="313">
        <v>1505</v>
      </c>
      <c r="H24" s="233"/>
      <c r="I24" s="407">
        <f>IF(B24&lt;&gt;0,((+C24+D24)/B24*100),(IF(C24&lt;&gt;0,1,0)))</f>
        <v>49.29338876322872</v>
      </c>
      <c r="J24" s="407">
        <f t="shared" si="3"/>
        <v>44.453824196425387</v>
      </c>
      <c r="K24" s="87">
        <f t="shared" si="2"/>
        <v>6.2499999247663984</v>
      </c>
      <c r="L24" s="87">
        <f t="shared" si="2"/>
        <v>2.7871155795024653E-3</v>
      </c>
      <c r="N24" s="64"/>
      <c r="Q24" s="65"/>
    </row>
    <row r="25" spans="1:17">
      <c r="A25" s="84" t="s">
        <v>13</v>
      </c>
      <c r="B25" s="85">
        <f t="shared" si="1"/>
        <v>482057564.37</v>
      </c>
      <c r="C25" s="313">
        <v>221300729</v>
      </c>
      <c r="D25" s="313">
        <v>4725006.8500000006</v>
      </c>
      <c r="E25" s="313">
        <v>230419111.25999999</v>
      </c>
      <c r="F25" s="364">
        <v>19273605.750000004</v>
      </c>
      <c r="G25" s="313">
        <v>6339111.5099999998</v>
      </c>
      <c r="H25" s="233"/>
      <c r="I25" s="407">
        <f>IF(B25&lt;&gt;0,((+C25+D25)/B25*100),(IF(C25&lt;&gt;0,1,0)))</f>
        <v>46.887706480737947</v>
      </c>
      <c r="J25" s="407">
        <f t="shared" si="3"/>
        <v>47.79908631060156</v>
      </c>
      <c r="K25" s="87">
        <f t="shared" si="2"/>
        <v>3.998195894963009</v>
      </c>
      <c r="L25" s="87">
        <f t="shared" si="2"/>
        <v>1.3150113136974773</v>
      </c>
      <c r="N25" s="64"/>
      <c r="Q25" s="65"/>
    </row>
    <row r="26" spans="1:17">
      <c r="A26" s="84" t="s">
        <v>14</v>
      </c>
      <c r="B26" s="85">
        <f t="shared" si="1"/>
        <v>795416718.44000006</v>
      </c>
      <c r="C26" s="313">
        <v>497485719</v>
      </c>
      <c r="D26" s="313">
        <v>6211290</v>
      </c>
      <c r="E26" s="313">
        <v>272535931.39000005</v>
      </c>
      <c r="F26" s="364">
        <v>18093989.049999997</v>
      </c>
      <c r="G26" s="313">
        <v>1089789</v>
      </c>
      <c r="H26" s="233"/>
      <c r="I26" s="407">
        <f>IF(B26&lt;&gt;0,((+C26+D26)/B26*100),(IF(C26&lt;&gt;0,1,0)))</f>
        <v>63.324921053692293</v>
      </c>
      <c r="J26" s="407">
        <f t="shared" si="3"/>
        <v>34.263289301299494</v>
      </c>
      <c r="K26" s="87">
        <f t="shared" si="2"/>
        <v>2.2747810839941334</v>
      </c>
      <c r="L26" s="87">
        <f t="shared" si="2"/>
        <v>0.13700856101407241</v>
      </c>
      <c r="N26" s="64"/>
      <c r="Q26" s="65"/>
    </row>
    <row r="27" spans="1:17">
      <c r="A27" s="84" t="s">
        <v>15</v>
      </c>
      <c r="B27" s="85">
        <f t="shared" si="1"/>
        <v>31602539.539999999</v>
      </c>
      <c r="C27" s="313">
        <v>17196312</v>
      </c>
      <c r="D27" s="313">
        <v>242421.5</v>
      </c>
      <c r="E27" s="313">
        <v>12016235.98</v>
      </c>
      <c r="F27" s="364">
        <v>2147570.06</v>
      </c>
      <c r="G27" s="313">
        <v>0</v>
      </c>
      <c r="H27" s="233"/>
      <c r="I27" s="407">
        <f>IF(B27&lt;&gt;0,((+C27+D27)/B27*100),(IF(C27&lt;&gt;0,1,0)))</f>
        <v>55.181430840162157</v>
      </c>
      <c r="J27" s="407">
        <f t="shared" si="3"/>
        <v>38.02300750163068</v>
      </c>
      <c r="K27" s="87">
        <f t="shared" si="3"/>
        <v>6.795561658207169</v>
      </c>
      <c r="L27" s="87">
        <f t="shared" si="3"/>
        <v>0</v>
      </c>
      <c r="N27" s="64"/>
      <c r="Q27" s="65"/>
    </row>
    <row r="28" spans="1:17">
      <c r="B28" s="85"/>
      <c r="C28" s="327"/>
      <c r="D28" s="327"/>
      <c r="E28" s="321"/>
      <c r="F28" s="364"/>
      <c r="G28" s="327"/>
      <c r="H28" s="233"/>
      <c r="I28" s="407"/>
      <c r="J28" s="407"/>
      <c r="K28" s="87"/>
      <c r="L28" s="87"/>
      <c r="N28" s="64"/>
    </row>
    <row r="29" spans="1:17">
      <c r="A29" s="84" t="s">
        <v>16</v>
      </c>
      <c r="B29" s="85">
        <f t="shared" si="1"/>
        <v>2276871893.8199997</v>
      </c>
      <c r="C29" s="313">
        <v>1448376344</v>
      </c>
      <c r="D29" s="313">
        <v>8895252.9699999988</v>
      </c>
      <c r="E29" s="313">
        <v>745395735.17999983</v>
      </c>
      <c r="F29" s="364">
        <v>73988182.670000002</v>
      </c>
      <c r="G29" s="313">
        <v>216379</v>
      </c>
      <c r="H29" s="233"/>
      <c r="I29" s="407">
        <f>IF(B29&lt;&gt;0,((+C29+D29)/B29*100),(IF(C29&lt;&gt;0,1,0)))</f>
        <v>64.00323184301233</v>
      </c>
      <c r="J29" s="407">
        <f t="shared" ref="J29:L33" si="4">IF($B29&lt;&gt;0,(E29/$B29*100),(IF(E29&lt;&gt;0,1,0)))</f>
        <v>32.737710769024396</v>
      </c>
      <c r="K29" s="87">
        <f t="shared" si="4"/>
        <v>3.249554042580193</v>
      </c>
      <c r="L29" s="87">
        <f t="shared" si="4"/>
        <v>9.5033453830804786E-3</v>
      </c>
      <c r="N29" s="64"/>
      <c r="Q29" s="65"/>
    </row>
    <row r="30" spans="1:17">
      <c r="A30" s="84" t="s">
        <v>17</v>
      </c>
      <c r="B30" s="85">
        <f t="shared" si="1"/>
        <v>1763495720.3200002</v>
      </c>
      <c r="C30" s="313">
        <v>624259951.56000006</v>
      </c>
      <c r="D30" s="313">
        <v>14261063.830000002</v>
      </c>
      <c r="E30" s="313">
        <v>1033448334.4100001</v>
      </c>
      <c r="F30" s="364">
        <v>91526370.519999981</v>
      </c>
      <c r="G30" s="313">
        <v>0</v>
      </c>
      <c r="H30" s="233"/>
      <c r="I30" s="407">
        <f>IF(B30&lt;&gt;0,((+C30+D30)/B30*100),(IF(C30&lt;&gt;0,1,0)))</f>
        <v>36.207687267544685</v>
      </c>
      <c r="J30" s="407">
        <f t="shared" si="4"/>
        <v>58.602259279794154</v>
      </c>
      <c r="K30" s="87">
        <f t="shared" si="4"/>
        <v>5.1900534526611617</v>
      </c>
      <c r="L30" s="87">
        <f t="shared" si="4"/>
        <v>0</v>
      </c>
      <c r="N30" s="64"/>
      <c r="Q30" s="65"/>
    </row>
    <row r="31" spans="1:17">
      <c r="A31" s="84" t="s">
        <v>18</v>
      </c>
      <c r="B31" s="85">
        <f t="shared" si="1"/>
        <v>91558314.74000001</v>
      </c>
      <c r="C31" s="313">
        <v>48131684</v>
      </c>
      <c r="D31" s="314">
        <v>901910.56999999983</v>
      </c>
      <c r="E31" s="313">
        <v>38208772.950000003</v>
      </c>
      <c r="F31" s="364">
        <v>4312729.080000001</v>
      </c>
      <c r="G31" s="313">
        <v>3218.14</v>
      </c>
      <c r="H31" s="233"/>
      <c r="I31" s="407">
        <f>IF(B31&lt;&gt;0,((+C31+D31)/B31*100),(IF(C31&lt;&gt;0,1,0)))</f>
        <v>53.554496616983052</v>
      </c>
      <c r="J31" s="407">
        <f t="shared" si="4"/>
        <v>41.731625422008065</v>
      </c>
      <c r="K31" s="87">
        <f t="shared" si="4"/>
        <v>4.710363108197158</v>
      </c>
      <c r="L31" s="87">
        <f t="shared" si="4"/>
        <v>3.5148528117174465E-3</v>
      </c>
      <c r="N31" s="64"/>
      <c r="Q31" s="65"/>
    </row>
    <row r="32" spans="1:17">
      <c r="A32" s="84" t="s">
        <v>19</v>
      </c>
      <c r="B32" s="85">
        <f t="shared" si="1"/>
        <v>211698385.80999997</v>
      </c>
      <c r="C32" s="313">
        <v>89910980</v>
      </c>
      <c r="D32" s="314">
        <v>1325377.3999999999</v>
      </c>
      <c r="E32" s="313">
        <v>106556210.54999998</v>
      </c>
      <c r="F32" s="364">
        <v>13118380.940000001</v>
      </c>
      <c r="G32" s="313">
        <v>787436.92</v>
      </c>
      <c r="H32" s="233"/>
      <c r="I32" s="407">
        <f>IF(B32&lt;&gt;0,((+C32+D32)/B32*100),(IF(C32&lt;&gt;0,1,0)))</f>
        <v>43.097332580459522</v>
      </c>
      <c r="J32" s="407">
        <f t="shared" si="4"/>
        <v>50.33397403683302</v>
      </c>
      <c r="K32" s="87">
        <f t="shared" si="4"/>
        <v>6.1967316802187593</v>
      </c>
      <c r="L32" s="87">
        <f t="shared" si="4"/>
        <v>0.37196170248871308</v>
      </c>
      <c r="N32" s="64"/>
      <c r="Q32" s="65"/>
    </row>
    <row r="33" spans="1:256">
      <c r="A33" s="84" t="s">
        <v>20</v>
      </c>
      <c r="B33" s="85">
        <f t="shared" si="1"/>
        <v>42580314.399999999</v>
      </c>
      <c r="C33" s="313">
        <v>9463487.2899999991</v>
      </c>
      <c r="D33" s="313">
        <v>126706.46</v>
      </c>
      <c r="E33" s="313">
        <v>29366367.100000001</v>
      </c>
      <c r="F33" s="364">
        <v>3623753.5500000003</v>
      </c>
      <c r="G33" s="313">
        <v>0</v>
      </c>
      <c r="H33" s="233"/>
      <c r="I33" s="407">
        <f>IF(B33&lt;&gt;0,((+C33+D33)/B33*100),(IF(C33&lt;&gt;0,1,0)))</f>
        <v>22.522599668733307</v>
      </c>
      <c r="J33" s="407">
        <f t="shared" si="4"/>
        <v>68.967003916720742</v>
      </c>
      <c r="K33" s="87">
        <f t="shared" si="4"/>
        <v>8.5103964145459674</v>
      </c>
      <c r="L33" s="87">
        <f t="shared" si="4"/>
        <v>0</v>
      </c>
      <c r="N33" s="64"/>
      <c r="Q33" s="65"/>
    </row>
    <row r="34" spans="1:256">
      <c r="B34" s="85"/>
      <c r="C34" s="329"/>
      <c r="D34" s="327"/>
      <c r="E34" s="313"/>
      <c r="F34" s="364"/>
      <c r="G34" s="327"/>
      <c r="H34" s="233"/>
      <c r="I34" s="407"/>
      <c r="J34" s="407"/>
      <c r="K34" s="87"/>
      <c r="L34" s="87"/>
      <c r="N34" s="64"/>
    </row>
    <row r="35" spans="1:256">
      <c r="A35" s="84" t="s">
        <v>21</v>
      </c>
      <c r="B35" s="85">
        <f t="shared" si="1"/>
        <v>54486129.350000001</v>
      </c>
      <c r="C35" s="313">
        <v>35169861.479999997</v>
      </c>
      <c r="D35" s="313">
        <v>768031.65</v>
      </c>
      <c r="E35" s="313">
        <v>15344394.070000002</v>
      </c>
      <c r="F35" s="364">
        <v>3194548.7</v>
      </c>
      <c r="G35" s="313">
        <v>9293.4500000000007</v>
      </c>
      <c r="H35" s="233"/>
      <c r="I35" s="407">
        <f>IF(B35&lt;&gt;0,((+C35+D35)/B35*100),(IF(C35&lt;&gt;0,1,0)))</f>
        <v>65.957875075227733</v>
      </c>
      <c r="J35" s="407">
        <f t="shared" ref="J35:L38" si="5">IF($B35&lt;&gt;0,(E35/$B35*100),(IF(E35&lt;&gt;0,1,0)))</f>
        <v>28.162018945102407</v>
      </c>
      <c r="K35" s="87">
        <f t="shared" si="5"/>
        <v>5.8630494368196482</v>
      </c>
      <c r="L35" s="87">
        <f t="shared" si="5"/>
        <v>1.7056542850203398E-2</v>
      </c>
      <c r="N35" s="64"/>
      <c r="Q35" s="65"/>
    </row>
    <row r="36" spans="1:256">
      <c r="A36" s="84" t="s">
        <v>22</v>
      </c>
      <c r="B36" s="85">
        <f t="shared" si="1"/>
        <v>286978554.20999998</v>
      </c>
      <c r="C36" s="313">
        <v>94453580</v>
      </c>
      <c r="D36" s="313">
        <v>651623.1</v>
      </c>
      <c r="E36" s="313">
        <v>176561137.09</v>
      </c>
      <c r="F36" s="364">
        <v>14936349.960000001</v>
      </c>
      <c r="G36" s="313">
        <v>375864.06</v>
      </c>
      <c r="H36" s="233"/>
      <c r="I36" s="407">
        <f>IF(B36&lt;&gt;0,((+C36+D36)/B36*100),(IF(C36&lt;&gt;0,1,0)))</f>
        <v>33.140177795447954</v>
      </c>
      <c r="J36" s="407">
        <f t="shared" si="5"/>
        <v>61.5241572932308</v>
      </c>
      <c r="K36" s="87">
        <f t="shared" si="5"/>
        <v>5.2046920373952918</v>
      </c>
      <c r="L36" s="87">
        <f t="shared" si="5"/>
        <v>0.13097287392595788</v>
      </c>
      <c r="N36" s="64"/>
      <c r="Q36" s="65"/>
    </row>
    <row r="37" spans="1:256">
      <c r="A37" s="84" t="s">
        <v>23</v>
      </c>
      <c r="B37" s="85">
        <f t="shared" si="1"/>
        <v>189451242.41000003</v>
      </c>
      <c r="C37" s="313">
        <v>40520465.039999999</v>
      </c>
      <c r="D37" s="313">
        <v>529144.79</v>
      </c>
      <c r="E37" s="313">
        <v>134679699.89000005</v>
      </c>
      <c r="F37" s="364">
        <v>12069052.060000006</v>
      </c>
      <c r="G37" s="313">
        <v>1652880.63</v>
      </c>
      <c r="H37" s="233"/>
      <c r="I37" s="407">
        <f>IF(B37&lt;&gt;0,((+C37+D37)/B37*100),(IF(C37&lt;&gt;0,1,0)))</f>
        <v>21.667638231246155</v>
      </c>
      <c r="J37" s="407">
        <f t="shared" si="5"/>
        <v>71.089372746647712</v>
      </c>
      <c r="K37" s="87">
        <f t="shared" si="5"/>
        <v>6.3705320199910975</v>
      </c>
      <c r="L37" s="87">
        <f t="shared" si="5"/>
        <v>0.87245700211504873</v>
      </c>
      <c r="N37" s="64"/>
      <c r="Q37" s="65"/>
    </row>
    <row r="38" spans="1:256">
      <c r="A38" s="90" t="s">
        <v>24</v>
      </c>
      <c r="B38" s="91">
        <f t="shared" si="1"/>
        <v>107129095.41</v>
      </c>
      <c r="C38" s="315">
        <v>75471333.709999993</v>
      </c>
      <c r="D38" s="315">
        <v>474222.92000000004</v>
      </c>
      <c r="E38" s="315">
        <v>25420777.200000003</v>
      </c>
      <c r="F38" s="315">
        <v>5762761.5799999991</v>
      </c>
      <c r="G38" s="315">
        <v>0</v>
      </c>
      <c r="H38" s="301"/>
      <c r="I38" s="408">
        <f>IF(B38&lt;&gt;0,((+C38+D38)/B38*100),(IF(C38&lt;&gt;0,1,0)))</f>
        <v>70.891625042986078</v>
      </c>
      <c r="J38" s="408">
        <f t="shared" si="5"/>
        <v>23.729106553836441</v>
      </c>
      <c r="K38" s="93">
        <f t="shared" si="5"/>
        <v>5.379268403177492</v>
      </c>
      <c r="L38" s="93">
        <f t="shared" si="5"/>
        <v>0</v>
      </c>
      <c r="N38" s="64"/>
      <c r="Q38" s="65"/>
    </row>
    <row r="39" spans="1:256">
      <c r="A39" s="394"/>
      <c r="B39" s="85"/>
      <c r="C39" s="135"/>
      <c r="D39" s="135"/>
      <c r="E39" s="86"/>
      <c r="F39" s="86"/>
      <c r="G39" s="135"/>
      <c r="H39" s="85"/>
      <c r="I39" s="87"/>
      <c r="J39" s="87"/>
      <c r="K39" s="87"/>
      <c r="L39" s="87"/>
      <c r="N39" s="64"/>
      <c r="Q39" s="65"/>
    </row>
    <row r="40" spans="1:256">
      <c r="A40" s="409" t="s">
        <v>214</v>
      </c>
      <c r="D40" s="88"/>
      <c r="I40" s="137"/>
      <c r="J40" s="137"/>
      <c r="K40" s="137"/>
    </row>
    <row r="41" spans="1:256">
      <c r="A41" s="410" t="s">
        <v>207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</row>
    <row r="42" spans="1:256">
      <c r="D42" s="88"/>
    </row>
    <row r="43" spans="1:256">
      <c r="A43" s="411"/>
      <c r="D43" s="88"/>
    </row>
    <row r="44" spans="1:256">
      <c r="A44" s="411"/>
      <c r="B44" s="424"/>
      <c r="C44" s="313"/>
      <c r="D44" s="364"/>
      <c r="E44" s="364"/>
      <c r="F44" s="364"/>
      <c r="G44" s="364"/>
      <c r="I44" s="65"/>
      <c r="K44" s="424"/>
    </row>
    <row r="45" spans="1:256">
      <c r="B45" s="424"/>
      <c r="C45" s="380"/>
      <c r="D45" s="364"/>
      <c r="E45" s="364"/>
      <c r="F45" s="364"/>
      <c r="G45" s="364"/>
      <c r="I45" s="65"/>
      <c r="K45" s="424"/>
    </row>
    <row r="46" spans="1:256">
      <c r="B46" s="424"/>
      <c r="C46" s="364"/>
      <c r="D46" s="364"/>
      <c r="E46" s="364"/>
      <c r="F46" s="364"/>
      <c r="G46" s="364"/>
      <c r="I46" s="65"/>
      <c r="K46" s="424"/>
    </row>
    <row r="47" spans="1:256">
      <c r="B47" s="424"/>
      <c r="C47" s="364"/>
      <c r="D47" s="364"/>
      <c r="E47" s="364"/>
      <c r="F47" s="364"/>
      <c r="G47" s="364"/>
      <c r="I47" s="65"/>
      <c r="K47" s="424"/>
    </row>
    <row r="48" spans="1:256">
      <c r="B48" s="424"/>
      <c r="C48" s="364"/>
      <c r="D48" s="364"/>
      <c r="E48" s="364"/>
      <c r="F48" s="364"/>
      <c r="G48" s="364"/>
      <c r="I48" s="65"/>
      <c r="K48" s="424"/>
    </row>
    <row r="49" spans="2:11">
      <c r="B49" s="424"/>
      <c r="C49" s="364"/>
      <c r="D49" s="364"/>
      <c r="E49" s="364"/>
      <c r="F49" s="364"/>
      <c r="G49" s="364"/>
      <c r="I49" s="65"/>
    </row>
    <row r="50" spans="2:11">
      <c r="B50" s="424"/>
      <c r="C50" s="364"/>
      <c r="D50" s="364"/>
      <c r="E50" s="364"/>
      <c r="F50" s="364"/>
      <c r="G50" s="364"/>
      <c r="I50" s="65"/>
      <c r="K50" s="424"/>
    </row>
    <row r="51" spans="2:11">
      <c r="B51" s="424"/>
      <c r="C51" s="364"/>
      <c r="D51" s="364"/>
      <c r="E51" s="364"/>
      <c r="F51" s="364"/>
      <c r="G51" s="364"/>
      <c r="I51" s="65"/>
      <c r="K51" s="424"/>
    </row>
    <row r="52" spans="2:11">
      <c r="B52" s="424"/>
      <c r="C52" s="364"/>
      <c r="D52" s="364"/>
      <c r="E52" s="364"/>
      <c r="F52" s="364"/>
      <c r="G52" s="364"/>
      <c r="I52" s="65"/>
      <c r="K52" s="424"/>
    </row>
    <row r="53" spans="2:11">
      <c r="B53" s="424"/>
      <c r="C53" s="364"/>
      <c r="D53" s="364"/>
      <c r="E53" s="364"/>
      <c r="F53" s="364"/>
      <c r="G53" s="364"/>
      <c r="I53" s="65"/>
      <c r="K53" s="424"/>
    </row>
    <row r="54" spans="2:11">
      <c r="B54" s="424"/>
      <c r="C54" s="364"/>
      <c r="D54" s="364"/>
      <c r="E54" s="364"/>
      <c r="F54" s="364"/>
      <c r="G54" s="364"/>
      <c r="I54" s="65"/>
      <c r="K54" s="424"/>
    </row>
    <row r="55" spans="2:11">
      <c r="B55" s="424"/>
      <c r="C55" s="364"/>
      <c r="D55" s="364"/>
      <c r="E55" s="364"/>
      <c r="F55" s="364"/>
      <c r="G55" s="364"/>
      <c r="I55" s="65"/>
    </row>
    <row r="56" spans="2:11">
      <c r="B56" s="424"/>
      <c r="C56" s="364"/>
      <c r="D56" s="364"/>
      <c r="E56" s="364"/>
      <c r="F56" s="364"/>
      <c r="G56" s="364"/>
      <c r="I56" s="65"/>
      <c r="K56" s="424"/>
    </row>
    <row r="57" spans="2:11">
      <c r="B57" s="424"/>
      <c r="C57" s="364"/>
      <c r="D57" s="364"/>
      <c r="E57" s="364"/>
      <c r="F57" s="364"/>
      <c r="G57" s="364"/>
      <c r="I57" s="65"/>
      <c r="K57" s="424"/>
    </row>
    <row r="58" spans="2:11">
      <c r="B58" s="424"/>
      <c r="C58" s="364"/>
      <c r="D58" s="364"/>
      <c r="E58" s="364"/>
      <c r="F58" s="364"/>
      <c r="G58" s="364"/>
      <c r="I58" s="65"/>
      <c r="K58" s="424"/>
    </row>
    <row r="59" spans="2:11">
      <c r="B59" s="424"/>
      <c r="C59" s="364"/>
      <c r="D59" s="364"/>
      <c r="E59" s="364"/>
      <c r="F59" s="364"/>
      <c r="G59" s="364"/>
      <c r="I59" s="65"/>
      <c r="K59" s="424"/>
    </row>
    <row r="60" spans="2:11">
      <c r="B60" s="424"/>
      <c r="C60" s="364"/>
      <c r="D60" s="364"/>
      <c r="E60" s="364"/>
      <c r="F60" s="364"/>
      <c r="G60" s="364"/>
      <c r="I60" s="65"/>
      <c r="K60" s="424"/>
    </row>
    <row r="61" spans="2:11">
      <c r="B61" s="424"/>
      <c r="C61" s="364"/>
      <c r="D61" s="364"/>
      <c r="E61" s="364"/>
      <c r="F61" s="364"/>
      <c r="G61" s="364"/>
      <c r="I61" s="65"/>
    </row>
    <row r="62" spans="2:11">
      <c r="B62" s="424"/>
      <c r="C62" s="364"/>
      <c r="D62" s="364"/>
      <c r="E62" s="364"/>
      <c r="F62" s="364"/>
      <c r="G62" s="364"/>
      <c r="I62" s="65"/>
      <c r="K62" s="424"/>
    </row>
    <row r="63" spans="2:11">
      <c r="B63" s="424"/>
      <c r="C63" s="364"/>
      <c r="D63" s="364"/>
      <c r="E63" s="364"/>
      <c r="F63" s="364"/>
      <c r="G63" s="364"/>
      <c r="I63" s="65"/>
      <c r="K63" s="424"/>
    </row>
    <row r="64" spans="2:11">
      <c r="B64" s="424"/>
      <c r="C64" s="364"/>
      <c r="D64" s="364"/>
      <c r="E64" s="364"/>
      <c r="F64" s="364"/>
      <c r="G64" s="364"/>
      <c r="I64" s="65"/>
      <c r="K64" s="424"/>
    </row>
    <row r="65" spans="2:11">
      <c r="B65" s="424"/>
      <c r="C65" s="364"/>
      <c r="D65" s="364"/>
      <c r="E65" s="364"/>
      <c r="F65" s="364"/>
      <c r="G65" s="364"/>
      <c r="I65" s="65"/>
      <c r="K65" s="424"/>
    </row>
    <row r="66" spans="2:11">
      <c r="B66" s="424"/>
      <c r="C66" s="364"/>
      <c r="D66" s="364"/>
      <c r="E66" s="364"/>
      <c r="F66" s="364"/>
      <c r="G66" s="364"/>
      <c r="I66" s="65"/>
      <c r="K66" s="424"/>
    </row>
    <row r="67" spans="2:11">
      <c r="B67" s="424"/>
      <c r="C67" s="364"/>
      <c r="D67" s="364"/>
      <c r="E67" s="364"/>
      <c r="F67" s="364"/>
      <c r="G67" s="364"/>
      <c r="I67" s="65"/>
    </row>
    <row r="68" spans="2:11">
      <c r="B68" s="424"/>
      <c r="C68" s="364"/>
      <c r="D68" s="364"/>
      <c r="E68" s="364"/>
      <c r="F68" s="364"/>
      <c r="G68" s="364"/>
      <c r="I68" s="65"/>
      <c r="K68" s="424"/>
    </row>
    <row r="69" spans="2:11">
      <c r="B69" s="424"/>
      <c r="C69" s="364"/>
      <c r="D69" s="364"/>
      <c r="E69" s="364"/>
      <c r="F69" s="364"/>
      <c r="G69" s="364"/>
      <c r="I69" s="65"/>
      <c r="K69" s="424"/>
    </row>
    <row r="70" spans="2:11">
      <c r="B70" s="424"/>
      <c r="C70" s="364"/>
      <c r="D70" s="364"/>
      <c r="E70" s="364"/>
      <c r="F70" s="364"/>
      <c r="G70" s="364"/>
      <c r="I70" s="65"/>
      <c r="K70" s="424"/>
    </row>
    <row r="71" spans="2:11">
      <c r="B71" s="424"/>
      <c r="C71" s="364"/>
      <c r="D71" s="364"/>
      <c r="E71" s="364"/>
      <c r="F71" s="364"/>
      <c r="G71" s="364"/>
      <c r="I71" s="65"/>
      <c r="K71" s="424"/>
    </row>
  </sheetData>
  <sheetProtection password="CAB5" sheet="1" objects="1" scenarios="1"/>
  <mergeCells count="6">
    <mergeCell ref="C7:D7"/>
    <mergeCell ref="C6:F6"/>
    <mergeCell ref="I6:L6"/>
    <mergeCell ref="A1:L1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4" zoomScaleNormal="100" workbookViewId="0">
      <selection activeCell="L43" sqref="L43"/>
    </sheetView>
  </sheetViews>
  <sheetFormatPr defaultRowHeight="12.75"/>
  <cols>
    <col min="1" max="1" width="14.140625" customWidth="1"/>
    <col min="2" max="2" width="16.42578125" customWidth="1"/>
    <col min="3" max="3" width="16.140625" customWidth="1"/>
    <col min="4" max="4" width="14.5703125" customWidth="1"/>
    <col min="5" max="5" width="15.28515625" customWidth="1"/>
    <col min="6" max="6" width="2.7109375" customWidth="1"/>
    <col min="7" max="7" width="13" customWidth="1"/>
    <col min="8" max="8" width="11.7109375" customWidth="1"/>
    <col min="9" max="9" width="12.7109375" customWidth="1"/>
    <col min="10" max="10" width="13.140625" customWidth="1"/>
  </cols>
  <sheetData>
    <row r="1" spans="1:10">
      <c r="A1" s="474" t="s">
        <v>106</v>
      </c>
      <c r="B1" s="474"/>
      <c r="C1" s="474"/>
      <c r="D1" s="474"/>
      <c r="E1" s="474"/>
      <c r="F1" s="474"/>
      <c r="G1" s="474"/>
      <c r="H1" s="474"/>
      <c r="I1" s="474"/>
      <c r="J1" s="474"/>
    </row>
    <row r="3" spans="1:10">
      <c r="A3" s="466" t="s">
        <v>212</v>
      </c>
      <c r="B3" s="474"/>
      <c r="C3" s="474"/>
      <c r="D3" s="474"/>
      <c r="E3" s="474"/>
      <c r="F3" s="474"/>
      <c r="G3" s="474"/>
      <c r="H3" s="474"/>
      <c r="I3" s="474"/>
      <c r="J3" s="474"/>
    </row>
    <row r="4" spans="1:10">
      <c r="A4" s="466" t="s">
        <v>262</v>
      </c>
      <c r="B4" s="474"/>
      <c r="C4" s="474"/>
      <c r="D4" s="474"/>
      <c r="E4" s="474"/>
      <c r="F4" s="474"/>
      <c r="G4" s="474"/>
      <c r="H4" s="474"/>
      <c r="I4" s="474"/>
      <c r="J4" s="474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" customHeight="1" thickTop="1">
      <c r="A6" s="3"/>
      <c r="B6" s="562" t="s">
        <v>172</v>
      </c>
      <c r="C6" s="562"/>
      <c r="D6" s="562"/>
      <c r="E6" s="562"/>
      <c r="F6" s="186"/>
      <c r="G6" s="508" t="s">
        <v>173</v>
      </c>
      <c r="H6" s="508"/>
      <c r="I6" s="508"/>
      <c r="J6" s="508"/>
    </row>
    <row r="7" spans="1:10">
      <c r="A7" s="3" t="s">
        <v>77</v>
      </c>
      <c r="B7" s="4"/>
      <c r="C7" s="74" t="s">
        <v>109</v>
      </c>
      <c r="D7" s="4" t="s">
        <v>34</v>
      </c>
      <c r="E7" s="4"/>
      <c r="F7" s="4"/>
      <c r="G7" s="4"/>
      <c r="H7" s="4"/>
      <c r="I7" s="4" t="s">
        <v>34</v>
      </c>
      <c r="J7" s="4"/>
    </row>
    <row r="8" spans="1:10">
      <c r="A8" s="3" t="s">
        <v>33</v>
      </c>
      <c r="B8" s="4" t="s">
        <v>108</v>
      </c>
      <c r="C8" s="73" t="s">
        <v>58</v>
      </c>
      <c r="D8" s="4" t="s">
        <v>39</v>
      </c>
      <c r="E8" s="4" t="s">
        <v>41</v>
      </c>
      <c r="F8" s="4"/>
      <c r="G8" s="4" t="s">
        <v>108</v>
      </c>
      <c r="H8" s="4" t="s">
        <v>109</v>
      </c>
      <c r="I8" s="4" t="s">
        <v>39</v>
      </c>
      <c r="J8" s="4" t="s">
        <v>41</v>
      </c>
    </row>
    <row r="9" spans="1:10" ht="13.5" thickBot="1">
      <c r="A9" s="7" t="s">
        <v>132</v>
      </c>
      <c r="B9" s="8" t="s">
        <v>45</v>
      </c>
      <c r="C9" s="182"/>
      <c r="D9" s="8" t="s">
        <v>40</v>
      </c>
      <c r="E9" s="8" t="s">
        <v>38</v>
      </c>
      <c r="F9" s="8"/>
      <c r="G9" s="8" t="s">
        <v>45</v>
      </c>
      <c r="H9" s="8" t="s">
        <v>116</v>
      </c>
      <c r="I9" s="8" t="s">
        <v>40</v>
      </c>
      <c r="J9" s="8" t="s">
        <v>38</v>
      </c>
    </row>
    <row r="10" spans="1:10">
      <c r="A10" s="3" t="s">
        <v>0</v>
      </c>
      <c r="B10" s="10">
        <f>SUM(B12:B39)</f>
        <v>6844790255.4700003</v>
      </c>
      <c r="C10" s="10">
        <f>SUM(C12:C39)</f>
        <v>5703952005.7900009</v>
      </c>
      <c r="D10" s="10">
        <f>SUM(D12:D39)</f>
        <v>597805463.33000004</v>
      </c>
      <c r="E10" s="10">
        <f>SUM(E12:E39)</f>
        <v>543032786.35000002</v>
      </c>
      <c r="F10" s="10"/>
      <c r="G10" s="37">
        <f>+B10/(table11!$B9*1000)</f>
        <v>1.0186097163978051E-2</v>
      </c>
      <c r="H10" s="37">
        <f>+C10/(table11!$B9*1000)</f>
        <v>8.4883549650353642E-3</v>
      </c>
      <c r="I10" s="37">
        <f>+D10/(table11!$B9*1000)</f>
        <v>8.8962616930008092E-4</v>
      </c>
      <c r="J10" s="37">
        <f>+E10/(table11!$B9*1000)</f>
        <v>8.0811602964260879E-4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30677077.850000001</v>
      </c>
      <c r="C12" s="40">
        <v>30468856.700000003</v>
      </c>
      <c r="D12" s="2">
        <v>208221.15</v>
      </c>
      <c r="E12" s="2">
        <v>0</v>
      </c>
      <c r="F12" s="2"/>
      <c r="G12" s="36">
        <f>+B12/(table11!$B11*1000)*100</f>
        <v>0.78862132750362923</v>
      </c>
      <c r="H12" s="36">
        <f>+C12/(table11!$B11*1000)*100</f>
        <v>0.78326854779852662</v>
      </c>
      <c r="I12" s="36">
        <f>+D12/(table11!$B11*1000)*100</f>
        <v>5.3527797051025937E-3</v>
      </c>
      <c r="J12" s="36">
        <f>+E12/(table11!$B11*1000)*100</f>
        <v>0</v>
      </c>
    </row>
    <row r="13" spans="1:10">
      <c r="A13" s="3" t="s">
        <v>2</v>
      </c>
      <c r="B13" s="1">
        <f t="shared" si="0"/>
        <v>670535677.75999999</v>
      </c>
      <c r="C13" s="40">
        <v>599286042.75999999</v>
      </c>
      <c r="D13" s="2">
        <v>12649753</v>
      </c>
      <c r="E13" s="2">
        <v>58599882</v>
      </c>
      <c r="F13" s="2"/>
      <c r="G13" s="36">
        <f>+B13/(table11!$B12*1000)*100</f>
        <v>0.86179381089661455</v>
      </c>
      <c r="H13" s="36">
        <f>+C13/(table11!$B12*1000)*100</f>
        <v>0.77022151055792898</v>
      </c>
      <c r="I13" s="36">
        <f>+D13/(table11!$B12*1000)*100</f>
        <v>1.625786547434508E-2</v>
      </c>
      <c r="J13" s="36">
        <f>+E13/(table11!$B12*1000)*100</f>
        <v>7.5314434864340501E-2</v>
      </c>
    </row>
    <row r="14" spans="1:10">
      <c r="A14" s="3" t="s">
        <v>3</v>
      </c>
      <c r="B14" s="1">
        <f t="shared" si="0"/>
        <v>300029161.79000008</v>
      </c>
      <c r="C14" s="40">
        <v>279687124.57000005</v>
      </c>
      <c r="D14" s="2">
        <v>20342037.219999999</v>
      </c>
      <c r="E14" s="2">
        <v>0</v>
      </c>
      <c r="F14" s="2"/>
      <c r="G14" s="36">
        <f>+B14/(table11!$B13*1000)*100</f>
        <v>0.83584884092684864</v>
      </c>
      <c r="H14" s="36">
        <f>+C14/(table11!$B13*1000)*100</f>
        <v>0.77917812221741634</v>
      </c>
      <c r="I14" s="36">
        <f>+D14/(table11!$B13*1000)*100</f>
        <v>5.6670718709432188E-2</v>
      </c>
      <c r="J14" s="36">
        <f>+E14/(table11!$B13*1000)*100</f>
        <v>0</v>
      </c>
    </row>
    <row r="15" spans="1:10">
      <c r="A15" s="3" t="s">
        <v>4</v>
      </c>
      <c r="B15" s="1">
        <f t="shared" si="0"/>
        <v>819371026.18999982</v>
      </c>
      <c r="C15" s="40">
        <v>716621075.18999982</v>
      </c>
      <c r="D15" s="2">
        <v>67288984</v>
      </c>
      <c r="E15" s="2">
        <v>35460967</v>
      </c>
      <c r="F15" s="2"/>
      <c r="G15" s="36">
        <f>+B15/(table11!$B14*1000)*100</f>
        <v>1.050396477401492</v>
      </c>
      <c r="H15" s="36">
        <f>+C15/(table11!$B14*1000)*100</f>
        <v>0.91867570239992524</v>
      </c>
      <c r="I15" s="36">
        <f>+D15/(table11!$B14*1000)*100</f>
        <v>8.6261424314917998E-2</v>
      </c>
      <c r="J15" s="36">
        <f>+E15/(table11!$B14*1000)*100</f>
        <v>4.5459350686648872E-2</v>
      </c>
    </row>
    <row r="16" spans="1:10">
      <c r="A16" s="3" t="s">
        <v>5</v>
      </c>
      <c r="B16" s="1">
        <f t="shared" si="0"/>
        <v>128394883.93999997</v>
      </c>
      <c r="C16" s="40">
        <v>115834819.37999997</v>
      </c>
      <c r="D16" s="2">
        <v>4877636.5600000005</v>
      </c>
      <c r="E16" s="2">
        <v>7682428</v>
      </c>
      <c r="F16" s="2"/>
      <c r="G16" s="36">
        <f>+B16/(table11!$B15*1000)*100</f>
        <v>1.0496436133181208</v>
      </c>
      <c r="H16" s="36">
        <f>+C16/(table11!$B15*1000)*100</f>
        <v>0.94696357542480347</v>
      </c>
      <c r="I16" s="36">
        <f>+D16/(table11!$B15*1000)*100</f>
        <v>3.9875265323527115E-2</v>
      </c>
      <c r="J16" s="36">
        <f>+E16/(table11!$B15*1000)*100</f>
        <v>6.2804772569790182E-2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15997049.039999999</v>
      </c>
      <c r="C18" s="40">
        <v>14061546.959999999</v>
      </c>
      <c r="D18" s="2">
        <v>11.73</v>
      </c>
      <c r="E18" s="2">
        <v>1935490.35</v>
      </c>
      <c r="F18" s="2"/>
      <c r="G18" s="36">
        <f>+B18/(table11!$B17*1000)*100</f>
        <v>0.61229067431762918</v>
      </c>
      <c r="H18" s="36">
        <f>+C18/(table11!$B17*1000)*100</f>
        <v>0.53820889393781646</v>
      </c>
      <c r="I18" s="36">
        <f>+D18/(table11!$B17*1000)*100</f>
        <v>4.4896840609709048E-7</v>
      </c>
      <c r="J18" s="36">
        <f>+E18/(table11!$B17*1000)*100</f>
        <v>7.4081331411406631E-2</v>
      </c>
    </row>
    <row r="19" spans="1:10">
      <c r="A19" s="3" t="s">
        <v>7</v>
      </c>
      <c r="B19" s="1">
        <f t="shared" si="0"/>
        <v>194982182.06</v>
      </c>
      <c r="C19" s="40">
        <v>172143637.84999999</v>
      </c>
      <c r="D19" s="2">
        <v>9099385.2100000009</v>
      </c>
      <c r="E19" s="2">
        <v>13739159</v>
      </c>
      <c r="F19" s="2"/>
      <c r="G19" s="36">
        <f>+B19/(table11!$B18*1000)*100</f>
        <v>1.0548558508381922</v>
      </c>
      <c r="H19" s="36">
        <f>+C19/(table11!$B18*1000)*100</f>
        <v>0.93129906359733627</v>
      </c>
      <c r="I19" s="36">
        <f>+D19/(table11!$B18*1000)*100</f>
        <v>4.9227778796963835E-2</v>
      </c>
      <c r="J19" s="36">
        <f>+E19/(table11!$B18*1000)*100</f>
        <v>7.4329008443891884E-2</v>
      </c>
    </row>
    <row r="20" spans="1:10">
      <c r="A20" s="3" t="s">
        <v>8</v>
      </c>
      <c r="B20" s="1">
        <f t="shared" si="0"/>
        <v>86312101.580000028</v>
      </c>
      <c r="C20" s="40">
        <v>73537243.680000022</v>
      </c>
      <c r="D20" s="2">
        <v>4948020.9000000004</v>
      </c>
      <c r="E20" s="2">
        <v>7826837</v>
      </c>
      <c r="F20" s="2"/>
      <c r="G20" s="36">
        <f>+B20/(table11!$B19*1000)*100</f>
        <v>0.89268883389400422</v>
      </c>
      <c r="H20" s="36">
        <f>+C20/(table11!$B19*1000)*100</f>
        <v>0.76056398936866709</v>
      </c>
      <c r="I20" s="36">
        <f>+D20/(table11!$B19*1000)*100</f>
        <v>5.1175245723916719E-2</v>
      </c>
      <c r="J20" s="36">
        <f>+E20/(table11!$B19*1000)*100</f>
        <v>8.0949598801420414E-2</v>
      </c>
    </row>
    <row r="21" spans="1:10">
      <c r="A21" s="3" t="s">
        <v>195</v>
      </c>
      <c r="B21" s="1">
        <f t="shared" si="0"/>
        <v>202175681.28999996</v>
      </c>
      <c r="C21" s="40">
        <v>159668437.30999997</v>
      </c>
      <c r="D21" s="2">
        <v>27446762.98</v>
      </c>
      <c r="E21" s="2">
        <v>15060481</v>
      </c>
      <c r="F21" s="2"/>
      <c r="G21" s="36">
        <f>+B21/(table11!$B20*1000)*100</f>
        <v>1.2385644529799817</v>
      </c>
      <c r="H21" s="36">
        <f>+C21/(table11!$B20*1000)*100</f>
        <v>0.97815745916227681</v>
      </c>
      <c r="I21" s="36">
        <f>+D21/(table11!$B20*1000)*100</f>
        <v>0.16814378840961203</v>
      </c>
      <c r="J21" s="36">
        <f>+E21/(table11!$B20*1000)*100</f>
        <v>9.2263205408092977E-2</v>
      </c>
    </row>
    <row r="22" spans="1:10">
      <c r="A22" s="3" t="s">
        <v>10</v>
      </c>
      <c r="B22" s="1">
        <f t="shared" si="0"/>
        <v>21987832.82</v>
      </c>
      <c r="C22" s="40">
        <v>19126295.82</v>
      </c>
      <c r="D22" s="2">
        <v>303262</v>
      </c>
      <c r="E22" s="2">
        <v>2558275</v>
      </c>
      <c r="F22" s="2"/>
      <c r="G22" s="36">
        <f>+B22/(table11!$B21*1000)*100</f>
        <v>0.76044391683471979</v>
      </c>
      <c r="H22" s="36">
        <f>+C22/(table11!$B21*1000)*100</f>
        <v>0.661478347000654</v>
      </c>
      <c r="I22" s="36">
        <f>+D22/(table11!$B21*1000)*100</f>
        <v>1.0488243429673793E-2</v>
      </c>
      <c r="J22" s="36">
        <f>+E22/(table11!$B21*1000)*100</f>
        <v>8.8477326404391987E-2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308012772.23000002</v>
      </c>
      <c r="C24" s="40">
        <v>250971927.22999999</v>
      </c>
      <c r="D24" s="2">
        <v>28346431</v>
      </c>
      <c r="E24" s="2">
        <v>28694414</v>
      </c>
      <c r="F24" s="2"/>
      <c r="G24" s="36">
        <f>+B24/(table11!$B23*1000)*100</f>
        <v>1.1775069420522017</v>
      </c>
      <c r="H24" s="36">
        <f>+C24/(table11!$B23*1000)*100</f>
        <v>0.95944458547606182</v>
      </c>
      <c r="I24" s="36">
        <f>+D24/(table11!$B23*1000)*100</f>
        <v>0.1083660234062617</v>
      </c>
      <c r="J24" s="36">
        <f>+E24/(table11!$B23*1000)*100</f>
        <v>0.1096963331698782</v>
      </c>
    </row>
    <row r="25" spans="1:10">
      <c r="A25" s="3" t="s">
        <v>12</v>
      </c>
      <c r="B25" s="1">
        <f t="shared" si="0"/>
        <v>26629274.280000001</v>
      </c>
      <c r="C25" s="40">
        <v>26617679.810000002</v>
      </c>
      <c r="D25" s="2">
        <v>11594.47</v>
      </c>
      <c r="E25" s="2">
        <v>0</v>
      </c>
      <c r="F25" s="2"/>
      <c r="G25" s="36">
        <f>+B25/(table11!$B24*1000)*100</f>
        <v>0.59680933136707348</v>
      </c>
      <c r="H25" s="36">
        <f>+C25/(table11!$B24*1000)*100</f>
        <v>0.5965494787020893</v>
      </c>
      <c r="I25" s="36">
        <f>+D25/(table11!$B24*1000)*100</f>
        <v>2.5985266498428935E-4</v>
      </c>
      <c r="J25" s="36">
        <f>+E25/(table11!$B24*1000)*100</f>
        <v>0</v>
      </c>
    </row>
    <row r="26" spans="1:10">
      <c r="A26" s="3" t="s">
        <v>13</v>
      </c>
      <c r="B26" s="1">
        <f t="shared" si="0"/>
        <v>264888804.84999996</v>
      </c>
      <c r="C26" s="40">
        <v>226337135.84999996</v>
      </c>
      <c r="D26" s="2">
        <v>8379356</v>
      </c>
      <c r="E26" s="2">
        <v>30172313</v>
      </c>
      <c r="F26" s="2"/>
      <c r="G26" s="36">
        <f>+B26/(table11!$B25*1000)*100</f>
        <v>0.99001387292677878</v>
      </c>
      <c r="H26" s="36">
        <f>+C26/(table11!$B25*1000)*100</f>
        <v>0.84592817947478827</v>
      </c>
      <c r="I26" s="36">
        <f>+D26/(table11!$B25*1000)*100</f>
        <v>3.1317588868619343E-2</v>
      </c>
      <c r="J26" s="36">
        <f>+E26/(table11!$B25*1000)*100</f>
        <v>0.11276810458337118</v>
      </c>
    </row>
    <row r="27" spans="1:10">
      <c r="A27" s="3" t="s">
        <v>14</v>
      </c>
      <c r="B27" s="1">
        <f t="shared" si="0"/>
        <v>608498117</v>
      </c>
      <c r="C27" s="40">
        <v>504048403</v>
      </c>
      <c r="D27" s="2">
        <v>61097542</v>
      </c>
      <c r="E27" s="2">
        <v>43352172</v>
      </c>
      <c r="F27" s="2"/>
      <c r="G27" s="36">
        <f>+B27/(table11!$B26*1000)*100</f>
        <v>1.3411807461215457</v>
      </c>
      <c r="H27" s="36">
        <f>+C27/(table11!$B26*1000)*100</f>
        <v>1.1109648400389602</v>
      </c>
      <c r="I27" s="36">
        <f>+D27/(table11!$B26*1000)*100</f>
        <v>0.13466409291411574</v>
      </c>
      <c r="J27" s="36">
        <f>+E27/(table11!$B26*1000)*100</f>
        <v>9.555181316846964E-2</v>
      </c>
    </row>
    <row r="28" spans="1:10">
      <c r="A28" s="3" t="s">
        <v>15</v>
      </c>
      <c r="B28" s="1">
        <f t="shared" si="0"/>
        <v>17522356.999999996</v>
      </c>
      <c r="C28" s="40">
        <v>17468056.999999996</v>
      </c>
      <c r="D28" s="2">
        <v>54300</v>
      </c>
      <c r="E28" s="2"/>
      <c r="F28" s="2"/>
      <c r="G28" s="36">
        <f>+B28/(table11!$B27*1000)*100</f>
        <v>0.59395243189448033</v>
      </c>
      <c r="H28" s="36">
        <f>+C28/(table11!$B27*1000)*100</f>
        <v>0.59211183379161847</v>
      </c>
      <c r="I28" s="36">
        <f>+D28/(table11!$B27*1000)*100</f>
        <v>1.8405981028619773E-3</v>
      </c>
      <c r="J28" s="36">
        <f>+E28/(table11!$B27*1000)*100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1904773730.9699998</v>
      </c>
      <c r="C30" s="40">
        <v>1461024396.9699998</v>
      </c>
      <c r="D30" s="2">
        <v>227374605</v>
      </c>
      <c r="E30" s="2">
        <v>216374729</v>
      </c>
      <c r="F30" s="2"/>
      <c r="G30" s="36">
        <f>+B30/(table11!$B29*1000)*100</f>
        <v>1.1280699664664613</v>
      </c>
      <c r="H30" s="36">
        <f>+C30/(table11!$B29*1000)*100</f>
        <v>0.86526694257659731</v>
      </c>
      <c r="I30" s="36">
        <f>+D30/(table11!$B29*1000)*100</f>
        <v>0.13465875703097605</v>
      </c>
      <c r="J30" s="36">
        <f>+E30/(table11!$B30*1000)*100</f>
        <v>0.28236238309008227</v>
      </c>
    </row>
    <row r="31" spans="1:10">
      <c r="A31" s="3" t="s">
        <v>17</v>
      </c>
      <c r="B31" s="1">
        <f t="shared" si="0"/>
        <v>809407927.12000036</v>
      </c>
      <c r="C31" s="40">
        <v>638979467.12000036</v>
      </c>
      <c r="D31" s="2">
        <v>112777969</v>
      </c>
      <c r="E31" s="2">
        <v>57650491</v>
      </c>
      <c r="F31" s="2"/>
      <c r="G31" s="36">
        <f>+B31/(table11!$B30*1000)*100</f>
        <v>1.0562525127119022</v>
      </c>
      <c r="H31" s="36">
        <f>+C31/(table11!$B30*1000)*100</f>
        <v>0.83384860106114411</v>
      </c>
      <c r="I31" s="36">
        <f>+D31/(table11!$B30*1000)*100</f>
        <v>0.14717178958037852</v>
      </c>
      <c r="J31" s="36">
        <f>+E31/(table11!$B30*1000)*100</f>
        <v>7.5232122070379756E-2</v>
      </c>
    </row>
    <row r="32" spans="1:10">
      <c r="A32" s="3" t="s">
        <v>18</v>
      </c>
      <c r="B32" s="1">
        <f t="shared" si="0"/>
        <v>52179948.609999992</v>
      </c>
      <c r="C32" s="40">
        <v>49047559.069999993</v>
      </c>
      <c r="D32" s="2">
        <v>3132389.54</v>
      </c>
      <c r="E32" s="2">
        <v>0</v>
      </c>
      <c r="F32" s="2"/>
      <c r="G32" s="36">
        <f>+B32/(table11!$B31*1000)*100</f>
        <v>0.68177213644968038</v>
      </c>
      <c r="H32" s="36">
        <f>+C32/(table11!$B31*1000)*100</f>
        <v>0.64084499938329476</v>
      </c>
      <c r="I32" s="36">
        <f>+D32/(table11!$B31*1000)*100</f>
        <v>4.0927137066385698E-2</v>
      </c>
      <c r="J32" s="36">
        <f>+E32/(table11!$B31*1000)*100</f>
        <v>0</v>
      </c>
    </row>
    <row r="33" spans="1:10">
      <c r="A33" s="3" t="s">
        <v>19</v>
      </c>
      <c r="B33" s="1">
        <f t="shared" si="0"/>
        <v>101524325.48999998</v>
      </c>
      <c r="C33" s="40">
        <v>91284761.169999972</v>
      </c>
      <c r="D33" s="2">
        <v>4769032.32</v>
      </c>
      <c r="E33" s="2">
        <v>5470532</v>
      </c>
      <c r="F33" s="2"/>
      <c r="G33" s="36">
        <f>+B33/(table11!$B32*1000)*100</f>
        <v>0.83921497635675357</v>
      </c>
      <c r="H33" s="36">
        <f>+C33/(table11!$B32*1000)*100</f>
        <v>0.75457323471269122</v>
      </c>
      <c r="I33" s="36">
        <f>+D33/(table11!$B32*1000)*100</f>
        <v>3.9421521161129111E-2</v>
      </c>
      <c r="J33" s="36">
        <f>+E33/(table11!$B32*1000)*100</f>
        <v>4.5220220482933095E-2</v>
      </c>
    </row>
    <row r="34" spans="1:10">
      <c r="A34" s="3" t="s">
        <v>20</v>
      </c>
      <c r="B34" s="1">
        <f t="shared" si="0"/>
        <v>9867098.6999999993</v>
      </c>
      <c r="C34" s="40">
        <v>9590193.75</v>
      </c>
      <c r="D34" s="2">
        <v>276904.95</v>
      </c>
      <c r="E34" s="2">
        <v>0</v>
      </c>
      <c r="F34" s="2"/>
      <c r="G34" s="36">
        <f>+B34/(table11!$B33*1000)*100</f>
        <v>0.68962013611946305</v>
      </c>
      <c r="H34" s="36">
        <f>+C34/(table11!$B33*1000)*100</f>
        <v>0.67026700759434221</v>
      </c>
      <c r="I34" s="36">
        <f>+D34/(table11!$B33*1000)*100</f>
        <v>1.9353128525120875E-2</v>
      </c>
      <c r="J34" s="36">
        <f>+E34/(table11!$B33*1000)*100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39594725.929999977</v>
      </c>
      <c r="C36" s="40">
        <v>35937893.12999998</v>
      </c>
      <c r="D36" s="2">
        <v>292400.8</v>
      </c>
      <c r="E36" s="2">
        <v>3364432</v>
      </c>
      <c r="F36" s="2"/>
      <c r="G36" s="36">
        <f>+B36/(table11!$B35*1000)*100</f>
        <v>0.46402191986985003</v>
      </c>
      <c r="H36" s="36">
        <f>+C36/(table11!$B35*1000)*100</f>
        <v>0.42116645019192062</v>
      </c>
      <c r="I36" s="36">
        <f>+D36/(table11!$B35*1000)*100</f>
        <v>3.4267286210630963E-3</v>
      </c>
      <c r="J36" s="36">
        <f>+E36/(table11!$B35*1000)*100</f>
        <v>3.9428741056866314E-2</v>
      </c>
    </row>
    <row r="37" spans="1:10">
      <c r="A37" s="3" t="s">
        <v>22</v>
      </c>
      <c r="B37" s="1">
        <f t="shared" si="0"/>
        <v>100521250.09999999</v>
      </c>
      <c r="C37" s="40">
        <v>95105203.099999994</v>
      </c>
      <c r="D37" s="2">
        <v>0</v>
      </c>
      <c r="E37" s="2">
        <v>5416047</v>
      </c>
      <c r="F37" s="2"/>
      <c r="G37" s="36">
        <f>+B37/(table11!$B36*1000)*100</f>
        <v>0.81540484444391081</v>
      </c>
      <c r="H37" s="36">
        <f>+C37/(table11!$B36*1000)*100</f>
        <v>0.77147113931049338</v>
      </c>
      <c r="I37" s="36">
        <f>+D37/(table11!$B36*1000)*100</f>
        <v>0</v>
      </c>
      <c r="J37" s="36">
        <f>+E37/(table11!$B36*1000)*100</f>
        <v>4.3933705133417461E-2</v>
      </c>
    </row>
    <row r="38" spans="1:10">
      <c r="A38" s="3" t="s">
        <v>23</v>
      </c>
      <c r="B38" s="1">
        <f t="shared" si="0"/>
        <v>50832828.739999987</v>
      </c>
      <c r="C38" s="40">
        <v>41158691.739999987</v>
      </c>
      <c r="D38" s="2">
        <v>0</v>
      </c>
      <c r="E38" s="2">
        <v>9674137</v>
      </c>
      <c r="F38" s="2"/>
      <c r="G38" s="36">
        <f>+B38/(table11!$B37*1000)*100</f>
        <v>0.83542869816455845</v>
      </c>
      <c r="H38" s="36">
        <f>+C38/(table11!$B37*1000)*100</f>
        <v>0.67643593934891777</v>
      </c>
      <c r="I38" s="36">
        <f>+D38/(table11!$B37*1000)*100</f>
        <v>0</v>
      </c>
      <c r="J38" s="36">
        <f>+E38/(table11!$B37*1000)*100</f>
        <v>0.15899275881564068</v>
      </c>
    </row>
    <row r="39" spans="1:10">
      <c r="A39" s="12" t="s">
        <v>24</v>
      </c>
      <c r="B39" s="14">
        <f t="shared" si="0"/>
        <v>80074420.129999995</v>
      </c>
      <c r="C39" s="41">
        <v>75945556.629999995</v>
      </c>
      <c r="D39" s="13">
        <v>4128863.5</v>
      </c>
      <c r="E39" s="13">
        <v>0</v>
      </c>
      <c r="F39" s="13"/>
      <c r="G39" s="35">
        <f>+B39/(table11!$B38*1000)*100</f>
        <v>0.53897883539477254</v>
      </c>
      <c r="H39" s="35">
        <f>+C39/(table11!$B38*1000)*100</f>
        <v>0.51118756276212507</v>
      </c>
      <c r="I39" s="35">
        <v>0</v>
      </c>
      <c r="J39" s="35">
        <f>+E39/(table11!$B38*1000)*100</f>
        <v>0</v>
      </c>
    </row>
    <row r="40" spans="1:10">
      <c r="A40" s="56"/>
      <c r="B40" s="1"/>
      <c r="G40" s="36"/>
      <c r="H40" s="36"/>
      <c r="I40" s="36"/>
      <c r="J40" s="36"/>
    </row>
    <row r="41" spans="1:10">
      <c r="A41" s="62"/>
    </row>
    <row r="42" spans="1:10">
      <c r="B42" s="429"/>
      <c r="C42" s="429"/>
      <c r="D42" s="429"/>
    </row>
    <row r="43" spans="1:10">
      <c r="B43" s="429"/>
      <c r="C43" s="429"/>
      <c r="D43" s="429"/>
    </row>
    <row r="44" spans="1:10">
      <c r="B44" s="429"/>
      <c r="C44" s="429"/>
      <c r="D44" s="429"/>
    </row>
    <row r="45" spans="1:10">
      <c r="B45" s="429"/>
      <c r="C45" s="429"/>
      <c r="D45" s="429"/>
    </row>
    <row r="46" spans="1:10">
      <c r="B46" s="429"/>
      <c r="C46" s="429"/>
      <c r="D46" s="429"/>
    </row>
    <row r="47" spans="1:10">
      <c r="B47" s="429"/>
      <c r="C47" s="429"/>
      <c r="D47" s="429"/>
    </row>
    <row r="48" spans="1:10">
      <c r="B48" s="429"/>
      <c r="C48" s="429"/>
      <c r="D48" s="429"/>
    </row>
    <row r="49" spans="2:4">
      <c r="B49" s="429"/>
      <c r="C49" s="429"/>
      <c r="D49" s="429"/>
    </row>
    <row r="50" spans="2:4">
      <c r="B50" s="429"/>
      <c r="C50" s="429"/>
      <c r="D50" s="429"/>
    </row>
    <row r="51" spans="2:4">
      <c r="B51" s="429"/>
      <c r="C51" s="429"/>
      <c r="D51" s="429"/>
    </row>
    <row r="52" spans="2:4">
      <c r="B52" s="429"/>
      <c r="C52" s="429"/>
      <c r="D52" s="429"/>
    </row>
    <row r="53" spans="2:4">
      <c r="B53" s="429"/>
      <c r="C53" s="429"/>
      <c r="D53" s="429"/>
    </row>
    <row r="54" spans="2:4">
      <c r="B54" s="429"/>
      <c r="C54" s="429"/>
      <c r="D54" s="429"/>
    </row>
    <row r="55" spans="2:4">
      <c r="B55" s="429"/>
      <c r="C55" s="429"/>
      <c r="D55" s="429"/>
    </row>
    <row r="56" spans="2:4">
      <c r="B56" s="429"/>
      <c r="C56" s="429"/>
      <c r="D56" s="429"/>
    </row>
    <row r="57" spans="2:4">
      <c r="B57" s="429"/>
      <c r="C57" s="429"/>
      <c r="D57" s="429"/>
    </row>
    <row r="58" spans="2:4">
      <c r="B58" s="429"/>
      <c r="C58" s="429"/>
      <c r="D58" s="429"/>
    </row>
    <row r="59" spans="2:4">
      <c r="B59" s="429"/>
      <c r="C59" s="429"/>
      <c r="D59" s="429"/>
    </row>
    <row r="60" spans="2:4">
      <c r="B60" s="429"/>
      <c r="C60" s="429"/>
      <c r="D60" s="429"/>
    </row>
    <row r="61" spans="2:4">
      <c r="B61" s="429"/>
      <c r="C61" s="429"/>
      <c r="D61" s="429"/>
    </row>
    <row r="62" spans="2:4">
      <c r="B62" s="429"/>
      <c r="C62" s="429"/>
      <c r="D62" s="429"/>
    </row>
    <row r="63" spans="2:4">
      <c r="B63" s="429"/>
      <c r="C63" s="429"/>
      <c r="D63" s="429"/>
    </row>
    <row r="64" spans="2:4">
      <c r="B64" s="429"/>
      <c r="C64" s="429"/>
      <c r="D64" s="429"/>
    </row>
    <row r="65" spans="2:4">
      <c r="B65" s="429"/>
      <c r="C65" s="429"/>
      <c r="D65" s="429"/>
    </row>
    <row r="66" spans="2:4">
      <c r="B66" s="429"/>
      <c r="C66" s="429"/>
      <c r="D66" s="429"/>
    </row>
    <row r="67" spans="2:4">
      <c r="B67" s="429"/>
      <c r="C67" s="429"/>
      <c r="D67" s="429"/>
    </row>
    <row r="68" spans="2:4">
      <c r="B68" s="429"/>
      <c r="C68" s="429"/>
      <c r="D68" s="429"/>
    </row>
    <row r="69" spans="2:4">
      <c r="B69" s="429"/>
      <c r="C69" s="429"/>
      <c r="D69" s="429"/>
    </row>
  </sheetData>
  <sheetProtection password="C975" sheet="1" objects="1" scenarios="1"/>
  <mergeCells count="5">
    <mergeCell ref="G6:J6"/>
    <mergeCell ref="A1:J1"/>
    <mergeCell ref="A3:J3"/>
    <mergeCell ref="A4:J4"/>
    <mergeCell ref="B6:E6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C39" sqref="C39"/>
    </sheetView>
  </sheetViews>
  <sheetFormatPr defaultRowHeight="12.75"/>
  <cols>
    <col min="1" max="1" width="14.28515625" bestFit="1" customWidth="1"/>
    <col min="2" max="3" width="15" bestFit="1" customWidth="1"/>
    <col min="4" max="5" width="13.42578125" bestFit="1" customWidth="1"/>
    <col min="6" max="6" width="4.7109375" customWidth="1"/>
    <col min="7" max="7" width="11.7109375" customWidth="1"/>
    <col min="8" max="8" width="11.42578125" customWidth="1"/>
    <col min="9" max="9" width="11.140625" customWidth="1"/>
    <col min="10" max="10" width="12.7109375" customWidth="1"/>
  </cols>
  <sheetData>
    <row r="1" spans="1:10">
      <c r="A1" s="474" t="s">
        <v>213</v>
      </c>
      <c r="B1" s="474"/>
      <c r="C1" s="474"/>
      <c r="D1" s="474"/>
      <c r="E1" s="474"/>
      <c r="F1" s="474"/>
      <c r="G1" s="474"/>
      <c r="H1" s="474"/>
      <c r="I1" s="474"/>
      <c r="J1" s="474"/>
    </row>
    <row r="3" spans="1:10">
      <c r="A3" s="474" t="s">
        <v>212</v>
      </c>
      <c r="B3" s="474"/>
      <c r="C3" s="474"/>
      <c r="D3" s="474"/>
      <c r="E3" s="474"/>
      <c r="F3" s="474"/>
      <c r="G3" s="474"/>
      <c r="H3" s="474"/>
      <c r="I3" s="474"/>
      <c r="J3" s="474"/>
    </row>
    <row r="4" spans="1:10">
      <c r="A4" s="466" t="s">
        <v>262</v>
      </c>
      <c r="B4" s="474"/>
      <c r="C4" s="474"/>
      <c r="D4" s="474"/>
      <c r="E4" s="474"/>
      <c r="F4" s="474"/>
      <c r="G4" s="474"/>
      <c r="H4" s="474"/>
      <c r="I4" s="474"/>
      <c r="J4" s="474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Top="1">
      <c r="A6" s="3"/>
      <c r="B6" s="562" t="s">
        <v>172</v>
      </c>
      <c r="C6" s="562"/>
      <c r="D6" s="562"/>
      <c r="E6" s="562"/>
      <c r="F6" s="186"/>
      <c r="G6" s="508" t="s">
        <v>211</v>
      </c>
      <c r="H6" s="508"/>
      <c r="I6" s="508"/>
      <c r="J6" s="508"/>
    </row>
    <row r="7" spans="1:10">
      <c r="A7" s="3" t="s">
        <v>77</v>
      </c>
      <c r="B7" s="4"/>
      <c r="C7" s="74" t="s">
        <v>109</v>
      </c>
      <c r="D7" s="4" t="s">
        <v>34</v>
      </c>
      <c r="E7" s="4"/>
      <c r="F7" s="4"/>
      <c r="G7" s="4"/>
      <c r="H7" s="4"/>
      <c r="I7" s="4" t="s">
        <v>34</v>
      </c>
      <c r="J7" s="4"/>
    </row>
    <row r="8" spans="1:10">
      <c r="A8" s="3" t="s">
        <v>33</v>
      </c>
      <c r="B8" s="4" t="s">
        <v>108</v>
      </c>
      <c r="C8" s="73" t="s">
        <v>58</v>
      </c>
      <c r="D8" s="4" t="s">
        <v>39</v>
      </c>
      <c r="E8" s="4" t="s">
        <v>41</v>
      </c>
      <c r="F8" s="4"/>
      <c r="G8" s="4" t="s">
        <v>108</v>
      </c>
      <c r="H8" s="4" t="s">
        <v>109</v>
      </c>
      <c r="I8" s="4" t="s">
        <v>39</v>
      </c>
      <c r="J8" s="4" t="s">
        <v>41</v>
      </c>
    </row>
    <row r="9" spans="1:10" ht="13.5" thickBot="1">
      <c r="A9" s="7" t="s">
        <v>132</v>
      </c>
      <c r="B9" s="8" t="s">
        <v>45</v>
      </c>
      <c r="C9" s="182"/>
      <c r="D9" s="8" t="s">
        <v>40</v>
      </c>
      <c r="E9" s="8" t="s">
        <v>38</v>
      </c>
      <c r="F9" s="8"/>
      <c r="G9" s="8" t="s">
        <v>45</v>
      </c>
      <c r="H9" s="8" t="s">
        <v>116</v>
      </c>
      <c r="I9" s="8" t="s">
        <v>40</v>
      </c>
      <c r="J9" s="8" t="s">
        <v>38</v>
      </c>
    </row>
    <row r="10" spans="1:10">
      <c r="A10" s="3" t="s">
        <v>0</v>
      </c>
      <c r="B10" s="10">
        <f>SUM(B12:B39)</f>
        <v>6854747809.9399996</v>
      </c>
      <c r="C10" s="10">
        <f>SUM(C12:C39)</f>
        <v>5703952005.7900009</v>
      </c>
      <c r="D10" s="10">
        <f>SUM(D12:D39)</f>
        <v>607763017.80000007</v>
      </c>
      <c r="E10" s="10">
        <f>SUM(E12:E39)</f>
        <v>543032786.35000002</v>
      </c>
      <c r="F10" s="10"/>
      <c r="G10" s="37">
        <f>+B10/table9!C10</f>
        <v>1.7471234248485602E-2</v>
      </c>
      <c r="H10" s="37">
        <f>+C10/table9!C10</f>
        <v>1.4538110576550694E-2</v>
      </c>
      <c r="I10" s="37">
        <f>+D10/table9!C10</f>
        <v>1.5490533490018024E-3</v>
      </c>
      <c r="J10" s="37">
        <f>E10/table9!C10</f>
        <v>1.3840703229331104E-3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30677077.850000001</v>
      </c>
      <c r="C12" s="40">
        <v>30468856.700000003</v>
      </c>
      <c r="D12" s="2">
        <v>208221.15</v>
      </c>
      <c r="E12" s="193">
        <v>0</v>
      </c>
      <c r="F12" s="2"/>
      <c r="G12" s="36">
        <f>+B12/table9!C12*100</f>
        <v>1.2496370890303981</v>
      </c>
      <c r="H12" s="36">
        <f>(+C12/table9!C12)*100</f>
        <v>1.2411551575689712</v>
      </c>
      <c r="I12" s="36">
        <f>(+D12/table9!C12)*100</f>
        <v>8.4819314614270475E-3</v>
      </c>
      <c r="J12" s="36">
        <f>(E12/table9!C12)*100</f>
        <v>0</v>
      </c>
    </row>
    <row r="13" spans="1:10">
      <c r="A13" s="3" t="s">
        <v>2</v>
      </c>
      <c r="B13" s="1">
        <f t="shared" si="0"/>
        <v>670535677.75999999</v>
      </c>
      <c r="C13" s="40">
        <v>599286042.75999999</v>
      </c>
      <c r="D13" s="2">
        <v>12649753</v>
      </c>
      <c r="E13" s="193">
        <v>58599882</v>
      </c>
      <c r="F13" s="2"/>
      <c r="G13" s="36">
        <f>+B13/table9!C13*100</f>
        <v>1.5251756730961397</v>
      </c>
      <c r="H13" s="36">
        <f>(+C13/table9!C13)*100</f>
        <v>1.3631138863437964</v>
      </c>
      <c r="I13" s="36">
        <f>(+D13/table9!C13)*100</f>
        <v>2.877266070423825E-2</v>
      </c>
      <c r="J13" s="36">
        <f>(E13/table9!C13)*100</f>
        <v>0.13328912604810531</v>
      </c>
    </row>
    <row r="14" spans="1:10">
      <c r="A14" s="3" t="s">
        <v>3</v>
      </c>
      <c r="B14" s="1">
        <f t="shared" si="0"/>
        <v>300029161.79000008</v>
      </c>
      <c r="C14" s="40">
        <v>279687124.57000005</v>
      </c>
      <c r="D14" s="2">
        <v>20342037.219999999</v>
      </c>
      <c r="E14" s="193">
        <v>0</v>
      </c>
      <c r="F14" s="2"/>
      <c r="G14" s="36">
        <f>+B14/table9!C14*100</f>
        <v>1.389438706511303</v>
      </c>
      <c r="H14" s="36">
        <f>(+C14/table9!C14)*100</f>
        <v>1.2952344841145997</v>
      </c>
      <c r="I14" s="36">
        <f>(+D14/table9!C14)*100</f>
        <v>9.4204222396703091E-2</v>
      </c>
      <c r="J14" s="36">
        <f>(E14/table9!C14)*100</f>
        <v>0</v>
      </c>
    </row>
    <row r="15" spans="1:10">
      <c r="A15" s="3" t="s">
        <v>4</v>
      </c>
      <c r="B15" s="1">
        <f t="shared" si="0"/>
        <v>819371026.18999982</v>
      </c>
      <c r="C15" s="40">
        <v>716621075.18999982</v>
      </c>
      <c r="D15" s="2">
        <v>67288984</v>
      </c>
      <c r="E15" s="193">
        <v>35460967</v>
      </c>
      <c r="F15" s="2"/>
      <c r="G15" s="36">
        <f>+B15/table9!C15*100</f>
        <v>1.6645420904807695</v>
      </c>
      <c r="H15" s="36">
        <f>(+C15/table9!C15)*100</f>
        <v>1.4558068377471967</v>
      </c>
      <c r="I15" s="36">
        <f>(+D15/table9!C15)*100</f>
        <v>0.13669673751401931</v>
      </c>
      <c r="J15" s="36">
        <f>(E15/table9!C15)*100</f>
        <v>7.2038515219553637E-2</v>
      </c>
    </row>
    <row r="16" spans="1:10">
      <c r="A16" s="3" t="s">
        <v>5</v>
      </c>
      <c r="B16" s="1">
        <f t="shared" si="0"/>
        <v>128394883.93999997</v>
      </c>
      <c r="C16" s="40">
        <v>115834819.37999997</v>
      </c>
      <c r="D16" s="2">
        <v>4877636.5600000005</v>
      </c>
      <c r="E16" s="193">
        <v>7682428</v>
      </c>
      <c r="F16" s="2"/>
      <c r="G16" s="36">
        <f>+B16/table9!C16*100</f>
        <v>1.7931397894671008</v>
      </c>
      <c r="H16" s="36">
        <f>(+C16/table9!C16)*100</f>
        <v>1.6177281933840648</v>
      </c>
      <c r="I16" s="36">
        <f>(+D16/table9!C16)*100</f>
        <v>6.812019237762347E-2</v>
      </c>
      <c r="J16" s="36">
        <f>(E16/table9!C16)*100</f>
        <v>0.10729140370541283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15997049.039999999</v>
      </c>
      <c r="C18" s="40">
        <v>14061546.959999999</v>
      </c>
      <c r="D18" s="2">
        <v>11.73</v>
      </c>
      <c r="E18" s="193">
        <v>1935490.35</v>
      </c>
      <c r="F18" s="2"/>
      <c r="G18" s="36">
        <f>+B18/table9!C18*100</f>
        <v>1.0358713769739081</v>
      </c>
      <c r="H18" s="36">
        <f>(+C18/table9!C18)*100</f>
        <v>0.91054006119609121</v>
      </c>
      <c r="I18" s="36">
        <f>(+D18/table9!C18)*100</f>
        <v>7.5956329329999635E-7</v>
      </c>
      <c r="J18" s="36">
        <f>(E18/table9!C18)*100</f>
        <v>0.12533055621452369</v>
      </c>
    </row>
    <row r="19" spans="1:10">
      <c r="A19" s="3" t="s">
        <v>7</v>
      </c>
      <c r="B19" s="1">
        <f t="shared" si="0"/>
        <v>194982182.06</v>
      </c>
      <c r="C19" s="40">
        <v>172143637.84999999</v>
      </c>
      <c r="D19" s="2">
        <v>9099385.2100000009</v>
      </c>
      <c r="E19" s="193">
        <v>13739159</v>
      </c>
      <c r="F19" s="2"/>
      <c r="G19" s="36">
        <f>+B19/table9!C19*100</f>
        <v>1.7160735196773944</v>
      </c>
      <c r="H19" s="36">
        <f>(+C19/table9!C19)*100</f>
        <v>1.5150673532026437</v>
      </c>
      <c r="I19" s="36">
        <f>(+D19/table9!C19)*100</f>
        <v>8.0085338256292604E-2</v>
      </c>
      <c r="J19" s="36">
        <f>(E19/table9!C19)*100</f>
        <v>0.12092082821845793</v>
      </c>
    </row>
    <row r="20" spans="1:10">
      <c r="A20" s="3" t="s">
        <v>8</v>
      </c>
      <c r="B20" s="1">
        <f t="shared" si="0"/>
        <v>86312101.580000028</v>
      </c>
      <c r="C20" s="40">
        <v>73537243.680000022</v>
      </c>
      <c r="D20" s="2">
        <v>4948020.9000000004</v>
      </c>
      <c r="E20" s="193">
        <v>7826837</v>
      </c>
      <c r="F20" s="2"/>
      <c r="G20" s="36">
        <f>+B20/table9!C20*100</f>
        <v>1.5209905125172343</v>
      </c>
      <c r="H20" s="36">
        <f>(+C20/table9!C20)*100</f>
        <v>1.295872165159577</v>
      </c>
      <c r="I20" s="36">
        <f>(+D20/table9!C20)*100</f>
        <v>8.7193947394056545E-2</v>
      </c>
      <c r="J20" s="36">
        <f>(E20/table9!C20)*100</f>
        <v>0.13792439996360067</v>
      </c>
    </row>
    <row r="21" spans="1:10">
      <c r="A21" s="3" t="s">
        <v>195</v>
      </c>
      <c r="B21" s="1">
        <f t="shared" si="0"/>
        <v>202175681.28999996</v>
      </c>
      <c r="C21" s="40">
        <v>159668437.30999997</v>
      </c>
      <c r="D21" s="2">
        <v>27446762.98</v>
      </c>
      <c r="E21" s="193">
        <v>15060481</v>
      </c>
      <c r="F21" s="2"/>
      <c r="G21" s="36">
        <f>+B21/table9!C21*100</f>
        <v>2.0814255914928208</v>
      </c>
      <c r="H21" s="36">
        <f>(+C21/table9!C21)*100</f>
        <v>1.6438078479577221</v>
      </c>
      <c r="I21" s="36">
        <f>(+D21/table9!C21)*100</f>
        <v>0.28256808388475285</v>
      </c>
      <c r="J21" s="36">
        <f>(E21/table9!C21)*100</f>
        <v>0.15504965965034637</v>
      </c>
    </row>
    <row r="22" spans="1:10">
      <c r="A22" s="3" t="s">
        <v>10</v>
      </c>
      <c r="B22" s="1">
        <f t="shared" si="0"/>
        <v>21987832.82</v>
      </c>
      <c r="C22" s="40">
        <v>19126295.82</v>
      </c>
      <c r="D22" s="2">
        <v>303262</v>
      </c>
      <c r="E22" s="193">
        <v>2558275</v>
      </c>
      <c r="F22" s="2"/>
      <c r="G22" s="36">
        <f>+B22/table9!C22*100</f>
        <v>1.3352527253408835</v>
      </c>
      <c r="H22" s="36">
        <f>(+C22/table9!C22)*100</f>
        <v>1.1614804800635621</v>
      </c>
      <c r="I22" s="36">
        <f>(+D22/table9!C22)*100</f>
        <v>1.8416158395747114E-2</v>
      </c>
      <c r="J22" s="36">
        <f>(E22/table9!C22)*100</f>
        <v>0.15535608688157418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308012772.23000002</v>
      </c>
      <c r="C24" s="40">
        <v>250971927.22999999</v>
      </c>
      <c r="D24" s="2">
        <v>28346431</v>
      </c>
      <c r="E24" s="2">
        <v>28694414</v>
      </c>
      <c r="F24" s="2"/>
      <c r="G24" s="36">
        <f>+B24/table9!C24*100</f>
        <v>1.9671962769757123</v>
      </c>
      <c r="H24" s="36">
        <f>(+C24/table9!C24)*100</f>
        <v>1.6028914557595368</v>
      </c>
      <c r="I24" s="36">
        <f>(+D24/table9!C24)*100</f>
        <v>0.18104117282224078</v>
      </c>
      <c r="J24" s="36">
        <f>(E24/table9!C24)*100</f>
        <v>0.1832636483939345</v>
      </c>
    </row>
    <row r="25" spans="1:10">
      <c r="A25" s="3" t="s">
        <v>12</v>
      </c>
      <c r="B25" s="1">
        <f t="shared" si="0"/>
        <v>26629274.280000001</v>
      </c>
      <c r="C25" s="40">
        <v>26617679.810000002</v>
      </c>
      <c r="D25" s="2">
        <v>11594.47</v>
      </c>
      <c r="E25" s="2">
        <v>0</v>
      </c>
      <c r="F25" s="2"/>
      <c r="G25" s="36">
        <f>+B25/table9!C25*100</f>
        <v>1.1299147712144524</v>
      </c>
      <c r="H25" s="36">
        <f>(+C25/table9!C25)*100</f>
        <v>1.129422802759749</v>
      </c>
      <c r="I25" s="36">
        <f>(+D25/table9!C25)*100</f>
        <v>4.9196845470333376E-4</v>
      </c>
      <c r="J25" s="36">
        <f>(E25/table9!C25)*100</f>
        <v>0</v>
      </c>
    </row>
    <row r="26" spans="1:10">
      <c r="A26" s="3" t="s">
        <v>13</v>
      </c>
      <c r="B26" s="1">
        <f t="shared" si="0"/>
        <v>264888804.84999996</v>
      </c>
      <c r="C26" s="40">
        <v>226337135.84999996</v>
      </c>
      <c r="D26" s="2">
        <v>8379356</v>
      </c>
      <c r="E26" s="2">
        <v>30172313</v>
      </c>
      <c r="F26" s="2"/>
      <c r="G26" s="36">
        <f>+B26/table9!C26*100</f>
        <v>1.6432427549280413</v>
      </c>
      <c r="H26" s="36">
        <f>(+C26/table9!C26)*100</f>
        <v>1.4040867407261297</v>
      </c>
      <c r="I26" s="36">
        <f>(+D26/table9!C26)*100</f>
        <v>5.1981494822931601E-2</v>
      </c>
      <c r="J26" s="36">
        <f>(E26/table9!C26)*100</f>
        <v>0.18717451937897991</v>
      </c>
    </row>
    <row r="27" spans="1:10">
      <c r="A27" s="3" t="s">
        <v>14</v>
      </c>
      <c r="B27" s="1">
        <f t="shared" si="0"/>
        <v>608498117</v>
      </c>
      <c r="C27" s="40">
        <v>504048403</v>
      </c>
      <c r="D27" s="2">
        <v>61097542</v>
      </c>
      <c r="E27" s="2">
        <v>43352172</v>
      </c>
      <c r="F27" s="2"/>
      <c r="G27" s="36">
        <f>+B27/table9!C27*100</f>
        <v>2.2721293027766083</v>
      </c>
      <c r="H27" s="36">
        <f>(+C27/table9!C27)*100</f>
        <v>1.8821145283413474</v>
      </c>
      <c r="I27" s="36">
        <f>(+D27/table9!C27)*100</f>
        <v>0.22813795413244403</v>
      </c>
      <c r="J27" s="36">
        <f>(E27/table9!C27)*100</f>
        <v>0.16187682030281716</v>
      </c>
    </row>
    <row r="28" spans="1:10">
      <c r="A28" s="3" t="s">
        <v>15</v>
      </c>
      <c r="B28" s="1">
        <f t="shared" si="0"/>
        <v>17522356.999999996</v>
      </c>
      <c r="C28" s="40">
        <v>17468056.999999996</v>
      </c>
      <c r="D28" s="2">
        <v>54300</v>
      </c>
      <c r="E28" s="2">
        <v>0</v>
      </c>
      <c r="F28" s="2"/>
      <c r="G28" s="36">
        <f>+B28/table9!C28*100</f>
        <v>1.1385679349589584</v>
      </c>
      <c r="H28" s="36">
        <f>(+C28/table9!C28)*100</f>
        <v>1.1350396288715825</v>
      </c>
      <c r="I28" s="36">
        <f>(+D28/table9!C28)*100</f>
        <v>3.5283060873757708E-3</v>
      </c>
      <c r="J28" s="36">
        <f>(E28/table9!C28)*100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1904773730.9699998</v>
      </c>
      <c r="C30" s="40">
        <v>1461024396.9699998</v>
      </c>
      <c r="D30" s="2">
        <v>227374605</v>
      </c>
      <c r="E30" s="2">
        <v>216374729</v>
      </c>
      <c r="F30" s="2"/>
      <c r="G30" s="36">
        <f>+B30/table9!C30*100</f>
        <v>2.0080553895808739</v>
      </c>
      <c r="H30" s="36">
        <f>(+C30/table9!C30)*100</f>
        <v>1.5402448421790849</v>
      </c>
      <c r="I30" s="36">
        <f>(+D30/table9!C30)*100</f>
        <v>0.2397034322767356</v>
      </c>
      <c r="J30" s="36">
        <f>(E30/table9!C30)*100</f>
        <v>0.2281071151250533</v>
      </c>
    </row>
    <row r="31" spans="1:10">
      <c r="A31" s="3" t="s">
        <v>17</v>
      </c>
      <c r="B31" s="1">
        <f t="shared" si="0"/>
        <v>809407927.12000036</v>
      </c>
      <c r="C31" s="40">
        <v>638979467.12000036</v>
      </c>
      <c r="D31" s="2">
        <v>112777969</v>
      </c>
      <c r="E31" s="2">
        <v>57650491</v>
      </c>
      <c r="F31" s="2"/>
      <c r="G31" s="36">
        <f>+B31/table9!C31*100</f>
        <v>1.7793040856232825</v>
      </c>
      <c r="H31" s="36">
        <f>(+C31/table9!C31)*100</f>
        <v>1.4046548574356195</v>
      </c>
      <c r="I31" s="36">
        <f>(+D31/table9!C31)*100</f>
        <v>0.24791739033740118</v>
      </c>
      <c r="J31" s="36">
        <f>(E31/table9!C31)*100</f>
        <v>0.12673183785026162</v>
      </c>
    </row>
    <row r="32" spans="1:10">
      <c r="A32" s="3" t="s">
        <v>18</v>
      </c>
      <c r="B32" s="1">
        <f t="shared" si="0"/>
        <v>52179948.609999992</v>
      </c>
      <c r="C32" s="40">
        <v>49047559.069999993</v>
      </c>
      <c r="D32" s="2">
        <v>3132389.54</v>
      </c>
      <c r="E32" s="2">
        <v>0</v>
      </c>
      <c r="F32" s="2"/>
      <c r="G32" s="36">
        <f>+B32/table9!C32*100</f>
        <v>1.2325801700140366</v>
      </c>
      <c r="H32" s="36">
        <f>(+C32/table9!C32)*100</f>
        <v>1.1585877393081263</v>
      </c>
      <c r="I32" s="36">
        <f>(+D32/table9!C32)*100</f>
        <v>7.3992430705910398E-2</v>
      </c>
      <c r="J32" s="36">
        <f>(E32/table9!C32)*100</f>
        <v>0</v>
      </c>
    </row>
    <row r="33" spans="1:10">
      <c r="A33" s="3" t="s">
        <v>19</v>
      </c>
      <c r="B33" s="1">
        <f t="shared" si="0"/>
        <v>101524325.48999998</v>
      </c>
      <c r="C33" s="40">
        <v>91284761.169999972</v>
      </c>
      <c r="D33" s="2">
        <v>4769032.32</v>
      </c>
      <c r="E33" s="2">
        <v>5470532</v>
      </c>
      <c r="F33" s="2"/>
      <c r="G33" s="36">
        <f>+B33/table9!C33*100</f>
        <v>1.4197654155544321</v>
      </c>
      <c r="H33" s="36">
        <f>(+C33/table9!C33)*100</f>
        <v>1.2765703810470312</v>
      </c>
      <c r="I33" s="36">
        <f>(+D33/table9!C33)*100</f>
        <v>6.6692461347741178E-2</v>
      </c>
      <c r="J33" s="36">
        <f>(E33/table9!C33)*100</f>
        <v>7.6502573159659609E-2</v>
      </c>
    </row>
    <row r="34" spans="1:10">
      <c r="A34" s="3" t="s">
        <v>20</v>
      </c>
      <c r="B34" s="1">
        <f t="shared" si="0"/>
        <v>9867098.6999999993</v>
      </c>
      <c r="C34" s="40">
        <v>9590193.75</v>
      </c>
      <c r="D34" s="2">
        <v>276904.95</v>
      </c>
      <c r="E34" s="2">
        <v>0</v>
      </c>
      <c r="F34" s="2"/>
      <c r="G34" s="36">
        <f>+B34/table9!C34*100</f>
        <v>1.2482576798892773</v>
      </c>
      <c r="H34" s="36">
        <f>(+C34/table9!C34)*100</f>
        <v>1.2132272478498312</v>
      </c>
      <c r="I34" s="36">
        <f>(+D34/table9!C34)*100</f>
        <v>3.5030432039446037E-2</v>
      </c>
      <c r="J34" s="36">
        <f>(E34/table9!C34)*100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39594725.929999977</v>
      </c>
      <c r="C36" s="40">
        <v>35937893.12999998</v>
      </c>
      <c r="D36" s="2">
        <v>292400.8</v>
      </c>
      <c r="E36" s="2">
        <v>3364432</v>
      </c>
      <c r="F36" s="2"/>
      <c r="G36" s="36">
        <f>+B36/table9!C36*100</f>
        <v>0.87142089680982626</v>
      </c>
      <c r="H36" s="36">
        <f>(+C36/table9!C36)*100</f>
        <v>0.79093945785017072</v>
      </c>
      <c r="I36" s="36">
        <f>(+D36/table9!C36)*100</f>
        <v>6.4353057479014288E-3</v>
      </c>
      <c r="J36" s="36">
        <f>(E36/table9!C36)*100</f>
        <v>7.4046133211754225E-2</v>
      </c>
    </row>
    <row r="37" spans="1:10">
      <c r="A37" s="3" t="s">
        <v>22</v>
      </c>
      <c r="B37" s="1">
        <f t="shared" si="0"/>
        <v>110478804.56999999</v>
      </c>
      <c r="C37" s="40">
        <v>95105203.099999994</v>
      </c>
      <c r="D37" s="2">
        <v>9957554.4700000007</v>
      </c>
      <c r="E37" s="2">
        <v>5416047</v>
      </c>
      <c r="F37" s="2"/>
      <c r="G37" s="36">
        <f>+B37/table9!C37*100</f>
        <v>1.496907061985405</v>
      </c>
      <c r="H37" s="36">
        <f>(+C37/table9!C37)*100</f>
        <v>1.2886059973770245</v>
      </c>
      <c r="I37" s="36">
        <f>(+D37/table9!C37)*100</f>
        <v>0.13491758590493352</v>
      </c>
      <c r="J37" s="36">
        <f>(E37/table9!C37)*100</f>
        <v>7.33834787034469E-2</v>
      </c>
    </row>
    <row r="38" spans="1:10">
      <c r="A38" s="3" t="s">
        <v>23</v>
      </c>
      <c r="B38" s="1">
        <f t="shared" si="0"/>
        <v>50832828.739999987</v>
      </c>
      <c r="C38" s="40">
        <v>41158691.739999987</v>
      </c>
      <c r="D38" s="2">
        <v>0</v>
      </c>
      <c r="E38" s="2">
        <v>9674137</v>
      </c>
      <c r="F38" s="2"/>
      <c r="G38" s="36">
        <f>+B38/table9!C38*100</f>
        <v>1.2884725844971703</v>
      </c>
      <c r="H38" s="36">
        <f>(+C38/table9!C38)*100</f>
        <v>1.0432597837906616</v>
      </c>
      <c r="I38" s="36">
        <f>(+D38/table9!C38)*100</f>
        <v>0</v>
      </c>
      <c r="J38" s="36">
        <f>(E38/table9!C38)*100</f>
        <v>0.24521280070650864</v>
      </c>
    </row>
    <row r="39" spans="1:10">
      <c r="A39" s="12" t="s">
        <v>24</v>
      </c>
      <c r="B39" s="14">
        <f t="shared" si="0"/>
        <v>80074420.129999995</v>
      </c>
      <c r="C39" s="41">
        <v>75945556.629999995</v>
      </c>
      <c r="D39" s="13">
        <v>4128863.5</v>
      </c>
      <c r="E39" s="13">
        <v>0</v>
      </c>
      <c r="F39" s="13"/>
      <c r="G39" s="35">
        <f>+B39/table9!C39*100</f>
        <v>1.1182770272171083</v>
      </c>
      <c r="H39" s="35">
        <f>(+C39/table9!C39)*100</f>
        <v>1.0606155019376342</v>
      </c>
      <c r="I39" s="35">
        <f>(+D39/table9!C39)*100</f>
        <v>5.7661525279474116E-2</v>
      </c>
      <c r="J39" s="35">
        <f>(E39/table9!C39)*100</f>
        <v>0</v>
      </c>
    </row>
    <row r="42" spans="1:10">
      <c r="C42" s="429"/>
      <c r="D42" s="429"/>
      <c r="E42" s="429"/>
    </row>
    <row r="43" spans="1:10">
      <c r="C43" s="429"/>
      <c r="D43" s="429"/>
      <c r="E43" s="429"/>
    </row>
    <row r="44" spans="1:10">
      <c r="C44" s="429"/>
      <c r="D44" s="429"/>
      <c r="E44" s="429"/>
    </row>
    <row r="45" spans="1:10">
      <c r="C45" s="429"/>
      <c r="D45" s="429"/>
      <c r="E45" s="429"/>
    </row>
    <row r="46" spans="1:10">
      <c r="C46" s="429"/>
      <c r="D46" s="429"/>
      <c r="E46" s="429"/>
    </row>
    <row r="47" spans="1:10">
      <c r="C47" s="429"/>
      <c r="D47" s="429"/>
      <c r="E47" s="429"/>
    </row>
    <row r="48" spans="1:10">
      <c r="C48" s="429"/>
      <c r="D48" s="429"/>
      <c r="E48" s="429"/>
    </row>
    <row r="49" spans="3:5">
      <c r="C49" s="429"/>
      <c r="D49" s="429"/>
      <c r="E49" s="429"/>
    </row>
    <row r="50" spans="3:5">
      <c r="C50" s="429"/>
      <c r="D50" s="429"/>
      <c r="E50" s="429"/>
    </row>
    <row r="51" spans="3:5">
      <c r="C51" s="429"/>
      <c r="D51" s="429"/>
      <c r="E51" s="429"/>
    </row>
    <row r="52" spans="3:5">
      <c r="C52" s="429"/>
      <c r="D52" s="429"/>
      <c r="E52" s="429"/>
    </row>
    <row r="53" spans="3:5">
      <c r="C53" s="429"/>
      <c r="D53" s="429"/>
      <c r="E53" s="429"/>
    </row>
    <row r="54" spans="3:5">
      <c r="C54" s="429"/>
      <c r="D54" s="429"/>
      <c r="E54" s="429"/>
    </row>
    <row r="55" spans="3:5">
      <c r="C55" s="429"/>
      <c r="D55" s="429"/>
      <c r="E55" s="429"/>
    </row>
    <row r="56" spans="3:5">
      <c r="C56" s="429"/>
      <c r="D56" s="429"/>
      <c r="E56" s="429"/>
    </row>
    <row r="57" spans="3:5">
      <c r="C57" s="429"/>
      <c r="D57" s="429"/>
      <c r="E57" s="429"/>
    </row>
    <row r="58" spans="3:5">
      <c r="C58" s="429"/>
      <c r="D58" s="429"/>
      <c r="E58" s="429"/>
    </row>
    <row r="59" spans="3:5">
      <c r="C59" s="429"/>
      <c r="D59" s="429"/>
      <c r="E59" s="429"/>
    </row>
    <row r="60" spans="3:5">
      <c r="C60" s="429"/>
      <c r="D60" s="429"/>
      <c r="E60" s="429"/>
    </row>
    <row r="61" spans="3:5">
      <c r="C61" s="429"/>
      <c r="D61" s="429"/>
      <c r="E61" s="429"/>
    </row>
    <row r="62" spans="3:5">
      <c r="C62" s="429"/>
      <c r="D62" s="429"/>
      <c r="E62" s="429"/>
    </row>
    <row r="63" spans="3:5">
      <c r="C63" s="429"/>
      <c r="D63" s="429"/>
      <c r="E63" s="429"/>
    </row>
    <row r="64" spans="3:5">
      <c r="C64" s="429"/>
      <c r="D64" s="429"/>
      <c r="E64" s="429"/>
    </row>
    <row r="65" spans="3:5">
      <c r="C65" s="429"/>
      <c r="D65" s="429"/>
      <c r="E65" s="429"/>
    </row>
    <row r="66" spans="3:5">
      <c r="C66" s="429"/>
      <c r="D66" s="429"/>
      <c r="E66" s="429"/>
    </row>
    <row r="67" spans="3:5">
      <c r="C67" s="429"/>
      <c r="D67" s="429"/>
      <c r="E67" s="429"/>
    </row>
    <row r="68" spans="3:5">
      <c r="C68" s="429"/>
      <c r="D68" s="429"/>
      <c r="E68" s="429"/>
    </row>
    <row r="69" spans="3:5">
      <c r="C69" s="429"/>
      <c r="D69" s="429"/>
      <c r="E69" s="429"/>
    </row>
  </sheetData>
  <sheetProtection password="C975" sheet="1" objects="1" scenarios="1"/>
  <mergeCells count="5">
    <mergeCell ref="A1:J1"/>
    <mergeCell ref="A3:J3"/>
    <mergeCell ref="A4:J4"/>
    <mergeCell ref="B6:E6"/>
    <mergeCell ref="G6:J6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L43" sqref="L43"/>
    </sheetView>
  </sheetViews>
  <sheetFormatPr defaultRowHeight="12.75"/>
  <sheetData/>
  <printOptions horizontalCentered="1"/>
  <pageMargins left="0.59" right="0.56000000000000005" top="0.83" bottom="1" header="0.67" footer="0.5"/>
  <pageSetup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1"/>
  <sheetViews>
    <sheetView zoomScaleNormal="100" workbookViewId="0">
      <selection activeCell="L43" sqref="L43"/>
    </sheetView>
  </sheetViews>
  <sheetFormatPr defaultRowHeight="12.75"/>
  <cols>
    <col min="1" max="1" width="14.140625" style="81" customWidth="1"/>
    <col min="2" max="3" width="17.7109375" style="81" bestFit="1" customWidth="1"/>
    <col min="4" max="4" width="15" style="81" bestFit="1" customWidth="1"/>
    <col min="5" max="5" width="17.7109375" style="81" bestFit="1" customWidth="1"/>
    <col min="6" max="7" width="16" style="81" bestFit="1" customWidth="1"/>
    <col min="8" max="8" width="2.7109375" style="81" customWidth="1"/>
    <col min="9" max="12" width="9.140625" style="81"/>
    <col min="15" max="15" width="15" bestFit="1" customWidth="1"/>
  </cols>
  <sheetData>
    <row r="1" spans="1:57">
      <c r="A1" s="466" t="s">
        <v>111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3" spans="1:57">
      <c r="A3" s="466" t="s">
        <v>264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</row>
    <row r="4" spans="1:57">
      <c r="A4" s="466" t="s">
        <v>133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</row>
    <row r="5" spans="1:57" ht="13.5" thickBot="1">
      <c r="A5" s="23"/>
      <c r="B5" s="23"/>
      <c r="C5" s="23"/>
      <c r="D5" s="23"/>
      <c r="E5" s="23"/>
      <c r="F5" s="23"/>
      <c r="G5" s="23"/>
      <c r="H5" s="23"/>
      <c r="I5" s="47"/>
      <c r="J5" s="23"/>
      <c r="K5" s="23"/>
      <c r="L5" s="23"/>
    </row>
    <row r="6" spans="1:57" ht="15" customHeight="1" thickTop="1">
      <c r="A6" s="96" t="s">
        <v>77</v>
      </c>
      <c r="B6" s="97" t="s">
        <v>43</v>
      </c>
      <c r="C6" s="465" t="s">
        <v>80</v>
      </c>
      <c r="D6" s="465"/>
      <c r="E6" s="464"/>
      <c r="F6" s="464"/>
      <c r="G6" s="96"/>
      <c r="H6" s="96"/>
      <c r="I6" s="465" t="s">
        <v>82</v>
      </c>
      <c r="J6" s="465"/>
      <c r="K6" s="465"/>
      <c r="L6" s="46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>
      <c r="A7" s="32" t="s">
        <v>33</v>
      </c>
      <c r="B7" s="98" t="s">
        <v>83</v>
      </c>
      <c r="C7" s="463" t="s">
        <v>77</v>
      </c>
      <c r="D7" s="463"/>
      <c r="E7" s="99"/>
      <c r="F7" s="99"/>
      <c r="G7" s="98" t="s">
        <v>79</v>
      </c>
      <c r="H7" s="98"/>
      <c r="I7" s="100"/>
      <c r="J7" s="100"/>
      <c r="K7" s="100"/>
      <c r="L7" s="100" t="s">
        <v>79</v>
      </c>
    </row>
    <row r="8" spans="1:57" ht="13.5" thickBot="1">
      <c r="A8" s="52" t="s">
        <v>132</v>
      </c>
      <c r="B8" s="101" t="s">
        <v>84</v>
      </c>
      <c r="C8" s="49" t="s">
        <v>78</v>
      </c>
      <c r="D8" s="49" t="s">
        <v>199</v>
      </c>
      <c r="E8" s="49" t="s">
        <v>44</v>
      </c>
      <c r="F8" s="49" t="s">
        <v>51</v>
      </c>
      <c r="G8" s="49" t="s">
        <v>81</v>
      </c>
      <c r="H8" s="49"/>
      <c r="I8" s="101" t="s">
        <v>77</v>
      </c>
      <c r="J8" s="101" t="s">
        <v>44</v>
      </c>
      <c r="K8" s="49" t="s">
        <v>51</v>
      </c>
      <c r="L8" s="49" t="s">
        <v>81</v>
      </c>
      <c r="O8" s="3"/>
    </row>
    <row r="9" spans="1:57">
      <c r="A9" s="32" t="s">
        <v>0</v>
      </c>
      <c r="B9" s="115">
        <f t="shared" ref="B9:G9" si="0">SUM(B11:B38)</f>
        <v>11434978601.599998</v>
      </c>
      <c r="C9" s="115">
        <f t="shared" si="0"/>
        <v>5603816545.0799999</v>
      </c>
      <c r="D9" s="115">
        <f t="shared" si="0"/>
        <v>92858255.629999995</v>
      </c>
      <c r="E9" s="115">
        <f t="shared" si="0"/>
        <v>5156891184.5699997</v>
      </c>
      <c r="F9" s="115">
        <f t="shared" si="0"/>
        <v>582089354.91000021</v>
      </c>
      <c r="G9" s="115">
        <f t="shared" si="0"/>
        <v>-676738.59000000078</v>
      </c>
      <c r="H9" s="103"/>
      <c r="I9" s="104">
        <f>IF(B9&lt;&gt;0,((+C9+D9)/B9),(IF(C9&lt;&gt;0,1,0)))</f>
        <v>0.49817975172362045</v>
      </c>
      <c r="J9" s="104">
        <f>IF($B9&lt;&gt;0,(E9/$B9),(IF(E9&lt;&gt;0,1,0)))</f>
        <v>0.45097514951610318</v>
      </c>
      <c r="K9" s="104">
        <f>IF($B9&lt;&gt;0,(F9/$B9),(IF(F9&lt;&gt;0,1,0)))</f>
        <v>5.0904280208146031E-2</v>
      </c>
      <c r="L9" s="104">
        <f>IF($B9&lt;&gt;0,(G9/$B9),(IF(G9&lt;&gt;0,1,0)))</f>
        <v>-5.9181447869549188E-5</v>
      </c>
      <c r="O9" s="20"/>
    </row>
    <row r="10" spans="1:57">
      <c r="A10" s="32"/>
      <c r="B10" s="105"/>
      <c r="C10" s="106"/>
      <c r="D10" s="50"/>
      <c r="E10" s="100"/>
      <c r="F10" s="100"/>
      <c r="G10" s="100"/>
      <c r="H10" s="100"/>
      <c r="I10" s="107"/>
      <c r="J10" s="107"/>
      <c r="K10" s="107"/>
      <c r="L10" s="107"/>
      <c r="O10" s="3"/>
    </row>
    <row r="11" spans="1:57">
      <c r="A11" s="23" t="s">
        <v>1</v>
      </c>
      <c r="B11" s="116">
        <f t="shared" ref="B11:B38" si="1">SUM(C11:G11)</f>
        <v>116044827.30000003</v>
      </c>
      <c r="C11" s="135">
        <v>29770045</v>
      </c>
      <c r="D11" s="135">
        <v>698811.70000000007</v>
      </c>
      <c r="E11" s="135">
        <v>76026082.680000022</v>
      </c>
      <c r="F11" s="168">
        <v>9458988.7500000019</v>
      </c>
      <c r="G11" s="135">
        <v>90899.17</v>
      </c>
      <c r="H11" s="85"/>
      <c r="I11" s="87">
        <f t="shared" ref="I11:I38" si="2">IF(B11&lt;&gt;0,((+C11+D11)/B11*100),(IF(C11&lt;&gt;0,1,0)))</f>
        <v>26.256109306131904</v>
      </c>
      <c r="J11" s="87">
        <f>IF($B11&lt;&gt;0,(E11/$B11*100),(IF(E11&lt;&gt;0,1,0)))</f>
        <v>65.51440891325278</v>
      </c>
      <c r="K11" s="87">
        <f t="shared" ref="K11:L15" si="3">IF($B11&lt;&gt;0,(F11/$B11*100),(IF(F11&lt;&gt;0,1,0)))</f>
        <v>8.1511506976063206</v>
      </c>
      <c r="L11" s="87">
        <f t="shared" si="3"/>
        <v>7.8331083008988181E-2</v>
      </c>
      <c r="M11" s="18"/>
      <c r="O11" s="20"/>
    </row>
    <row r="12" spans="1:57">
      <c r="A12" s="81" t="s">
        <v>2</v>
      </c>
      <c r="B12" s="89">
        <f t="shared" si="1"/>
        <v>964671228.36999989</v>
      </c>
      <c r="C12" s="135">
        <v>596454600</v>
      </c>
      <c r="D12" s="135">
        <v>2831442.76</v>
      </c>
      <c r="E12" s="135">
        <v>324248830.05999994</v>
      </c>
      <c r="F12" s="168">
        <v>40908143.549999982</v>
      </c>
      <c r="G12" s="135">
        <v>228212</v>
      </c>
      <c r="H12" s="88"/>
      <c r="I12" s="87">
        <f t="shared" si="2"/>
        <v>62.123345771658457</v>
      </c>
      <c r="J12" s="87">
        <f>IF($B12&lt;&gt;0,(E12/$B12*100),(IF(E12&lt;&gt;0,1,0)))</f>
        <v>33.612366630637631</v>
      </c>
      <c r="K12" s="87">
        <f t="shared" si="3"/>
        <v>4.2406306259514208</v>
      </c>
      <c r="L12" s="87">
        <f t="shared" si="3"/>
        <v>2.3656971752501487E-2</v>
      </c>
      <c r="O12" s="20"/>
    </row>
    <row r="13" spans="1:57">
      <c r="A13" s="81" t="s">
        <v>3</v>
      </c>
      <c r="B13" s="89">
        <f t="shared" si="1"/>
        <v>1285515917.5600002</v>
      </c>
      <c r="C13" s="135">
        <v>264557199</v>
      </c>
      <c r="D13" s="135">
        <v>15127953.829999998</v>
      </c>
      <c r="E13" s="135">
        <v>904220029.71000016</v>
      </c>
      <c r="F13" s="168">
        <v>133577890.53000005</v>
      </c>
      <c r="G13" s="135">
        <v>-31967155.510000002</v>
      </c>
      <c r="H13" s="88"/>
      <c r="I13" s="87">
        <f>IF(B13&lt;&gt;0,((+C13+D13)/B13*100),(IF(C13&lt;&gt;0,1,0)))</f>
        <v>21.7566464179504</v>
      </c>
      <c r="J13" s="87">
        <f>IF($B13&lt;&gt;0,(E13/$B13*100),(IF(E13&lt;&gt;0,1,0)))</f>
        <v>70.339076891888936</v>
      </c>
      <c r="K13" s="87">
        <f t="shared" si="3"/>
        <v>10.390994674227006</v>
      </c>
      <c r="L13" s="87">
        <f t="shared" si="3"/>
        <v>-2.486717984066344</v>
      </c>
      <c r="O13" s="20"/>
    </row>
    <row r="14" spans="1:57">
      <c r="A14" s="81" t="s">
        <v>4</v>
      </c>
      <c r="B14" s="89">
        <f t="shared" si="1"/>
        <v>1383581039.4899998</v>
      </c>
      <c r="C14" s="135">
        <v>712086091</v>
      </c>
      <c r="D14" s="135">
        <v>4522940.1900000004</v>
      </c>
      <c r="E14" s="135">
        <v>581747055.28999972</v>
      </c>
      <c r="F14" s="168">
        <v>66478424.009999998</v>
      </c>
      <c r="G14" s="135">
        <v>18746529</v>
      </c>
      <c r="H14" s="88"/>
      <c r="I14" s="87">
        <f t="shared" si="2"/>
        <v>51.793788056979196</v>
      </c>
      <c r="J14" s="87">
        <f>IF($B14&lt;&gt;0,(E14/$B14*100),(IF(E14&lt;&gt;0,1,0)))</f>
        <v>42.046474957797692</v>
      </c>
      <c r="K14" s="87">
        <f t="shared" si="3"/>
        <v>4.804808833930287</v>
      </c>
      <c r="L14" s="87">
        <f t="shared" si="3"/>
        <v>1.354928151292832</v>
      </c>
      <c r="O14" s="20"/>
    </row>
    <row r="15" spans="1:57">
      <c r="A15" s="81" t="s">
        <v>5</v>
      </c>
      <c r="B15" s="89">
        <f t="shared" si="1"/>
        <v>204915028.07999998</v>
      </c>
      <c r="C15" s="135">
        <v>113394429</v>
      </c>
      <c r="D15" s="135">
        <v>1657819.01</v>
      </c>
      <c r="E15" s="135">
        <v>81329326.379999995</v>
      </c>
      <c r="F15" s="168">
        <v>8173130.6900000004</v>
      </c>
      <c r="G15" s="135">
        <v>360323</v>
      </c>
      <c r="H15" s="88"/>
      <c r="I15" s="87">
        <f t="shared" si="2"/>
        <v>56.146320300667732</v>
      </c>
      <c r="J15" s="87">
        <f>IF($B15&lt;&gt;0,(E15/$B15*100),(IF(E15&lt;&gt;0,1,0)))</f>
        <v>39.68929323634017</v>
      </c>
      <c r="K15" s="87">
        <f t="shared" si="3"/>
        <v>3.9885462606525688</v>
      </c>
      <c r="L15" s="87">
        <f t="shared" si="3"/>
        <v>0.17584020233954137</v>
      </c>
      <c r="O15" s="20"/>
    </row>
    <row r="16" spans="1:57">
      <c r="B16" s="89"/>
      <c r="C16" s="135"/>
      <c r="D16" s="135"/>
      <c r="E16" s="135"/>
      <c r="F16" s="168"/>
      <c r="G16" s="135"/>
      <c r="H16" s="88"/>
      <c r="I16" s="87"/>
      <c r="J16" s="87"/>
      <c r="K16" s="87"/>
      <c r="L16" s="87"/>
      <c r="O16" s="3"/>
    </row>
    <row r="17" spans="1:15">
      <c r="A17" s="81" t="s">
        <v>6</v>
      </c>
      <c r="B17" s="89">
        <f t="shared" si="1"/>
        <v>65439121.500000007</v>
      </c>
      <c r="C17" s="135">
        <v>13416327</v>
      </c>
      <c r="D17" s="135">
        <v>645219.96000000008</v>
      </c>
      <c r="E17" s="135">
        <v>46327622.580000006</v>
      </c>
      <c r="F17" s="168">
        <v>5049951.96</v>
      </c>
      <c r="G17" s="135">
        <v>0</v>
      </c>
      <c r="H17" s="88"/>
      <c r="I17" s="87">
        <f t="shared" si="2"/>
        <v>21.487982475437111</v>
      </c>
      <c r="J17" s="87">
        <f>IF($B17&lt;&gt;0,(E17/$B17*100),(IF(E17&lt;&gt;0,1,0)))</f>
        <v>70.794994673025982</v>
      </c>
      <c r="K17" s="87">
        <f t="shared" ref="K17:L21" si="4">IF($B17&lt;&gt;0,(F17/$B17*100),(IF(F17&lt;&gt;0,1,0)))</f>
        <v>7.717022851536905</v>
      </c>
      <c r="L17" s="87">
        <f t="shared" si="4"/>
        <v>0</v>
      </c>
      <c r="O17" s="20"/>
    </row>
    <row r="18" spans="1:15">
      <c r="A18" s="81" t="s">
        <v>7</v>
      </c>
      <c r="B18" s="89">
        <f t="shared" si="1"/>
        <v>319941987.87000006</v>
      </c>
      <c r="C18" s="135">
        <v>170412791</v>
      </c>
      <c r="D18" s="135">
        <v>1199695.1200000001</v>
      </c>
      <c r="E18" s="135">
        <v>136502893.47999999</v>
      </c>
      <c r="F18" s="168">
        <v>10437632.229999999</v>
      </c>
      <c r="G18" s="135">
        <v>1388976.04</v>
      </c>
      <c r="H18" s="88"/>
      <c r="I18" s="87">
        <f t="shared" si="2"/>
        <v>53.638625946691995</v>
      </c>
      <c r="J18" s="87">
        <f>IF($B18&lt;&gt;0,(E18/$B18*100),(IF(E18&lt;&gt;0,1,0)))</f>
        <v>42.664888840868336</v>
      </c>
      <c r="K18" s="87">
        <f t="shared" si="4"/>
        <v>3.2623514967472955</v>
      </c>
      <c r="L18" s="87">
        <f t="shared" si="4"/>
        <v>0.43413371569235037</v>
      </c>
      <c r="O18" s="20"/>
    </row>
    <row r="19" spans="1:15">
      <c r="A19" s="81" t="s">
        <v>8</v>
      </c>
      <c r="B19" s="89">
        <f t="shared" si="1"/>
        <v>179370985.43000001</v>
      </c>
      <c r="C19" s="135">
        <v>72848292</v>
      </c>
      <c r="D19" s="135">
        <v>683149.01</v>
      </c>
      <c r="E19" s="135">
        <v>96767716.739999995</v>
      </c>
      <c r="F19" s="168">
        <v>9071827.6799999997</v>
      </c>
      <c r="G19" s="135">
        <v>0</v>
      </c>
      <c r="H19" s="88"/>
      <c r="I19" s="87">
        <f>IF(B19&lt;&gt;0,((+C19+D19)/B19*100),(IF(C19&lt;&gt;0,1,0)))</f>
        <v>40.994055328249196</v>
      </c>
      <c r="J19" s="87">
        <f>IF($B19&lt;&gt;0,(E19/$B19*100),(IF(E19&lt;&gt;0,1,0)))</f>
        <v>53.948366570001284</v>
      </c>
      <c r="K19" s="87">
        <f t="shared" si="4"/>
        <v>5.0575781017495185</v>
      </c>
      <c r="L19" s="87">
        <f t="shared" si="4"/>
        <v>0</v>
      </c>
      <c r="O19" s="20"/>
    </row>
    <row r="20" spans="1:15">
      <c r="A20" s="81" t="s">
        <v>9</v>
      </c>
      <c r="B20" s="89">
        <f t="shared" si="1"/>
        <v>331621806.44</v>
      </c>
      <c r="C20" s="135">
        <v>156862000</v>
      </c>
      <c r="D20" s="135">
        <v>2598322.8600000003</v>
      </c>
      <c r="E20" s="135">
        <v>159580752.77999994</v>
      </c>
      <c r="F20" s="168">
        <v>12580730.799999999</v>
      </c>
      <c r="G20" s="135">
        <v>0</v>
      </c>
      <c r="H20" s="88"/>
      <c r="I20" s="87">
        <f t="shared" si="2"/>
        <v>48.084993134747613</v>
      </c>
      <c r="J20" s="87">
        <f>IF($B20&lt;&gt;0,(E20/$B20*100),(IF(E20&lt;&gt;0,1,0)))</f>
        <v>48.121308575307069</v>
      </c>
      <c r="K20" s="87">
        <f t="shared" si="4"/>
        <v>3.793698289945302</v>
      </c>
      <c r="L20" s="87">
        <f t="shared" si="4"/>
        <v>0</v>
      </c>
      <c r="O20" s="20"/>
    </row>
    <row r="21" spans="1:15">
      <c r="A21" s="81" t="s">
        <v>10</v>
      </c>
      <c r="B21" s="89">
        <f t="shared" si="1"/>
        <v>58039634.329999998</v>
      </c>
      <c r="C21" s="135">
        <v>18359680</v>
      </c>
      <c r="D21" s="135">
        <v>752821.11</v>
      </c>
      <c r="E21" s="135">
        <v>34326030.280000001</v>
      </c>
      <c r="F21" s="168">
        <v>4601102.9400000004</v>
      </c>
      <c r="G21" s="135">
        <v>0</v>
      </c>
      <c r="H21" s="88"/>
      <c r="I21" s="87">
        <f t="shared" si="2"/>
        <v>32.930085329846705</v>
      </c>
      <c r="J21" s="87">
        <f>IF($B21&lt;&gt;0,(E21/$B21*100),(IF(E21&lt;&gt;0,1,0)))</f>
        <v>59.142395840797512</v>
      </c>
      <c r="K21" s="87">
        <f t="shared" si="4"/>
        <v>7.9275188293557957</v>
      </c>
      <c r="L21" s="87">
        <f t="shared" si="4"/>
        <v>0</v>
      </c>
      <c r="O21" s="20"/>
    </row>
    <row r="22" spans="1:15">
      <c r="B22" s="89"/>
      <c r="C22" s="135"/>
      <c r="D22" s="135"/>
      <c r="E22" s="135"/>
      <c r="F22" s="168"/>
      <c r="G22" s="135"/>
      <c r="H22" s="88"/>
      <c r="I22" s="87"/>
      <c r="J22" s="87"/>
      <c r="K22" s="87"/>
      <c r="L22" s="87"/>
      <c r="O22" s="3"/>
    </row>
    <row r="23" spans="1:15">
      <c r="A23" s="81" t="s">
        <v>11</v>
      </c>
      <c r="B23" s="89">
        <f t="shared" si="1"/>
        <v>496196862.15999997</v>
      </c>
      <c r="C23" s="135">
        <v>227713100</v>
      </c>
      <c r="D23" s="135">
        <v>22611892.23</v>
      </c>
      <c r="E23" s="135">
        <v>229542536.92999998</v>
      </c>
      <c r="F23" s="168">
        <v>16329333.000000002</v>
      </c>
      <c r="G23" s="135">
        <v>0</v>
      </c>
      <c r="H23" s="88"/>
      <c r="I23" s="87">
        <f t="shared" si="2"/>
        <v>50.44872535878352</v>
      </c>
      <c r="J23" s="87">
        <f>IF($B23&lt;&gt;0,(E23/$B23*100),(IF(E23&lt;&gt;0,1,0)))</f>
        <v>46.26037656320031</v>
      </c>
      <c r="K23" s="87">
        <f t="shared" ref="K23:L27" si="5">IF($B23&lt;&gt;0,(F23/$B23*100),(IF(F23&lt;&gt;0,1,0)))</f>
        <v>3.2908980780161738</v>
      </c>
      <c r="L23" s="87">
        <f t="shared" si="5"/>
        <v>0</v>
      </c>
      <c r="O23" s="20"/>
    </row>
    <row r="24" spans="1:15">
      <c r="A24" s="81" t="s">
        <v>12</v>
      </c>
      <c r="B24" s="89">
        <f t="shared" si="1"/>
        <v>50831240.249999993</v>
      </c>
      <c r="C24" s="135">
        <v>26201544</v>
      </c>
      <c r="D24" s="135">
        <v>416135.81</v>
      </c>
      <c r="E24" s="135">
        <v>20837150.589999996</v>
      </c>
      <c r="F24" s="168">
        <v>3374904.8499999992</v>
      </c>
      <c r="G24" s="135">
        <v>1505</v>
      </c>
      <c r="H24" s="88"/>
      <c r="I24" s="87">
        <f t="shared" si="2"/>
        <v>52.364804948862144</v>
      </c>
      <c r="J24" s="87">
        <f>IF($B24&lt;&gt;0,(E24/$B24*100),(IF(E24&lt;&gt;0,1,0)))</f>
        <v>40.992803810251317</v>
      </c>
      <c r="K24" s="87">
        <f t="shared" si="5"/>
        <v>6.6394304632376135</v>
      </c>
      <c r="L24" s="87">
        <f t="shared" si="5"/>
        <v>2.9607776489380469E-3</v>
      </c>
      <c r="O24" s="20"/>
    </row>
    <row r="25" spans="1:15">
      <c r="A25" s="81" t="s">
        <v>13</v>
      </c>
      <c r="B25" s="89">
        <f t="shared" si="1"/>
        <v>455383238.37</v>
      </c>
      <c r="C25" s="135">
        <v>221300729</v>
      </c>
      <c r="D25" s="135">
        <v>4725006.8500000006</v>
      </c>
      <c r="E25" s="135">
        <v>203744785.25999999</v>
      </c>
      <c r="F25" s="168">
        <v>19273605.750000004</v>
      </c>
      <c r="G25" s="135">
        <v>6339111.5099999998</v>
      </c>
      <c r="H25" s="88"/>
      <c r="I25" s="87">
        <f>IF(B25&lt;&gt;0,((+C25+D25)/B25*100),(IF(C25&lt;&gt;0,1,0)))</f>
        <v>49.63417991822385</v>
      </c>
      <c r="J25" s="87">
        <f>IF($B25&lt;&gt;0,(E25/$B25*100),(IF(E25&lt;&gt;0,1,0)))</f>
        <v>44.741388811165869</v>
      </c>
      <c r="K25" s="87">
        <f t="shared" si="5"/>
        <v>4.2323924391657455</v>
      </c>
      <c r="L25" s="87">
        <f t="shared" si="5"/>
        <v>1.3920388314445284</v>
      </c>
      <c r="O25" s="20"/>
    </row>
    <row r="26" spans="1:15">
      <c r="A26" s="81" t="s">
        <v>14</v>
      </c>
      <c r="B26" s="89">
        <f t="shared" si="1"/>
        <v>745915242.44000006</v>
      </c>
      <c r="C26" s="135">
        <v>497485719</v>
      </c>
      <c r="D26" s="135">
        <v>6211290</v>
      </c>
      <c r="E26" s="135">
        <v>223034455.39000005</v>
      </c>
      <c r="F26" s="168">
        <v>18093989.049999997</v>
      </c>
      <c r="G26" s="135">
        <v>1089789</v>
      </c>
      <c r="H26" s="88"/>
      <c r="I26" s="87">
        <f t="shared" si="2"/>
        <v>67.527378493075418</v>
      </c>
      <c r="J26" s="87">
        <f>IF($B26&lt;&gt;0,(E26/$B26*100),(IF(E26&lt;&gt;0,1,0)))</f>
        <v>29.900777286762644</v>
      </c>
      <c r="K26" s="87">
        <f t="shared" si="5"/>
        <v>2.4257433044016983</v>
      </c>
      <c r="L26" s="87">
        <f t="shared" si="5"/>
        <v>0.14610091576023268</v>
      </c>
      <c r="O26" s="20"/>
    </row>
    <row r="27" spans="1:15">
      <c r="A27" s="81" t="s">
        <v>15</v>
      </c>
      <c r="B27" s="89">
        <f t="shared" si="1"/>
        <v>29894603.539999999</v>
      </c>
      <c r="C27" s="135">
        <v>17196312</v>
      </c>
      <c r="D27" s="135">
        <v>242421.5</v>
      </c>
      <c r="E27" s="135">
        <v>10308299.98</v>
      </c>
      <c r="F27" s="168">
        <v>2147570.06</v>
      </c>
      <c r="G27" s="135">
        <v>0</v>
      </c>
      <c r="H27" s="88"/>
      <c r="I27" s="87">
        <f t="shared" si="2"/>
        <v>58.334051751736325</v>
      </c>
      <c r="J27" s="87">
        <f>IF($B27&lt;&gt;0,(E27/$B27*100),(IF(E27&lt;&gt;0,1,0)))</f>
        <v>34.482143127294343</v>
      </c>
      <c r="K27" s="87">
        <f t="shared" si="5"/>
        <v>7.1838051209693345</v>
      </c>
      <c r="L27" s="87">
        <f t="shared" si="5"/>
        <v>0</v>
      </c>
      <c r="O27" s="20"/>
    </row>
    <row r="28" spans="1:15">
      <c r="B28" s="89"/>
      <c r="C28" s="135"/>
      <c r="D28" s="135"/>
      <c r="E28" s="135"/>
      <c r="F28" s="168"/>
      <c r="G28" s="135"/>
      <c r="H28" s="88"/>
      <c r="I28" s="87"/>
      <c r="J28" s="87"/>
      <c r="K28" s="87"/>
      <c r="L28" s="87"/>
      <c r="O28" s="3"/>
    </row>
    <row r="29" spans="1:15">
      <c r="A29" s="81" t="s">
        <v>16</v>
      </c>
      <c r="B29" s="89">
        <f t="shared" si="1"/>
        <v>2142892832.8199999</v>
      </c>
      <c r="C29" s="135">
        <v>1448376344</v>
      </c>
      <c r="D29" s="135">
        <v>8895252.9699999988</v>
      </c>
      <c r="E29" s="135">
        <v>611416674.17999983</v>
      </c>
      <c r="F29" s="168">
        <v>73988182.670000002</v>
      </c>
      <c r="G29" s="135">
        <v>216379</v>
      </c>
      <c r="H29" s="88"/>
      <c r="I29" s="87">
        <f t="shared" si="2"/>
        <v>68.004875215913742</v>
      </c>
      <c r="J29" s="87">
        <f>IF($B29&lt;&gt;0,(E29/$B29*100),(IF(E29&lt;&gt;0,1,0)))</f>
        <v>28.532302913878755</v>
      </c>
      <c r="K29" s="87">
        <f t="shared" ref="K29:L33" si="6">IF($B29&lt;&gt;0,(F29/$B29*100),(IF(F29&lt;&gt;0,1,0)))</f>
        <v>3.4527243517181949</v>
      </c>
      <c r="L29" s="87">
        <f t="shared" si="6"/>
        <v>1.0097518489305412E-2</v>
      </c>
      <c r="O29" s="20"/>
    </row>
    <row r="30" spans="1:15">
      <c r="A30" s="81" t="s">
        <v>17</v>
      </c>
      <c r="B30" s="89">
        <f t="shared" si="1"/>
        <v>1675667052.3200002</v>
      </c>
      <c r="C30" s="135">
        <v>624259951.56000006</v>
      </c>
      <c r="D30" s="135">
        <v>14261063.830000002</v>
      </c>
      <c r="E30" s="135">
        <v>945619666.41000009</v>
      </c>
      <c r="F30" s="168">
        <v>91526370.519999981</v>
      </c>
      <c r="G30" s="135">
        <v>0</v>
      </c>
      <c r="H30" s="88"/>
      <c r="I30" s="87">
        <f t="shared" si="2"/>
        <v>38.105482500592991</v>
      </c>
      <c r="J30" s="87">
        <f>IF($B30&lt;&gt;0,(E30/$B30*100),(IF(E30&lt;&gt;0,1,0)))</f>
        <v>56.432431794894313</v>
      </c>
      <c r="K30" s="87">
        <f t="shared" si="6"/>
        <v>5.4620857045126945</v>
      </c>
      <c r="L30" s="87">
        <f t="shared" si="6"/>
        <v>0</v>
      </c>
      <c r="O30" s="20"/>
    </row>
    <row r="31" spans="1:15">
      <c r="A31" s="81" t="s">
        <v>18</v>
      </c>
      <c r="B31" s="89">
        <f t="shared" si="1"/>
        <v>86354411.739999995</v>
      </c>
      <c r="C31" s="135">
        <v>48131684</v>
      </c>
      <c r="D31" s="135">
        <v>901910.56999999983</v>
      </c>
      <c r="E31" s="135">
        <v>33004869.949999999</v>
      </c>
      <c r="F31" s="168">
        <v>4312729.080000001</v>
      </c>
      <c r="G31" s="135">
        <v>3218.14</v>
      </c>
      <c r="H31" s="88"/>
      <c r="I31" s="87">
        <f>IF(B31&lt;&gt;0,((+C31+D31)/B31*100),(IF(C31&lt;&gt;0,1,0)))</f>
        <v>56.781806027042023</v>
      </c>
      <c r="J31" s="87">
        <f>IF($B31&lt;&gt;0,(E31/$B31*100),(IF(E31&lt;&gt;0,1,0)))</f>
        <v>38.220247564620841</v>
      </c>
      <c r="K31" s="87">
        <f t="shared" si="6"/>
        <v>4.9942197429182569</v>
      </c>
      <c r="L31" s="87">
        <f t="shared" si="6"/>
        <v>3.7266654188894601E-3</v>
      </c>
      <c r="O31" s="20"/>
    </row>
    <row r="32" spans="1:15">
      <c r="A32" s="81" t="s">
        <v>19</v>
      </c>
      <c r="B32" s="89">
        <f t="shared" si="1"/>
        <v>199769900.80999997</v>
      </c>
      <c r="C32" s="135">
        <v>89910980</v>
      </c>
      <c r="D32" s="135">
        <v>1325377.3999999999</v>
      </c>
      <c r="E32" s="135">
        <v>94627725.549999982</v>
      </c>
      <c r="F32" s="168">
        <v>13118380.940000001</v>
      </c>
      <c r="G32" s="135">
        <v>787436.92</v>
      </c>
      <c r="H32" s="88"/>
      <c r="I32" s="87">
        <f t="shared" si="2"/>
        <v>45.670722681478622</v>
      </c>
      <c r="J32" s="87">
        <f>IF($B32&lt;&gt;0,(E32/$B32*100),(IF(E32&lt;&gt;0,1,0)))</f>
        <v>47.368359881201464</v>
      </c>
      <c r="K32" s="87">
        <f t="shared" si="6"/>
        <v>6.5667454840841213</v>
      </c>
      <c r="L32" s="87">
        <f t="shared" si="6"/>
        <v>0.3941719532358014</v>
      </c>
      <c r="O32" s="20"/>
    </row>
    <row r="33" spans="1:15">
      <c r="A33" s="81" t="s">
        <v>20</v>
      </c>
      <c r="B33" s="89">
        <f t="shared" si="1"/>
        <v>40203360.399999999</v>
      </c>
      <c r="C33" s="135">
        <v>9463487.2899999991</v>
      </c>
      <c r="D33" s="135">
        <v>126706.46</v>
      </c>
      <c r="E33" s="135">
        <v>26989413.100000001</v>
      </c>
      <c r="F33" s="168">
        <v>3623753.5500000003</v>
      </c>
      <c r="G33" s="135">
        <v>0</v>
      </c>
      <c r="H33" s="88"/>
      <c r="I33" s="87">
        <f t="shared" si="2"/>
        <v>23.854209336192703</v>
      </c>
      <c r="J33" s="87">
        <f>IF($B33&lt;&gt;0,(E33/$B33*100),(IF(E33&lt;&gt;0,1,0)))</f>
        <v>67.132231812144752</v>
      </c>
      <c r="K33" s="87">
        <f t="shared" si="6"/>
        <v>9.0135588516625607</v>
      </c>
      <c r="L33" s="87">
        <f t="shared" si="6"/>
        <v>0</v>
      </c>
      <c r="O33" s="20"/>
    </row>
    <row r="34" spans="1:15">
      <c r="B34" s="89"/>
      <c r="C34" s="62"/>
      <c r="D34" s="135"/>
      <c r="E34" s="168"/>
      <c r="F34" s="168"/>
      <c r="G34" s="135"/>
      <c r="H34" s="88"/>
      <c r="I34" s="87"/>
      <c r="J34" s="87"/>
      <c r="K34" s="87"/>
      <c r="L34" s="87"/>
      <c r="O34" s="3"/>
    </row>
    <row r="35" spans="1:15">
      <c r="A35" s="81" t="s">
        <v>21</v>
      </c>
      <c r="B35" s="89">
        <f t="shared" si="1"/>
        <v>51423243.350000001</v>
      </c>
      <c r="C35" s="135">
        <v>35169861.479999997</v>
      </c>
      <c r="D35" s="135">
        <v>768031.65</v>
      </c>
      <c r="E35" s="135">
        <v>12281508.070000002</v>
      </c>
      <c r="F35" s="168">
        <v>3194548.7</v>
      </c>
      <c r="G35" s="135">
        <v>9293.4500000000007</v>
      </c>
      <c r="H35" s="88"/>
      <c r="I35" s="87">
        <f t="shared" si="2"/>
        <v>69.886476987453563</v>
      </c>
      <c r="J35" s="87">
        <f>IF($B35&lt;&gt;0,(E35/$B35*100),(IF(E35&lt;&gt;0,1,0)))</f>
        <v>23.883184470510457</v>
      </c>
      <c r="K35" s="87">
        <f t="shared" ref="K35:L38" si="7">IF($B35&lt;&gt;0,(F35/$B35*100),(IF(F35&lt;&gt;0,1,0)))</f>
        <v>6.2122660724782932</v>
      </c>
      <c r="L35" s="87">
        <f t="shared" si="7"/>
        <v>1.8072469557679115E-2</v>
      </c>
      <c r="O35" s="20"/>
    </row>
    <row r="36" spans="1:15">
      <c r="A36" s="81" t="s">
        <v>22</v>
      </c>
      <c r="B36" s="89">
        <f t="shared" si="1"/>
        <v>271366007.20999998</v>
      </c>
      <c r="C36" s="135">
        <v>94453580</v>
      </c>
      <c r="D36" s="135">
        <v>651623.1</v>
      </c>
      <c r="E36" s="135">
        <v>160948590.09</v>
      </c>
      <c r="F36" s="168">
        <v>14936349.960000001</v>
      </c>
      <c r="G36" s="135">
        <v>375864.06</v>
      </c>
      <c r="H36" s="88"/>
      <c r="I36" s="87">
        <f t="shared" si="2"/>
        <v>35.046837324175847</v>
      </c>
      <c r="J36" s="87">
        <f>IF($B36&lt;&gt;0,(E36/$B36*100),(IF(E36&lt;&gt;0,1,0)))</f>
        <v>59.310520040724157</v>
      </c>
      <c r="K36" s="87">
        <f t="shared" si="7"/>
        <v>5.5041344763720979</v>
      </c>
      <c r="L36" s="87">
        <f t="shared" si="7"/>
        <v>0.13850815872790317</v>
      </c>
      <c r="O36" s="20"/>
    </row>
    <row r="37" spans="1:15">
      <c r="A37" s="81" t="s">
        <v>23</v>
      </c>
      <c r="B37" s="89">
        <f t="shared" si="1"/>
        <v>178992048.41000003</v>
      </c>
      <c r="C37" s="135">
        <v>40520465.039999999</v>
      </c>
      <c r="D37" s="135">
        <v>529144.79</v>
      </c>
      <c r="E37" s="135">
        <v>124220505.89000005</v>
      </c>
      <c r="F37" s="168">
        <v>12069052.060000006</v>
      </c>
      <c r="G37" s="135">
        <v>1652880.63</v>
      </c>
      <c r="H37" s="88"/>
      <c r="I37" s="87">
        <f t="shared" si="2"/>
        <v>22.93376169201191</v>
      </c>
      <c r="J37" s="87">
        <f>IF($B37&lt;&gt;0,(E37/$B37*100),(IF(E37&lt;&gt;0,1,0)))</f>
        <v>69.400013572368294</v>
      </c>
      <c r="K37" s="87">
        <f t="shared" si="7"/>
        <v>6.7427867143877691</v>
      </c>
      <c r="L37" s="87">
        <f t="shared" si="7"/>
        <v>0.92343802123204033</v>
      </c>
      <c r="O37" s="20"/>
    </row>
    <row r="38" spans="1:15">
      <c r="A38" s="118" t="s">
        <v>24</v>
      </c>
      <c r="B38" s="92">
        <f t="shared" si="1"/>
        <v>100946981.41</v>
      </c>
      <c r="C38" s="136">
        <v>75471333.709999993</v>
      </c>
      <c r="D38" s="136">
        <v>474222.92000000004</v>
      </c>
      <c r="E38" s="136">
        <v>19238663.200000003</v>
      </c>
      <c r="F38" s="136">
        <v>5762761.5799999991</v>
      </c>
      <c r="G38" s="136">
        <v>0</v>
      </c>
      <c r="H38" s="91"/>
      <c r="I38" s="93">
        <f t="shared" si="2"/>
        <v>75.233113035390559</v>
      </c>
      <c r="J38" s="93">
        <f>IF($B38&lt;&gt;0,(E38/$B38*100),(IF(E38&lt;&gt;0,1,0)))</f>
        <v>19.058185724109414</v>
      </c>
      <c r="K38" s="93">
        <f t="shared" si="7"/>
        <v>5.7087012405000248</v>
      </c>
      <c r="L38" s="93">
        <f t="shared" si="7"/>
        <v>0</v>
      </c>
      <c r="O38" s="20"/>
    </row>
    <row r="39" spans="1:15">
      <c r="A39" s="82"/>
      <c r="B39" s="89"/>
      <c r="C39" s="86"/>
      <c r="D39" s="86"/>
      <c r="E39" s="86"/>
      <c r="F39" s="86"/>
      <c r="G39" s="86"/>
      <c r="H39" s="85"/>
      <c r="I39" s="87"/>
      <c r="J39" s="87"/>
      <c r="K39" s="87"/>
      <c r="L39" s="87"/>
      <c r="O39" s="20"/>
    </row>
    <row r="40" spans="1:15">
      <c r="A40" s="130" t="s">
        <v>214</v>
      </c>
      <c r="C40" s="84"/>
      <c r="D40" s="88"/>
      <c r="E40" s="84"/>
      <c r="F40" s="84"/>
      <c r="G40" s="84"/>
      <c r="H40" s="84"/>
      <c r="I40" s="137"/>
      <c r="J40" s="137"/>
      <c r="K40" s="137"/>
      <c r="L40" s="84"/>
    </row>
    <row r="41" spans="1:15">
      <c r="A41" s="53" t="s">
        <v>284</v>
      </c>
      <c r="C41" s="84"/>
      <c r="D41" s="88"/>
      <c r="E41" s="84"/>
      <c r="F41" s="84"/>
      <c r="G41" s="84"/>
      <c r="H41" s="84"/>
      <c r="I41" s="84"/>
      <c r="J41" s="84"/>
      <c r="K41" s="84"/>
      <c r="L41" s="84"/>
    </row>
    <row r="42" spans="1:15">
      <c r="A42" s="94"/>
      <c r="C42" s="84"/>
      <c r="D42" s="88"/>
      <c r="E42" s="84"/>
      <c r="F42" s="84"/>
      <c r="G42" s="84"/>
      <c r="H42" s="84"/>
      <c r="I42" s="84"/>
      <c r="J42" s="84"/>
      <c r="K42" s="84"/>
      <c r="L42" s="84"/>
    </row>
    <row r="43" spans="1:15">
      <c r="C43" s="84"/>
      <c r="D43" s="88"/>
      <c r="E43" s="84"/>
      <c r="F43" s="84"/>
      <c r="G43" s="84"/>
      <c r="H43" s="84"/>
      <c r="I43" s="84"/>
      <c r="J43" s="84"/>
      <c r="K43" s="84"/>
      <c r="L43" s="84"/>
    </row>
    <row r="44" spans="1:15">
      <c r="C44" s="422"/>
      <c r="D44" s="422"/>
      <c r="E44" s="422"/>
      <c r="F44" s="422"/>
      <c r="G44" s="422"/>
    </row>
    <row r="45" spans="1:15">
      <c r="C45" s="422"/>
      <c r="D45" s="422"/>
      <c r="E45" s="422"/>
      <c r="F45" s="422"/>
      <c r="G45" s="422"/>
    </row>
    <row r="46" spans="1:15">
      <c r="C46" s="422"/>
      <c r="D46" s="422"/>
      <c r="E46" s="422"/>
      <c r="F46" s="422"/>
      <c r="G46" s="422"/>
    </row>
    <row r="47" spans="1:15">
      <c r="C47" s="422"/>
      <c r="D47" s="422"/>
      <c r="E47" s="422"/>
      <c r="F47" s="422"/>
      <c r="G47" s="422"/>
    </row>
    <row r="48" spans="1:15">
      <c r="C48" s="422"/>
      <c r="D48" s="422"/>
      <c r="E48" s="422"/>
      <c r="F48" s="422"/>
      <c r="G48" s="422"/>
    </row>
    <row r="49" spans="3:7">
      <c r="C49" s="422"/>
      <c r="D49" s="422"/>
      <c r="E49" s="422"/>
      <c r="F49" s="422"/>
      <c r="G49" s="422"/>
    </row>
    <row r="50" spans="3:7">
      <c r="C50" s="422"/>
      <c r="D50" s="422"/>
      <c r="E50" s="422"/>
      <c r="F50" s="422"/>
      <c r="G50" s="422"/>
    </row>
    <row r="51" spans="3:7">
      <c r="C51" s="422"/>
      <c r="D51" s="422"/>
      <c r="E51" s="422"/>
      <c r="F51" s="422"/>
      <c r="G51" s="422"/>
    </row>
    <row r="52" spans="3:7">
      <c r="C52" s="422"/>
      <c r="D52" s="422"/>
      <c r="E52" s="422"/>
      <c r="F52" s="422"/>
      <c r="G52" s="422"/>
    </row>
    <row r="53" spans="3:7">
      <c r="C53" s="422"/>
      <c r="D53" s="422"/>
      <c r="E53" s="422"/>
      <c r="F53" s="422"/>
      <c r="G53" s="422"/>
    </row>
    <row r="54" spans="3:7">
      <c r="C54" s="422"/>
      <c r="D54" s="422"/>
      <c r="E54" s="422"/>
      <c r="F54" s="422"/>
      <c r="G54" s="422"/>
    </row>
    <row r="55" spans="3:7">
      <c r="C55" s="422"/>
      <c r="D55" s="422"/>
      <c r="E55" s="422"/>
      <c r="F55" s="422"/>
      <c r="G55" s="422"/>
    </row>
    <row r="56" spans="3:7">
      <c r="C56" s="422"/>
      <c r="D56" s="422"/>
      <c r="E56" s="422"/>
      <c r="F56" s="422"/>
      <c r="G56" s="422"/>
    </row>
    <row r="57" spans="3:7">
      <c r="C57" s="422"/>
      <c r="D57" s="422"/>
      <c r="E57" s="422"/>
      <c r="F57" s="422"/>
      <c r="G57" s="422"/>
    </row>
    <row r="58" spans="3:7">
      <c r="C58" s="422"/>
      <c r="D58" s="422"/>
      <c r="E58" s="422"/>
      <c r="F58" s="422"/>
      <c r="G58" s="422"/>
    </row>
    <row r="59" spans="3:7">
      <c r="C59" s="422"/>
      <c r="D59" s="422"/>
      <c r="E59" s="422"/>
      <c r="F59" s="422"/>
      <c r="G59" s="422"/>
    </row>
    <row r="60" spans="3:7">
      <c r="C60" s="422"/>
      <c r="D60" s="422"/>
      <c r="E60" s="422"/>
      <c r="F60" s="422"/>
      <c r="G60" s="422"/>
    </row>
    <row r="61" spans="3:7">
      <c r="C61" s="422"/>
      <c r="D61" s="422"/>
      <c r="E61" s="422"/>
      <c r="F61" s="422"/>
      <c r="G61" s="422"/>
    </row>
    <row r="62" spans="3:7">
      <c r="C62" s="422"/>
      <c r="D62" s="422"/>
      <c r="E62" s="422"/>
      <c r="F62" s="422"/>
      <c r="G62" s="422"/>
    </row>
    <row r="63" spans="3:7">
      <c r="C63" s="422"/>
      <c r="D63" s="422"/>
      <c r="E63" s="422"/>
      <c r="F63" s="422"/>
      <c r="G63" s="422"/>
    </row>
    <row r="64" spans="3:7">
      <c r="C64" s="422"/>
      <c r="D64" s="422"/>
      <c r="E64" s="422"/>
      <c r="F64" s="422"/>
      <c r="G64" s="422"/>
    </row>
    <row r="65" spans="3:7">
      <c r="C65" s="422"/>
      <c r="D65" s="422"/>
      <c r="E65" s="422"/>
      <c r="F65" s="422"/>
      <c r="G65" s="422"/>
    </row>
    <row r="66" spans="3:7">
      <c r="C66" s="422"/>
      <c r="D66" s="422"/>
      <c r="E66" s="422"/>
      <c r="F66" s="422"/>
      <c r="G66" s="422"/>
    </row>
    <row r="67" spans="3:7">
      <c r="C67" s="422"/>
      <c r="D67" s="422"/>
      <c r="E67" s="422"/>
      <c r="F67" s="422"/>
      <c r="G67" s="422"/>
    </row>
    <row r="68" spans="3:7">
      <c r="C68" s="422"/>
      <c r="D68" s="422"/>
      <c r="E68" s="422"/>
      <c r="F68" s="422"/>
      <c r="G68" s="422"/>
    </row>
    <row r="69" spans="3:7">
      <c r="C69" s="422"/>
      <c r="D69" s="422"/>
      <c r="E69" s="422"/>
      <c r="F69" s="422"/>
      <c r="G69" s="422"/>
    </row>
    <row r="70" spans="3:7">
      <c r="C70" s="422"/>
      <c r="D70" s="422"/>
      <c r="E70" s="422"/>
      <c r="F70" s="422"/>
      <c r="G70" s="422"/>
    </row>
    <row r="71" spans="3:7">
      <c r="C71" s="422"/>
      <c r="D71" s="422"/>
      <c r="E71" s="422"/>
      <c r="F71" s="422"/>
      <c r="G71" s="422"/>
    </row>
  </sheetData>
  <sheetProtection password="CAB5" sheet="1" objects="1" scenarios="1"/>
  <mergeCells count="6">
    <mergeCell ref="A1:L1"/>
    <mergeCell ref="C7:D7"/>
    <mergeCell ref="C6:F6"/>
    <mergeCell ref="I6:L6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9"/>
  <sheetViews>
    <sheetView topLeftCell="A4" zoomScaleNormal="100" workbookViewId="0">
      <selection activeCell="L43" sqref="L43"/>
    </sheetView>
  </sheetViews>
  <sheetFormatPr defaultRowHeight="12.75"/>
  <cols>
    <col min="1" max="1" width="14.140625" customWidth="1"/>
    <col min="2" max="2" width="14.7109375" customWidth="1"/>
    <col min="3" max="7" width="14.7109375" style="55" customWidth="1"/>
    <col min="8" max="11" width="9.140625" style="55"/>
  </cols>
  <sheetData>
    <row r="1" spans="1:58">
      <c r="A1" s="474" t="s">
        <v>87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3" spans="1:58">
      <c r="A3" s="466" t="s">
        <v>265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58">
      <c r="A4" s="474"/>
      <c r="B4" s="474"/>
      <c r="C4" s="474"/>
      <c r="D4" s="474"/>
      <c r="E4" s="474"/>
      <c r="F4" s="474"/>
      <c r="G4" s="474"/>
      <c r="H4" s="474"/>
      <c r="I4" s="474"/>
      <c r="J4" s="474"/>
    </row>
    <row r="5" spans="1:58" ht="13.5" thickBot="1">
      <c r="B5" s="11"/>
      <c r="C5" s="183"/>
      <c r="D5" s="183"/>
      <c r="E5" s="183"/>
      <c r="F5" s="183"/>
      <c r="G5" s="183"/>
      <c r="H5" s="183"/>
      <c r="I5" s="183"/>
      <c r="J5" s="183"/>
      <c r="K5" s="183"/>
    </row>
    <row r="6" spans="1:58" ht="15" customHeight="1" thickTop="1">
      <c r="A6" s="6" t="s">
        <v>77</v>
      </c>
      <c r="B6" s="17" t="s">
        <v>43</v>
      </c>
      <c r="C6" s="476" t="s">
        <v>80</v>
      </c>
      <c r="D6" s="476"/>
      <c r="E6" s="476"/>
      <c r="F6" s="476"/>
      <c r="G6" s="185"/>
      <c r="H6" s="476" t="s">
        <v>82</v>
      </c>
      <c r="I6" s="476"/>
      <c r="J6" s="476"/>
      <c r="K6" s="476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>
      <c r="A7" s="3" t="s">
        <v>33</v>
      </c>
      <c r="B7" s="9" t="s">
        <v>83</v>
      </c>
      <c r="C7" s="475" t="s">
        <v>77</v>
      </c>
      <c r="D7" s="475"/>
      <c r="E7" s="477" t="s">
        <v>44</v>
      </c>
      <c r="F7" s="477" t="s">
        <v>51</v>
      </c>
      <c r="G7" s="98" t="s">
        <v>79</v>
      </c>
      <c r="H7" s="63"/>
      <c r="I7" s="63"/>
      <c r="J7" s="63"/>
      <c r="K7" s="63" t="s">
        <v>79</v>
      </c>
    </row>
    <row r="8" spans="1:58" ht="13.5" thickBot="1">
      <c r="A8" s="7" t="s">
        <v>132</v>
      </c>
      <c r="B8" s="190" t="s">
        <v>84</v>
      </c>
      <c r="C8" s="78" t="s">
        <v>78</v>
      </c>
      <c r="D8" s="78" t="s">
        <v>113</v>
      </c>
      <c r="E8" s="478"/>
      <c r="F8" s="478"/>
      <c r="G8" s="49" t="s">
        <v>81</v>
      </c>
      <c r="H8" s="184" t="s">
        <v>77</v>
      </c>
      <c r="I8" s="184" t="s">
        <v>44</v>
      </c>
      <c r="J8" s="78" t="s">
        <v>51</v>
      </c>
      <c r="K8" s="78" t="s">
        <v>81</v>
      </c>
    </row>
    <row r="9" spans="1:58">
      <c r="A9" s="3" t="s">
        <v>0</v>
      </c>
      <c r="B9" s="458">
        <f t="shared" ref="B9:G9" si="0">SUM(B11:B38)</f>
        <v>1011103033.8099999</v>
      </c>
      <c r="C9" s="459">
        <f>SUM(C11:C38)</f>
        <v>559010600.07000005</v>
      </c>
      <c r="D9" s="460">
        <f t="shared" si="0"/>
        <v>48752417.730000004</v>
      </c>
      <c r="E9" s="460">
        <f t="shared" si="0"/>
        <v>294121716.80000001</v>
      </c>
      <c r="F9" s="460">
        <f t="shared" si="0"/>
        <v>3384239</v>
      </c>
      <c r="G9" s="460">
        <f t="shared" si="0"/>
        <v>105834060.20999999</v>
      </c>
      <c r="H9" s="139">
        <f>IF(B9&lt;&gt;0,((+C9+D9)/B9),(IF(C9&lt;&gt;0,1,0)))</f>
        <v>0.60108910514277725</v>
      </c>
      <c r="I9" s="139">
        <f>IF($B9&lt;&gt;0,(E9/$B9),(IF(E9&lt;&gt;0,1,0)))</f>
        <v>0.29089193382369921</v>
      </c>
      <c r="J9" s="139">
        <f>IF($B9&lt;&gt;0,(F9/$B9),(IF(F9&lt;&gt;0,1,0)))</f>
        <v>3.3470762986909843E-3</v>
      </c>
      <c r="K9" s="139">
        <f>IF($B9&lt;&gt;0,(G9/$B9),(IF(G9&lt;&gt;0,1,0)))</f>
        <v>0.10467188473483273</v>
      </c>
    </row>
    <row r="10" spans="1:58">
      <c r="A10" s="3"/>
      <c r="B10" s="59"/>
      <c r="C10" s="140"/>
      <c r="D10" s="72"/>
      <c r="E10" s="71"/>
      <c r="F10" s="68"/>
      <c r="G10" s="68"/>
      <c r="H10" s="141"/>
      <c r="I10" s="141"/>
      <c r="J10" s="141"/>
      <c r="K10" s="141"/>
    </row>
    <row r="11" spans="1:58">
      <c r="A11" t="s">
        <v>1</v>
      </c>
      <c r="B11" s="108">
        <f t="shared" ref="B11:B38" si="1">SUM(C11:G11)</f>
        <v>3126496.69</v>
      </c>
      <c r="C11" s="313">
        <v>123479.9</v>
      </c>
      <c r="D11" s="313">
        <v>84741.25</v>
      </c>
      <c r="E11" s="126">
        <v>1496000</v>
      </c>
      <c r="F11" s="313">
        <v>0</v>
      </c>
      <c r="G11" s="313">
        <v>1422275.54</v>
      </c>
      <c r="H11" s="133">
        <f t="shared" ref="H11:H38" si="2">IF(B11&lt;&gt;0,((+C11+D11)/B11*100),(IF(C11&lt;&gt;0,1,0)))</f>
        <v>6.6598871083404214</v>
      </c>
      <c r="I11" s="133">
        <f>IF($B11&lt;&gt;0,(E11/$B11*100),(IF(E11&lt;&gt;0,1,0)))</f>
        <v>47.849083121850356</v>
      </c>
      <c r="J11" s="133">
        <f t="shared" ref="J11:K15" si="3">IF($B11&lt;&gt;0,(F11/$B11*100),(IF(F11&lt;&gt;0,1,0)))</f>
        <v>0</v>
      </c>
      <c r="K11" s="133">
        <f t="shared" si="3"/>
        <v>45.491029769809224</v>
      </c>
    </row>
    <row r="12" spans="1:58">
      <c r="A12" t="s">
        <v>2</v>
      </c>
      <c r="B12" s="108">
        <f t="shared" si="1"/>
        <v>119414157</v>
      </c>
      <c r="C12" s="313">
        <v>12490287</v>
      </c>
      <c r="D12" s="313">
        <v>159466</v>
      </c>
      <c r="E12" s="126">
        <v>46683421</v>
      </c>
      <c r="F12" s="313">
        <v>0</v>
      </c>
      <c r="G12" s="313">
        <v>60080983</v>
      </c>
      <c r="H12" s="133">
        <f t="shared" si="2"/>
        <v>10.593176988219245</v>
      </c>
      <c r="I12" s="133">
        <f>IF($B12&lt;&gt;0,(E12/$B12*100),(IF(E12&lt;&gt;0,1,0)))</f>
        <v>39.093707289664152</v>
      </c>
      <c r="J12" s="133">
        <f t="shared" si="3"/>
        <v>0</v>
      </c>
      <c r="K12" s="133">
        <f t="shared" si="3"/>
        <v>50.313115722116599</v>
      </c>
    </row>
    <row r="13" spans="1:58">
      <c r="A13" t="s">
        <v>3</v>
      </c>
      <c r="B13" s="108">
        <f t="shared" si="1"/>
        <v>53937251.549999997</v>
      </c>
      <c r="C13" s="313">
        <v>19490492.02</v>
      </c>
      <c r="D13" s="313">
        <v>851545.2</v>
      </c>
      <c r="E13" s="126">
        <v>16467415.99</v>
      </c>
      <c r="F13" s="313">
        <v>0</v>
      </c>
      <c r="G13" s="313">
        <v>17127798.34</v>
      </c>
      <c r="H13" s="133">
        <f>IF(B13&lt;&gt;0,((+C13+D13)/B13*100),(IF(C13&lt;&gt;0,1,0)))</f>
        <v>37.714263584867439</v>
      </c>
      <c r="I13" s="133">
        <f>IF($B13&lt;&gt;0,(E13/$B13*100),(IF(E13&lt;&gt;0,1,0)))</f>
        <v>30.530691714490963</v>
      </c>
      <c r="J13" s="133">
        <f t="shared" si="3"/>
        <v>0</v>
      </c>
      <c r="K13" s="133">
        <f t="shared" si="3"/>
        <v>31.755044700641594</v>
      </c>
    </row>
    <row r="14" spans="1:58">
      <c r="A14" t="s">
        <v>4</v>
      </c>
      <c r="B14" s="108">
        <f t="shared" si="1"/>
        <v>92056234</v>
      </c>
      <c r="C14" s="313">
        <v>67288984</v>
      </c>
      <c r="D14" s="313">
        <v>0</v>
      </c>
      <c r="E14" s="126">
        <v>24767250</v>
      </c>
      <c r="F14" s="313">
        <v>0</v>
      </c>
      <c r="G14" s="313">
        <v>0</v>
      </c>
      <c r="H14" s="133">
        <f t="shared" si="2"/>
        <v>73.095521157209191</v>
      </c>
      <c r="I14" s="133">
        <f>IF($B14&lt;&gt;0,(E14/$B14*100),(IF(E14&lt;&gt;0,1,0)))</f>
        <v>26.904478842790809</v>
      </c>
      <c r="J14" s="133">
        <f t="shared" si="3"/>
        <v>0</v>
      </c>
      <c r="K14" s="133">
        <f t="shared" si="3"/>
        <v>0</v>
      </c>
    </row>
    <row r="15" spans="1:58">
      <c r="A15" t="s">
        <v>5</v>
      </c>
      <c r="B15" s="108">
        <f t="shared" si="1"/>
        <v>9371605.5600000005</v>
      </c>
      <c r="C15" s="313">
        <v>4877594.16</v>
      </c>
      <c r="D15" s="313">
        <v>42.4</v>
      </c>
      <c r="E15" s="126">
        <v>4493969</v>
      </c>
      <c r="F15" s="313">
        <v>0</v>
      </c>
      <c r="G15" s="313">
        <v>0</v>
      </c>
      <c r="H15" s="133">
        <f t="shared" si="2"/>
        <v>52.046968139790131</v>
      </c>
      <c r="I15" s="133">
        <f>IF($B15&lt;&gt;0,(E15/$B15*100),(IF(E15&lt;&gt;0,1,0)))</f>
        <v>47.953031860209869</v>
      </c>
      <c r="J15" s="133">
        <f t="shared" si="3"/>
        <v>0</v>
      </c>
      <c r="K15" s="133">
        <f t="shared" si="3"/>
        <v>0</v>
      </c>
    </row>
    <row r="16" spans="1:58">
      <c r="B16" s="108"/>
      <c r="C16" s="327"/>
      <c r="D16" s="327"/>
      <c r="E16" s="330"/>
      <c r="F16" s="327"/>
      <c r="G16" s="327"/>
      <c r="H16" s="133"/>
      <c r="I16" s="133"/>
      <c r="J16" s="133"/>
      <c r="K16" s="133"/>
    </row>
    <row r="17" spans="1:11">
      <c r="A17" t="s">
        <v>6</v>
      </c>
      <c r="B17" s="108">
        <f t="shared" si="1"/>
        <v>1470383.3</v>
      </c>
      <c r="C17" s="313">
        <v>0</v>
      </c>
      <c r="D17" s="313">
        <v>11.73</v>
      </c>
      <c r="E17" s="126">
        <v>1466821.57</v>
      </c>
      <c r="F17" s="313">
        <v>0</v>
      </c>
      <c r="G17" s="313">
        <v>3550</v>
      </c>
      <c r="H17" s="133">
        <f t="shared" si="2"/>
        <v>7.9775117141224342E-4</v>
      </c>
      <c r="I17" s="133">
        <f>IF($B17&lt;&gt;0,(E17/$B17*100),(IF(E17&lt;&gt;0,1,0)))</f>
        <v>99.757768603601534</v>
      </c>
      <c r="J17" s="133">
        <f t="shared" ref="J17:K21" si="4">IF($B17&lt;&gt;0,(F17/$B17*100),(IF(F17&lt;&gt;0,1,0)))</f>
        <v>0</v>
      </c>
      <c r="K17" s="133">
        <f t="shared" si="4"/>
        <v>0.24143364522706423</v>
      </c>
    </row>
    <row r="18" spans="1:11">
      <c r="A18" t="s">
        <v>7</v>
      </c>
      <c r="B18" s="108">
        <f t="shared" si="1"/>
        <v>17520430.859999999</v>
      </c>
      <c r="C18" s="313">
        <v>9099385.2100000009</v>
      </c>
      <c r="D18" s="313">
        <v>0</v>
      </c>
      <c r="E18" s="126">
        <v>8421045.6500000004</v>
      </c>
      <c r="F18" s="313">
        <v>0</v>
      </c>
      <c r="G18" s="313">
        <v>0</v>
      </c>
      <c r="H18" s="133">
        <f t="shared" si="2"/>
        <v>51.935852963378558</v>
      </c>
      <c r="I18" s="133">
        <f>IF($B18&lt;&gt;0,(E18/$B18*100),(IF(E18&lt;&gt;0,1,0)))</f>
        <v>48.064147036621449</v>
      </c>
      <c r="J18" s="133">
        <f t="shared" si="4"/>
        <v>0</v>
      </c>
      <c r="K18" s="133">
        <f t="shared" si="4"/>
        <v>0</v>
      </c>
    </row>
    <row r="19" spans="1:11">
      <c r="A19" t="s">
        <v>8</v>
      </c>
      <c r="B19" s="108">
        <f t="shared" si="1"/>
        <v>7318180.9000000004</v>
      </c>
      <c r="C19" s="313">
        <v>4765231.4000000004</v>
      </c>
      <c r="D19" s="313">
        <v>182789.5</v>
      </c>
      <c r="E19" s="126">
        <v>2370160</v>
      </c>
      <c r="F19" s="313">
        <v>0</v>
      </c>
      <c r="G19" s="313">
        <v>0</v>
      </c>
      <c r="H19" s="133">
        <f>IF(B19&lt;&gt;0,((+C19+D19)/B19*100),(IF(C19&lt;&gt;0,1,0)))</f>
        <v>67.612716433396727</v>
      </c>
      <c r="I19" s="133">
        <f>IF($B19&lt;&gt;0,(E19/$B19*100),(IF(E19&lt;&gt;0,1,0)))</f>
        <v>32.387283566603273</v>
      </c>
      <c r="J19" s="133">
        <f t="shared" si="4"/>
        <v>0</v>
      </c>
      <c r="K19" s="133">
        <f t="shared" si="4"/>
        <v>0</v>
      </c>
    </row>
    <row r="20" spans="1:11">
      <c r="A20" t="s">
        <v>9</v>
      </c>
      <c r="B20" s="108">
        <f t="shared" si="1"/>
        <v>37815441.019999996</v>
      </c>
      <c r="C20" s="313">
        <v>27446750.91</v>
      </c>
      <c r="D20" s="313">
        <v>12.07</v>
      </c>
      <c r="E20" s="126">
        <v>10368678.039999999</v>
      </c>
      <c r="F20" s="313">
        <v>0</v>
      </c>
      <c r="G20" s="313">
        <v>0</v>
      </c>
      <c r="H20" s="133">
        <f t="shared" si="2"/>
        <v>72.580835340473314</v>
      </c>
      <c r="I20" s="133">
        <f>IF($B20&lt;&gt;0,(E20/$B20*100),(IF(E20&lt;&gt;0,1,0)))</f>
        <v>27.41916465952669</v>
      </c>
      <c r="J20" s="133">
        <f t="shared" si="4"/>
        <v>0</v>
      </c>
      <c r="K20" s="133">
        <f t="shared" si="4"/>
        <v>0</v>
      </c>
    </row>
    <row r="21" spans="1:11">
      <c r="A21" t="s">
        <v>10</v>
      </c>
      <c r="B21" s="108">
        <f t="shared" si="1"/>
        <v>2446480</v>
      </c>
      <c r="C21" s="313">
        <v>124532</v>
      </c>
      <c r="D21" s="313">
        <v>178730</v>
      </c>
      <c r="E21" s="126">
        <v>2143218</v>
      </c>
      <c r="F21" s="313">
        <v>0</v>
      </c>
      <c r="G21" s="313">
        <v>0</v>
      </c>
      <c r="H21" s="133">
        <f t="shared" si="2"/>
        <v>12.395850364605474</v>
      </c>
      <c r="I21" s="133">
        <f>IF($B21&lt;&gt;0,(E21/$B21*100),(IF(E21&lt;&gt;0,1,0)))</f>
        <v>87.604149635394521</v>
      </c>
      <c r="J21" s="133">
        <f t="shared" si="4"/>
        <v>0</v>
      </c>
      <c r="K21" s="133">
        <f t="shared" si="4"/>
        <v>0</v>
      </c>
    </row>
    <row r="22" spans="1:11">
      <c r="B22" s="108"/>
      <c r="C22" s="327"/>
      <c r="D22" s="327"/>
      <c r="E22" s="330"/>
      <c r="F22" s="327"/>
      <c r="G22" s="327"/>
      <c r="H22" s="133"/>
      <c r="I22" s="133"/>
      <c r="J22" s="133"/>
      <c r="K22" s="133"/>
    </row>
    <row r="23" spans="1:11">
      <c r="A23" t="s">
        <v>11</v>
      </c>
      <c r="B23" s="108">
        <f t="shared" si="1"/>
        <v>47938170</v>
      </c>
      <c r="C23" s="313">
        <v>28346431</v>
      </c>
      <c r="D23" s="313">
        <v>0</v>
      </c>
      <c r="E23" s="126">
        <v>19591739</v>
      </c>
      <c r="F23" s="313">
        <v>0</v>
      </c>
      <c r="G23" s="313">
        <v>0</v>
      </c>
      <c r="H23" s="133">
        <f t="shared" si="2"/>
        <v>59.131233002845121</v>
      </c>
      <c r="I23" s="133">
        <f>IF($B23&lt;&gt;0,(E23/$B23*100),(IF(E23&lt;&gt;0,1,0)))</f>
        <v>40.868766997154879</v>
      </c>
      <c r="J23" s="133">
        <f t="shared" ref="J23:K27" si="5">IF($B23&lt;&gt;0,(F23/$B23*100),(IF(F23&lt;&gt;0,1,0)))</f>
        <v>0</v>
      </c>
      <c r="K23" s="133">
        <f t="shared" si="5"/>
        <v>0</v>
      </c>
    </row>
    <row r="24" spans="1:11">
      <c r="A24" t="s">
        <v>12</v>
      </c>
      <c r="B24" s="108">
        <f t="shared" si="1"/>
        <v>11594.47</v>
      </c>
      <c r="C24" s="313">
        <v>11594.47</v>
      </c>
      <c r="D24" s="313">
        <v>0</v>
      </c>
      <c r="E24" s="126">
        <v>0</v>
      </c>
      <c r="F24" s="313">
        <v>0</v>
      </c>
      <c r="G24" s="313">
        <v>0</v>
      </c>
      <c r="H24" s="133">
        <f t="shared" si="2"/>
        <v>100</v>
      </c>
      <c r="I24" s="133">
        <f>IF($B24&lt;&gt;0,(E24/$B24*100),(IF(E24&lt;&gt;0,1,0)))</f>
        <v>0</v>
      </c>
      <c r="J24" s="133">
        <f t="shared" si="5"/>
        <v>0</v>
      </c>
      <c r="K24" s="133">
        <f t="shared" si="5"/>
        <v>0</v>
      </c>
    </row>
    <row r="25" spans="1:11">
      <c r="A25" t="s">
        <v>13</v>
      </c>
      <c r="B25" s="108">
        <f t="shared" si="1"/>
        <v>25114629</v>
      </c>
      <c r="C25" s="313">
        <v>8378854</v>
      </c>
      <c r="D25" s="313">
        <v>502</v>
      </c>
      <c r="E25" s="126">
        <v>10420053</v>
      </c>
      <c r="F25" s="313">
        <v>0</v>
      </c>
      <c r="G25" s="313">
        <v>6315220</v>
      </c>
      <c r="H25" s="133">
        <f>IF(B25&lt;&gt;0,((+C25+D25)/B25*100),(IF(C25&lt;&gt;0,1,0)))</f>
        <v>33.364442691946593</v>
      </c>
      <c r="I25" s="133">
        <f>IF($B25&lt;&gt;0,(E25/$B25*100),(IF(E25&lt;&gt;0,1,0)))</f>
        <v>41.489973831586362</v>
      </c>
      <c r="J25" s="133">
        <f t="shared" si="5"/>
        <v>0</v>
      </c>
      <c r="K25" s="133">
        <f t="shared" si="5"/>
        <v>25.145583476467042</v>
      </c>
    </row>
    <row r="26" spans="1:11">
      <c r="A26" t="s">
        <v>14</v>
      </c>
      <c r="B26" s="108">
        <f t="shared" si="1"/>
        <v>86808676</v>
      </c>
      <c r="C26" s="313">
        <v>61096442</v>
      </c>
      <c r="D26" s="313">
        <v>1100</v>
      </c>
      <c r="E26" s="126">
        <v>25711134</v>
      </c>
      <c r="F26" s="313">
        <v>0</v>
      </c>
      <c r="G26" s="313">
        <v>0</v>
      </c>
      <c r="H26" s="133">
        <v>0</v>
      </c>
      <c r="I26" s="133">
        <f>IF($B26&lt;&gt;0,(E26/$B26*100),(IF(E26&lt;&gt;0,1,0)))</f>
        <v>29.618161668541056</v>
      </c>
      <c r="J26" s="133">
        <f t="shared" si="5"/>
        <v>0</v>
      </c>
      <c r="K26" s="133">
        <f t="shared" si="5"/>
        <v>0</v>
      </c>
    </row>
    <row r="27" spans="1:11">
      <c r="A27" t="s">
        <v>15</v>
      </c>
      <c r="B27" s="108">
        <f>SUM(C27:G27)</f>
        <v>254261</v>
      </c>
      <c r="C27" s="313">
        <v>54300</v>
      </c>
      <c r="D27" s="313">
        <v>0</v>
      </c>
      <c r="E27" s="126">
        <v>120000</v>
      </c>
      <c r="F27" s="313">
        <v>0</v>
      </c>
      <c r="G27" s="313">
        <v>79961</v>
      </c>
      <c r="H27" s="133">
        <f>IF(B27&lt;&gt;0,((+C28+D27)/B27*100),(IF(C28&lt;&gt;0,1,0)))</f>
        <v>0</v>
      </c>
      <c r="I27" s="133">
        <f>IF($B27&lt;&gt;0,(E27/$B27*100),(IF(E27&lt;&gt;0,1,0)))</f>
        <v>47.195598223872324</v>
      </c>
      <c r="J27" s="133">
        <f t="shared" si="5"/>
        <v>0</v>
      </c>
      <c r="K27" s="133">
        <f t="shared" si="5"/>
        <v>31.448393579825456</v>
      </c>
    </row>
    <row r="28" spans="1:11">
      <c r="B28" s="108"/>
      <c r="C28" s="329"/>
      <c r="D28" s="329"/>
      <c r="E28" s="330"/>
      <c r="F28" s="327"/>
      <c r="G28" s="327"/>
      <c r="H28" s="133"/>
      <c r="I28" s="133"/>
      <c r="J28" s="133"/>
      <c r="K28" s="133"/>
    </row>
    <row r="29" spans="1:11">
      <c r="A29" t="s">
        <v>16</v>
      </c>
      <c r="B29" s="108">
        <f t="shared" si="1"/>
        <v>273538814</v>
      </c>
      <c r="C29" s="313">
        <v>226131165</v>
      </c>
      <c r="D29" s="313">
        <v>1243440</v>
      </c>
      <c r="E29" s="126">
        <v>42779970</v>
      </c>
      <c r="F29" s="313">
        <v>3384239</v>
      </c>
      <c r="G29" s="313">
        <v>0</v>
      </c>
      <c r="H29" s="133">
        <f>IF(B29&lt;&gt;0,((+C30+D30)/B29*100),(IF(C30&lt;&gt;0,1,0)))</f>
        <v>41.22923812925503</v>
      </c>
      <c r="I29" s="133">
        <f>IF($B29&lt;&gt;0,(E29/$B29*100),(IF(E29&lt;&gt;0,1,0)))</f>
        <v>15.639451445453734</v>
      </c>
      <c r="J29" s="133">
        <f t="shared" ref="J29:K33" si="6">IF($B29&lt;&gt;0,(F29/$B29*100),(IF(F29&lt;&gt;0,1,0)))</f>
        <v>1.2372061392355089</v>
      </c>
      <c r="K29" s="133">
        <f t="shared" si="6"/>
        <v>0</v>
      </c>
    </row>
    <row r="30" spans="1:11">
      <c r="A30" t="s">
        <v>17</v>
      </c>
      <c r="B30" s="108">
        <f t="shared" si="1"/>
        <v>135913163</v>
      </c>
      <c r="C30" s="313">
        <v>66981059</v>
      </c>
      <c r="D30" s="313">
        <v>45796910</v>
      </c>
      <c r="E30" s="126">
        <v>23135194</v>
      </c>
      <c r="F30" s="313">
        <v>0</v>
      </c>
      <c r="G30" s="313">
        <v>0</v>
      </c>
      <c r="H30" s="133">
        <f>IF(B30&lt;&gt;0,((+C31+D31)/B30*100),(IF(C31&lt;&gt;0,1,0)))</f>
        <v>2.3046991703077353</v>
      </c>
      <c r="I30" s="133">
        <f>IF($B30&lt;&gt;0,(E30/$B30*100),(IF(E30&lt;&gt;0,1,0)))</f>
        <v>17.022040757008945</v>
      </c>
      <c r="J30" s="133">
        <f t="shared" si="6"/>
        <v>0</v>
      </c>
      <c r="K30" s="133">
        <f t="shared" si="6"/>
        <v>0</v>
      </c>
    </row>
    <row r="31" spans="1:11">
      <c r="A31" t="s">
        <v>18</v>
      </c>
      <c r="B31" s="108">
        <f t="shared" si="1"/>
        <v>6691645</v>
      </c>
      <c r="C31" s="313">
        <v>2879907.32</v>
      </c>
      <c r="D31" s="313">
        <v>252482.22</v>
      </c>
      <c r="E31" s="126">
        <v>3559255.46</v>
      </c>
      <c r="F31" s="313">
        <v>0</v>
      </c>
      <c r="G31" s="313">
        <v>0</v>
      </c>
      <c r="H31" s="133">
        <f>IF(B31&lt;&gt;0,((+C32+D32)/B31*100),(IF(C32&lt;&gt;0,1,0)))</f>
        <v>71.268459698624184</v>
      </c>
      <c r="I31" s="133">
        <f>IF($B31&lt;&gt;0,(E31/$B31*100),(IF(E31&lt;&gt;0,1,0)))</f>
        <v>53.189543976107522</v>
      </c>
      <c r="J31" s="133">
        <f t="shared" si="6"/>
        <v>0</v>
      </c>
      <c r="K31" s="133">
        <f t="shared" si="6"/>
        <v>0</v>
      </c>
    </row>
    <row r="32" spans="1:11">
      <c r="A32" t="s">
        <v>19</v>
      </c>
      <c r="B32" s="108">
        <f t="shared" si="1"/>
        <v>14621154.689999999</v>
      </c>
      <c r="C32" s="313">
        <v>4768393.7300000004</v>
      </c>
      <c r="D32" s="313">
        <v>638.59</v>
      </c>
      <c r="E32" s="126">
        <v>9852122.3699999992</v>
      </c>
      <c r="F32" s="313">
        <v>0</v>
      </c>
      <c r="G32" s="313">
        <v>0</v>
      </c>
      <c r="H32" s="133">
        <f>IF(B32&lt;&gt;0,((+C32+D32)/B32*100),(IF(C32&lt;&gt;0,1,0)))</f>
        <v>32.617343986256678</v>
      </c>
      <c r="I32" s="133">
        <f>IF($B32&lt;&gt;0,(E32/$B32*100),(IF(E32&lt;&gt;0,1,0)))</f>
        <v>67.382656013743329</v>
      </c>
      <c r="J32" s="133">
        <f t="shared" si="6"/>
        <v>0</v>
      </c>
      <c r="K32" s="133">
        <f t="shared" si="6"/>
        <v>0</v>
      </c>
    </row>
    <row r="33" spans="1:11">
      <c r="A33" t="s">
        <v>20</v>
      </c>
      <c r="B33" s="108">
        <f t="shared" si="1"/>
        <v>463088.14</v>
      </c>
      <c r="C33" s="313">
        <v>276904.95</v>
      </c>
      <c r="D33" s="313">
        <v>0</v>
      </c>
      <c r="E33" s="126">
        <v>186183.19</v>
      </c>
      <c r="F33" s="313">
        <v>0</v>
      </c>
      <c r="G33" s="313">
        <v>0</v>
      </c>
      <c r="H33" s="133">
        <f t="shared" si="2"/>
        <v>59.7953016028439</v>
      </c>
      <c r="I33" s="133">
        <f>IF($B33&lt;&gt;0,(E33/$B33*100),(IF(E33&lt;&gt;0,1,0)))</f>
        <v>40.2046983971561</v>
      </c>
      <c r="J33" s="133">
        <f t="shared" si="6"/>
        <v>0</v>
      </c>
      <c r="K33" s="133">
        <f t="shared" si="6"/>
        <v>0</v>
      </c>
    </row>
    <row r="34" spans="1:11">
      <c r="B34" s="108"/>
      <c r="C34" s="327"/>
      <c r="D34" s="327"/>
      <c r="E34" s="330"/>
      <c r="F34" s="327"/>
      <c r="G34" s="327"/>
      <c r="H34" s="133"/>
      <c r="I34" s="133"/>
      <c r="J34" s="133"/>
      <c r="K34" s="133"/>
    </row>
    <row r="35" spans="1:11">
      <c r="A35" t="s">
        <v>21</v>
      </c>
      <c r="B35" s="108">
        <f t="shared" si="1"/>
        <v>498633.3</v>
      </c>
      <c r="C35" s="313">
        <v>292400.8</v>
      </c>
      <c r="D35" s="313">
        <v>0</v>
      </c>
      <c r="E35" s="126">
        <v>206232.5</v>
      </c>
      <c r="F35" s="313">
        <v>0</v>
      </c>
      <c r="G35" s="313">
        <v>0</v>
      </c>
      <c r="H35" s="133">
        <f t="shared" si="2"/>
        <v>58.64044780001656</v>
      </c>
      <c r="I35" s="133">
        <f>IF($B35&lt;&gt;0,(E35/$B35*100),(IF(E35&lt;&gt;0,1,0)))</f>
        <v>41.359552199983433</v>
      </c>
      <c r="J35" s="133">
        <f t="shared" ref="J35:K38" si="7">IF($B35&lt;&gt;0,(F35/$B35*100),(IF(F35&lt;&gt;0,1,0)))</f>
        <v>0</v>
      </c>
      <c r="K35" s="133">
        <f t="shared" si="7"/>
        <v>0</v>
      </c>
    </row>
    <row r="36" spans="1:11">
      <c r="A36" t="s">
        <v>22</v>
      </c>
      <c r="B36" s="108">
        <f t="shared" si="1"/>
        <v>24720158.620000001</v>
      </c>
      <c r="C36" s="313">
        <v>9957554.4700000007</v>
      </c>
      <c r="D36" s="313">
        <v>0</v>
      </c>
      <c r="E36" s="126">
        <v>6987040.54</v>
      </c>
      <c r="F36" s="313">
        <v>0</v>
      </c>
      <c r="G36" s="313">
        <v>7775563.6100000003</v>
      </c>
      <c r="H36" s="133">
        <f t="shared" si="2"/>
        <v>40.281110744749746</v>
      </c>
      <c r="I36" s="133">
        <f>IF($B36&lt;&gt;0,(E36/$B36*100),(IF(E36&lt;&gt;0,1,0)))</f>
        <v>28.264545739391373</v>
      </c>
      <c r="J36" s="133">
        <f t="shared" si="7"/>
        <v>0</v>
      </c>
      <c r="K36" s="133">
        <f t="shared" si="7"/>
        <v>31.454343515858881</v>
      </c>
    </row>
    <row r="37" spans="1:11">
      <c r="A37" t="s">
        <v>23</v>
      </c>
      <c r="B37" s="108">
        <f t="shared" si="1"/>
        <v>40968942.799999997</v>
      </c>
      <c r="C37" s="313">
        <v>0</v>
      </c>
      <c r="D37" s="313">
        <v>0</v>
      </c>
      <c r="E37" s="126">
        <v>27940234.079999998</v>
      </c>
      <c r="F37" s="313">
        <v>0</v>
      </c>
      <c r="G37" s="313">
        <v>13028708.720000001</v>
      </c>
      <c r="H37" s="133">
        <f t="shared" si="2"/>
        <v>0</v>
      </c>
      <c r="I37" s="133">
        <f>IF($B37&lt;&gt;0,(E37/$B37*100),(IF(E37&lt;&gt;0,1,0)))</f>
        <v>68.198572309754596</v>
      </c>
      <c r="J37" s="133">
        <f t="shared" si="7"/>
        <v>0</v>
      </c>
      <c r="K37" s="133">
        <f t="shared" si="7"/>
        <v>31.801427690245404</v>
      </c>
    </row>
    <row r="38" spans="1:11">
      <c r="A38" s="12" t="s">
        <v>24</v>
      </c>
      <c r="B38" s="110">
        <f t="shared" si="1"/>
        <v>9083442.9100000001</v>
      </c>
      <c r="C38" s="315">
        <v>4128856.73</v>
      </c>
      <c r="D38" s="315">
        <v>6.77</v>
      </c>
      <c r="E38" s="128">
        <v>4954579.41</v>
      </c>
      <c r="F38" s="315">
        <v>0</v>
      </c>
      <c r="G38" s="315">
        <v>0</v>
      </c>
      <c r="H38" s="316">
        <f t="shared" si="2"/>
        <v>45.454829637939568</v>
      </c>
      <c r="I38" s="316">
        <f>IF($B38&lt;&gt;0,(E38/$B38*100),(IF(E38&lt;&gt;0,1,0)))</f>
        <v>54.545170362060432</v>
      </c>
      <c r="J38" s="316">
        <f t="shared" si="7"/>
        <v>0</v>
      </c>
      <c r="K38" s="316">
        <f t="shared" si="7"/>
        <v>0</v>
      </c>
    </row>
    <row r="39" spans="1:11">
      <c r="A39" s="21" t="s">
        <v>200</v>
      </c>
      <c r="B39" s="3"/>
      <c r="C39" s="313"/>
      <c r="D39" s="313"/>
      <c r="E39" s="313"/>
      <c r="F39" s="313"/>
      <c r="G39" s="313"/>
      <c r="H39" s="317"/>
      <c r="I39" s="317"/>
      <c r="J39" s="317"/>
      <c r="K39" s="75"/>
    </row>
    <row r="40" spans="1:11">
      <c r="A40" s="21"/>
      <c r="C40" s="75"/>
      <c r="D40" s="318"/>
      <c r="E40" s="75"/>
      <c r="F40" s="75"/>
      <c r="G40" s="75"/>
      <c r="H40" s="75"/>
      <c r="I40" s="75"/>
      <c r="J40" s="75"/>
      <c r="K40" s="75"/>
    </row>
    <row r="41" spans="1:11">
      <c r="C41" s="75"/>
      <c r="D41" s="318"/>
      <c r="E41" s="75"/>
      <c r="F41" s="75"/>
      <c r="G41" s="75"/>
      <c r="H41" s="75"/>
      <c r="I41" s="75"/>
      <c r="J41" s="75"/>
      <c r="K41" s="75"/>
    </row>
    <row r="42" spans="1:11">
      <c r="C42" s="425"/>
      <c r="D42" s="425"/>
      <c r="E42" s="425"/>
      <c r="F42" s="425"/>
      <c r="G42" s="425"/>
    </row>
    <row r="43" spans="1:11">
      <c r="C43" s="425"/>
      <c r="D43" s="425"/>
      <c r="E43" s="425"/>
      <c r="F43" s="425"/>
      <c r="G43" s="425"/>
    </row>
    <row r="44" spans="1:11">
      <c r="C44" s="425"/>
      <c r="D44" s="425"/>
      <c r="E44" s="425"/>
      <c r="F44" s="425"/>
      <c r="G44" s="425"/>
    </row>
    <row r="45" spans="1:11">
      <c r="C45" s="425"/>
      <c r="D45" s="425"/>
      <c r="E45" s="425"/>
      <c r="F45" s="425"/>
      <c r="G45" s="425"/>
    </row>
    <row r="46" spans="1:11">
      <c r="C46" s="425"/>
      <c r="D46" s="425"/>
      <c r="E46" s="425"/>
      <c r="F46" s="425"/>
      <c r="G46" s="425"/>
    </row>
    <row r="47" spans="1:11">
      <c r="C47" s="425"/>
      <c r="D47" s="425"/>
      <c r="E47" s="425"/>
      <c r="F47" s="425"/>
      <c r="G47" s="425"/>
    </row>
    <row r="48" spans="1:11">
      <c r="C48" s="425"/>
      <c r="D48" s="425"/>
      <c r="E48" s="425"/>
      <c r="F48" s="425"/>
      <c r="G48" s="425"/>
    </row>
    <row r="49" spans="3:7">
      <c r="C49" s="425"/>
      <c r="D49" s="425"/>
      <c r="E49" s="425"/>
      <c r="F49" s="425"/>
      <c r="G49" s="425"/>
    </row>
    <row r="50" spans="3:7">
      <c r="C50" s="425"/>
      <c r="D50" s="425"/>
      <c r="E50" s="425"/>
      <c r="F50" s="425"/>
      <c r="G50" s="425"/>
    </row>
    <row r="51" spans="3:7">
      <c r="C51" s="425"/>
      <c r="D51" s="425"/>
      <c r="E51" s="425"/>
      <c r="F51" s="425"/>
      <c r="G51" s="425"/>
    </row>
    <row r="52" spans="3:7">
      <c r="C52" s="425"/>
      <c r="D52" s="425"/>
      <c r="E52" s="425"/>
      <c r="F52" s="425"/>
      <c r="G52" s="425"/>
    </row>
    <row r="53" spans="3:7">
      <c r="C53" s="425"/>
      <c r="D53" s="425"/>
      <c r="E53" s="425"/>
      <c r="F53" s="425"/>
      <c r="G53" s="425"/>
    </row>
    <row r="54" spans="3:7">
      <c r="C54" s="425"/>
      <c r="D54" s="425"/>
      <c r="E54" s="425"/>
      <c r="F54" s="425"/>
      <c r="G54" s="425"/>
    </row>
    <row r="55" spans="3:7">
      <c r="C55" s="425"/>
      <c r="D55" s="425"/>
      <c r="E55" s="425"/>
      <c r="F55" s="425"/>
      <c r="G55" s="425"/>
    </row>
    <row r="56" spans="3:7">
      <c r="C56" s="425"/>
      <c r="D56" s="425"/>
      <c r="E56" s="425"/>
      <c r="F56" s="425"/>
      <c r="G56" s="425"/>
    </row>
    <row r="57" spans="3:7">
      <c r="C57" s="425"/>
      <c r="D57" s="425"/>
      <c r="E57" s="425"/>
      <c r="F57" s="425"/>
      <c r="G57" s="425"/>
    </row>
    <row r="58" spans="3:7">
      <c r="C58" s="425"/>
      <c r="D58" s="425"/>
      <c r="E58" s="425"/>
      <c r="F58" s="425"/>
      <c r="G58" s="425"/>
    </row>
    <row r="59" spans="3:7">
      <c r="C59" s="425"/>
      <c r="D59" s="425"/>
      <c r="E59" s="425"/>
      <c r="F59" s="425"/>
      <c r="G59" s="425"/>
    </row>
    <row r="60" spans="3:7">
      <c r="C60" s="425"/>
      <c r="D60" s="425"/>
      <c r="E60" s="425"/>
      <c r="F60" s="425"/>
      <c r="G60" s="425"/>
    </row>
    <row r="61" spans="3:7">
      <c r="C61" s="425"/>
      <c r="D61" s="425"/>
      <c r="E61" s="425"/>
      <c r="F61" s="425"/>
      <c r="G61" s="425"/>
    </row>
    <row r="62" spans="3:7">
      <c r="C62" s="425"/>
      <c r="D62" s="425"/>
      <c r="E62" s="425"/>
      <c r="F62" s="425"/>
      <c r="G62" s="425"/>
    </row>
    <row r="63" spans="3:7">
      <c r="C63" s="425"/>
      <c r="D63" s="425"/>
      <c r="E63" s="425"/>
      <c r="F63" s="425"/>
      <c r="G63" s="425"/>
    </row>
    <row r="64" spans="3:7">
      <c r="C64" s="425"/>
      <c r="D64" s="425"/>
      <c r="E64" s="425"/>
      <c r="F64" s="425"/>
      <c r="G64" s="425"/>
    </row>
    <row r="65" spans="3:7">
      <c r="C65" s="425"/>
      <c r="D65" s="425"/>
      <c r="E65" s="425"/>
      <c r="F65" s="425"/>
      <c r="G65" s="425"/>
    </row>
    <row r="66" spans="3:7">
      <c r="C66" s="425"/>
      <c r="D66" s="425"/>
      <c r="E66" s="425"/>
      <c r="F66" s="425"/>
      <c r="G66" s="425"/>
    </row>
    <row r="67" spans="3:7">
      <c r="C67" s="425"/>
      <c r="D67" s="425"/>
      <c r="E67" s="425"/>
      <c r="F67" s="425"/>
      <c r="G67" s="425"/>
    </row>
    <row r="68" spans="3:7">
      <c r="C68" s="425"/>
      <c r="D68" s="425"/>
      <c r="E68" s="425"/>
      <c r="F68" s="425"/>
      <c r="G68" s="425"/>
    </row>
    <row r="69" spans="3:7">
      <c r="C69" s="425"/>
      <c r="D69" s="425"/>
      <c r="E69" s="425"/>
      <c r="F69" s="425"/>
      <c r="G69" s="425"/>
    </row>
  </sheetData>
  <sheetProtection password="CAB5" sheet="1" objects="1" scenarios="1"/>
  <mergeCells count="8">
    <mergeCell ref="A1:K1"/>
    <mergeCell ref="A3:K3"/>
    <mergeCell ref="C7:D7"/>
    <mergeCell ref="A4:J4"/>
    <mergeCell ref="C6:F6"/>
    <mergeCell ref="H6:K6"/>
    <mergeCell ref="E7:E8"/>
    <mergeCell ref="F7:F8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  <ignoredErrors>
    <ignoredError sqref="B2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9"/>
  <sheetViews>
    <sheetView topLeftCell="A7" zoomScaleNormal="100" workbookViewId="0">
      <selection activeCell="L43" sqref="L43"/>
    </sheetView>
  </sheetViews>
  <sheetFormatPr defaultRowHeight="12.75"/>
  <cols>
    <col min="1" max="1" width="15.7109375" style="84" customWidth="1"/>
    <col min="2" max="3" width="14.85546875" style="84" customWidth="1"/>
    <col min="4" max="4" width="12.28515625" style="84" bestFit="1" customWidth="1"/>
    <col min="5" max="5" width="14.85546875" style="84" customWidth="1"/>
    <col min="6" max="7" width="13.28515625" style="84" customWidth="1"/>
    <col min="8" max="8" width="2.7109375" style="84" customWidth="1"/>
    <col min="9" max="11" width="9.140625" style="84"/>
    <col min="12" max="12" width="11.5703125" style="84" customWidth="1"/>
    <col min="13" max="13" width="9.140625" style="84"/>
  </cols>
  <sheetData>
    <row r="1" spans="1:56">
      <c r="A1" s="471" t="s">
        <v>88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75"/>
      <c r="M1" s="75"/>
    </row>
    <row r="2" spans="1:56">
      <c r="A2" s="14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56">
      <c r="A3" s="471" t="s">
        <v>266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75"/>
      <c r="M3" s="75"/>
    </row>
    <row r="4" spans="1:56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75"/>
      <c r="M4" s="75"/>
    </row>
    <row r="5" spans="1:56" ht="13.5" thickBot="1">
      <c r="A5" s="7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75"/>
    </row>
    <row r="6" spans="1:56" ht="15" customHeight="1" thickTop="1">
      <c r="A6" s="119" t="s">
        <v>77</v>
      </c>
      <c r="B6" s="121" t="s">
        <v>43</v>
      </c>
      <c r="C6" s="480" t="s">
        <v>80</v>
      </c>
      <c r="D6" s="480"/>
      <c r="E6" s="480"/>
      <c r="F6" s="480"/>
      <c r="G6" s="145"/>
      <c r="H6" s="145"/>
      <c r="I6" s="480" t="s">
        <v>82</v>
      </c>
      <c r="J6" s="480"/>
      <c r="K6" s="480"/>
      <c r="L6" s="480"/>
      <c r="M6" s="146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>
      <c r="A7" s="145" t="s">
        <v>33</v>
      </c>
      <c r="B7" s="122" t="s">
        <v>83</v>
      </c>
      <c r="C7" s="479" t="s">
        <v>77</v>
      </c>
      <c r="D7" s="479"/>
      <c r="E7" s="132"/>
      <c r="F7" s="132"/>
      <c r="G7" s="122" t="s">
        <v>79</v>
      </c>
      <c r="H7" s="122"/>
      <c r="I7" s="121"/>
      <c r="J7" s="121"/>
      <c r="K7" s="121"/>
      <c r="L7" s="121" t="s">
        <v>79</v>
      </c>
      <c r="M7" s="75"/>
    </row>
    <row r="8" spans="1:56" ht="13.5" thickBot="1">
      <c r="A8" s="147" t="s">
        <v>132</v>
      </c>
      <c r="B8" s="123" t="s">
        <v>84</v>
      </c>
      <c r="C8" s="148" t="s">
        <v>78</v>
      </c>
      <c r="D8" s="148" t="s">
        <v>199</v>
      </c>
      <c r="E8" s="148" t="s">
        <v>44</v>
      </c>
      <c r="F8" s="148" t="s">
        <v>51</v>
      </c>
      <c r="G8" s="148" t="s">
        <v>81</v>
      </c>
      <c r="H8" s="148"/>
      <c r="I8" s="123" t="s">
        <v>77</v>
      </c>
      <c r="J8" s="123" t="s">
        <v>44</v>
      </c>
      <c r="K8" s="148" t="s">
        <v>51</v>
      </c>
      <c r="L8" s="148" t="s">
        <v>81</v>
      </c>
      <c r="M8" s="75"/>
    </row>
    <row r="9" spans="1:56">
      <c r="A9" s="145" t="s">
        <v>0</v>
      </c>
      <c r="B9" s="80">
        <f t="shared" ref="B9:G9" si="0">SUM(B11:B38)</f>
        <v>560844779.30999994</v>
      </c>
      <c r="C9" s="303">
        <f>SUM(C11:C38)</f>
        <v>530925166</v>
      </c>
      <c r="D9" s="303">
        <f>SUM(D11:D38)</f>
        <v>12107620.35</v>
      </c>
      <c r="E9" s="303">
        <f t="shared" si="0"/>
        <v>0</v>
      </c>
      <c r="F9" s="303">
        <f t="shared" si="0"/>
        <v>0</v>
      </c>
      <c r="G9" s="303">
        <f t="shared" si="0"/>
        <v>17811992.960000001</v>
      </c>
      <c r="H9" s="80"/>
      <c r="I9" s="149">
        <f>IF(B9&lt;&gt;0,((+C9+D9)/B9),(IF(C9&lt;&gt;0,1,0)))</f>
        <v>0.96824077959339516</v>
      </c>
      <c r="J9" s="149">
        <f>IF($B9&lt;&gt;0,(E9/$B9),(IF(E9&lt;&gt;0,1,0)))</f>
        <v>0</v>
      </c>
      <c r="K9" s="149">
        <f>IF($B9&lt;&gt;0,(F9/$B9),(IF(F9&lt;&gt;0,1,0)))</f>
        <v>0</v>
      </c>
      <c r="L9" s="149">
        <f>IF($B9&lt;&gt;0,(G9/$B9),(IF(G9&lt;&gt;0,1,0)))</f>
        <v>3.1759220406604949E-2</v>
      </c>
      <c r="M9" s="75"/>
    </row>
    <row r="10" spans="1:56">
      <c r="A10" s="145"/>
      <c r="B10" s="132"/>
      <c r="C10" s="268"/>
      <c r="D10" s="191"/>
      <c r="E10" s="220"/>
      <c r="F10" s="220"/>
      <c r="G10" s="220"/>
      <c r="H10" s="121"/>
      <c r="I10" s="150"/>
      <c r="J10" s="150"/>
      <c r="K10" s="133"/>
      <c r="L10" s="133"/>
      <c r="M10" s="75"/>
    </row>
    <row r="11" spans="1:56">
      <c r="A11" s="75" t="s">
        <v>1</v>
      </c>
      <c r="B11" s="120">
        <f t="shared" ref="B11:B32" si="1">SUM(C11:G11)</f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85"/>
      <c r="I11" s="87">
        <f t="shared" ref="I11:I38" si="2">IF(B11&lt;&gt;0,((+C11+D11)/B11*100),(IF(C11&lt;&gt;0,1,0)))</f>
        <v>0</v>
      </c>
      <c r="J11" s="87">
        <f>IF($B11&lt;&gt;0,(E11/$B11*100),(IF(E11&lt;&gt;0,1,0)))</f>
        <v>0</v>
      </c>
      <c r="K11" s="87">
        <f t="shared" ref="K11:L26" si="3">IF($B11&lt;&gt;0,(F11/$B11*100),(IF(F11&lt;&gt;0,1,0)))</f>
        <v>0</v>
      </c>
      <c r="L11" s="87">
        <f t="shared" si="3"/>
        <v>0</v>
      </c>
    </row>
    <row r="12" spans="1:56">
      <c r="A12" s="84" t="s">
        <v>2</v>
      </c>
      <c r="B12" s="85">
        <f t="shared" si="1"/>
        <v>58599882</v>
      </c>
      <c r="C12" s="314">
        <v>58599882</v>
      </c>
      <c r="D12" s="127">
        <v>0</v>
      </c>
      <c r="E12" s="127">
        <v>0</v>
      </c>
      <c r="F12" s="127">
        <v>0</v>
      </c>
      <c r="G12" s="127">
        <v>0</v>
      </c>
      <c r="H12" s="88"/>
      <c r="I12" s="87">
        <f t="shared" si="2"/>
        <v>100</v>
      </c>
      <c r="J12" s="87">
        <f>IF($B12&lt;&gt;0,(E12/$B12*100),(IF(E12&lt;&gt;0,1,0)))</f>
        <v>0</v>
      </c>
      <c r="K12" s="87">
        <f t="shared" si="3"/>
        <v>0</v>
      </c>
      <c r="L12" s="87">
        <f t="shared" si="3"/>
        <v>0</v>
      </c>
    </row>
    <row r="13" spans="1:56">
      <c r="A13" s="75" t="s">
        <v>3</v>
      </c>
      <c r="B13" s="85">
        <f t="shared" si="1"/>
        <v>35460967</v>
      </c>
      <c r="C13" s="127">
        <v>35460967</v>
      </c>
      <c r="D13" s="127">
        <v>0</v>
      </c>
      <c r="E13" s="127">
        <v>0</v>
      </c>
      <c r="F13" s="127">
        <v>0</v>
      </c>
      <c r="G13" s="127">
        <v>0</v>
      </c>
      <c r="H13" s="88"/>
      <c r="I13" s="87">
        <f t="shared" si="2"/>
        <v>100</v>
      </c>
      <c r="J13" s="87">
        <f>IF($B13&lt;&gt;0,(E13/$B13*100),(IF(E13&lt;&gt;0,1,0)))</f>
        <v>0</v>
      </c>
      <c r="K13" s="87">
        <f t="shared" si="3"/>
        <v>0</v>
      </c>
      <c r="L13" s="87">
        <f t="shared" si="3"/>
        <v>0</v>
      </c>
    </row>
    <row r="14" spans="1:56">
      <c r="A14" s="84" t="s">
        <v>4</v>
      </c>
      <c r="B14" s="85">
        <f>SUM(C14:G14)</f>
        <v>12205268.960000001</v>
      </c>
      <c r="C14" s="314">
        <v>0</v>
      </c>
      <c r="D14" s="127">
        <v>0</v>
      </c>
      <c r="E14" s="127">
        <v>0</v>
      </c>
      <c r="F14" s="127">
        <v>0</v>
      </c>
      <c r="G14" s="127">
        <v>12205268.960000001</v>
      </c>
      <c r="H14" s="88"/>
      <c r="I14" s="87">
        <f t="shared" si="2"/>
        <v>0</v>
      </c>
      <c r="J14" s="87">
        <f>IF($B14&lt;&gt;0,(G14/$B14*100),(IF(G14&lt;&gt;0,1,0)))</f>
        <v>100</v>
      </c>
      <c r="K14" s="87">
        <f t="shared" si="3"/>
        <v>0</v>
      </c>
      <c r="L14" s="87">
        <f t="shared" si="3"/>
        <v>100</v>
      </c>
    </row>
    <row r="15" spans="1:56">
      <c r="A15" s="84" t="s">
        <v>5</v>
      </c>
      <c r="B15" s="85">
        <f t="shared" si="1"/>
        <v>7682428</v>
      </c>
      <c r="C15" s="314">
        <v>7682428</v>
      </c>
      <c r="D15" s="127">
        <v>0</v>
      </c>
      <c r="E15" s="127">
        <v>0</v>
      </c>
      <c r="F15" s="127">
        <v>0</v>
      </c>
      <c r="G15" s="127">
        <v>0</v>
      </c>
      <c r="H15" s="88"/>
      <c r="I15" s="87">
        <f t="shared" si="2"/>
        <v>100</v>
      </c>
      <c r="J15" s="87">
        <f>IF($B15&lt;&gt;0,(E15/$B15*100),(IF(E15&lt;&gt;0,1,0)))</f>
        <v>0</v>
      </c>
      <c r="K15" s="87">
        <f t="shared" si="3"/>
        <v>0</v>
      </c>
      <c r="L15" s="87">
        <f t="shared" si="3"/>
        <v>0</v>
      </c>
    </row>
    <row r="16" spans="1:56">
      <c r="B16" s="85"/>
      <c r="C16" s="327"/>
      <c r="D16" s="332"/>
      <c r="E16" s="332"/>
      <c r="F16" s="332"/>
      <c r="G16" s="332"/>
      <c r="H16" s="88"/>
      <c r="I16" s="87"/>
      <c r="J16" s="87"/>
      <c r="K16" s="87"/>
      <c r="L16" s="87"/>
    </row>
    <row r="17" spans="1:12">
      <c r="A17" s="84" t="s">
        <v>6</v>
      </c>
      <c r="B17" s="85">
        <f t="shared" si="1"/>
        <v>1935490.35</v>
      </c>
      <c r="C17" s="127">
        <v>0</v>
      </c>
      <c r="D17" s="313">
        <v>1935490.35</v>
      </c>
      <c r="E17" s="127">
        <v>0</v>
      </c>
      <c r="F17" s="127">
        <v>0</v>
      </c>
      <c r="G17" s="127">
        <v>0</v>
      </c>
      <c r="H17" s="88"/>
      <c r="I17" s="87">
        <f t="shared" si="2"/>
        <v>100</v>
      </c>
      <c r="J17" s="87">
        <f>IF($B17&lt;&gt;0,(E17/$B17*100),(IF(E17&lt;&gt;0,1,0)))</f>
        <v>0</v>
      </c>
      <c r="K17" s="87">
        <f t="shared" ref="K17:K21" si="4">IF($B17&lt;&gt;0,(F17/$B17*100),(IF(F17&lt;&gt;0,1,0)))</f>
        <v>0</v>
      </c>
      <c r="L17" s="87">
        <f t="shared" si="3"/>
        <v>0</v>
      </c>
    </row>
    <row r="18" spans="1:12">
      <c r="A18" s="84" t="s">
        <v>7</v>
      </c>
      <c r="B18" s="85">
        <f t="shared" si="1"/>
        <v>13739159</v>
      </c>
      <c r="C18" s="313">
        <v>13739159</v>
      </c>
      <c r="D18" s="127">
        <v>0</v>
      </c>
      <c r="E18" s="127">
        <v>0</v>
      </c>
      <c r="F18" s="127">
        <v>0</v>
      </c>
      <c r="G18" s="127">
        <v>0</v>
      </c>
      <c r="H18" s="88"/>
      <c r="I18" s="87">
        <f t="shared" si="2"/>
        <v>100</v>
      </c>
      <c r="J18" s="87">
        <f>IF($B18&lt;&gt;0,(E18/$B18*100),(IF(E18&lt;&gt;0,1,0)))</f>
        <v>0</v>
      </c>
      <c r="K18" s="87">
        <f t="shared" si="4"/>
        <v>0</v>
      </c>
      <c r="L18" s="87">
        <f t="shared" si="3"/>
        <v>0</v>
      </c>
    </row>
    <row r="19" spans="1:12">
      <c r="A19" s="84" t="s">
        <v>8</v>
      </c>
      <c r="B19" s="85">
        <f t="shared" si="1"/>
        <v>7826837</v>
      </c>
      <c r="C19" s="127">
        <v>0</v>
      </c>
      <c r="D19" s="127">
        <v>7826837</v>
      </c>
      <c r="E19" s="127">
        <v>0</v>
      </c>
      <c r="F19" s="127">
        <v>0</v>
      </c>
      <c r="G19" s="127">
        <v>0</v>
      </c>
      <c r="H19" s="88"/>
      <c r="I19" s="87">
        <f>IF(B19&lt;&gt;0,((+C19+D19)/B19*100),(IF(C19&lt;&gt;0,1,0)))</f>
        <v>100</v>
      </c>
      <c r="J19" s="87">
        <f>IF($B19&lt;&gt;0,(E19/$B19*100),(IF(E19&lt;&gt;0,1,0)))</f>
        <v>0</v>
      </c>
      <c r="K19" s="87">
        <f t="shared" si="4"/>
        <v>0</v>
      </c>
      <c r="L19" s="87">
        <f t="shared" si="3"/>
        <v>0</v>
      </c>
    </row>
    <row r="20" spans="1:12">
      <c r="A20" s="84" t="s">
        <v>9</v>
      </c>
      <c r="B20" s="85">
        <f t="shared" si="1"/>
        <v>15060481</v>
      </c>
      <c r="C20" s="313">
        <v>15060481</v>
      </c>
      <c r="D20" s="127">
        <v>0</v>
      </c>
      <c r="E20" s="127">
        <v>0</v>
      </c>
      <c r="F20" s="127">
        <v>0</v>
      </c>
      <c r="G20" s="127">
        <v>0</v>
      </c>
      <c r="H20" s="88"/>
      <c r="I20" s="87">
        <f t="shared" si="2"/>
        <v>100</v>
      </c>
      <c r="J20" s="87">
        <f>IF($B20&lt;&gt;0,(E20/$B20*100),(IF(E20&lt;&gt;0,1,0)))</f>
        <v>0</v>
      </c>
      <c r="K20" s="87">
        <f t="shared" si="4"/>
        <v>0</v>
      </c>
      <c r="L20" s="87">
        <f t="shared" si="3"/>
        <v>0</v>
      </c>
    </row>
    <row r="21" spans="1:12">
      <c r="A21" s="84" t="s">
        <v>10</v>
      </c>
      <c r="B21" s="85">
        <f t="shared" si="1"/>
        <v>2558275</v>
      </c>
      <c r="C21" s="313">
        <v>2558275</v>
      </c>
      <c r="D21" s="127">
        <v>0</v>
      </c>
      <c r="E21" s="127">
        <v>0</v>
      </c>
      <c r="F21" s="127">
        <v>0</v>
      </c>
      <c r="G21" s="127">
        <v>0</v>
      </c>
      <c r="H21" s="88"/>
      <c r="I21" s="87">
        <f t="shared" si="2"/>
        <v>100</v>
      </c>
      <c r="J21" s="87">
        <f>IF($B21&lt;&gt;0,(E21/$B21*100),(IF(E21&lt;&gt;0,1,0)))</f>
        <v>0</v>
      </c>
      <c r="K21" s="87">
        <f t="shared" si="4"/>
        <v>0</v>
      </c>
      <c r="L21" s="87">
        <f t="shared" si="3"/>
        <v>0</v>
      </c>
    </row>
    <row r="22" spans="1:12">
      <c r="B22" s="85"/>
      <c r="C22" s="327"/>
      <c r="D22" s="332"/>
      <c r="E22" s="332"/>
      <c r="F22" s="332"/>
      <c r="G22" s="332"/>
      <c r="H22" s="88"/>
      <c r="I22" s="87"/>
      <c r="J22" s="87"/>
      <c r="K22" s="87"/>
      <c r="L22" s="87"/>
    </row>
    <row r="23" spans="1:12">
      <c r="A23" s="84" t="s">
        <v>11</v>
      </c>
      <c r="B23" s="85">
        <f t="shared" si="1"/>
        <v>28694414</v>
      </c>
      <c r="C23" s="313">
        <v>28694414</v>
      </c>
      <c r="D23" s="127">
        <v>0</v>
      </c>
      <c r="E23" s="127">
        <v>0</v>
      </c>
      <c r="F23" s="127">
        <v>0</v>
      </c>
      <c r="G23" s="127">
        <v>0</v>
      </c>
      <c r="H23" s="88"/>
      <c r="I23" s="87">
        <f t="shared" si="2"/>
        <v>100</v>
      </c>
      <c r="J23" s="87">
        <f>IF($B23&lt;&gt;0,(E23/$B23*100),(IF(E23&lt;&gt;0,1,0)))</f>
        <v>0</v>
      </c>
      <c r="K23" s="87">
        <f t="shared" ref="K23:L38" si="5">IF($B23&lt;&gt;0,(F23/$B23*100),(IF(F23&lt;&gt;0,1,0)))</f>
        <v>0</v>
      </c>
      <c r="L23" s="87">
        <f t="shared" si="3"/>
        <v>0</v>
      </c>
    </row>
    <row r="24" spans="1:12">
      <c r="A24" s="84" t="s">
        <v>12</v>
      </c>
      <c r="B24" s="85">
        <f t="shared" si="1"/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88"/>
      <c r="I24" s="87">
        <f t="shared" si="2"/>
        <v>0</v>
      </c>
      <c r="J24" s="87">
        <f>IF($B24&lt;&gt;0,(E24/$B24*100),(IF(E24&lt;&gt;0,1,0)))</f>
        <v>0</v>
      </c>
      <c r="K24" s="87">
        <f t="shared" si="5"/>
        <v>0</v>
      </c>
      <c r="L24" s="87">
        <f t="shared" si="3"/>
        <v>0</v>
      </c>
    </row>
    <row r="25" spans="1:12">
      <c r="A25" s="84" t="s">
        <v>13</v>
      </c>
      <c r="B25" s="85">
        <f t="shared" si="1"/>
        <v>30172313</v>
      </c>
      <c r="C25" s="379">
        <v>30172313</v>
      </c>
      <c r="D25" s="127">
        <v>0</v>
      </c>
      <c r="E25" s="127">
        <v>0</v>
      </c>
      <c r="F25" s="127">
        <v>0</v>
      </c>
      <c r="G25" s="127">
        <v>0</v>
      </c>
      <c r="H25" s="88"/>
      <c r="I25" s="87">
        <f>IF(B25&lt;&gt;0,((+C25+D25)/B25*100),(IF(C25&lt;&gt;0,1,0)))</f>
        <v>100</v>
      </c>
      <c r="J25" s="87">
        <f>IF($B25&lt;&gt;0,(E25/$B25*100),(IF(E25&lt;&gt;0,1,0)))</f>
        <v>0</v>
      </c>
      <c r="K25" s="87">
        <f t="shared" si="5"/>
        <v>0</v>
      </c>
      <c r="L25" s="87">
        <f t="shared" si="3"/>
        <v>0</v>
      </c>
    </row>
    <row r="26" spans="1:12">
      <c r="A26" s="84" t="s">
        <v>14</v>
      </c>
      <c r="B26" s="85">
        <f t="shared" si="1"/>
        <v>43352172</v>
      </c>
      <c r="C26" s="143">
        <v>43352172</v>
      </c>
      <c r="D26" s="127">
        <v>0</v>
      </c>
      <c r="E26" s="127">
        <v>0</v>
      </c>
      <c r="F26" s="127">
        <v>0</v>
      </c>
      <c r="G26" s="127">
        <v>0</v>
      </c>
      <c r="H26" s="88"/>
      <c r="I26" s="87">
        <f t="shared" si="2"/>
        <v>100</v>
      </c>
      <c r="J26" s="87">
        <f>IF($B26&lt;&gt;0,(E26/$B26*100),(IF(E26&lt;&gt;0,1,0)))</f>
        <v>0</v>
      </c>
      <c r="K26" s="87">
        <f t="shared" si="5"/>
        <v>0</v>
      </c>
      <c r="L26" s="87">
        <f t="shared" si="3"/>
        <v>0</v>
      </c>
    </row>
    <row r="27" spans="1:12">
      <c r="A27" s="84" t="s">
        <v>15</v>
      </c>
      <c r="B27" s="85">
        <f t="shared" si="1"/>
        <v>0</v>
      </c>
      <c r="C27" s="127">
        <v>0</v>
      </c>
      <c r="D27" s="381">
        <v>0</v>
      </c>
      <c r="E27" s="127">
        <v>0</v>
      </c>
      <c r="F27" s="127">
        <v>0</v>
      </c>
      <c r="G27" s="127">
        <v>0</v>
      </c>
      <c r="H27" s="88"/>
      <c r="I27" s="87">
        <f t="shared" si="2"/>
        <v>0</v>
      </c>
      <c r="J27" s="87">
        <f>IF($B27&lt;&gt;0,(E27/$B27*100),(IF(E27&lt;&gt;0,1,0)))</f>
        <v>0</v>
      </c>
      <c r="K27" s="87">
        <f t="shared" si="5"/>
        <v>0</v>
      </c>
      <c r="L27" s="87">
        <f t="shared" si="5"/>
        <v>0</v>
      </c>
    </row>
    <row r="28" spans="1:12">
      <c r="B28" s="85"/>
      <c r="C28" s="327"/>
      <c r="D28" s="332"/>
      <c r="E28" s="332"/>
      <c r="F28" s="332"/>
      <c r="G28" s="332"/>
      <c r="H28" s="88"/>
      <c r="I28" s="87"/>
      <c r="J28" s="87"/>
      <c r="K28" s="87"/>
      <c r="L28" s="87"/>
    </row>
    <row r="29" spans="1:12">
      <c r="A29" s="84" t="s">
        <v>16</v>
      </c>
      <c r="B29" s="85">
        <f t="shared" si="1"/>
        <v>216374729</v>
      </c>
      <c r="C29" s="313">
        <v>214029436</v>
      </c>
      <c r="D29" s="314">
        <v>2345293</v>
      </c>
      <c r="E29" s="127">
        <v>0</v>
      </c>
      <c r="F29" s="127">
        <v>0</v>
      </c>
      <c r="G29" s="127">
        <v>0</v>
      </c>
      <c r="H29" s="88"/>
      <c r="I29" s="87">
        <f t="shared" si="2"/>
        <v>100</v>
      </c>
      <c r="J29" s="87">
        <f>IF($B29&lt;&gt;0,(E29/$B29*100),(IF(E29&lt;&gt;0,1,0)))</f>
        <v>0</v>
      </c>
      <c r="K29" s="87">
        <f t="shared" ref="K29:K33" si="6">IF($B29&lt;&gt;0,(F29/$B29*100),(IF(F29&lt;&gt;0,1,0)))</f>
        <v>0</v>
      </c>
      <c r="L29" s="87">
        <f t="shared" si="5"/>
        <v>0</v>
      </c>
    </row>
    <row r="30" spans="1:12">
      <c r="A30" s="84" t="s">
        <v>17</v>
      </c>
      <c r="B30" s="85">
        <f t="shared" si="1"/>
        <v>57650491</v>
      </c>
      <c r="C30" s="313">
        <v>57650491</v>
      </c>
      <c r="D30" s="127">
        <v>0</v>
      </c>
      <c r="E30" s="127">
        <v>0</v>
      </c>
      <c r="F30" s="127">
        <v>0</v>
      </c>
      <c r="G30" s="127">
        <v>0</v>
      </c>
      <c r="H30" s="88"/>
      <c r="I30" s="87">
        <f t="shared" si="2"/>
        <v>100</v>
      </c>
      <c r="J30" s="87">
        <f>IF($B30&lt;&gt;0,(E30/$B30*100),(IF(E30&lt;&gt;0,1,0)))</f>
        <v>0</v>
      </c>
      <c r="K30" s="87">
        <f t="shared" si="6"/>
        <v>0</v>
      </c>
      <c r="L30" s="87">
        <f t="shared" si="5"/>
        <v>0</v>
      </c>
    </row>
    <row r="31" spans="1:12">
      <c r="A31" s="84" t="s">
        <v>18</v>
      </c>
      <c r="B31" s="85">
        <f t="shared" si="1"/>
        <v>0</v>
      </c>
      <c r="C31" s="313">
        <v>0</v>
      </c>
      <c r="D31" s="127">
        <v>0</v>
      </c>
      <c r="E31" s="127">
        <v>0</v>
      </c>
      <c r="F31" s="127">
        <v>0</v>
      </c>
      <c r="G31" s="127">
        <v>0</v>
      </c>
      <c r="H31" s="88"/>
      <c r="I31" s="87">
        <f>IF(B31&lt;&gt;0,((+C31+D31)/B31*100),(IF(C31&lt;&gt;0,1,0)))</f>
        <v>0</v>
      </c>
      <c r="J31" s="87">
        <f>IF($B31&lt;&gt;0,(E31/$B31*100),(IF(E31&lt;&gt;0,1,0)))</f>
        <v>0</v>
      </c>
      <c r="K31" s="87">
        <f t="shared" si="6"/>
        <v>0</v>
      </c>
      <c r="L31" s="87">
        <f t="shared" si="5"/>
        <v>0</v>
      </c>
    </row>
    <row r="32" spans="1:12">
      <c r="A32" s="84" t="s">
        <v>19</v>
      </c>
      <c r="B32" s="85">
        <f t="shared" si="1"/>
        <v>5470532</v>
      </c>
      <c r="C32" s="313">
        <v>5470532</v>
      </c>
      <c r="D32" s="127">
        <v>0</v>
      </c>
      <c r="E32" s="127">
        <v>0</v>
      </c>
      <c r="F32" s="127">
        <v>0</v>
      </c>
      <c r="G32" s="127">
        <v>0</v>
      </c>
      <c r="H32" s="88"/>
      <c r="I32" s="87">
        <f t="shared" si="2"/>
        <v>100</v>
      </c>
      <c r="J32" s="87">
        <f>IF($B32&lt;&gt;0,(E32/$B32*100),(IF(E32&lt;&gt;0,1,0)))</f>
        <v>0</v>
      </c>
      <c r="K32" s="87">
        <f t="shared" si="6"/>
        <v>0</v>
      </c>
      <c r="L32" s="87">
        <f t="shared" si="5"/>
        <v>0</v>
      </c>
    </row>
    <row r="33" spans="1:12">
      <c r="A33" s="84" t="s">
        <v>20</v>
      </c>
      <c r="B33" s="120">
        <f>SUM(C33:G33)</f>
        <v>5606724</v>
      </c>
      <c r="C33" s="313">
        <v>0</v>
      </c>
      <c r="D33" s="127">
        <v>0</v>
      </c>
      <c r="E33" s="127">
        <v>0</v>
      </c>
      <c r="F33" s="127">
        <v>0</v>
      </c>
      <c r="G33" s="127">
        <v>5606724</v>
      </c>
      <c r="H33" s="88"/>
      <c r="I33" s="87">
        <f t="shared" si="2"/>
        <v>0</v>
      </c>
      <c r="J33" s="87">
        <f>IF($B33&lt;&gt;0,(G33/$B33*100),(IF(G33&lt;&gt;0,1,0)))</f>
        <v>100</v>
      </c>
      <c r="K33" s="87">
        <f t="shared" si="6"/>
        <v>0</v>
      </c>
      <c r="L33" s="87">
        <f t="shared" si="5"/>
        <v>100</v>
      </c>
    </row>
    <row r="34" spans="1:12">
      <c r="B34" s="85"/>
      <c r="C34" s="327"/>
      <c r="D34" s="332"/>
      <c r="E34" s="332"/>
      <c r="F34" s="332"/>
      <c r="G34" s="332"/>
      <c r="H34" s="88"/>
      <c r="I34" s="87"/>
      <c r="J34" s="87"/>
      <c r="K34" s="87"/>
      <c r="L34" s="87"/>
    </row>
    <row r="35" spans="1:12">
      <c r="A35" s="84" t="s">
        <v>21</v>
      </c>
      <c r="B35" s="85">
        <f>SUM(C35:G35)</f>
        <v>3364432</v>
      </c>
      <c r="C35" s="313">
        <v>3364432</v>
      </c>
      <c r="D35" s="127">
        <v>0</v>
      </c>
      <c r="E35" s="127">
        <v>0</v>
      </c>
      <c r="F35" s="127">
        <v>0</v>
      </c>
      <c r="G35" s="127">
        <v>0</v>
      </c>
      <c r="H35" s="88"/>
      <c r="I35" s="87">
        <f t="shared" si="2"/>
        <v>100</v>
      </c>
      <c r="J35" s="87">
        <f>IF($B35&lt;&gt;0,(E35/$B35*100),(IF(E35&lt;&gt;0,1,0)))</f>
        <v>0</v>
      </c>
      <c r="K35" s="87">
        <f t="shared" ref="K35:K38" si="7">IF($B35&lt;&gt;0,(F35/$B35*100),(IF(F35&lt;&gt;0,1,0)))</f>
        <v>0</v>
      </c>
      <c r="L35" s="87">
        <f t="shared" si="5"/>
        <v>0</v>
      </c>
    </row>
    <row r="36" spans="1:12">
      <c r="A36" s="84" t="s">
        <v>22</v>
      </c>
      <c r="B36" s="85">
        <f>SUM(C36:G36)</f>
        <v>5416047</v>
      </c>
      <c r="C36" s="313">
        <v>5416047</v>
      </c>
      <c r="D36" s="127">
        <v>0</v>
      </c>
      <c r="E36" s="127">
        <v>0</v>
      </c>
      <c r="F36" s="127">
        <v>0</v>
      </c>
      <c r="G36" s="127">
        <v>0</v>
      </c>
      <c r="H36" s="88"/>
      <c r="I36" s="87">
        <f t="shared" si="2"/>
        <v>100</v>
      </c>
      <c r="J36" s="87">
        <f>IF($B36&lt;&gt;0,(E36/$B36*100),(IF(E36&lt;&gt;0,1,0)))</f>
        <v>0</v>
      </c>
      <c r="K36" s="87">
        <f t="shared" si="7"/>
        <v>0</v>
      </c>
      <c r="L36" s="87">
        <f t="shared" si="5"/>
        <v>0</v>
      </c>
    </row>
    <row r="37" spans="1:12">
      <c r="A37" s="84" t="s">
        <v>23</v>
      </c>
      <c r="B37" s="88">
        <f>SUM(C37:G37)</f>
        <v>9674137</v>
      </c>
      <c r="C37" s="313">
        <v>9674137</v>
      </c>
      <c r="D37" s="127">
        <v>0</v>
      </c>
      <c r="E37" s="127">
        <v>0</v>
      </c>
      <c r="F37" s="127">
        <v>0</v>
      </c>
      <c r="G37" s="127">
        <v>0</v>
      </c>
      <c r="H37" s="88"/>
      <c r="I37" s="87">
        <f t="shared" si="2"/>
        <v>100</v>
      </c>
      <c r="J37" s="87">
        <f>IF($B37&lt;&gt;0,(E37/$B37*100),(IF(E37&lt;&gt;0,1,0)))</f>
        <v>0</v>
      </c>
      <c r="K37" s="87">
        <f t="shared" si="7"/>
        <v>0</v>
      </c>
      <c r="L37" s="87">
        <f t="shared" si="5"/>
        <v>0</v>
      </c>
    </row>
    <row r="38" spans="1:12">
      <c r="A38" s="90" t="s">
        <v>24</v>
      </c>
      <c r="B38" s="91">
        <f>SUM(C38:G38)</f>
        <v>0</v>
      </c>
      <c r="C38" s="315">
        <v>0</v>
      </c>
      <c r="D38" s="128">
        <v>0</v>
      </c>
      <c r="E38" s="128">
        <v>0</v>
      </c>
      <c r="F38" s="128">
        <v>0</v>
      </c>
      <c r="G38" s="128">
        <v>0</v>
      </c>
      <c r="H38" s="91"/>
      <c r="I38" s="93">
        <f t="shared" si="2"/>
        <v>0</v>
      </c>
      <c r="J38" s="93">
        <f>IF($B38&lt;&gt;0,(E38/$B38*100),(IF(E38&lt;&gt;0,1,0)))</f>
        <v>0</v>
      </c>
      <c r="K38" s="93">
        <f t="shared" si="7"/>
        <v>0</v>
      </c>
      <c r="L38" s="93">
        <f t="shared" si="5"/>
        <v>0</v>
      </c>
    </row>
    <row r="39" spans="1:12">
      <c r="D39" s="88"/>
      <c r="I39" s="137"/>
      <c r="J39" s="83"/>
      <c r="K39" s="83"/>
      <c r="L39" s="83"/>
    </row>
    <row r="40" spans="1:12">
      <c r="A40" s="84" t="s">
        <v>201</v>
      </c>
      <c r="D40" s="88"/>
      <c r="E40" s="127"/>
    </row>
    <row r="41" spans="1:12">
      <c r="A41" s="84" t="s">
        <v>202</v>
      </c>
      <c r="D41" s="88"/>
    </row>
    <row r="42" spans="1:12">
      <c r="A42" s="134"/>
      <c r="D42" s="88"/>
    </row>
    <row r="43" spans="1:12">
      <c r="A43" s="134"/>
      <c r="D43" s="88"/>
    </row>
    <row r="44" spans="1:12">
      <c r="D44" s="426"/>
      <c r="E44" s="426"/>
      <c r="F44" s="426"/>
    </row>
    <row r="45" spans="1:12">
      <c r="D45" s="426"/>
      <c r="E45" s="426"/>
      <c r="F45" s="426"/>
    </row>
    <row r="46" spans="1:12">
      <c r="D46" s="426"/>
      <c r="E46" s="426"/>
      <c r="F46" s="426"/>
    </row>
    <row r="47" spans="1:12">
      <c r="D47" s="426"/>
      <c r="E47" s="426"/>
      <c r="F47" s="426"/>
    </row>
    <row r="48" spans="1:12">
      <c r="D48" s="426"/>
      <c r="E48" s="426"/>
      <c r="F48" s="426"/>
    </row>
    <row r="49" spans="4:6">
      <c r="D49" s="426"/>
      <c r="E49" s="426"/>
      <c r="F49" s="426"/>
    </row>
    <row r="50" spans="4:6">
      <c r="D50" s="426"/>
      <c r="E50" s="426"/>
      <c r="F50" s="426"/>
    </row>
    <row r="51" spans="4:6">
      <c r="D51" s="426"/>
      <c r="E51" s="426"/>
      <c r="F51" s="426"/>
    </row>
    <row r="52" spans="4:6">
      <c r="D52" s="426"/>
      <c r="E52" s="426"/>
      <c r="F52" s="426"/>
    </row>
    <row r="53" spans="4:6">
      <c r="D53" s="426"/>
      <c r="E53" s="426"/>
      <c r="F53" s="426"/>
    </row>
    <row r="54" spans="4:6">
      <c r="D54" s="426"/>
      <c r="E54" s="426"/>
      <c r="F54" s="426"/>
    </row>
    <row r="55" spans="4:6">
      <c r="D55" s="426"/>
      <c r="E55" s="426"/>
      <c r="F55" s="426"/>
    </row>
    <row r="56" spans="4:6">
      <c r="D56" s="426"/>
      <c r="E56" s="426"/>
      <c r="F56" s="426"/>
    </row>
    <row r="57" spans="4:6">
      <c r="D57" s="426"/>
      <c r="E57" s="426"/>
      <c r="F57" s="426"/>
    </row>
    <row r="58" spans="4:6">
      <c r="D58" s="426"/>
      <c r="E58" s="426"/>
      <c r="F58" s="426"/>
    </row>
    <row r="59" spans="4:6">
      <c r="D59" s="426"/>
      <c r="E59" s="426"/>
      <c r="F59" s="426"/>
    </row>
    <row r="60" spans="4:6">
      <c r="D60" s="426"/>
      <c r="E60" s="426"/>
      <c r="F60" s="426"/>
    </row>
    <row r="61" spans="4:6">
      <c r="D61" s="426"/>
      <c r="E61" s="426"/>
      <c r="F61" s="426"/>
    </row>
    <row r="62" spans="4:6">
      <c r="D62" s="426"/>
      <c r="E62" s="426"/>
      <c r="F62" s="426"/>
    </row>
    <row r="63" spans="4:6">
      <c r="D63" s="426"/>
      <c r="E63" s="426"/>
      <c r="F63" s="426"/>
    </row>
    <row r="64" spans="4:6">
      <c r="D64" s="426"/>
      <c r="E64" s="426"/>
      <c r="F64" s="426"/>
    </row>
    <row r="65" spans="4:6">
      <c r="D65" s="426"/>
      <c r="E65" s="426"/>
      <c r="F65" s="426"/>
    </row>
    <row r="66" spans="4:6">
      <c r="D66" s="426"/>
      <c r="E66" s="426"/>
      <c r="F66" s="426"/>
    </row>
    <row r="67" spans="4:6">
      <c r="D67" s="426"/>
      <c r="E67" s="426"/>
      <c r="F67" s="426"/>
    </row>
    <row r="68" spans="4:6">
      <c r="D68" s="426"/>
      <c r="E68" s="426"/>
      <c r="F68" s="426"/>
    </row>
    <row r="69" spans="4:6">
      <c r="D69" s="426"/>
      <c r="E69" s="426"/>
      <c r="F69" s="426"/>
    </row>
  </sheetData>
  <sheetProtection password="CAB5" sheet="1" objects="1" scenarios="1"/>
  <mergeCells count="6">
    <mergeCell ref="C7:D7"/>
    <mergeCell ref="A1:K1"/>
    <mergeCell ref="A3:K3"/>
    <mergeCell ref="A4:K4"/>
    <mergeCell ref="C6:F6"/>
    <mergeCell ref="I6:L6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2"/>
  <sheetViews>
    <sheetView zoomScaleNormal="100" workbookViewId="0">
      <selection activeCell="L43" sqref="L43"/>
    </sheetView>
  </sheetViews>
  <sheetFormatPr defaultRowHeight="12.75"/>
  <cols>
    <col min="1" max="1" width="14.140625" style="55" customWidth="1"/>
    <col min="2" max="2" width="14.42578125" style="55" customWidth="1"/>
    <col min="3" max="3" width="13.42578125" style="55" bestFit="1" customWidth="1"/>
    <col min="4" max="4" width="12.28515625" style="55" customWidth="1"/>
    <col min="5" max="5" width="14.42578125" style="55" customWidth="1"/>
    <col min="6" max="6" width="12.28515625" style="55" bestFit="1" customWidth="1"/>
    <col min="7" max="7" width="15.7109375" style="55" customWidth="1"/>
    <col min="8" max="8" width="13.28515625" style="55" customWidth="1"/>
    <col min="9" max="9" width="12.42578125" style="55" customWidth="1"/>
    <col min="10" max="10" width="0.85546875" style="55" customWidth="1"/>
    <col min="11" max="11" width="12.7109375" style="173" customWidth="1"/>
    <col min="12" max="12" width="1.140625" style="55" customWidth="1"/>
    <col min="13" max="13" width="8.85546875" style="55" customWidth="1"/>
    <col min="14" max="14" width="7.85546875" style="55" customWidth="1"/>
    <col min="15" max="15" width="10.28515625" style="55" bestFit="1" customWidth="1"/>
    <col min="16" max="16" width="8.42578125" style="55" customWidth="1"/>
    <col min="17" max="18" width="11.28515625" bestFit="1" customWidth="1"/>
    <col min="19" max="19" width="15" bestFit="1" customWidth="1"/>
  </cols>
  <sheetData>
    <row r="1" spans="1:42">
      <c r="A1" s="472" t="s">
        <v>89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42">
      <c r="A2" s="79"/>
      <c r="B2" s="79"/>
      <c r="C2" s="79"/>
      <c r="D2" s="79"/>
      <c r="E2" s="79"/>
      <c r="F2" s="79"/>
      <c r="G2" s="79"/>
      <c r="H2" s="79"/>
      <c r="I2" s="79"/>
      <c r="J2" s="79"/>
      <c r="K2" s="151"/>
      <c r="L2" s="79"/>
      <c r="M2" s="79"/>
      <c r="N2" s="79"/>
      <c r="O2" s="79"/>
      <c r="P2" s="79"/>
    </row>
    <row r="3" spans="1:42">
      <c r="A3" s="471" t="s">
        <v>267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42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</row>
    <row r="5" spans="1:42" ht="13.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151"/>
      <c r="L5" s="79"/>
      <c r="M5" s="152"/>
      <c r="N5" s="152"/>
      <c r="O5" s="152"/>
      <c r="P5" s="152"/>
    </row>
    <row r="6" spans="1:42" ht="15" customHeight="1" thickTop="1">
      <c r="A6" s="153"/>
      <c r="B6" s="154"/>
      <c r="C6" s="487" t="s">
        <v>80</v>
      </c>
      <c r="D6" s="487"/>
      <c r="E6" s="487"/>
      <c r="F6" s="487"/>
      <c r="G6" s="487"/>
      <c r="H6" s="487"/>
      <c r="I6" s="487"/>
      <c r="J6" s="487"/>
      <c r="K6" s="155"/>
      <c r="L6" s="153"/>
      <c r="M6" s="485"/>
      <c r="N6" s="485"/>
      <c r="O6" s="485"/>
      <c r="P6" s="485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>
      <c r="A7" s="62" t="s">
        <v>77</v>
      </c>
      <c r="B7" s="156" t="s">
        <v>43</v>
      </c>
      <c r="C7" s="483" t="s">
        <v>77</v>
      </c>
      <c r="D7" s="483"/>
      <c r="E7" s="483"/>
      <c r="F7" s="483"/>
      <c r="G7" s="156"/>
      <c r="H7" s="483" t="s">
        <v>51</v>
      </c>
      <c r="I7" s="483"/>
      <c r="J7" s="156"/>
      <c r="K7" s="157"/>
      <c r="L7" s="156"/>
      <c r="M7" s="486" t="s">
        <v>82</v>
      </c>
      <c r="N7" s="486"/>
      <c r="O7" s="486"/>
      <c r="P7" s="486"/>
    </row>
    <row r="8" spans="1:42">
      <c r="A8" s="62" t="s">
        <v>33</v>
      </c>
      <c r="B8" s="156" t="s">
        <v>83</v>
      </c>
      <c r="C8" s="156" t="s">
        <v>90</v>
      </c>
      <c r="D8" s="156" t="s">
        <v>36</v>
      </c>
      <c r="E8" s="481" t="s">
        <v>182</v>
      </c>
      <c r="F8" s="156"/>
      <c r="G8" s="156"/>
      <c r="H8" s="156" t="s">
        <v>112</v>
      </c>
      <c r="I8" s="156" t="s">
        <v>143</v>
      </c>
      <c r="J8" s="156"/>
      <c r="K8" s="156" t="s">
        <v>79</v>
      </c>
      <c r="L8" s="156"/>
      <c r="M8" s="158"/>
      <c r="N8" s="158"/>
      <c r="O8" s="158"/>
      <c r="P8" s="158" t="s">
        <v>79</v>
      </c>
    </row>
    <row r="9" spans="1:42" ht="13.5" thickBot="1">
      <c r="A9" s="159" t="s">
        <v>132</v>
      </c>
      <c r="B9" s="67" t="s">
        <v>84</v>
      </c>
      <c r="C9" s="69" t="s">
        <v>91</v>
      </c>
      <c r="D9" s="69" t="s">
        <v>92</v>
      </c>
      <c r="E9" s="482"/>
      <c r="F9" s="69" t="s">
        <v>113</v>
      </c>
      <c r="G9" s="67" t="s">
        <v>44</v>
      </c>
      <c r="H9" s="67" t="s">
        <v>91</v>
      </c>
      <c r="I9" s="67" t="s">
        <v>73</v>
      </c>
      <c r="J9" s="67"/>
      <c r="K9" s="69" t="s">
        <v>197</v>
      </c>
      <c r="L9" s="69"/>
      <c r="M9" s="160" t="s">
        <v>77</v>
      </c>
      <c r="N9" s="160" t="s">
        <v>44</v>
      </c>
      <c r="O9" s="160" t="s">
        <v>51</v>
      </c>
      <c r="P9" s="160" t="s">
        <v>81</v>
      </c>
      <c r="S9" s="457"/>
    </row>
    <row r="10" spans="1:42">
      <c r="A10" s="62" t="s">
        <v>0</v>
      </c>
      <c r="B10" s="138">
        <f t="shared" ref="B10:I10" si="0">SUM(B12:B39)</f>
        <v>345091406.23999995</v>
      </c>
      <c r="C10" s="138">
        <f t="shared" si="0"/>
        <v>88011299.719999984</v>
      </c>
      <c r="D10" s="138">
        <f t="shared" si="0"/>
        <v>10166405.93</v>
      </c>
      <c r="E10" s="138">
        <f t="shared" si="0"/>
        <v>46786.579999999994</v>
      </c>
      <c r="F10" s="138">
        <f t="shared" si="0"/>
        <v>3420025</v>
      </c>
      <c r="G10" s="161">
        <f t="shared" si="0"/>
        <v>9703230.6400000006</v>
      </c>
      <c r="H10" s="138">
        <f t="shared" si="0"/>
        <v>211811716.09999996</v>
      </c>
      <c r="I10" s="138">
        <f t="shared" si="0"/>
        <v>21405020.539999995</v>
      </c>
      <c r="J10" s="138"/>
      <c r="K10" s="162">
        <f>SUM(K12:K39)</f>
        <v>526921.73</v>
      </c>
      <c r="L10" s="138"/>
      <c r="M10" s="163">
        <f>SUM(C10:F10)/B10</f>
        <v>0.29454375099480018</v>
      </c>
      <c r="N10" s="163">
        <f>+G10/B10</f>
        <v>2.8117856499885473E-2</v>
      </c>
      <c r="O10" s="163">
        <f>(+H10+I10)/B10</f>
        <v>0.67581148768974342</v>
      </c>
      <c r="P10" s="163">
        <f>+K10/B10</f>
        <v>1.52690481557093E-3</v>
      </c>
      <c r="R10" s="58"/>
      <c r="S10" s="430"/>
    </row>
    <row r="11" spans="1:42">
      <c r="A11" s="62"/>
      <c r="B11" s="140"/>
      <c r="C11" s="68"/>
      <c r="D11" s="68"/>
      <c r="E11" s="68"/>
      <c r="F11" s="68"/>
      <c r="G11" s="71"/>
      <c r="H11" s="140"/>
      <c r="I11" s="72"/>
      <c r="J11" s="72"/>
      <c r="K11" s="164"/>
      <c r="L11" s="68"/>
      <c r="M11" s="165"/>
      <c r="N11" s="165"/>
      <c r="O11" s="165"/>
      <c r="P11" s="165"/>
      <c r="R11" s="45"/>
      <c r="S11" s="430"/>
    </row>
    <row r="12" spans="1:42">
      <c r="A12" s="79" t="s">
        <v>1</v>
      </c>
      <c r="B12" s="135">
        <f>SUM(C12:K12)</f>
        <v>4531905.34</v>
      </c>
      <c r="C12" s="313">
        <v>749052.62</v>
      </c>
      <c r="D12" s="313">
        <v>393310.46</v>
      </c>
      <c r="E12" s="313">
        <v>0</v>
      </c>
      <c r="F12" s="313">
        <v>0</v>
      </c>
      <c r="G12" s="126">
        <v>203744.67</v>
      </c>
      <c r="H12" s="313">
        <v>2893093.06</v>
      </c>
      <c r="I12" s="313">
        <v>265247.09999999998</v>
      </c>
      <c r="J12" s="319"/>
      <c r="K12" s="320">
        <v>27457.43</v>
      </c>
      <c r="L12" s="166"/>
      <c r="M12" s="165">
        <f>SUM(C12:F12)/B12*100</f>
        <v>25.207125795791669</v>
      </c>
      <c r="N12" s="165">
        <f>+G12/B12*100</f>
        <v>4.4957838859008472</v>
      </c>
      <c r="O12" s="165">
        <f>(+H12+I12)/B12*100</f>
        <v>69.691220867380252</v>
      </c>
      <c r="P12" s="165">
        <f>+K12/B12*100</f>
        <v>0.6058694509272341</v>
      </c>
      <c r="Q12" s="42"/>
      <c r="R12" s="57"/>
      <c r="S12" s="429"/>
    </row>
    <row r="13" spans="1:42">
      <c r="A13" s="79" t="s">
        <v>2</v>
      </c>
      <c r="B13" s="135">
        <f t="shared" ref="B13:B39" si="1">SUM(C13:K13)</f>
        <v>26732521</v>
      </c>
      <c r="C13" s="313">
        <v>10528437</v>
      </c>
      <c r="D13" s="313">
        <v>95328</v>
      </c>
      <c r="E13" s="313">
        <v>2945</v>
      </c>
      <c r="F13" s="313">
        <v>123789</v>
      </c>
      <c r="G13" s="126">
        <v>932549</v>
      </c>
      <c r="H13" s="313">
        <v>13824734</v>
      </c>
      <c r="I13" s="313">
        <v>1224739</v>
      </c>
      <c r="J13" s="319"/>
      <c r="K13" s="354">
        <v>0</v>
      </c>
      <c r="L13" s="167"/>
      <c r="M13" s="165">
        <f t="shared" ref="M13:M39" si="2">SUM(C13:F13)/B13*100</f>
        <v>40.2150586545878</v>
      </c>
      <c r="N13" s="165">
        <f t="shared" ref="N13:N39" si="3">+G13/B13*100</f>
        <v>3.4884439069551276</v>
      </c>
      <c r="O13" s="165">
        <f t="shared" ref="O13:O39" si="4">(+H13+I13)/B13*100</f>
        <v>56.296497438457074</v>
      </c>
      <c r="P13" s="165">
        <f t="shared" ref="P13:P39" si="5">+K13/B13*100</f>
        <v>0</v>
      </c>
      <c r="R13" s="57"/>
      <c r="S13" s="429"/>
    </row>
    <row r="14" spans="1:42">
      <c r="A14" s="79" t="s">
        <v>3</v>
      </c>
      <c r="B14" s="135">
        <f t="shared" si="1"/>
        <v>40044178.109999999</v>
      </c>
      <c r="C14" s="313">
        <v>0</v>
      </c>
      <c r="D14" s="313">
        <v>1172064.49</v>
      </c>
      <c r="E14" s="313">
        <v>0</v>
      </c>
      <c r="F14" s="364">
        <v>0</v>
      </c>
      <c r="G14" s="126">
        <v>759860.49</v>
      </c>
      <c r="H14" s="313">
        <v>38112253.130000003</v>
      </c>
      <c r="I14" s="313">
        <v>0</v>
      </c>
      <c r="J14" s="335"/>
      <c r="K14" s="354">
        <v>0</v>
      </c>
      <c r="L14" s="167"/>
      <c r="M14" s="165">
        <f t="shared" si="2"/>
        <v>2.9269285706910466</v>
      </c>
      <c r="N14" s="165">
        <f t="shared" si="3"/>
        <v>1.8975554646487911</v>
      </c>
      <c r="O14" s="165">
        <f t="shared" si="4"/>
        <v>95.175515964660178</v>
      </c>
      <c r="P14" s="165">
        <f t="shared" si="5"/>
        <v>0</v>
      </c>
      <c r="R14" s="57"/>
      <c r="S14" s="429"/>
    </row>
    <row r="15" spans="1:42">
      <c r="A15" s="79" t="s">
        <v>4</v>
      </c>
      <c r="B15" s="135">
        <f t="shared" si="1"/>
        <v>43991375</v>
      </c>
      <c r="C15" s="313">
        <v>11800151</v>
      </c>
      <c r="D15" s="313">
        <v>1032171</v>
      </c>
      <c r="E15" s="313">
        <v>4546</v>
      </c>
      <c r="F15" s="313">
        <v>50588</v>
      </c>
      <c r="G15" s="126">
        <v>994439</v>
      </c>
      <c r="H15" s="313">
        <v>27184108</v>
      </c>
      <c r="I15" s="313">
        <v>2442694</v>
      </c>
      <c r="J15" s="335"/>
      <c r="K15" s="320">
        <v>482678</v>
      </c>
      <c r="L15" s="167"/>
      <c r="M15" s="165">
        <f t="shared" si="2"/>
        <v>29.295415294475337</v>
      </c>
      <c r="N15" s="165">
        <f t="shared" si="3"/>
        <v>2.2605317519627426</v>
      </c>
      <c r="O15" s="165">
        <f t="shared" si="4"/>
        <v>67.346842420815449</v>
      </c>
      <c r="P15" s="165">
        <f t="shared" si="5"/>
        <v>1.0972105327464758</v>
      </c>
      <c r="R15" s="57"/>
      <c r="S15" s="429"/>
    </row>
    <row r="16" spans="1:42">
      <c r="A16" s="79" t="s">
        <v>5</v>
      </c>
      <c r="B16" s="135">
        <f t="shared" si="1"/>
        <v>5378345.2400000002</v>
      </c>
      <c r="C16" s="313">
        <v>968210.6</v>
      </c>
      <c r="D16" s="313">
        <v>0</v>
      </c>
      <c r="E16" s="313">
        <v>690.33</v>
      </c>
      <c r="F16" s="364">
        <v>2500048.9300000002</v>
      </c>
      <c r="G16" s="126">
        <v>37633.629999999997</v>
      </c>
      <c r="H16" s="313">
        <v>1647316.75</v>
      </c>
      <c r="I16" s="313">
        <v>224445</v>
      </c>
      <c r="J16" s="319"/>
      <c r="K16" s="320">
        <v>0</v>
      </c>
      <c r="L16" s="167"/>
      <c r="M16" s="165">
        <f t="shared" si="2"/>
        <v>64.498460124884062</v>
      </c>
      <c r="N16" s="165">
        <f t="shared" si="3"/>
        <v>0.69972507008493923</v>
      </c>
      <c r="O16" s="165">
        <f t="shared" si="4"/>
        <v>34.801814805030993</v>
      </c>
      <c r="P16" s="165">
        <f t="shared" si="5"/>
        <v>0</v>
      </c>
      <c r="R16" s="57"/>
      <c r="S16" s="429"/>
    </row>
    <row r="17" spans="1:19">
      <c r="A17" s="79"/>
      <c r="B17" s="135"/>
      <c r="C17" s="327"/>
      <c r="D17" s="327"/>
      <c r="E17" s="327"/>
      <c r="F17" s="334"/>
      <c r="G17" s="330"/>
      <c r="H17" s="313"/>
      <c r="I17" s="327"/>
      <c r="J17" s="335"/>
      <c r="K17" s="336"/>
      <c r="L17" s="167"/>
      <c r="M17" s="165"/>
      <c r="N17" s="165"/>
      <c r="O17" s="165"/>
      <c r="P17" s="165"/>
      <c r="R17" s="40"/>
    </row>
    <row r="18" spans="1:19">
      <c r="A18" s="79" t="s">
        <v>6</v>
      </c>
      <c r="B18" s="135">
        <f t="shared" si="1"/>
        <v>3029592.5700000003</v>
      </c>
      <c r="C18" s="313">
        <v>685534.53</v>
      </c>
      <c r="D18" s="313">
        <v>0</v>
      </c>
      <c r="E18" s="313">
        <v>128.6</v>
      </c>
      <c r="F18" s="364">
        <v>89321.16</v>
      </c>
      <c r="G18" s="126">
        <v>177702.79</v>
      </c>
      <c r="H18" s="313">
        <v>2076905.49</v>
      </c>
      <c r="I18" s="313">
        <v>0</v>
      </c>
      <c r="J18" s="319"/>
      <c r="K18" s="320">
        <v>0</v>
      </c>
      <c r="L18" s="167"/>
      <c r="M18" s="165">
        <f t="shared" si="2"/>
        <v>25.580478961895526</v>
      </c>
      <c r="N18" s="165">
        <f t="shared" si="3"/>
        <v>5.8655672633894786</v>
      </c>
      <c r="O18" s="165">
        <f t="shared" si="4"/>
        <v>68.553953774714984</v>
      </c>
      <c r="P18" s="165">
        <f t="shared" si="5"/>
        <v>0</v>
      </c>
      <c r="R18" s="57"/>
      <c r="S18" s="429"/>
    </row>
    <row r="19" spans="1:19">
      <c r="A19" s="79" t="s">
        <v>7</v>
      </c>
      <c r="B19" s="135">
        <f t="shared" si="1"/>
        <v>5929066.4399999995</v>
      </c>
      <c r="C19" s="313">
        <v>2905244.16</v>
      </c>
      <c r="D19" s="313">
        <v>133.25</v>
      </c>
      <c r="E19" s="313">
        <v>0</v>
      </c>
      <c r="F19" s="377">
        <v>55462.3</v>
      </c>
      <c r="G19" s="126">
        <v>90587.86</v>
      </c>
      <c r="H19" s="313">
        <v>2497506.0399999996</v>
      </c>
      <c r="I19" s="313">
        <v>365839.53</v>
      </c>
      <c r="J19" s="319"/>
      <c r="K19" s="320">
        <v>14293.3</v>
      </c>
      <c r="L19" s="167"/>
      <c r="M19" s="165">
        <f t="shared" si="2"/>
        <v>49.937705032699888</v>
      </c>
      <c r="N19" s="165">
        <f t="shared" si="3"/>
        <v>1.5278604299128078</v>
      </c>
      <c r="O19" s="165">
        <f t="shared" si="4"/>
        <v>48.293362858656039</v>
      </c>
      <c r="P19" s="165">
        <f t="shared" si="5"/>
        <v>0.24107167873126414</v>
      </c>
      <c r="R19" s="57"/>
      <c r="S19" s="429"/>
    </row>
    <row r="20" spans="1:19">
      <c r="A20" s="79" t="s">
        <v>8</v>
      </c>
      <c r="B20" s="135">
        <f t="shared" si="1"/>
        <v>6396164.4600000009</v>
      </c>
      <c r="C20" s="313">
        <v>1913481.09</v>
      </c>
      <c r="D20" s="313">
        <v>4212.29</v>
      </c>
      <c r="E20" s="313">
        <v>51.97</v>
      </c>
      <c r="F20" s="364">
        <v>31572.959999999999</v>
      </c>
      <c r="G20" s="126">
        <v>345041.8</v>
      </c>
      <c r="H20" s="313">
        <v>3754810.45</v>
      </c>
      <c r="I20" s="313">
        <v>346993.9</v>
      </c>
      <c r="J20" s="319"/>
      <c r="K20" s="320">
        <v>0</v>
      </c>
      <c r="L20" s="167"/>
      <c r="M20" s="165">
        <f t="shared" si="2"/>
        <v>30.476363173438475</v>
      </c>
      <c r="N20" s="165">
        <f t="shared" si="3"/>
        <v>5.3945110723435015</v>
      </c>
      <c r="O20" s="165">
        <f t="shared" si="4"/>
        <v>64.129125754218009</v>
      </c>
      <c r="P20" s="165">
        <f t="shared" si="5"/>
        <v>0</v>
      </c>
      <c r="R20" s="57"/>
      <c r="S20" s="429"/>
    </row>
    <row r="21" spans="1:19">
      <c r="A21" s="79" t="s">
        <v>9</v>
      </c>
      <c r="B21" s="135">
        <f t="shared" si="1"/>
        <v>11791009.199999999</v>
      </c>
      <c r="C21" s="313">
        <v>4829545.82</v>
      </c>
      <c r="D21" s="313">
        <v>303197.11</v>
      </c>
      <c r="E21" s="313">
        <v>1004.61</v>
      </c>
      <c r="F21" s="364">
        <v>99107.77</v>
      </c>
      <c r="G21" s="126">
        <v>369286.1</v>
      </c>
      <c r="H21" s="313">
        <v>5518695.29</v>
      </c>
      <c r="I21" s="313">
        <v>670172.5</v>
      </c>
      <c r="J21" s="319"/>
      <c r="K21" s="378">
        <v>0</v>
      </c>
      <c r="L21" s="167"/>
      <c r="M21" s="165">
        <f t="shared" si="2"/>
        <v>44.380046026933819</v>
      </c>
      <c r="N21" s="165">
        <f t="shared" si="3"/>
        <v>3.1319295383129711</v>
      </c>
      <c r="O21" s="165">
        <f t="shared" si="4"/>
        <v>52.488024434753221</v>
      </c>
      <c r="P21" s="165">
        <f t="shared" si="5"/>
        <v>0</v>
      </c>
      <c r="R21" s="57"/>
      <c r="S21" s="429"/>
    </row>
    <row r="22" spans="1:19">
      <c r="A22" s="79" t="s">
        <v>10</v>
      </c>
      <c r="B22" s="135">
        <f t="shared" si="1"/>
        <v>2487286</v>
      </c>
      <c r="C22" s="313">
        <v>408166</v>
      </c>
      <c r="D22" s="313">
        <v>0</v>
      </c>
      <c r="E22" s="313">
        <v>0</v>
      </c>
      <c r="F22" s="364">
        <v>0</v>
      </c>
      <c r="G22" s="126">
        <v>92797</v>
      </c>
      <c r="H22" s="313">
        <v>1855476</v>
      </c>
      <c r="I22" s="313">
        <v>130847</v>
      </c>
      <c r="J22" s="319"/>
      <c r="K22" s="379">
        <v>0</v>
      </c>
      <c r="L22" s="167"/>
      <c r="M22" s="165">
        <f t="shared" si="2"/>
        <v>16.410095180047652</v>
      </c>
      <c r="N22" s="165">
        <f t="shared" si="3"/>
        <v>3.7308536292167447</v>
      </c>
      <c r="O22" s="165">
        <f t="shared" si="4"/>
        <v>79.859051190735613</v>
      </c>
      <c r="P22" s="165">
        <f t="shared" si="5"/>
        <v>0</v>
      </c>
      <c r="R22" s="57"/>
      <c r="S22" s="429"/>
    </row>
    <row r="23" spans="1:19">
      <c r="A23" s="79"/>
      <c r="B23" s="135"/>
      <c r="C23" s="327"/>
      <c r="D23" s="327"/>
      <c r="E23" s="327"/>
      <c r="F23" s="334"/>
      <c r="G23" s="330"/>
      <c r="H23" s="313"/>
      <c r="I23" s="327"/>
      <c r="J23" s="335"/>
      <c r="K23" s="333"/>
      <c r="L23" s="167"/>
      <c r="M23" s="165"/>
      <c r="N23" s="165"/>
      <c r="O23" s="165"/>
      <c r="P23" s="165"/>
      <c r="R23" s="40"/>
    </row>
    <row r="24" spans="1:19">
      <c r="A24" s="79" t="s">
        <v>11</v>
      </c>
      <c r="B24" s="135">
        <f t="shared" si="1"/>
        <v>11014190</v>
      </c>
      <c r="C24" s="313">
        <v>4883435</v>
      </c>
      <c r="D24" s="380">
        <v>0</v>
      </c>
      <c r="E24" s="313">
        <v>3</v>
      </c>
      <c r="F24" s="364">
        <v>143706</v>
      </c>
      <c r="G24" s="126">
        <v>245319</v>
      </c>
      <c r="H24" s="321">
        <v>0</v>
      </c>
      <c r="I24" s="313">
        <v>5741727</v>
      </c>
      <c r="J24" s="319"/>
      <c r="K24" s="379">
        <v>0</v>
      </c>
      <c r="L24" s="167"/>
      <c r="M24" s="165">
        <f t="shared" si="2"/>
        <v>45.642430355750172</v>
      </c>
      <c r="N24" s="165">
        <f t="shared" si="3"/>
        <v>2.2272995109036615</v>
      </c>
      <c r="O24" s="165">
        <f t="shared" si="4"/>
        <v>52.130270133346166</v>
      </c>
      <c r="P24" s="165">
        <f t="shared" si="5"/>
        <v>0</v>
      </c>
      <c r="R24" s="57"/>
      <c r="S24" s="429"/>
    </row>
    <row r="25" spans="1:19">
      <c r="A25" s="79" t="s">
        <v>12</v>
      </c>
      <c r="B25" s="135">
        <f t="shared" si="1"/>
        <v>2369294</v>
      </c>
      <c r="C25" s="313">
        <v>780868</v>
      </c>
      <c r="D25" s="313">
        <v>71385</v>
      </c>
      <c r="E25" s="313">
        <v>282</v>
      </c>
      <c r="F25" s="364">
        <v>0</v>
      </c>
      <c r="G25" s="126">
        <v>156386</v>
      </c>
      <c r="H25" s="313">
        <v>1253449</v>
      </c>
      <c r="I25" s="313">
        <v>104431</v>
      </c>
      <c r="J25" s="319"/>
      <c r="K25" s="320">
        <v>2493</v>
      </c>
      <c r="L25" s="167"/>
      <c r="M25" s="165">
        <f t="shared" si="2"/>
        <v>35.982659813429656</v>
      </c>
      <c r="N25" s="165">
        <f t="shared" si="3"/>
        <v>6.6005316351622048</v>
      </c>
      <c r="O25" s="165">
        <f t="shared" si="4"/>
        <v>57.311587333610767</v>
      </c>
      <c r="P25" s="165">
        <f t="shared" si="5"/>
        <v>0.10522121779736919</v>
      </c>
      <c r="R25" s="57"/>
      <c r="S25" s="429"/>
    </row>
    <row r="26" spans="1:19">
      <c r="A26" s="79" t="s">
        <v>13</v>
      </c>
      <c r="B26" s="135">
        <f t="shared" si="1"/>
        <v>15654058.030000001</v>
      </c>
      <c r="C26" s="313">
        <v>6928477.9400000004</v>
      </c>
      <c r="D26" s="313">
        <v>0</v>
      </c>
      <c r="E26" s="313">
        <v>0</v>
      </c>
      <c r="F26" s="364">
        <v>189107.84</v>
      </c>
      <c r="G26" s="126">
        <v>389348.87</v>
      </c>
      <c r="H26" s="313">
        <v>7192405.6100000003</v>
      </c>
      <c r="I26" s="313">
        <v>954717.77</v>
      </c>
      <c r="J26" s="319"/>
      <c r="K26" s="320">
        <v>0</v>
      </c>
      <c r="L26" s="167"/>
      <c r="M26" s="165">
        <f t="shared" si="2"/>
        <v>45.46799153522749</v>
      </c>
      <c r="N26" s="165">
        <f t="shared" si="3"/>
        <v>2.487207274010597</v>
      </c>
      <c r="O26" s="165">
        <f t="shared" si="4"/>
        <v>52.044801190761916</v>
      </c>
      <c r="P26" s="165">
        <f t="shared" si="5"/>
        <v>0</v>
      </c>
      <c r="R26" s="57"/>
      <c r="S26" s="429"/>
    </row>
    <row r="27" spans="1:19">
      <c r="A27" s="79" t="s">
        <v>14</v>
      </c>
      <c r="B27" s="135">
        <f t="shared" si="1"/>
        <v>12010990</v>
      </c>
      <c r="C27" s="313">
        <v>5701739</v>
      </c>
      <c r="D27" s="313">
        <v>0</v>
      </c>
      <c r="E27" s="313">
        <v>2180</v>
      </c>
      <c r="F27" s="364">
        <v>0</v>
      </c>
      <c r="G27" s="126">
        <v>332874</v>
      </c>
      <c r="H27" s="313">
        <v>5197505</v>
      </c>
      <c r="I27" s="313">
        <v>776692</v>
      </c>
      <c r="J27" s="319"/>
      <c r="K27" s="320">
        <v>0</v>
      </c>
      <c r="L27" s="167"/>
      <c r="M27" s="165">
        <f t="shared" si="2"/>
        <v>47.489166171980827</v>
      </c>
      <c r="N27" s="165">
        <f t="shared" si="3"/>
        <v>2.7714118486486123</v>
      </c>
      <c r="O27" s="165">
        <f t="shared" si="4"/>
        <v>49.739421979370555</v>
      </c>
      <c r="P27" s="165">
        <f t="shared" si="5"/>
        <v>0</v>
      </c>
      <c r="R27" s="57"/>
      <c r="S27" s="429"/>
    </row>
    <row r="28" spans="1:19">
      <c r="A28" s="79" t="s">
        <v>15</v>
      </c>
      <c r="B28" s="135">
        <f t="shared" si="1"/>
        <v>1164697</v>
      </c>
      <c r="C28" s="313">
        <v>242280</v>
      </c>
      <c r="D28" s="313">
        <v>0</v>
      </c>
      <c r="E28" s="313">
        <v>0</v>
      </c>
      <c r="F28" s="313">
        <v>20025</v>
      </c>
      <c r="G28" s="126">
        <v>85696</v>
      </c>
      <c r="H28" s="313">
        <v>0</v>
      </c>
      <c r="I28" s="313">
        <v>816696</v>
      </c>
      <c r="J28" s="319"/>
      <c r="K28" s="320">
        <v>0</v>
      </c>
      <c r="L28" s="167"/>
      <c r="M28" s="165">
        <f t="shared" si="2"/>
        <v>22.52130811704675</v>
      </c>
      <c r="N28" s="165">
        <f t="shared" si="3"/>
        <v>7.3577934862028487</v>
      </c>
      <c r="O28" s="165">
        <f t="shared" si="4"/>
        <v>70.120898396750391</v>
      </c>
      <c r="P28" s="165">
        <f t="shared" si="5"/>
        <v>0</v>
      </c>
      <c r="R28" s="57"/>
      <c r="S28" s="429"/>
    </row>
    <row r="29" spans="1:19">
      <c r="A29" s="79"/>
      <c r="B29" s="135"/>
      <c r="C29" s="327"/>
      <c r="D29" s="327"/>
      <c r="E29" s="327"/>
      <c r="F29" s="334"/>
      <c r="G29" s="330"/>
      <c r="H29" s="313"/>
      <c r="I29" s="327"/>
      <c r="J29" s="335"/>
      <c r="K29" s="336"/>
      <c r="L29" s="167"/>
      <c r="M29" s="165"/>
      <c r="N29" s="165"/>
      <c r="O29" s="165"/>
      <c r="P29" s="165"/>
      <c r="R29" s="40"/>
    </row>
    <row r="30" spans="1:19">
      <c r="A30" s="79" t="s">
        <v>16</v>
      </c>
      <c r="B30" s="135">
        <f t="shared" si="1"/>
        <v>52599388</v>
      </c>
      <c r="C30" s="313">
        <v>16631652</v>
      </c>
      <c r="D30" s="313">
        <v>0</v>
      </c>
      <c r="E30" s="313">
        <v>32817</v>
      </c>
      <c r="F30" s="364">
        <v>0</v>
      </c>
      <c r="G30" s="126">
        <v>1614566</v>
      </c>
      <c r="H30" s="313">
        <v>31640881</v>
      </c>
      <c r="I30" s="313">
        <v>2679472</v>
      </c>
      <c r="J30" s="319"/>
      <c r="K30" s="320">
        <v>0</v>
      </c>
      <c r="L30" s="167"/>
      <c r="M30" s="165">
        <f t="shared" si="2"/>
        <v>31.681868617939053</v>
      </c>
      <c r="N30" s="165">
        <f t="shared" si="3"/>
        <v>3.0695528244549157</v>
      </c>
      <c r="O30" s="165">
        <f t="shared" si="4"/>
        <v>65.248578557606024</v>
      </c>
      <c r="P30" s="165">
        <f t="shared" si="5"/>
        <v>0</v>
      </c>
      <c r="R30" s="57"/>
      <c r="S30" s="429"/>
    </row>
    <row r="31" spans="1:19">
      <c r="A31" s="79" t="s">
        <v>17</v>
      </c>
      <c r="B31" s="135">
        <f t="shared" si="1"/>
        <v>66753383</v>
      </c>
      <c r="C31" s="313">
        <v>13631229</v>
      </c>
      <c r="D31" s="313">
        <v>1286340</v>
      </c>
      <c r="E31" s="313">
        <v>0</v>
      </c>
      <c r="F31" s="364">
        <v>0</v>
      </c>
      <c r="G31" s="126">
        <v>1587345</v>
      </c>
      <c r="H31" s="313">
        <v>47092882</v>
      </c>
      <c r="I31" s="313">
        <v>3155587</v>
      </c>
      <c r="J31" s="319"/>
      <c r="K31" s="320">
        <v>0</v>
      </c>
      <c r="L31" s="167"/>
      <c r="M31" s="165">
        <f t="shared" si="2"/>
        <v>22.347285380278031</v>
      </c>
      <c r="N31" s="165">
        <f t="shared" si="3"/>
        <v>2.3779244266916031</v>
      </c>
      <c r="O31" s="165">
        <f t="shared" si="4"/>
        <v>75.27479019303037</v>
      </c>
      <c r="P31" s="165">
        <f t="shared" si="5"/>
        <v>0</v>
      </c>
      <c r="R31" s="57"/>
      <c r="S31" s="429"/>
    </row>
    <row r="32" spans="1:19">
      <c r="A32" s="79" t="s">
        <v>18</v>
      </c>
      <c r="B32" s="135">
        <f t="shared" si="1"/>
        <v>2266456.15</v>
      </c>
      <c r="C32" s="313">
        <v>1072191.75</v>
      </c>
      <c r="D32" s="313">
        <v>148497.20000000001</v>
      </c>
      <c r="E32" s="313">
        <v>597.55999999999995</v>
      </c>
      <c r="F32" s="364">
        <v>0</v>
      </c>
      <c r="G32" s="126">
        <v>66786.45</v>
      </c>
      <c r="H32" s="313">
        <v>978383.19</v>
      </c>
      <c r="I32" s="313">
        <v>0</v>
      </c>
      <c r="J32" s="319"/>
      <c r="K32" s="320">
        <v>0</v>
      </c>
      <c r="L32" s="167"/>
      <c r="M32" s="165">
        <f t="shared" si="2"/>
        <v>53.885291802358502</v>
      </c>
      <c r="N32" s="165">
        <f t="shared" si="3"/>
        <v>2.9467347073977144</v>
      </c>
      <c r="O32" s="165">
        <f t="shared" si="4"/>
        <v>43.167973490243789</v>
      </c>
      <c r="P32" s="165">
        <f t="shared" si="5"/>
        <v>0</v>
      </c>
      <c r="R32" s="57"/>
      <c r="S32" s="429"/>
    </row>
    <row r="33" spans="1:256">
      <c r="A33" s="79" t="s">
        <v>19</v>
      </c>
      <c r="B33" s="135">
        <f t="shared" si="1"/>
        <v>7047646.0900000008</v>
      </c>
      <c r="C33" s="313">
        <v>2080353.28</v>
      </c>
      <c r="D33" s="313">
        <v>1038229.79</v>
      </c>
      <c r="E33" s="313">
        <v>230.06</v>
      </c>
      <c r="F33" s="364">
        <v>0</v>
      </c>
      <c r="G33" s="126">
        <v>250282.47</v>
      </c>
      <c r="H33" s="313">
        <v>3302252.29</v>
      </c>
      <c r="I33" s="313">
        <v>376298.2</v>
      </c>
      <c r="J33" s="319"/>
      <c r="K33" s="320">
        <v>0</v>
      </c>
      <c r="L33" s="167"/>
      <c r="M33" s="165">
        <f t="shared" si="2"/>
        <v>44.253259743353546</v>
      </c>
      <c r="N33" s="165">
        <f t="shared" si="3"/>
        <v>3.5512916909254164</v>
      </c>
      <c r="O33" s="165">
        <f t="shared" si="4"/>
        <v>52.195448565721037</v>
      </c>
      <c r="P33" s="165">
        <f t="shared" si="5"/>
        <v>0</v>
      </c>
      <c r="R33" s="57"/>
      <c r="S33" s="429"/>
    </row>
    <row r="34" spans="1:256">
      <c r="A34" s="79" t="s">
        <v>20</v>
      </c>
      <c r="B34" s="135">
        <f t="shared" si="1"/>
        <v>1586387.7</v>
      </c>
      <c r="C34" s="313">
        <v>202504.38</v>
      </c>
      <c r="D34" s="313">
        <v>0</v>
      </c>
      <c r="E34" s="313">
        <v>116.65</v>
      </c>
      <c r="F34" s="364">
        <v>0</v>
      </c>
      <c r="G34" s="126">
        <v>68721.97</v>
      </c>
      <c r="H34" s="313">
        <v>1237315.4099999999</v>
      </c>
      <c r="I34" s="313">
        <v>77729.289999999994</v>
      </c>
      <c r="J34" s="319"/>
      <c r="K34" s="320">
        <v>0</v>
      </c>
      <c r="L34" s="167"/>
      <c r="M34" s="165">
        <f t="shared" si="2"/>
        <v>12.77247863179978</v>
      </c>
      <c r="N34" s="165">
        <f t="shared" si="3"/>
        <v>4.3319782421409343</v>
      </c>
      <c r="O34" s="165">
        <f t="shared" si="4"/>
        <v>82.895543126059295</v>
      </c>
      <c r="P34" s="165">
        <f t="shared" si="5"/>
        <v>0</v>
      </c>
      <c r="R34" s="57"/>
      <c r="S34" s="429"/>
    </row>
    <row r="35" spans="1:256">
      <c r="A35" s="79"/>
      <c r="B35" s="135"/>
      <c r="C35" s="327"/>
      <c r="D35" s="327"/>
      <c r="E35" s="327"/>
      <c r="F35" s="334"/>
      <c r="G35" s="330"/>
      <c r="H35" s="313"/>
      <c r="I35" s="327"/>
      <c r="J35" s="335"/>
      <c r="K35" s="336"/>
      <c r="L35" s="167"/>
      <c r="M35" s="165"/>
      <c r="N35" s="165"/>
      <c r="O35" s="165"/>
      <c r="P35" s="165"/>
      <c r="R35" s="40"/>
      <c r="T35" s="3"/>
    </row>
    <row r="36" spans="1:256">
      <c r="A36" s="79" t="s">
        <v>21</v>
      </c>
      <c r="B36" s="135">
        <f t="shared" si="1"/>
        <v>1838800.3699999996</v>
      </c>
      <c r="C36" s="313">
        <v>271142.84999999998</v>
      </c>
      <c r="D36" s="313">
        <v>351913.55</v>
      </c>
      <c r="E36" s="313">
        <v>721.6</v>
      </c>
      <c r="F36" s="364">
        <v>0</v>
      </c>
      <c r="G36" s="126">
        <v>83925.37</v>
      </c>
      <c r="H36" s="313">
        <v>1039016.62</v>
      </c>
      <c r="I36" s="313">
        <v>92080.38</v>
      </c>
      <c r="J36" s="319"/>
      <c r="K36" s="320">
        <v>0</v>
      </c>
      <c r="L36" s="167"/>
      <c r="M36" s="165">
        <f t="shared" si="2"/>
        <v>33.923095197114847</v>
      </c>
      <c r="N36" s="165">
        <f t="shared" si="3"/>
        <v>4.564137106411394</v>
      </c>
      <c r="O36" s="165">
        <f t="shared" si="4"/>
        <v>61.512767696473766</v>
      </c>
      <c r="P36" s="165">
        <f t="shared" si="5"/>
        <v>0</v>
      </c>
      <c r="R36" s="57"/>
      <c r="S36" s="429"/>
      <c r="T36" s="3"/>
    </row>
    <row r="37" spans="1:256">
      <c r="A37" s="79" t="s">
        <v>22</v>
      </c>
      <c r="B37" s="135">
        <f t="shared" si="1"/>
        <v>11309195.91</v>
      </c>
      <c r="C37" s="313">
        <v>0</v>
      </c>
      <c r="D37" s="313">
        <v>3273048.11</v>
      </c>
      <c r="E37" s="313">
        <v>21.74</v>
      </c>
      <c r="F37" s="364">
        <v>24194.54</v>
      </c>
      <c r="G37" s="126">
        <v>502131.63</v>
      </c>
      <c r="H37" s="313">
        <v>6887854.9199999999</v>
      </c>
      <c r="I37" s="313">
        <v>621944.97</v>
      </c>
      <c r="J37" s="319"/>
      <c r="K37" s="320">
        <v>0</v>
      </c>
      <c r="L37" s="167"/>
      <c r="M37" s="165">
        <f t="shared" si="2"/>
        <v>29.15560413171762</v>
      </c>
      <c r="N37" s="165">
        <f t="shared" si="3"/>
        <v>4.4400294591766425</v>
      </c>
      <c r="O37" s="165">
        <f t="shared" si="4"/>
        <v>66.404366409105734</v>
      </c>
      <c r="P37" s="165">
        <f t="shared" si="5"/>
        <v>0</v>
      </c>
      <c r="R37" s="57"/>
      <c r="S37" s="429"/>
      <c r="T37" s="3"/>
    </row>
    <row r="38" spans="1:256">
      <c r="A38" s="79" t="s">
        <v>23</v>
      </c>
      <c r="B38" s="135">
        <f t="shared" si="1"/>
        <v>6543622.7600000007</v>
      </c>
      <c r="C38" s="313">
        <v>390770.4</v>
      </c>
      <c r="D38" s="313">
        <v>822152.57</v>
      </c>
      <c r="E38" s="313">
        <v>0</v>
      </c>
      <c r="F38" s="364">
        <v>63322.86</v>
      </c>
      <c r="G38" s="126">
        <v>158834.28</v>
      </c>
      <c r="H38" s="313">
        <v>4771875.75</v>
      </c>
      <c r="I38" s="313">
        <v>336666.9</v>
      </c>
      <c r="J38" s="319"/>
      <c r="K38" s="320">
        <v>0</v>
      </c>
      <c r="L38" s="167"/>
      <c r="M38" s="165">
        <f t="shared" si="2"/>
        <v>19.503658398547412</v>
      </c>
      <c r="N38" s="165">
        <f t="shared" si="3"/>
        <v>2.4273141320267673</v>
      </c>
      <c r="O38" s="165">
        <f t="shared" si="4"/>
        <v>78.069027469425819</v>
      </c>
      <c r="P38" s="165">
        <f t="shared" si="5"/>
        <v>0</v>
      </c>
      <c r="R38" s="57"/>
      <c r="S38" s="429"/>
      <c r="T38" s="3"/>
    </row>
    <row r="39" spans="1:256">
      <c r="A39" s="169" t="s">
        <v>24</v>
      </c>
      <c r="B39" s="136">
        <f t="shared" si="1"/>
        <v>2621853.87</v>
      </c>
      <c r="C39" s="315">
        <v>406833.3</v>
      </c>
      <c r="D39" s="315">
        <v>174423.11</v>
      </c>
      <c r="E39" s="315">
        <v>450.46</v>
      </c>
      <c r="F39" s="315">
        <v>29778.639999999999</v>
      </c>
      <c r="G39" s="128">
        <v>157371.26</v>
      </c>
      <c r="H39" s="315">
        <v>1852997.1</v>
      </c>
      <c r="I39" s="315">
        <v>0</v>
      </c>
      <c r="J39" s="372"/>
      <c r="K39" s="376">
        <v>0</v>
      </c>
      <c r="L39" s="170"/>
      <c r="M39" s="171">
        <f t="shared" si="2"/>
        <v>23.322638877657965</v>
      </c>
      <c r="N39" s="171">
        <f t="shared" si="3"/>
        <v>6.0022895173787854</v>
      </c>
      <c r="O39" s="171">
        <f t="shared" si="4"/>
        <v>70.67507160496325</v>
      </c>
      <c r="P39" s="171">
        <f t="shared" si="5"/>
        <v>0</v>
      </c>
      <c r="R39" s="57"/>
      <c r="S39" s="429"/>
      <c r="T39" s="3"/>
    </row>
    <row r="40" spans="1:256">
      <c r="A40" s="62"/>
      <c r="B40" s="79"/>
      <c r="C40" s="79"/>
      <c r="D40" s="79"/>
      <c r="E40" s="79"/>
      <c r="F40" s="79"/>
      <c r="G40" s="79"/>
      <c r="H40" s="79"/>
      <c r="I40" s="79"/>
      <c r="J40" s="167"/>
      <c r="K40" s="151"/>
      <c r="L40" s="79"/>
      <c r="M40" s="152"/>
      <c r="N40" s="165"/>
      <c r="O40" s="165"/>
      <c r="P40" s="165"/>
      <c r="R40" s="3"/>
      <c r="S40" s="3"/>
      <c r="T40" s="3"/>
    </row>
    <row r="41" spans="1:256" s="55" customFormat="1">
      <c r="A41" s="188"/>
      <c r="B41" s="188"/>
      <c r="C41" s="188"/>
      <c r="D41" s="188"/>
      <c r="E41" s="188"/>
      <c r="F41" s="188"/>
      <c r="G41" s="188"/>
      <c r="H41" s="188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</row>
    <row r="42" spans="1:256">
      <c r="A42" s="172" t="s">
        <v>196</v>
      </c>
      <c r="B42" s="172"/>
      <c r="C42" s="172"/>
      <c r="D42" s="172"/>
      <c r="E42" s="172"/>
      <c r="F42" s="172"/>
      <c r="G42" s="172"/>
      <c r="H42" s="131"/>
      <c r="I42" s="172"/>
      <c r="J42" s="172"/>
      <c r="K42" s="172"/>
      <c r="L42" s="172"/>
      <c r="M42" s="172"/>
      <c r="N42" s="172"/>
      <c r="O42" s="172"/>
      <c r="P42" s="172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>
      <c r="I43" s="142"/>
      <c r="J43" s="142"/>
      <c r="M43" s="174"/>
      <c r="N43" s="174"/>
      <c r="O43" s="174"/>
      <c r="P43" s="174"/>
    </row>
    <row r="44" spans="1:256">
      <c r="I44" s="142"/>
      <c r="J44" s="142"/>
      <c r="M44" s="174"/>
      <c r="N44" s="174"/>
      <c r="O44" s="174"/>
      <c r="P44" s="174"/>
    </row>
    <row r="45" spans="1:256">
      <c r="C45" s="425"/>
      <c r="D45" s="425"/>
      <c r="E45" s="425"/>
      <c r="F45" s="425"/>
      <c r="G45" s="425"/>
      <c r="H45" s="425"/>
      <c r="I45" s="425"/>
      <c r="J45" s="425"/>
      <c r="K45" s="427"/>
      <c r="L45" s="425"/>
      <c r="M45" s="428"/>
      <c r="N45" s="174"/>
      <c r="O45" s="428"/>
      <c r="P45" s="174"/>
      <c r="Q45" s="429"/>
      <c r="S45" s="429">
        <f>L45+M45</f>
        <v>0</v>
      </c>
    </row>
    <row r="46" spans="1:256">
      <c r="C46" s="425"/>
      <c r="D46" s="425"/>
      <c r="E46" s="425"/>
      <c r="F46" s="425"/>
      <c r="G46" s="425"/>
      <c r="H46" s="425"/>
      <c r="I46" s="425"/>
      <c r="J46" s="425"/>
      <c r="K46" s="427"/>
      <c r="L46" s="425"/>
      <c r="M46" s="428"/>
      <c r="N46" s="174"/>
      <c r="O46" s="428"/>
      <c r="P46" s="174"/>
      <c r="Q46" s="429"/>
      <c r="S46" s="429">
        <f t="shared" ref="S46:S49" si="6">L46+M46</f>
        <v>0</v>
      </c>
    </row>
    <row r="47" spans="1:256">
      <c r="C47" s="425"/>
      <c r="D47" s="425"/>
      <c r="E47" s="425"/>
      <c r="F47" s="425"/>
      <c r="G47" s="425"/>
      <c r="H47" s="425"/>
      <c r="I47" s="425"/>
      <c r="J47" s="425"/>
      <c r="K47" s="427"/>
      <c r="L47" s="425"/>
      <c r="M47" s="428"/>
      <c r="N47" s="174"/>
      <c r="O47" s="428"/>
      <c r="P47" s="174"/>
      <c r="Q47" s="429"/>
      <c r="S47" s="429">
        <f t="shared" si="6"/>
        <v>0</v>
      </c>
    </row>
    <row r="48" spans="1:256">
      <c r="C48" s="425"/>
      <c r="D48" s="425"/>
      <c r="E48" s="425"/>
      <c r="F48" s="425"/>
      <c r="G48" s="425"/>
      <c r="H48" s="425"/>
      <c r="I48" s="425"/>
      <c r="J48" s="425"/>
      <c r="K48" s="427"/>
      <c r="L48" s="425"/>
      <c r="M48" s="428"/>
      <c r="N48" s="174"/>
      <c r="O48" s="428"/>
      <c r="P48" s="174"/>
      <c r="Q48" s="429"/>
      <c r="S48" s="429">
        <f t="shared" si="6"/>
        <v>0</v>
      </c>
    </row>
    <row r="49" spans="3:19">
      <c r="C49" s="425"/>
      <c r="D49" s="425"/>
      <c r="E49" s="425"/>
      <c r="F49" s="425"/>
      <c r="G49" s="425"/>
      <c r="H49" s="425"/>
      <c r="I49" s="425"/>
      <c r="J49" s="425"/>
      <c r="K49" s="427"/>
      <c r="L49" s="425"/>
      <c r="M49" s="428"/>
      <c r="N49" s="174"/>
      <c r="O49" s="428"/>
      <c r="P49" s="174"/>
      <c r="Q49" s="429"/>
      <c r="S49" s="429">
        <f t="shared" si="6"/>
        <v>0</v>
      </c>
    </row>
    <row r="50" spans="3:19">
      <c r="C50" s="425"/>
      <c r="D50" s="425"/>
      <c r="E50" s="425"/>
      <c r="F50" s="425"/>
      <c r="G50" s="425"/>
      <c r="H50" s="425"/>
      <c r="I50" s="425"/>
      <c r="J50" s="425"/>
      <c r="K50" s="427"/>
      <c r="L50" s="425"/>
      <c r="M50" s="428"/>
      <c r="N50" s="174"/>
      <c r="O50" s="428"/>
      <c r="P50" s="174"/>
    </row>
    <row r="51" spans="3:19">
      <c r="C51" s="425"/>
      <c r="D51" s="425"/>
      <c r="E51" s="425"/>
      <c r="F51" s="425"/>
      <c r="G51" s="425"/>
      <c r="H51" s="425"/>
      <c r="I51" s="425"/>
      <c r="J51" s="425"/>
      <c r="K51" s="427"/>
      <c r="L51" s="425"/>
      <c r="M51" s="428"/>
      <c r="N51" s="174"/>
      <c r="O51" s="428"/>
      <c r="P51" s="174"/>
      <c r="Q51" s="429"/>
      <c r="S51" s="429">
        <f t="shared" ref="S51:S72" si="7">L51+M51</f>
        <v>0</v>
      </c>
    </row>
    <row r="52" spans="3:19">
      <c r="C52" s="425"/>
      <c r="D52" s="425"/>
      <c r="E52" s="425"/>
      <c r="F52" s="425"/>
      <c r="G52" s="425"/>
      <c r="H52" s="425"/>
      <c r="I52" s="425"/>
      <c r="J52" s="425"/>
      <c r="K52" s="427"/>
      <c r="L52" s="425"/>
      <c r="M52" s="428"/>
      <c r="N52" s="174"/>
      <c r="O52" s="428"/>
      <c r="P52" s="174"/>
      <c r="Q52" s="429"/>
      <c r="S52" s="429">
        <f t="shared" si="7"/>
        <v>0</v>
      </c>
    </row>
    <row r="53" spans="3:19">
      <c r="C53" s="425"/>
      <c r="D53" s="425"/>
      <c r="E53" s="425"/>
      <c r="F53" s="425"/>
      <c r="G53" s="425"/>
      <c r="H53" s="425"/>
      <c r="I53" s="425"/>
      <c r="J53" s="425"/>
      <c r="K53" s="427"/>
      <c r="L53" s="425"/>
      <c r="M53" s="428"/>
      <c r="N53" s="174"/>
      <c r="O53" s="428"/>
      <c r="P53" s="174"/>
      <c r="Q53" s="429"/>
      <c r="S53" s="429">
        <f t="shared" si="7"/>
        <v>0</v>
      </c>
    </row>
    <row r="54" spans="3:19">
      <c r="C54" s="425"/>
      <c r="D54" s="425"/>
      <c r="E54" s="425"/>
      <c r="F54" s="425"/>
      <c r="G54" s="425"/>
      <c r="H54" s="425"/>
      <c r="I54" s="425"/>
      <c r="J54" s="425"/>
      <c r="K54" s="427"/>
      <c r="L54" s="425"/>
      <c r="M54" s="428"/>
      <c r="N54" s="174"/>
      <c r="O54" s="428"/>
      <c r="P54" s="174"/>
      <c r="Q54" s="429"/>
      <c r="S54" s="429">
        <f t="shared" si="7"/>
        <v>0</v>
      </c>
    </row>
    <row r="55" spans="3:19">
      <c r="C55" s="425"/>
      <c r="D55" s="425"/>
      <c r="E55" s="425"/>
      <c r="F55" s="425"/>
      <c r="G55" s="425"/>
      <c r="H55" s="425"/>
      <c r="I55" s="425"/>
      <c r="J55" s="425"/>
      <c r="K55" s="427"/>
      <c r="L55" s="425"/>
      <c r="M55" s="428"/>
      <c r="N55" s="174"/>
      <c r="O55" s="428"/>
      <c r="P55" s="174"/>
      <c r="Q55" s="429"/>
      <c r="S55" s="429">
        <f t="shared" si="7"/>
        <v>0</v>
      </c>
    </row>
    <row r="56" spans="3:19">
      <c r="C56" s="425"/>
      <c r="D56" s="425"/>
      <c r="E56" s="425"/>
      <c r="F56" s="425"/>
      <c r="G56" s="425"/>
      <c r="H56" s="425"/>
      <c r="I56" s="425"/>
      <c r="J56" s="425"/>
      <c r="K56" s="427"/>
      <c r="L56" s="425"/>
      <c r="M56" s="428"/>
      <c r="N56" s="174"/>
      <c r="O56" s="428"/>
      <c r="P56" s="174"/>
    </row>
    <row r="57" spans="3:19">
      <c r="C57" s="425"/>
      <c r="D57" s="425"/>
      <c r="E57" s="425"/>
      <c r="F57" s="425"/>
      <c r="G57" s="425"/>
      <c r="H57" s="425"/>
      <c r="I57" s="425"/>
      <c r="J57" s="425"/>
      <c r="K57" s="427"/>
      <c r="L57" s="425"/>
      <c r="M57" s="428"/>
      <c r="N57" s="174"/>
      <c r="O57" s="428"/>
      <c r="P57" s="174"/>
      <c r="Q57" s="429"/>
      <c r="S57" s="429">
        <f t="shared" ref="S57" si="8">L57+M57</f>
        <v>0</v>
      </c>
    </row>
    <row r="58" spans="3:19">
      <c r="C58" s="425"/>
      <c r="D58" s="425"/>
      <c r="E58" s="425"/>
      <c r="F58" s="425"/>
      <c r="G58" s="425"/>
      <c r="H58" s="425"/>
      <c r="I58" s="425"/>
      <c r="J58" s="425"/>
      <c r="K58" s="427"/>
      <c r="L58" s="425"/>
      <c r="M58" s="428"/>
      <c r="N58" s="174"/>
      <c r="O58" s="428"/>
      <c r="P58" s="174"/>
      <c r="Q58" s="429"/>
      <c r="S58" s="429">
        <f t="shared" si="7"/>
        <v>0</v>
      </c>
    </row>
    <row r="59" spans="3:19">
      <c r="C59" s="425"/>
      <c r="D59" s="425"/>
      <c r="E59" s="425"/>
      <c r="F59" s="425"/>
      <c r="G59" s="425"/>
      <c r="H59" s="425"/>
      <c r="I59" s="425"/>
      <c r="J59" s="425"/>
      <c r="K59" s="427"/>
      <c r="L59" s="425"/>
      <c r="M59" s="428"/>
      <c r="N59" s="174"/>
      <c r="O59" s="428"/>
      <c r="P59" s="174"/>
      <c r="Q59" s="429"/>
      <c r="S59" s="429">
        <f t="shared" si="7"/>
        <v>0</v>
      </c>
    </row>
    <row r="60" spans="3:19">
      <c r="C60" s="425"/>
      <c r="D60" s="425"/>
      <c r="E60" s="425"/>
      <c r="F60" s="425"/>
      <c r="G60" s="425"/>
      <c r="H60" s="425"/>
      <c r="I60" s="425"/>
      <c r="J60" s="425"/>
      <c r="K60" s="427"/>
      <c r="L60" s="425"/>
      <c r="M60" s="428"/>
      <c r="N60" s="174"/>
      <c r="O60" s="428"/>
      <c r="P60" s="174"/>
      <c r="Q60" s="429"/>
      <c r="S60" s="429">
        <f t="shared" si="7"/>
        <v>0</v>
      </c>
    </row>
    <row r="61" spans="3:19">
      <c r="C61" s="425"/>
      <c r="D61" s="425"/>
      <c r="E61" s="425"/>
      <c r="F61" s="425"/>
      <c r="G61" s="425"/>
      <c r="H61" s="425"/>
      <c r="I61" s="425"/>
      <c r="J61" s="425"/>
      <c r="K61" s="427"/>
      <c r="L61" s="425"/>
      <c r="M61" s="428"/>
      <c r="N61" s="174"/>
      <c r="O61" s="428"/>
      <c r="P61" s="174"/>
      <c r="Q61" s="429"/>
      <c r="S61" s="429">
        <f t="shared" si="7"/>
        <v>0</v>
      </c>
    </row>
    <row r="62" spans="3:19">
      <c r="C62" s="425"/>
      <c r="D62" s="425"/>
      <c r="E62" s="425"/>
      <c r="F62" s="425"/>
      <c r="G62" s="425"/>
      <c r="H62" s="425"/>
      <c r="I62" s="425"/>
      <c r="J62" s="425"/>
      <c r="K62" s="427"/>
      <c r="L62" s="425"/>
      <c r="M62" s="428"/>
      <c r="N62" s="174"/>
      <c r="O62" s="428"/>
      <c r="P62" s="174"/>
    </row>
    <row r="63" spans="3:19">
      <c r="C63" s="425"/>
      <c r="D63" s="425"/>
      <c r="E63" s="425"/>
      <c r="F63" s="425"/>
      <c r="G63" s="425"/>
      <c r="H63" s="425"/>
      <c r="I63" s="425"/>
      <c r="J63" s="425"/>
      <c r="K63" s="427"/>
      <c r="L63" s="425"/>
      <c r="M63" s="428"/>
      <c r="N63" s="174"/>
      <c r="O63" s="428"/>
      <c r="P63" s="174"/>
      <c r="Q63" s="429"/>
      <c r="S63" s="429">
        <f t="shared" ref="S63" si="9">L63+M63</f>
        <v>0</v>
      </c>
    </row>
    <row r="64" spans="3:19">
      <c r="C64" s="425"/>
      <c r="D64" s="425"/>
      <c r="E64" s="425"/>
      <c r="F64" s="425"/>
      <c r="G64" s="425"/>
      <c r="H64" s="425"/>
      <c r="I64" s="425"/>
      <c r="J64" s="425"/>
      <c r="K64" s="427"/>
      <c r="L64" s="425"/>
      <c r="M64" s="428"/>
      <c r="N64" s="174"/>
      <c r="O64" s="428"/>
      <c r="P64" s="174"/>
      <c r="Q64" s="429"/>
      <c r="S64" s="429">
        <f t="shared" si="7"/>
        <v>0</v>
      </c>
    </row>
    <row r="65" spans="3:19">
      <c r="C65" s="425"/>
      <c r="D65" s="425"/>
      <c r="E65" s="425"/>
      <c r="F65" s="425"/>
      <c r="G65" s="425"/>
      <c r="H65" s="425"/>
      <c r="I65" s="425"/>
      <c r="J65" s="425"/>
      <c r="K65" s="427"/>
      <c r="L65" s="425"/>
      <c r="M65" s="428"/>
      <c r="N65" s="174"/>
      <c r="O65" s="428"/>
      <c r="P65" s="174"/>
      <c r="Q65" s="429"/>
      <c r="S65" s="429">
        <f t="shared" si="7"/>
        <v>0</v>
      </c>
    </row>
    <row r="66" spans="3:19">
      <c r="C66" s="425"/>
      <c r="D66" s="425"/>
      <c r="E66" s="425"/>
      <c r="F66" s="425"/>
      <c r="G66" s="425"/>
      <c r="H66" s="425"/>
      <c r="I66" s="425"/>
      <c r="J66" s="425"/>
      <c r="K66" s="427"/>
      <c r="L66" s="425"/>
      <c r="M66" s="428"/>
      <c r="N66" s="174"/>
      <c r="O66" s="428"/>
      <c r="P66" s="174"/>
      <c r="Q66" s="429"/>
      <c r="S66" s="429">
        <f t="shared" si="7"/>
        <v>0</v>
      </c>
    </row>
    <row r="67" spans="3:19">
      <c r="C67" s="425"/>
      <c r="D67" s="425"/>
      <c r="E67" s="425"/>
      <c r="F67" s="425"/>
      <c r="G67" s="425"/>
      <c r="H67" s="425"/>
      <c r="I67" s="425"/>
      <c r="J67" s="425"/>
      <c r="K67" s="427"/>
      <c r="L67" s="425"/>
      <c r="M67" s="428"/>
      <c r="N67" s="174"/>
      <c r="O67" s="428"/>
      <c r="P67" s="174"/>
      <c r="Q67" s="429"/>
      <c r="S67" s="429">
        <f t="shared" si="7"/>
        <v>0</v>
      </c>
    </row>
    <row r="68" spans="3:19">
      <c r="C68" s="425"/>
      <c r="D68" s="425"/>
      <c r="E68" s="425"/>
      <c r="F68" s="425"/>
      <c r="G68" s="425"/>
      <c r="H68" s="425"/>
      <c r="I68" s="425"/>
      <c r="J68" s="425"/>
      <c r="K68" s="427"/>
      <c r="L68" s="425"/>
      <c r="M68" s="428"/>
      <c r="N68" s="174"/>
      <c r="O68" s="428"/>
      <c r="P68" s="174"/>
    </row>
    <row r="69" spans="3:19">
      <c r="C69" s="425"/>
      <c r="D69" s="425"/>
      <c r="E69" s="425"/>
      <c r="F69" s="425"/>
      <c r="G69" s="425"/>
      <c r="H69" s="425"/>
      <c r="I69" s="425"/>
      <c r="J69" s="425"/>
      <c r="K69" s="427"/>
      <c r="L69" s="425"/>
      <c r="M69" s="428"/>
      <c r="N69" s="174"/>
      <c r="O69" s="428"/>
      <c r="P69" s="174"/>
      <c r="Q69" s="429"/>
      <c r="S69" s="429">
        <f t="shared" ref="S69" si="10">L69+M69</f>
        <v>0</v>
      </c>
    </row>
    <row r="70" spans="3:19">
      <c r="C70" s="425"/>
      <c r="D70" s="425"/>
      <c r="E70" s="425"/>
      <c r="F70" s="425"/>
      <c r="G70" s="425"/>
      <c r="H70" s="425"/>
      <c r="I70" s="425"/>
      <c r="J70" s="425"/>
      <c r="K70" s="427"/>
      <c r="L70" s="425"/>
      <c r="M70" s="428"/>
      <c r="N70" s="174"/>
      <c r="O70" s="428"/>
      <c r="P70" s="174"/>
      <c r="Q70" s="429"/>
      <c r="S70" s="429">
        <f t="shared" si="7"/>
        <v>0</v>
      </c>
    </row>
    <row r="71" spans="3:19">
      <c r="C71" s="425"/>
      <c r="D71" s="425"/>
      <c r="E71" s="425"/>
      <c r="F71" s="425"/>
      <c r="G71" s="425"/>
      <c r="H71" s="425"/>
      <c r="I71" s="425"/>
      <c r="J71" s="425"/>
      <c r="K71" s="427"/>
      <c r="L71" s="425"/>
      <c r="M71" s="428"/>
      <c r="N71" s="174"/>
      <c r="O71" s="428"/>
      <c r="P71" s="174"/>
      <c r="Q71" s="429"/>
      <c r="S71" s="429">
        <f t="shared" si="7"/>
        <v>0</v>
      </c>
    </row>
    <row r="72" spans="3:19">
      <c r="C72" s="425"/>
      <c r="D72" s="425"/>
      <c r="E72" s="425"/>
      <c r="F72" s="425"/>
      <c r="G72" s="425"/>
      <c r="H72" s="425"/>
      <c r="I72" s="425"/>
      <c r="J72" s="425"/>
      <c r="K72" s="427"/>
      <c r="L72" s="425"/>
      <c r="M72" s="428"/>
      <c r="N72" s="174"/>
      <c r="O72" s="428"/>
      <c r="P72" s="174"/>
      <c r="Q72" s="429"/>
      <c r="S72" s="429">
        <f t="shared" si="7"/>
        <v>0</v>
      </c>
    </row>
    <row r="74" spans="3:19">
      <c r="M74" s="174"/>
      <c r="N74" s="174"/>
      <c r="O74" s="174"/>
      <c r="P74" s="174"/>
    </row>
    <row r="75" spans="3:19">
      <c r="M75" s="174"/>
      <c r="N75" s="174"/>
      <c r="O75" s="174"/>
      <c r="P75" s="174"/>
    </row>
    <row r="76" spans="3:19">
      <c r="M76" s="174"/>
      <c r="N76" s="174"/>
      <c r="O76" s="174"/>
      <c r="P76" s="174"/>
    </row>
    <row r="77" spans="3:19">
      <c r="M77" s="174"/>
      <c r="N77" s="174"/>
      <c r="O77" s="174"/>
      <c r="P77" s="174"/>
    </row>
    <row r="78" spans="3:19">
      <c r="M78" s="174"/>
      <c r="N78" s="174"/>
      <c r="O78" s="174"/>
      <c r="P78" s="174"/>
    </row>
    <row r="79" spans="3:19">
      <c r="M79" s="174"/>
      <c r="N79" s="174"/>
      <c r="O79" s="174"/>
      <c r="P79" s="174"/>
    </row>
    <row r="80" spans="3:19">
      <c r="M80" s="174"/>
      <c r="N80" s="174"/>
      <c r="O80" s="174"/>
      <c r="P80" s="174"/>
    </row>
    <row r="81" spans="13:16">
      <c r="M81" s="174"/>
      <c r="N81" s="174"/>
      <c r="O81" s="174"/>
      <c r="P81" s="174"/>
    </row>
    <row r="82" spans="13:16">
      <c r="M82" s="174"/>
      <c r="N82" s="174"/>
      <c r="O82" s="174"/>
      <c r="P82" s="174"/>
    </row>
    <row r="83" spans="13:16">
      <c r="M83" s="174"/>
      <c r="N83" s="174"/>
      <c r="O83" s="174"/>
      <c r="P83" s="174"/>
    </row>
    <row r="84" spans="13:16">
      <c r="M84" s="174"/>
      <c r="N84" s="174"/>
      <c r="O84" s="174"/>
      <c r="P84" s="174"/>
    </row>
    <row r="85" spans="13:16">
      <c r="M85" s="174"/>
      <c r="N85" s="174"/>
      <c r="O85" s="174"/>
      <c r="P85" s="174"/>
    </row>
    <row r="86" spans="13:16">
      <c r="M86" s="174"/>
      <c r="N86" s="174"/>
      <c r="O86" s="174"/>
      <c r="P86" s="174"/>
    </row>
    <row r="87" spans="13:16">
      <c r="M87" s="174"/>
      <c r="N87" s="174"/>
      <c r="O87" s="174"/>
      <c r="P87" s="174"/>
    </row>
    <row r="88" spans="13:16">
      <c r="M88" s="174"/>
      <c r="N88" s="174"/>
      <c r="O88" s="174"/>
      <c r="P88" s="174"/>
    </row>
    <row r="89" spans="13:16">
      <c r="M89" s="174"/>
      <c r="N89" s="174"/>
      <c r="O89" s="174"/>
      <c r="P89" s="174"/>
    </row>
    <row r="90" spans="13:16">
      <c r="M90" s="174"/>
      <c r="N90" s="174"/>
      <c r="O90" s="174"/>
      <c r="P90" s="174"/>
    </row>
    <row r="91" spans="13:16">
      <c r="M91" s="174"/>
      <c r="N91" s="174"/>
      <c r="O91" s="174"/>
      <c r="P91" s="174"/>
    </row>
    <row r="92" spans="13:16">
      <c r="M92" s="174"/>
      <c r="N92" s="174"/>
      <c r="O92" s="174"/>
      <c r="P92" s="174"/>
    </row>
    <row r="93" spans="13:16">
      <c r="M93" s="174"/>
      <c r="N93" s="174"/>
      <c r="O93" s="174"/>
      <c r="P93" s="174"/>
    </row>
    <row r="94" spans="13:16">
      <c r="M94" s="174"/>
      <c r="N94" s="174"/>
      <c r="O94" s="174"/>
      <c r="P94" s="174"/>
    </row>
    <row r="95" spans="13:16">
      <c r="M95" s="174"/>
      <c r="N95" s="174"/>
      <c r="O95" s="174"/>
      <c r="P95" s="174"/>
    </row>
    <row r="96" spans="13:16">
      <c r="M96" s="174"/>
      <c r="N96" s="174"/>
      <c r="O96" s="174"/>
      <c r="P96" s="174"/>
    </row>
    <row r="97" spans="13:16">
      <c r="M97" s="174"/>
      <c r="N97" s="174"/>
      <c r="O97" s="174"/>
      <c r="P97" s="174"/>
    </row>
    <row r="98" spans="13:16">
      <c r="M98" s="174"/>
      <c r="N98" s="174"/>
      <c r="O98" s="174"/>
      <c r="P98" s="174"/>
    </row>
    <row r="99" spans="13:16">
      <c r="M99" s="174"/>
      <c r="N99" s="174"/>
      <c r="O99" s="174"/>
      <c r="P99" s="174"/>
    </row>
    <row r="100" spans="13:16">
      <c r="M100" s="174"/>
      <c r="N100" s="174"/>
      <c r="O100" s="174"/>
      <c r="P100" s="174"/>
    </row>
    <row r="101" spans="13:16">
      <c r="M101" s="174"/>
      <c r="N101" s="174"/>
      <c r="O101" s="174"/>
      <c r="P101" s="174"/>
    </row>
    <row r="102" spans="13:16">
      <c r="M102" s="174"/>
      <c r="N102" s="174"/>
      <c r="O102" s="174"/>
      <c r="P102" s="174"/>
    </row>
    <row r="103" spans="13:16">
      <c r="M103" s="174"/>
      <c r="N103" s="174"/>
      <c r="O103" s="174"/>
      <c r="P103" s="174"/>
    </row>
    <row r="104" spans="13:16">
      <c r="M104" s="174"/>
      <c r="N104" s="174"/>
      <c r="O104" s="174"/>
      <c r="P104" s="174"/>
    </row>
    <row r="105" spans="13:16">
      <c r="M105" s="174"/>
      <c r="N105" s="174"/>
      <c r="O105" s="174"/>
      <c r="P105" s="174"/>
    </row>
    <row r="106" spans="13:16">
      <c r="M106" s="174"/>
      <c r="N106" s="174"/>
      <c r="O106" s="174"/>
      <c r="P106" s="174"/>
    </row>
    <row r="107" spans="13:16">
      <c r="M107" s="174"/>
      <c r="N107" s="174"/>
      <c r="O107" s="174"/>
      <c r="P107" s="174"/>
    </row>
    <row r="108" spans="13:16">
      <c r="M108" s="174"/>
      <c r="N108" s="174"/>
      <c r="O108" s="174"/>
      <c r="P108" s="174"/>
    </row>
    <row r="109" spans="13:16">
      <c r="M109" s="174"/>
      <c r="N109" s="174"/>
      <c r="O109" s="174"/>
      <c r="P109" s="174"/>
    </row>
    <row r="110" spans="13:16">
      <c r="M110" s="174"/>
      <c r="N110" s="174"/>
      <c r="O110" s="174"/>
      <c r="P110" s="174"/>
    </row>
    <row r="111" spans="13:16">
      <c r="M111" s="174"/>
      <c r="N111" s="174"/>
      <c r="O111" s="174"/>
      <c r="P111" s="174"/>
    </row>
    <row r="112" spans="13:16">
      <c r="M112" s="174"/>
      <c r="N112" s="174"/>
      <c r="O112" s="174"/>
      <c r="P112" s="174"/>
    </row>
    <row r="113" spans="13:16">
      <c r="M113" s="174"/>
      <c r="N113" s="174"/>
      <c r="O113" s="174"/>
      <c r="P113" s="174"/>
    </row>
    <row r="114" spans="13:16">
      <c r="M114" s="174"/>
      <c r="N114" s="174"/>
      <c r="O114" s="174"/>
      <c r="P114" s="174"/>
    </row>
    <row r="115" spans="13:16">
      <c r="M115" s="174"/>
      <c r="N115" s="174"/>
      <c r="O115" s="174"/>
      <c r="P115" s="174"/>
    </row>
    <row r="116" spans="13:16">
      <c r="M116" s="174"/>
      <c r="N116" s="174"/>
      <c r="O116" s="174"/>
      <c r="P116" s="174"/>
    </row>
    <row r="117" spans="13:16">
      <c r="M117" s="174"/>
      <c r="N117" s="174"/>
      <c r="O117" s="174"/>
      <c r="P117" s="174"/>
    </row>
    <row r="118" spans="13:16">
      <c r="M118" s="174"/>
      <c r="N118" s="174"/>
      <c r="O118" s="174"/>
      <c r="P118" s="174"/>
    </row>
    <row r="119" spans="13:16">
      <c r="M119" s="174"/>
      <c r="N119" s="174"/>
      <c r="O119" s="174"/>
      <c r="P119" s="174"/>
    </row>
    <row r="120" spans="13:16">
      <c r="M120" s="174"/>
      <c r="N120" s="174"/>
      <c r="O120" s="174"/>
      <c r="P120" s="174"/>
    </row>
    <row r="121" spans="13:16">
      <c r="M121" s="174"/>
      <c r="N121" s="174"/>
      <c r="O121" s="174"/>
      <c r="P121" s="174"/>
    </row>
    <row r="122" spans="13:16">
      <c r="M122" s="174"/>
      <c r="N122" s="174"/>
      <c r="O122" s="174"/>
      <c r="P122" s="174"/>
    </row>
    <row r="123" spans="13:16">
      <c r="M123" s="174"/>
      <c r="N123" s="174"/>
      <c r="O123" s="174"/>
      <c r="P123" s="174"/>
    </row>
    <row r="124" spans="13:16">
      <c r="M124" s="174"/>
      <c r="N124" s="174"/>
      <c r="O124" s="174"/>
      <c r="P124" s="174"/>
    </row>
    <row r="125" spans="13:16">
      <c r="M125" s="174"/>
      <c r="N125" s="174"/>
      <c r="O125" s="174"/>
      <c r="P125" s="174"/>
    </row>
    <row r="126" spans="13:16">
      <c r="M126" s="174"/>
      <c r="N126" s="174"/>
      <c r="O126" s="174"/>
      <c r="P126" s="174"/>
    </row>
    <row r="127" spans="13:16">
      <c r="M127" s="174"/>
      <c r="N127" s="174"/>
      <c r="O127" s="174"/>
      <c r="P127" s="174"/>
    </row>
    <row r="128" spans="13:16">
      <c r="M128" s="174"/>
      <c r="N128" s="174"/>
      <c r="O128" s="174"/>
      <c r="P128" s="174"/>
    </row>
    <row r="129" spans="13:16">
      <c r="M129" s="174"/>
      <c r="N129" s="174"/>
      <c r="O129" s="174"/>
      <c r="P129" s="174"/>
    </row>
    <row r="130" spans="13:16">
      <c r="M130" s="174"/>
      <c r="N130" s="174"/>
      <c r="O130" s="174"/>
      <c r="P130" s="174"/>
    </row>
    <row r="131" spans="13:16">
      <c r="M131" s="174"/>
      <c r="N131" s="174"/>
      <c r="O131" s="174"/>
      <c r="P131" s="174"/>
    </row>
    <row r="132" spans="13:16">
      <c r="M132" s="174"/>
      <c r="N132" s="174"/>
      <c r="O132" s="174"/>
      <c r="P132" s="174"/>
    </row>
    <row r="133" spans="13:16">
      <c r="M133" s="174"/>
      <c r="N133" s="174"/>
      <c r="O133" s="174"/>
      <c r="P133" s="174"/>
    </row>
    <row r="134" spans="13:16">
      <c r="M134" s="174"/>
      <c r="N134" s="174"/>
      <c r="O134" s="174"/>
      <c r="P134" s="174"/>
    </row>
    <row r="135" spans="13:16">
      <c r="M135" s="174"/>
      <c r="N135" s="174"/>
      <c r="O135" s="174"/>
      <c r="P135" s="174"/>
    </row>
    <row r="136" spans="13:16">
      <c r="M136" s="174"/>
      <c r="N136" s="174"/>
      <c r="O136" s="174"/>
      <c r="P136" s="174"/>
    </row>
    <row r="137" spans="13:16">
      <c r="M137" s="174"/>
      <c r="N137" s="174"/>
      <c r="O137" s="174"/>
      <c r="P137" s="174"/>
    </row>
    <row r="138" spans="13:16">
      <c r="M138" s="174"/>
      <c r="N138" s="174"/>
      <c r="O138" s="174"/>
      <c r="P138" s="174"/>
    </row>
    <row r="139" spans="13:16">
      <c r="M139" s="174"/>
      <c r="N139" s="174"/>
      <c r="O139" s="174"/>
      <c r="P139" s="174"/>
    </row>
    <row r="140" spans="13:16">
      <c r="M140" s="174"/>
      <c r="N140" s="174"/>
      <c r="O140" s="174"/>
      <c r="P140" s="174"/>
    </row>
    <row r="141" spans="13:16">
      <c r="M141" s="174"/>
      <c r="N141" s="174"/>
      <c r="O141" s="174"/>
      <c r="P141" s="174"/>
    </row>
    <row r="142" spans="13:16">
      <c r="M142" s="174"/>
      <c r="N142" s="174"/>
      <c r="O142" s="174"/>
      <c r="P142" s="174"/>
    </row>
    <row r="143" spans="13:16">
      <c r="M143" s="174"/>
      <c r="N143" s="174"/>
      <c r="O143" s="174"/>
      <c r="P143" s="174"/>
    </row>
    <row r="144" spans="13:16">
      <c r="M144" s="174"/>
      <c r="N144" s="174"/>
      <c r="O144" s="174"/>
      <c r="P144" s="174"/>
    </row>
    <row r="145" spans="13:16">
      <c r="M145" s="174"/>
      <c r="N145" s="174"/>
      <c r="O145" s="174"/>
      <c r="P145" s="174"/>
    </row>
    <row r="146" spans="13:16">
      <c r="M146" s="174"/>
      <c r="N146" s="174"/>
      <c r="O146" s="174"/>
      <c r="P146" s="174"/>
    </row>
    <row r="147" spans="13:16">
      <c r="M147" s="174"/>
      <c r="N147" s="174"/>
      <c r="O147" s="174"/>
      <c r="P147" s="174"/>
    </row>
    <row r="148" spans="13:16">
      <c r="M148" s="174"/>
      <c r="N148" s="174"/>
      <c r="O148" s="174"/>
      <c r="P148" s="174"/>
    </row>
    <row r="149" spans="13:16">
      <c r="M149" s="174"/>
      <c r="N149" s="174"/>
      <c r="O149" s="174"/>
      <c r="P149" s="174"/>
    </row>
    <row r="150" spans="13:16">
      <c r="M150" s="174"/>
      <c r="N150" s="174"/>
      <c r="O150" s="174"/>
      <c r="P150" s="174"/>
    </row>
    <row r="151" spans="13:16">
      <c r="M151" s="174"/>
      <c r="N151" s="174"/>
      <c r="O151" s="174"/>
      <c r="P151" s="174"/>
    </row>
    <row r="152" spans="13:16">
      <c r="M152" s="174"/>
      <c r="N152" s="174"/>
      <c r="O152" s="174"/>
      <c r="P152" s="174"/>
    </row>
    <row r="153" spans="13:16">
      <c r="M153" s="174"/>
      <c r="N153" s="174"/>
      <c r="O153" s="174"/>
      <c r="P153" s="174"/>
    </row>
    <row r="154" spans="13:16">
      <c r="M154" s="174"/>
      <c r="N154" s="174"/>
      <c r="O154" s="174"/>
      <c r="P154" s="174"/>
    </row>
    <row r="155" spans="13:16">
      <c r="M155" s="174"/>
      <c r="N155" s="174"/>
      <c r="O155" s="174"/>
      <c r="P155" s="174"/>
    </row>
    <row r="156" spans="13:16">
      <c r="M156" s="174"/>
      <c r="N156" s="174"/>
      <c r="O156" s="174"/>
      <c r="P156" s="174"/>
    </row>
    <row r="157" spans="13:16">
      <c r="M157" s="174"/>
      <c r="N157" s="174"/>
      <c r="O157" s="174"/>
      <c r="P157" s="174"/>
    </row>
    <row r="158" spans="13:16">
      <c r="M158" s="174"/>
      <c r="N158" s="174"/>
      <c r="O158" s="174"/>
      <c r="P158" s="174"/>
    </row>
    <row r="159" spans="13:16">
      <c r="M159" s="174"/>
      <c r="N159" s="174"/>
      <c r="O159" s="174"/>
      <c r="P159" s="174"/>
    </row>
    <row r="160" spans="13:16">
      <c r="M160" s="174"/>
      <c r="N160" s="174"/>
      <c r="O160" s="174"/>
      <c r="P160" s="174"/>
    </row>
    <row r="161" spans="13:16">
      <c r="M161" s="174"/>
      <c r="N161" s="174"/>
      <c r="O161" s="174"/>
      <c r="P161" s="174"/>
    </row>
    <row r="162" spans="13:16">
      <c r="M162" s="174"/>
      <c r="N162" s="174"/>
      <c r="O162" s="174"/>
      <c r="P162" s="174"/>
    </row>
    <row r="163" spans="13:16">
      <c r="M163" s="174"/>
      <c r="N163" s="174"/>
      <c r="O163" s="174"/>
      <c r="P163" s="174"/>
    </row>
    <row r="164" spans="13:16">
      <c r="M164" s="174"/>
      <c r="N164" s="174"/>
      <c r="O164" s="174"/>
      <c r="P164" s="174"/>
    </row>
    <row r="165" spans="13:16">
      <c r="M165" s="174"/>
      <c r="N165" s="174"/>
      <c r="O165" s="174"/>
      <c r="P165" s="174"/>
    </row>
    <row r="166" spans="13:16">
      <c r="M166" s="174"/>
      <c r="N166" s="174"/>
      <c r="O166" s="174"/>
      <c r="P166" s="174"/>
    </row>
    <row r="167" spans="13:16">
      <c r="M167" s="174"/>
      <c r="N167" s="174"/>
      <c r="O167" s="174"/>
      <c r="P167" s="174"/>
    </row>
    <row r="168" spans="13:16">
      <c r="M168" s="174"/>
      <c r="N168" s="174"/>
      <c r="O168" s="174"/>
      <c r="P168" s="174"/>
    </row>
    <row r="169" spans="13:16">
      <c r="M169" s="174"/>
      <c r="N169" s="174"/>
      <c r="O169" s="174"/>
      <c r="P169" s="174"/>
    </row>
    <row r="170" spans="13:16">
      <c r="M170" s="174"/>
      <c r="N170" s="174"/>
      <c r="O170" s="174"/>
      <c r="P170" s="174"/>
    </row>
    <row r="171" spans="13:16">
      <c r="M171" s="174"/>
      <c r="N171" s="174"/>
      <c r="O171" s="174"/>
      <c r="P171" s="174"/>
    </row>
    <row r="172" spans="13:16">
      <c r="M172" s="174"/>
      <c r="N172" s="174"/>
      <c r="O172" s="174"/>
      <c r="P172" s="174"/>
    </row>
    <row r="173" spans="13:16">
      <c r="M173" s="174"/>
      <c r="N173" s="174"/>
      <c r="O173" s="174"/>
      <c r="P173" s="174"/>
    </row>
    <row r="174" spans="13:16">
      <c r="M174" s="174"/>
      <c r="N174" s="174"/>
      <c r="O174" s="174"/>
      <c r="P174" s="174"/>
    </row>
    <row r="175" spans="13:16">
      <c r="M175" s="174"/>
      <c r="N175" s="174"/>
      <c r="O175" s="174"/>
      <c r="P175" s="174"/>
    </row>
    <row r="176" spans="13:16">
      <c r="M176" s="174"/>
      <c r="N176" s="174"/>
      <c r="O176" s="174"/>
      <c r="P176" s="174"/>
    </row>
    <row r="177" spans="13:16">
      <c r="M177" s="174"/>
      <c r="N177" s="174"/>
      <c r="O177" s="174"/>
      <c r="P177" s="174"/>
    </row>
    <row r="178" spans="13:16">
      <c r="M178" s="174"/>
      <c r="N178" s="174"/>
      <c r="O178" s="174"/>
      <c r="P178" s="174"/>
    </row>
    <row r="179" spans="13:16">
      <c r="M179" s="174"/>
      <c r="N179" s="174"/>
      <c r="O179" s="174"/>
      <c r="P179" s="174"/>
    </row>
    <row r="180" spans="13:16">
      <c r="M180" s="174"/>
      <c r="N180" s="174"/>
      <c r="O180" s="174"/>
      <c r="P180" s="174"/>
    </row>
    <row r="181" spans="13:16">
      <c r="M181" s="174"/>
      <c r="N181" s="174"/>
      <c r="O181" s="174"/>
      <c r="P181" s="174"/>
    </row>
    <row r="182" spans="13:16">
      <c r="M182" s="174"/>
      <c r="N182" s="174"/>
      <c r="O182" s="174"/>
      <c r="P182" s="174"/>
    </row>
    <row r="183" spans="13:16">
      <c r="M183" s="174"/>
      <c r="N183" s="174"/>
      <c r="O183" s="174"/>
      <c r="P183" s="174"/>
    </row>
    <row r="184" spans="13:16">
      <c r="M184" s="174"/>
      <c r="N184" s="174"/>
      <c r="O184" s="174"/>
      <c r="P184" s="174"/>
    </row>
    <row r="185" spans="13:16">
      <c r="M185" s="174"/>
      <c r="N185" s="174"/>
      <c r="O185" s="174"/>
      <c r="P185" s="174"/>
    </row>
    <row r="186" spans="13:16">
      <c r="M186" s="174"/>
      <c r="N186" s="174"/>
      <c r="O186" s="174"/>
      <c r="P186" s="174"/>
    </row>
    <row r="187" spans="13:16">
      <c r="M187" s="174"/>
      <c r="N187" s="174"/>
      <c r="O187" s="174"/>
      <c r="P187" s="174"/>
    </row>
    <row r="188" spans="13:16">
      <c r="M188" s="174"/>
      <c r="N188" s="174"/>
      <c r="O188" s="174"/>
      <c r="P188" s="174"/>
    </row>
    <row r="189" spans="13:16">
      <c r="M189" s="174"/>
      <c r="N189" s="174"/>
      <c r="O189" s="174"/>
      <c r="P189" s="174"/>
    </row>
    <row r="190" spans="13:16">
      <c r="M190" s="174"/>
      <c r="N190" s="174"/>
      <c r="O190" s="174"/>
      <c r="P190" s="174"/>
    </row>
    <row r="191" spans="13:16">
      <c r="M191" s="174"/>
      <c r="N191" s="174"/>
      <c r="O191" s="174"/>
      <c r="P191" s="174"/>
    </row>
    <row r="192" spans="13:16">
      <c r="M192" s="174"/>
      <c r="N192" s="174"/>
      <c r="O192" s="174"/>
      <c r="P192" s="174"/>
    </row>
    <row r="193" spans="13:16">
      <c r="M193" s="174"/>
      <c r="N193" s="174"/>
      <c r="O193" s="174"/>
      <c r="P193" s="174"/>
    </row>
    <row r="194" spans="13:16">
      <c r="M194" s="174"/>
      <c r="N194" s="174"/>
      <c r="O194" s="174"/>
      <c r="P194" s="174"/>
    </row>
    <row r="195" spans="13:16">
      <c r="M195" s="174"/>
      <c r="N195" s="174"/>
      <c r="O195" s="174"/>
      <c r="P195" s="174"/>
    </row>
    <row r="196" spans="13:16">
      <c r="M196" s="174"/>
      <c r="N196" s="174"/>
      <c r="O196" s="174"/>
      <c r="P196" s="174"/>
    </row>
    <row r="197" spans="13:16">
      <c r="M197" s="174"/>
      <c r="N197" s="174"/>
      <c r="O197" s="174"/>
      <c r="P197" s="174"/>
    </row>
    <row r="198" spans="13:16">
      <c r="M198" s="174"/>
      <c r="N198" s="174"/>
      <c r="O198" s="174"/>
      <c r="P198" s="174"/>
    </row>
    <row r="199" spans="13:16">
      <c r="M199" s="174"/>
      <c r="N199" s="174"/>
      <c r="O199" s="174"/>
      <c r="P199" s="174"/>
    </row>
    <row r="200" spans="13:16">
      <c r="M200" s="174"/>
      <c r="N200" s="174"/>
      <c r="O200" s="174"/>
      <c r="P200" s="174"/>
    </row>
    <row r="201" spans="13:16">
      <c r="M201" s="174"/>
      <c r="N201" s="174"/>
      <c r="O201" s="174"/>
      <c r="P201" s="174"/>
    </row>
    <row r="202" spans="13:16">
      <c r="M202" s="174"/>
      <c r="N202" s="174"/>
      <c r="O202" s="174"/>
      <c r="P202" s="174"/>
    </row>
    <row r="203" spans="13:16">
      <c r="M203" s="174"/>
      <c r="N203" s="174"/>
      <c r="O203" s="174"/>
      <c r="P203" s="174"/>
    </row>
    <row r="204" spans="13:16">
      <c r="M204" s="174"/>
      <c r="N204" s="174"/>
      <c r="O204" s="174"/>
      <c r="P204" s="174"/>
    </row>
    <row r="205" spans="13:16">
      <c r="M205" s="174"/>
      <c r="N205" s="174"/>
      <c r="O205" s="174"/>
      <c r="P205" s="174"/>
    </row>
    <row r="206" spans="13:16">
      <c r="M206" s="174"/>
      <c r="N206" s="174"/>
      <c r="O206" s="174"/>
      <c r="P206" s="174"/>
    </row>
    <row r="207" spans="13:16">
      <c r="M207" s="174"/>
      <c r="N207" s="174"/>
      <c r="O207" s="174"/>
      <c r="P207" s="174"/>
    </row>
    <row r="208" spans="13:16">
      <c r="M208" s="174"/>
      <c r="N208" s="174"/>
      <c r="O208" s="174"/>
      <c r="P208" s="174"/>
    </row>
    <row r="209" spans="13:16">
      <c r="M209" s="174"/>
      <c r="N209" s="174"/>
      <c r="O209" s="174"/>
      <c r="P209" s="174"/>
    </row>
    <row r="210" spans="13:16">
      <c r="M210" s="174"/>
      <c r="N210" s="174"/>
      <c r="O210" s="174"/>
      <c r="P210" s="174"/>
    </row>
    <row r="211" spans="13:16">
      <c r="M211" s="174"/>
      <c r="N211" s="174"/>
      <c r="O211" s="174"/>
      <c r="P211" s="174"/>
    </row>
    <row r="212" spans="13:16">
      <c r="M212" s="174"/>
      <c r="N212" s="174"/>
      <c r="O212" s="174"/>
      <c r="P212" s="174"/>
    </row>
    <row r="213" spans="13:16">
      <c r="M213" s="174"/>
      <c r="N213" s="174"/>
      <c r="O213" s="174"/>
      <c r="P213" s="174"/>
    </row>
    <row r="214" spans="13:16">
      <c r="M214" s="174"/>
      <c r="N214" s="174"/>
      <c r="O214" s="174"/>
      <c r="P214" s="174"/>
    </row>
    <row r="215" spans="13:16">
      <c r="M215" s="174"/>
      <c r="N215" s="174"/>
      <c r="O215" s="174"/>
      <c r="P215" s="174"/>
    </row>
    <row r="216" spans="13:16">
      <c r="M216" s="174"/>
      <c r="N216" s="174"/>
      <c r="O216" s="174"/>
      <c r="P216" s="174"/>
    </row>
    <row r="217" spans="13:16">
      <c r="M217" s="174"/>
      <c r="N217" s="174"/>
      <c r="O217" s="174"/>
      <c r="P217" s="174"/>
    </row>
    <row r="218" spans="13:16">
      <c r="M218" s="174"/>
      <c r="N218" s="174"/>
      <c r="O218" s="174"/>
      <c r="P218" s="174"/>
    </row>
    <row r="219" spans="13:16">
      <c r="M219" s="174"/>
      <c r="N219" s="174"/>
      <c r="O219" s="174"/>
      <c r="P219" s="174"/>
    </row>
    <row r="220" spans="13:16">
      <c r="M220" s="174"/>
      <c r="N220" s="174"/>
      <c r="O220" s="174"/>
      <c r="P220" s="174"/>
    </row>
    <row r="221" spans="13:16">
      <c r="M221" s="174"/>
      <c r="N221" s="174"/>
      <c r="O221" s="174"/>
      <c r="P221" s="174"/>
    </row>
    <row r="222" spans="13:16">
      <c r="M222" s="174"/>
      <c r="N222" s="174"/>
      <c r="O222" s="174"/>
      <c r="P222" s="174"/>
    </row>
    <row r="223" spans="13:16">
      <c r="M223" s="174"/>
      <c r="N223" s="174"/>
      <c r="O223" s="174"/>
      <c r="P223" s="174"/>
    </row>
    <row r="224" spans="13:16">
      <c r="M224" s="174"/>
      <c r="N224" s="174"/>
      <c r="O224" s="174"/>
      <c r="P224" s="174"/>
    </row>
    <row r="225" spans="13:16">
      <c r="M225" s="174"/>
      <c r="N225" s="174"/>
      <c r="O225" s="174"/>
      <c r="P225" s="174"/>
    </row>
    <row r="226" spans="13:16">
      <c r="M226" s="174"/>
      <c r="N226" s="174"/>
      <c r="O226" s="174"/>
      <c r="P226" s="174"/>
    </row>
    <row r="227" spans="13:16">
      <c r="M227" s="174"/>
      <c r="N227" s="174"/>
      <c r="O227" s="174"/>
      <c r="P227" s="174"/>
    </row>
    <row r="228" spans="13:16">
      <c r="M228" s="174"/>
      <c r="N228" s="174"/>
      <c r="O228" s="174"/>
      <c r="P228" s="174"/>
    </row>
    <row r="229" spans="13:16">
      <c r="M229" s="174"/>
      <c r="N229" s="174"/>
      <c r="O229" s="174"/>
      <c r="P229" s="174"/>
    </row>
    <row r="230" spans="13:16">
      <c r="M230" s="174"/>
      <c r="N230" s="174"/>
      <c r="O230" s="174"/>
      <c r="P230" s="174"/>
    </row>
    <row r="231" spans="13:16">
      <c r="M231" s="174"/>
      <c r="N231" s="174"/>
      <c r="O231" s="174"/>
      <c r="P231" s="174"/>
    </row>
    <row r="232" spans="13:16">
      <c r="M232" s="174"/>
      <c r="N232" s="174"/>
      <c r="O232" s="174"/>
      <c r="P232" s="174"/>
    </row>
    <row r="233" spans="13:16">
      <c r="M233" s="174"/>
      <c r="N233" s="174"/>
      <c r="O233" s="174"/>
      <c r="P233" s="174"/>
    </row>
    <row r="234" spans="13:16">
      <c r="M234" s="174"/>
      <c r="N234" s="174"/>
      <c r="O234" s="174"/>
      <c r="P234" s="174"/>
    </row>
    <row r="235" spans="13:16">
      <c r="M235" s="174"/>
      <c r="N235" s="174"/>
      <c r="O235" s="174"/>
      <c r="P235" s="174"/>
    </row>
    <row r="236" spans="13:16">
      <c r="M236" s="174"/>
      <c r="N236" s="174"/>
      <c r="O236" s="174"/>
      <c r="P236" s="174"/>
    </row>
    <row r="237" spans="13:16">
      <c r="M237" s="174"/>
      <c r="N237" s="174"/>
      <c r="O237" s="174"/>
      <c r="P237" s="174"/>
    </row>
    <row r="238" spans="13:16">
      <c r="M238" s="174"/>
      <c r="N238" s="174"/>
      <c r="O238" s="174"/>
      <c r="P238" s="174"/>
    </row>
    <row r="239" spans="13:16">
      <c r="M239" s="174"/>
      <c r="N239" s="174"/>
      <c r="O239" s="174"/>
      <c r="P239" s="174"/>
    </row>
    <row r="240" spans="13:16">
      <c r="M240" s="174"/>
      <c r="N240" s="174"/>
      <c r="O240" s="174"/>
      <c r="P240" s="174"/>
    </row>
    <row r="241" spans="13:16">
      <c r="M241" s="174"/>
      <c r="N241" s="174"/>
      <c r="O241" s="174"/>
      <c r="P241" s="174"/>
    </row>
    <row r="242" spans="13:16">
      <c r="M242" s="174"/>
      <c r="N242" s="174"/>
      <c r="O242" s="174"/>
      <c r="P242" s="174"/>
    </row>
    <row r="243" spans="13:16">
      <c r="M243" s="174"/>
      <c r="N243" s="174"/>
      <c r="O243" s="174"/>
      <c r="P243" s="174"/>
    </row>
    <row r="244" spans="13:16">
      <c r="M244" s="174"/>
      <c r="N244" s="174"/>
      <c r="O244" s="174"/>
      <c r="P244" s="174"/>
    </row>
    <row r="245" spans="13:16">
      <c r="M245" s="174"/>
      <c r="N245" s="174"/>
      <c r="O245" s="174"/>
      <c r="P245" s="174"/>
    </row>
    <row r="246" spans="13:16">
      <c r="M246" s="174"/>
      <c r="N246" s="174"/>
      <c r="O246" s="174"/>
      <c r="P246" s="174"/>
    </row>
    <row r="247" spans="13:16">
      <c r="M247" s="174"/>
      <c r="N247" s="174"/>
      <c r="O247" s="174"/>
      <c r="P247" s="174"/>
    </row>
    <row r="248" spans="13:16">
      <c r="M248" s="174"/>
      <c r="N248" s="174"/>
      <c r="O248" s="174"/>
      <c r="P248" s="174"/>
    </row>
    <row r="249" spans="13:16">
      <c r="M249" s="174"/>
      <c r="N249" s="174"/>
      <c r="O249" s="174"/>
      <c r="P249" s="174"/>
    </row>
    <row r="250" spans="13:16">
      <c r="M250" s="174"/>
      <c r="N250" s="174"/>
      <c r="O250" s="174"/>
      <c r="P250" s="174"/>
    </row>
    <row r="251" spans="13:16">
      <c r="M251" s="174"/>
      <c r="N251" s="174"/>
      <c r="O251" s="174"/>
      <c r="P251" s="174"/>
    </row>
    <row r="252" spans="13:16">
      <c r="M252" s="174"/>
      <c r="N252" s="174"/>
      <c r="O252" s="174"/>
      <c r="P252" s="174"/>
    </row>
    <row r="253" spans="13:16">
      <c r="M253" s="174"/>
      <c r="N253" s="174"/>
      <c r="O253" s="174"/>
      <c r="P253" s="174"/>
    </row>
    <row r="254" spans="13:16">
      <c r="M254" s="174"/>
      <c r="N254" s="174"/>
      <c r="O254" s="174"/>
      <c r="P254" s="174"/>
    </row>
    <row r="255" spans="13:16">
      <c r="M255" s="174"/>
      <c r="N255" s="174"/>
      <c r="O255" s="174"/>
      <c r="P255" s="174"/>
    </row>
    <row r="256" spans="13:16">
      <c r="M256" s="174"/>
      <c r="N256" s="174"/>
      <c r="O256" s="174"/>
      <c r="P256" s="174"/>
    </row>
    <row r="257" spans="13:16">
      <c r="M257" s="174"/>
      <c r="N257" s="174"/>
      <c r="O257" s="174"/>
      <c r="P257" s="174"/>
    </row>
    <row r="258" spans="13:16">
      <c r="M258" s="174"/>
      <c r="N258" s="174"/>
      <c r="O258" s="174"/>
      <c r="P258" s="174"/>
    </row>
    <row r="259" spans="13:16">
      <c r="M259" s="174"/>
      <c r="N259" s="174"/>
      <c r="O259" s="174"/>
      <c r="P259" s="174"/>
    </row>
    <row r="260" spans="13:16">
      <c r="M260" s="174"/>
      <c r="N260" s="174"/>
      <c r="O260" s="174"/>
      <c r="P260" s="174"/>
    </row>
    <row r="261" spans="13:16">
      <c r="M261" s="174"/>
      <c r="N261" s="174"/>
      <c r="O261" s="174"/>
      <c r="P261" s="174"/>
    </row>
    <row r="262" spans="13:16">
      <c r="M262" s="174"/>
      <c r="N262" s="174"/>
      <c r="O262" s="174"/>
      <c r="P262" s="174"/>
    </row>
    <row r="263" spans="13:16">
      <c r="M263" s="174"/>
      <c r="N263" s="174"/>
      <c r="O263" s="174"/>
      <c r="P263" s="174"/>
    </row>
    <row r="264" spans="13:16">
      <c r="M264" s="174"/>
      <c r="N264" s="174"/>
      <c r="O264" s="174"/>
      <c r="P264" s="174"/>
    </row>
    <row r="265" spans="13:16">
      <c r="M265" s="174"/>
      <c r="N265" s="174"/>
      <c r="O265" s="174"/>
      <c r="P265" s="174"/>
    </row>
    <row r="266" spans="13:16">
      <c r="M266" s="174"/>
      <c r="N266" s="174"/>
      <c r="O266" s="174"/>
      <c r="P266" s="174"/>
    </row>
    <row r="267" spans="13:16">
      <c r="M267" s="174"/>
      <c r="N267" s="174"/>
      <c r="O267" s="174"/>
      <c r="P267" s="174"/>
    </row>
    <row r="268" spans="13:16">
      <c r="M268" s="174"/>
      <c r="N268" s="174"/>
      <c r="O268" s="174"/>
      <c r="P268" s="174"/>
    </row>
    <row r="269" spans="13:16">
      <c r="M269" s="174"/>
      <c r="N269" s="174"/>
      <c r="O269" s="174"/>
      <c r="P269" s="174"/>
    </row>
    <row r="270" spans="13:16">
      <c r="M270" s="174"/>
      <c r="N270" s="174"/>
      <c r="O270" s="174"/>
      <c r="P270" s="174"/>
    </row>
    <row r="271" spans="13:16">
      <c r="M271" s="174"/>
      <c r="N271" s="174"/>
      <c r="O271" s="174"/>
      <c r="P271" s="174"/>
    </row>
    <row r="272" spans="13:16">
      <c r="M272" s="174"/>
      <c r="N272" s="174"/>
      <c r="O272" s="174"/>
      <c r="P272" s="174"/>
    </row>
    <row r="273" spans="13:16">
      <c r="M273" s="174"/>
      <c r="N273" s="174"/>
      <c r="O273" s="174"/>
      <c r="P273" s="174"/>
    </row>
    <row r="274" spans="13:16">
      <c r="M274" s="174"/>
      <c r="N274" s="174"/>
      <c r="O274" s="174"/>
      <c r="P274" s="174"/>
    </row>
    <row r="275" spans="13:16">
      <c r="M275" s="174"/>
      <c r="N275" s="174"/>
      <c r="O275" s="174"/>
      <c r="P275" s="174"/>
    </row>
    <row r="276" spans="13:16">
      <c r="M276" s="174"/>
      <c r="N276" s="174"/>
      <c r="O276" s="174"/>
      <c r="P276" s="174"/>
    </row>
    <row r="277" spans="13:16">
      <c r="M277" s="174"/>
      <c r="N277" s="174"/>
      <c r="O277" s="174"/>
      <c r="P277" s="174"/>
    </row>
    <row r="278" spans="13:16">
      <c r="M278" s="174"/>
      <c r="N278" s="174"/>
      <c r="O278" s="174"/>
      <c r="P278" s="174"/>
    </row>
    <row r="279" spans="13:16">
      <c r="M279" s="174"/>
      <c r="N279" s="174"/>
      <c r="O279" s="174"/>
      <c r="P279" s="174"/>
    </row>
    <row r="280" spans="13:16">
      <c r="M280" s="174"/>
      <c r="N280" s="174"/>
      <c r="O280" s="174"/>
      <c r="P280" s="174"/>
    </row>
    <row r="281" spans="13:16">
      <c r="M281" s="174"/>
      <c r="N281" s="174"/>
      <c r="O281" s="174"/>
      <c r="P281" s="174"/>
    </row>
    <row r="282" spans="13:16">
      <c r="M282" s="174"/>
      <c r="N282" s="174"/>
      <c r="O282" s="174"/>
      <c r="P282" s="174"/>
    </row>
    <row r="283" spans="13:16">
      <c r="M283" s="174"/>
      <c r="N283" s="174"/>
      <c r="O283" s="174"/>
      <c r="P283" s="174"/>
    </row>
    <row r="284" spans="13:16">
      <c r="M284" s="174"/>
      <c r="N284" s="174"/>
      <c r="O284" s="174"/>
      <c r="P284" s="174"/>
    </row>
    <row r="285" spans="13:16">
      <c r="M285" s="174"/>
      <c r="N285" s="174"/>
      <c r="O285" s="174"/>
      <c r="P285" s="174"/>
    </row>
    <row r="286" spans="13:16">
      <c r="M286" s="174"/>
      <c r="N286" s="174"/>
      <c r="O286" s="174"/>
      <c r="P286" s="174"/>
    </row>
    <row r="287" spans="13:16">
      <c r="M287" s="174"/>
      <c r="N287" s="174"/>
      <c r="O287" s="174"/>
      <c r="P287" s="174"/>
    </row>
    <row r="288" spans="13:16">
      <c r="M288" s="174"/>
      <c r="N288" s="174"/>
      <c r="O288" s="174"/>
      <c r="P288" s="174"/>
    </row>
    <row r="289" spans="13:16">
      <c r="M289" s="174"/>
      <c r="N289" s="174"/>
      <c r="O289" s="174"/>
      <c r="P289" s="174"/>
    </row>
    <row r="290" spans="13:16">
      <c r="M290" s="174"/>
      <c r="N290" s="174"/>
      <c r="O290" s="174"/>
      <c r="P290" s="174"/>
    </row>
    <row r="291" spans="13:16">
      <c r="M291" s="174"/>
      <c r="N291" s="174"/>
      <c r="O291" s="174"/>
      <c r="P291" s="174"/>
    </row>
    <row r="292" spans="13:16">
      <c r="M292" s="174"/>
      <c r="N292" s="174"/>
      <c r="O292" s="174"/>
      <c r="P292" s="174"/>
    </row>
    <row r="293" spans="13:16">
      <c r="M293" s="174"/>
      <c r="N293" s="174"/>
      <c r="O293" s="174"/>
      <c r="P293" s="174"/>
    </row>
    <row r="294" spans="13:16">
      <c r="M294" s="174"/>
      <c r="N294" s="174"/>
      <c r="O294" s="174"/>
      <c r="P294" s="174"/>
    </row>
    <row r="295" spans="13:16">
      <c r="M295" s="174"/>
      <c r="N295" s="174"/>
      <c r="O295" s="174"/>
      <c r="P295" s="174"/>
    </row>
    <row r="296" spans="13:16">
      <c r="M296" s="174"/>
      <c r="N296" s="174"/>
      <c r="O296" s="174"/>
      <c r="P296" s="174"/>
    </row>
    <row r="297" spans="13:16">
      <c r="M297" s="174"/>
      <c r="N297" s="174"/>
      <c r="O297" s="174"/>
      <c r="P297" s="174"/>
    </row>
    <row r="298" spans="13:16">
      <c r="M298" s="174"/>
      <c r="N298" s="174"/>
      <c r="O298" s="174"/>
      <c r="P298" s="174"/>
    </row>
    <row r="299" spans="13:16">
      <c r="M299" s="174"/>
      <c r="N299" s="174"/>
      <c r="O299" s="174"/>
      <c r="P299" s="174"/>
    </row>
    <row r="300" spans="13:16">
      <c r="M300" s="174"/>
      <c r="N300" s="174"/>
      <c r="O300" s="174"/>
      <c r="P300" s="174"/>
    </row>
    <row r="301" spans="13:16">
      <c r="M301" s="174"/>
      <c r="N301" s="174"/>
      <c r="O301" s="174"/>
      <c r="P301" s="174"/>
    </row>
    <row r="302" spans="13:16">
      <c r="M302" s="174"/>
      <c r="N302" s="174"/>
      <c r="O302" s="174"/>
      <c r="P302" s="174"/>
    </row>
  </sheetData>
  <sheetProtection password="CAB5" sheet="1" objects="1" scenarios="1"/>
  <mergeCells count="9">
    <mergeCell ref="E8:E9"/>
    <mergeCell ref="C7:F7"/>
    <mergeCell ref="A1:P1"/>
    <mergeCell ref="A3:P3"/>
    <mergeCell ref="A4:P4"/>
    <mergeCell ref="H7:I7"/>
    <mergeCell ref="M6:P6"/>
    <mergeCell ref="M7:P7"/>
    <mergeCell ref="C6:J6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opLeftCell="A4" zoomScaleNormal="100" workbookViewId="0">
      <selection activeCell="L43" sqref="L43"/>
    </sheetView>
  </sheetViews>
  <sheetFormatPr defaultRowHeight="12.75"/>
  <cols>
    <col min="1" max="1" width="14.42578125" style="124" customWidth="1"/>
    <col min="2" max="2" width="18.85546875" style="224" customWidth="1"/>
    <col min="3" max="3" width="19.42578125" style="208" customWidth="1"/>
    <col min="4" max="4" width="16" style="224" customWidth="1"/>
    <col min="5" max="5" width="15.28515625" style="208" customWidth="1"/>
    <col min="6" max="7" width="16.28515625" style="224" customWidth="1"/>
    <col min="8" max="8" width="14.85546875" style="224" customWidth="1"/>
    <col min="9" max="9" width="15.28515625" style="224" customWidth="1"/>
    <col min="11" max="11" width="14" bestFit="1" customWidth="1"/>
    <col min="12" max="13" width="14.28515625" bestFit="1" customWidth="1"/>
    <col min="14" max="14" width="15.140625" customWidth="1"/>
    <col min="15" max="15" width="16.28515625" bestFit="1" customWidth="1"/>
    <col min="16" max="16" width="16" bestFit="1" customWidth="1"/>
    <col min="17" max="17" width="14" bestFit="1" customWidth="1"/>
    <col min="18" max="18" width="17.85546875" customWidth="1"/>
    <col min="20" max="20" width="15.28515625" bestFit="1" customWidth="1"/>
    <col min="21" max="21" width="14.28515625" bestFit="1" customWidth="1"/>
    <col min="23" max="23" width="11.28515625" bestFit="1" customWidth="1"/>
    <col min="24" max="24" width="11.7109375" bestFit="1" customWidth="1"/>
    <col min="27" max="27" width="12.28515625" bestFit="1" customWidth="1"/>
    <col min="28" max="28" width="12.5703125" bestFit="1" customWidth="1"/>
    <col min="30" max="30" width="12.7109375" bestFit="1" customWidth="1"/>
    <col min="31" max="31" width="15.28515625" bestFit="1" customWidth="1"/>
    <col min="33" max="33" width="15" bestFit="1" customWidth="1"/>
    <col min="35" max="35" width="14.28515625" bestFit="1" customWidth="1"/>
    <col min="36" max="36" width="12.28515625" bestFit="1" customWidth="1"/>
    <col min="37" max="37" width="16.42578125" bestFit="1" customWidth="1"/>
  </cols>
  <sheetData>
    <row r="1" spans="1:12">
      <c r="A1" s="466" t="s">
        <v>42</v>
      </c>
      <c r="B1" s="466"/>
      <c r="C1" s="466"/>
      <c r="D1" s="466"/>
      <c r="E1" s="466"/>
      <c r="F1" s="466"/>
      <c r="G1" s="466"/>
      <c r="H1" s="466"/>
      <c r="I1" s="466"/>
      <c r="K1" s="429"/>
    </row>
    <row r="2" spans="1:12">
      <c r="A2" s="23"/>
      <c r="B2" s="199"/>
      <c r="K2" s="429"/>
      <c r="L2" s="429"/>
    </row>
    <row r="3" spans="1:12">
      <c r="A3" s="488" t="s">
        <v>268</v>
      </c>
      <c r="B3" s="489"/>
      <c r="C3" s="489"/>
      <c r="D3" s="489"/>
      <c r="E3" s="489"/>
      <c r="F3" s="489"/>
      <c r="G3" s="489"/>
      <c r="H3" s="489"/>
      <c r="I3" s="489"/>
      <c r="K3" s="429"/>
    </row>
    <row r="4" spans="1:12" ht="13.5" thickBot="1">
      <c r="A4" s="23"/>
      <c r="D4" s="229"/>
      <c r="E4" s="245"/>
      <c r="F4" s="229"/>
      <c r="G4" s="229"/>
      <c r="H4" s="229"/>
      <c r="I4" s="229"/>
      <c r="K4" s="429"/>
    </row>
    <row r="5" spans="1:12" ht="15" customHeight="1" thickTop="1">
      <c r="A5" s="96"/>
      <c r="B5" s="246"/>
      <c r="C5" s="247"/>
      <c r="D5" s="490" t="s">
        <v>46</v>
      </c>
      <c r="E5" s="490"/>
      <c r="F5" s="490"/>
      <c r="G5" s="490"/>
      <c r="H5" s="490"/>
      <c r="I5" s="490"/>
      <c r="K5" s="429"/>
    </row>
    <row r="6" spans="1:12" ht="12.75" customHeight="1">
      <c r="A6" s="32"/>
      <c r="B6" s="248"/>
      <c r="C6" s="249" t="s">
        <v>43</v>
      </c>
      <c r="D6" s="225"/>
      <c r="E6" s="235"/>
      <c r="F6" s="220"/>
      <c r="G6" s="220"/>
      <c r="H6" s="494" t="s">
        <v>198</v>
      </c>
      <c r="I6" s="491" t="s">
        <v>153</v>
      </c>
      <c r="K6" s="429"/>
    </row>
    <row r="7" spans="1:12">
      <c r="A7" s="32" t="s">
        <v>77</v>
      </c>
      <c r="B7" s="220" t="s">
        <v>43</v>
      </c>
      <c r="C7" s="249" t="s">
        <v>49</v>
      </c>
      <c r="D7" s="494" t="s">
        <v>163</v>
      </c>
      <c r="E7" s="494" t="s">
        <v>218</v>
      </c>
      <c r="F7" s="494" t="s">
        <v>219</v>
      </c>
      <c r="G7" s="273"/>
      <c r="H7" s="494"/>
      <c r="I7" s="492"/>
      <c r="K7" s="429"/>
    </row>
    <row r="8" spans="1:12" ht="12.75" customHeight="1">
      <c r="A8" s="32" t="s">
        <v>33</v>
      </c>
      <c r="B8" s="250" t="s">
        <v>44</v>
      </c>
      <c r="C8" s="249" t="s">
        <v>50</v>
      </c>
      <c r="D8" s="496"/>
      <c r="E8" s="496"/>
      <c r="F8" s="496"/>
      <c r="G8" s="496" t="s">
        <v>224</v>
      </c>
      <c r="H8" s="494"/>
      <c r="I8" s="492"/>
      <c r="K8" s="429"/>
    </row>
    <row r="9" spans="1:12" ht="13.5" thickBot="1">
      <c r="A9" s="52" t="s">
        <v>132</v>
      </c>
      <c r="B9" s="251" t="s">
        <v>45</v>
      </c>
      <c r="C9" s="252" t="s">
        <v>48</v>
      </c>
      <c r="D9" s="497"/>
      <c r="E9" s="497"/>
      <c r="F9" s="497"/>
      <c r="G9" s="498"/>
      <c r="H9" s="495"/>
      <c r="I9" s="493"/>
    </row>
    <row r="10" spans="1:12">
      <c r="A10" s="32" t="s">
        <v>0</v>
      </c>
      <c r="B10" s="253">
        <f t="shared" ref="B10:H10" si="0">SUM(B12:B39)</f>
        <v>6188831845.0258408</v>
      </c>
      <c r="C10" s="253">
        <f t="shared" si="0"/>
        <v>5885006897.5858383</v>
      </c>
      <c r="D10" s="383">
        <f t="shared" si="0"/>
        <v>2956770670.3499999</v>
      </c>
      <c r="E10" s="254">
        <f t="shared" si="0"/>
        <v>52317464</v>
      </c>
      <c r="F10" s="254">
        <f t="shared" si="0"/>
        <v>0</v>
      </c>
      <c r="G10" s="254">
        <f t="shared" si="0"/>
        <v>46620083</v>
      </c>
      <c r="H10" s="253">
        <f t="shared" si="0"/>
        <v>1198296544.1399999</v>
      </c>
      <c r="I10" s="264">
        <f>SUM(I12:I39)</f>
        <v>728115713.01583898</v>
      </c>
      <c r="K10" s="449"/>
    </row>
    <row r="11" spans="1:12">
      <c r="A11" s="32"/>
      <c r="B11" s="255"/>
      <c r="D11" s="256"/>
      <c r="E11" s="249"/>
      <c r="F11" s="256"/>
      <c r="G11" s="256"/>
      <c r="H11" s="256"/>
      <c r="I11" s="264"/>
    </row>
    <row r="12" spans="1:12">
      <c r="A12" s="23" t="s">
        <v>1</v>
      </c>
      <c r="B12" s="199">
        <f>+C12+'Tbl7e - State'!B11+'Tbl7e - State'!F11+'Tbl7e - State'!J11</f>
        <v>85583521.729114488</v>
      </c>
      <c r="C12" s="208">
        <f>SUM(D12:I12)+SUM('Tbl7b - State'!B12:I12)+SUM('Tbl7c - State'!B13:I13)+SUM('Tbl7d - State'!B13:F13)</f>
        <v>83883777.059114486</v>
      </c>
      <c r="D12" s="126">
        <v>40039642</v>
      </c>
      <c r="E12" s="322">
        <v>3491422</v>
      </c>
      <c r="F12" s="322">
        <v>0</v>
      </c>
      <c r="G12" s="322">
        <v>10348</v>
      </c>
      <c r="H12" s="126">
        <v>20307012</v>
      </c>
      <c r="I12" s="126">
        <v>7857694.379114477</v>
      </c>
      <c r="K12" s="429">
        <v>7857694.379114477</v>
      </c>
    </row>
    <row r="13" spans="1:12">
      <c r="A13" s="124" t="s">
        <v>2</v>
      </c>
      <c r="B13" s="199">
        <f>+C13+'Tbl7e - State'!B12+'Tbl7e - State'!F12+'Tbl7e - State'!J12</f>
        <v>433393106.20069224</v>
      </c>
      <c r="C13" s="208">
        <f>SUM(D13:I13)+SUM('Tbl7b - State'!B13:I13)+SUM('Tbl7c - State'!B14:I14)+SUM('Tbl7d - State'!B14:F14)</f>
        <v>385777136.20069224</v>
      </c>
      <c r="D13" s="126">
        <v>208267199</v>
      </c>
      <c r="E13" s="347">
        <v>0</v>
      </c>
      <c r="F13" s="322">
        <v>0</v>
      </c>
      <c r="G13" s="347">
        <v>0</v>
      </c>
      <c r="H13" s="126">
        <v>58733683</v>
      </c>
      <c r="I13" s="126">
        <v>61528306.140692249</v>
      </c>
      <c r="K13" s="429">
        <v>61528306.140692249</v>
      </c>
    </row>
    <row r="14" spans="1:12">
      <c r="A14" s="124" t="s">
        <v>3</v>
      </c>
      <c r="B14" s="199">
        <f>+C14+'Tbl7e - State'!B13+'Tbl7e - State'!F13+'Tbl7e - State'!J13</f>
        <v>991811127.05241072</v>
      </c>
      <c r="C14" s="208">
        <f>SUM(D14:I14)+SUM('Tbl7b - State'!B14:I14)+SUM('Tbl7c - State'!B15:I15)+SUM('Tbl7d - State'!B15:F15)</f>
        <v>974583850.5724107</v>
      </c>
      <c r="D14" s="126">
        <v>386250990.35000002</v>
      </c>
      <c r="E14" s="322">
        <v>38064494</v>
      </c>
      <c r="F14" s="347">
        <v>0</v>
      </c>
      <c r="G14" s="364">
        <v>18310933</v>
      </c>
      <c r="H14" s="126">
        <v>323243009.00999999</v>
      </c>
      <c r="I14" s="126">
        <v>70363820.862410665</v>
      </c>
      <c r="K14" s="429">
        <v>70363820.862410665</v>
      </c>
    </row>
    <row r="15" spans="1:12">
      <c r="A15" s="124" t="s">
        <v>4</v>
      </c>
      <c r="B15" s="199">
        <f>+C15+'Tbl7e - State'!B14+'Tbl7e - State'!F14+'Tbl7e - State'!J14</f>
        <v>693602000.14072251</v>
      </c>
      <c r="C15" s="208">
        <f>SUM(D15:I15)+SUM('Tbl7b - State'!B15:I15)+SUM('Tbl7c - State'!B16:I16)+SUM('Tbl7d - State'!B16:F16)</f>
        <v>667840311.14072251</v>
      </c>
      <c r="D15" s="126">
        <v>348782344</v>
      </c>
      <c r="E15" s="347">
        <v>0</v>
      </c>
      <c r="F15" s="347">
        <v>0</v>
      </c>
      <c r="G15" s="347">
        <v>0</v>
      </c>
      <c r="H15" s="126">
        <v>128745337</v>
      </c>
      <c r="I15" s="126">
        <v>86093255.850722536</v>
      </c>
      <c r="K15" s="429">
        <v>86093255.850722536</v>
      </c>
    </row>
    <row r="16" spans="1:12">
      <c r="A16" s="124" t="s">
        <v>5</v>
      </c>
      <c r="B16" s="199">
        <f>+C16+'Tbl7e - State'!B15+'Tbl7e - State'!F15+'Tbl7e - State'!J15</f>
        <v>100810478.71628362</v>
      </c>
      <c r="C16" s="208">
        <f>SUM(D16:I16)+SUM('Tbl7b - State'!B16:I16)+SUM('Tbl7c - State'!B17:I17)+SUM('Tbl7d - State'!B17:F17)</f>
        <v>96278876.086283624</v>
      </c>
      <c r="D16" s="126">
        <v>59407087</v>
      </c>
      <c r="E16" s="347">
        <v>0</v>
      </c>
      <c r="F16" s="347">
        <v>0</v>
      </c>
      <c r="G16" s="347">
        <v>0</v>
      </c>
      <c r="H16" s="126">
        <v>10202343</v>
      </c>
      <c r="I16" s="126">
        <v>14949549.706283635</v>
      </c>
      <c r="K16" s="429">
        <v>14949549.706283635</v>
      </c>
    </row>
    <row r="17" spans="1:11">
      <c r="B17" s="199"/>
      <c r="D17" s="328"/>
      <c r="E17" s="337"/>
      <c r="F17" s="364"/>
      <c r="G17" s="334"/>
      <c r="H17" s="352"/>
      <c r="I17" s="126"/>
      <c r="K17" s="429"/>
    </row>
    <row r="18" spans="1:11">
      <c r="A18" s="124" t="s">
        <v>6</v>
      </c>
      <c r="B18" s="199">
        <f>+C18+'Tbl7e - State'!B17+'Tbl7e - State'!F17+'Tbl7e - State'!J17</f>
        <v>52264102.636494428</v>
      </c>
      <c r="C18" s="208">
        <f>SUM(D18:I18)+SUM('Tbl7b - State'!B18:I18)+SUM('Tbl7c - State'!B19:I19)+SUM('Tbl7d - State'!B19:F19)</f>
        <v>50619578.276494429</v>
      </c>
      <c r="D18" s="126">
        <v>24690283</v>
      </c>
      <c r="E18" s="322">
        <v>584692</v>
      </c>
      <c r="F18" s="347">
        <v>0</v>
      </c>
      <c r="G18" s="347">
        <v>966820</v>
      </c>
      <c r="H18" s="126">
        <v>13157712</v>
      </c>
      <c r="I18" s="126">
        <v>4256865.6964944322</v>
      </c>
      <c r="K18" s="429">
        <v>4256865.6964944322</v>
      </c>
    </row>
    <row r="19" spans="1:11">
      <c r="A19" s="124" t="s">
        <v>7</v>
      </c>
      <c r="B19" s="199">
        <f>+C19+'Tbl7e - State'!B18+'Tbl7e - State'!F18+'Tbl7e - State'!J18</f>
        <v>166418559.73529243</v>
      </c>
      <c r="C19" s="208">
        <f>SUM(D19:I19)+SUM('Tbl7b - State'!B19:I19)+SUM('Tbl7c - State'!B20:I20)+SUM('Tbl7d - State'!B20:F20)</f>
        <v>157906926.22529241</v>
      </c>
      <c r="D19" s="126">
        <v>100634262</v>
      </c>
      <c r="E19" s="347">
        <v>0</v>
      </c>
      <c r="F19" s="347">
        <v>0</v>
      </c>
      <c r="G19" s="322">
        <v>0</v>
      </c>
      <c r="H19" s="126">
        <v>13891697</v>
      </c>
      <c r="I19" s="126">
        <v>21439122.745292407</v>
      </c>
      <c r="K19" s="429">
        <v>21439122.745292407</v>
      </c>
    </row>
    <row r="20" spans="1:11">
      <c r="A20" s="124" t="s">
        <v>8</v>
      </c>
      <c r="B20" s="199">
        <f>+C20+'Tbl7e - State'!B19+'Tbl7e - State'!F19+'Tbl7e - State'!J19</f>
        <v>112518766.97833541</v>
      </c>
      <c r="C20" s="208">
        <f>SUM(D20:I20)+SUM('Tbl7b - State'!B20:I20)+SUM('Tbl7c - State'!B21:I21)+SUM('Tbl7d - State'!B21:F21)</f>
        <v>109803565.17833541</v>
      </c>
      <c r="D20" s="126">
        <v>62005435</v>
      </c>
      <c r="E20" s="322">
        <v>71283</v>
      </c>
      <c r="F20" s="347">
        <v>0</v>
      </c>
      <c r="G20" s="347">
        <v>49060</v>
      </c>
      <c r="H20" s="126">
        <v>20915225</v>
      </c>
      <c r="I20" s="126">
        <v>13002733.438335426</v>
      </c>
      <c r="K20" s="429">
        <v>13002733.438335426</v>
      </c>
    </row>
    <row r="21" spans="1:11">
      <c r="A21" s="124" t="s">
        <v>9</v>
      </c>
      <c r="B21" s="199">
        <f>+C21+'Tbl7e - State'!B20+'Tbl7e - State'!F20+'Tbl7e - State'!J20</f>
        <v>192071214.3528488</v>
      </c>
      <c r="C21" s="208">
        <f>SUM(D21:I21)+SUM('Tbl7b - State'!B21:I21)+SUM('Tbl7c - State'!B22:I22)+SUM('Tbl7d - State'!B22:F22)</f>
        <v>181333250.21284881</v>
      </c>
      <c r="D21" s="126">
        <v>109140555</v>
      </c>
      <c r="E21" s="322">
        <v>306032</v>
      </c>
      <c r="F21" s="347">
        <v>0</v>
      </c>
      <c r="G21" s="347">
        <v>0</v>
      </c>
      <c r="H21" s="126">
        <v>27535278</v>
      </c>
      <c r="I21" s="126">
        <v>21785612.432848811</v>
      </c>
      <c r="K21" s="429">
        <v>21785612.432848811</v>
      </c>
    </row>
    <row r="22" spans="1:11">
      <c r="A22" s="124" t="s">
        <v>10</v>
      </c>
      <c r="B22" s="199">
        <f>+C22+'Tbl7e - State'!B21+'Tbl7e - State'!F21+'Tbl7e - State'!J21</f>
        <v>40178223.584812306</v>
      </c>
      <c r="C22" s="208">
        <f>SUM(D22:I22)+SUM('Tbl7b - State'!B22:I22)+SUM('Tbl7c - State'!B23:I23)+SUM('Tbl7d - State'!B23:F23)</f>
        <v>37942208.584812306</v>
      </c>
      <c r="D22" s="126">
        <v>18643261</v>
      </c>
      <c r="E22" s="322">
        <v>144572</v>
      </c>
      <c r="F22" s="347">
        <v>0</v>
      </c>
      <c r="G22" s="322">
        <v>1321515</v>
      </c>
      <c r="H22" s="126">
        <v>9699191</v>
      </c>
      <c r="I22" s="126">
        <v>3596740.3048123037</v>
      </c>
      <c r="K22" s="429">
        <v>3596740.3048123037</v>
      </c>
    </row>
    <row r="23" spans="1:11">
      <c r="A23" s="187"/>
      <c r="B23" s="199"/>
      <c r="D23" s="328"/>
      <c r="E23" s="337"/>
      <c r="F23" s="364"/>
      <c r="G23" s="334"/>
      <c r="H23" s="352"/>
      <c r="I23" s="126"/>
      <c r="K23" s="429"/>
    </row>
    <row r="24" spans="1:11">
      <c r="A24" s="124" t="s">
        <v>11</v>
      </c>
      <c r="B24" s="199">
        <f>+C24+'Tbl7e - State'!B23+'Tbl7e - State'!F23+'Tbl7e - State'!J23</f>
        <v>281482847.04051495</v>
      </c>
      <c r="C24" s="208">
        <f>SUM(D24:I24)+SUM('Tbl7b - State'!B24:I24)+SUM('Tbl7c - State'!B25:I25)+SUM('Tbl7d - State'!B25:F25)</f>
        <v>261645789.04051495</v>
      </c>
      <c r="D24" s="126">
        <v>162393389</v>
      </c>
      <c r="E24" s="347">
        <v>0</v>
      </c>
      <c r="F24" s="126">
        <v>0</v>
      </c>
      <c r="G24" s="347">
        <v>0</v>
      </c>
      <c r="H24" s="126">
        <v>31647038.510000002</v>
      </c>
      <c r="I24" s="126">
        <v>32036342.110514969</v>
      </c>
      <c r="K24" s="429">
        <v>32036342.110514969</v>
      </c>
    </row>
    <row r="25" spans="1:11">
      <c r="A25" s="124" t="s">
        <v>12</v>
      </c>
      <c r="B25" s="199">
        <f>+C25+'Tbl7e - State'!B24+'Tbl7e - State'!F24+'Tbl7e - State'!J24</f>
        <v>24458931.201209698</v>
      </c>
      <c r="C25" s="208">
        <f>SUM(D25:I25)+SUM('Tbl7b - State'!B25:I25)+SUM('Tbl7c - State'!B26:I26)+SUM('Tbl7d - State'!B26:F26)</f>
        <v>24302545.201209698</v>
      </c>
      <c r="D25" s="126">
        <v>9860517</v>
      </c>
      <c r="E25" s="347">
        <v>0</v>
      </c>
      <c r="F25" s="347">
        <v>0</v>
      </c>
      <c r="G25" s="347">
        <v>1201160</v>
      </c>
      <c r="H25" s="126">
        <v>5102033.84</v>
      </c>
      <c r="I25" s="126">
        <v>3472898.611209699</v>
      </c>
      <c r="K25" s="429">
        <v>3472898.611209699</v>
      </c>
    </row>
    <row r="26" spans="1:11">
      <c r="A26" s="124" t="s">
        <v>13</v>
      </c>
      <c r="B26" s="199">
        <f>+C26+'Tbl7e - State'!B25+'Tbl7e - State'!F25+'Tbl7e - State'!J25</f>
        <v>243965377.43724132</v>
      </c>
      <c r="C26" s="208">
        <f>SUM(D26:I26)+SUM('Tbl7b - State'!B26:I26)+SUM('Tbl7c - State'!B27:I27)+SUM('Tbl7d - State'!B27:F27)</f>
        <v>233155975.56724131</v>
      </c>
      <c r="D26" s="126">
        <v>137089100</v>
      </c>
      <c r="E26" s="347">
        <v>0</v>
      </c>
      <c r="F26" s="322">
        <v>0</v>
      </c>
      <c r="G26" s="347">
        <v>0</v>
      </c>
      <c r="H26" s="126">
        <v>31139458</v>
      </c>
      <c r="I26" s="126">
        <v>29286029.307241336</v>
      </c>
      <c r="K26" s="429">
        <v>29286029.307241336</v>
      </c>
    </row>
    <row r="27" spans="1:11">
      <c r="A27" s="124" t="s">
        <v>14</v>
      </c>
      <c r="B27" s="199">
        <f>+C27+'Tbl7e - State'!B26+'Tbl7e - State'!F26+'Tbl7e - State'!J26</f>
        <v>302973927.87265623</v>
      </c>
      <c r="C27" s="208">
        <f>SUM(D27:I27)+SUM('Tbl7b - State'!B27:I27)+SUM('Tbl7c - State'!B28:I28)+SUM('Tbl7d - State'!B28:F28)</f>
        <v>276929919.87265623</v>
      </c>
      <c r="D27" s="126">
        <v>160198196</v>
      </c>
      <c r="E27" s="347">
        <v>0</v>
      </c>
      <c r="F27" s="347">
        <v>0</v>
      </c>
      <c r="G27" s="347">
        <v>0</v>
      </c>
      <c r="H27" s="126">
        <v>24029222</v>
      </c>
      <c r="I27" s="126">
        <v>54099469.482656211</v>
      </c>
      <c r="K27" s="429">
        <v>54099469.482656211</v>
      </c>
    </row>
    <row r="28" spans="1:11">
      <c r="A28" s="124" t="s">
        <v>15</v>
      </c>
      <c r="B28" s="199">
        <f>+C28+'Tbl7e - State'!B27+'Tbl7e - State'!F27+'Tbl7e - State'!J27</f>
        <v>12390352.060044771</v>
      </c>
      <c r="C28" s="208">
        <f>SUM(D28:I28)+SUM('Tbl7b - State'!B28:I28)+SUM('Tbl7c - State'!B29:I29)+SUM('Tbl7d - State'!B29:F29)</f>
        <v>12184656.060044771</v>
      </c>
      <c r="D28" s="126">
        <v>2810800</v>
      </c>
      <c r="E28" s="347">
        <v>0</v>
      </c>
      <c r="F28" s="347">
        <v>0</v>
      </c>
      <c r="G28" s="347">
        <v>1003414</v>
      </c>
      <c r="H28" s="126">
        <v>3025400.4699999997</v>
      </c>
      <c r="I28" s="126">
        <v>1876356.0800447711</v>
      </c>
      <c r="K28" s="429">
        <v>1876356.0800447711</v>
      </c>
    </row>
    <row r="29" spans="1:11">
      <c r="B29" s="199"/>
      <c r="D29" s="328"/>
      <c r="E29" s="348"/>
      <c r="F29" s="364"/>
      <c r="G29" s="364"/>
      <c r="H29" s="352"/>
      <c r="I29" s="126"/>
      <c r="K29" s="429"/>
    </row>
    <row r="30" spans="1:11">
      <c r="A30" s="124" t="s">
        <v>16</v>
      </c>
      <c r="B30" s="199">
        <f>+C30+'Tbl7e - State'!B29+'Tbl7e - State'!F29+'Tbl7e - State'!J29</f>
        <v>802151645.20389402</v>
      </c>
      <c r="C30" s="208">
        <f>SUM(D30:I30)+SUM('Tbl7b - State'!B30:I30)+SUM('Tbl7c - State'!B31:I31)+SUM('Tbl7d - State'!B31:F31)</f>
        <v>757757109.20389402</v>
      </c>
      <c r="D30" s="126">
        <v>339419543</v>
      </c>
      <c r="E30" s="347">
        <v>0</v>
      </c>
      <c r="F30" s="347">
        <v>0</v>
      </c>
      <c r="G30" s="347">
        <v>0</v>
      </c>
      <c r="H30" s="126">
        <v>121839206</v>
      </c>
      <c r="I30" s="126">
        <v>146230763.0238941</v>
      </c>
      <c r="K30" s="429">
        <v>146230763.0238941</v>
      </c>
    </row>
    <row r="31" spans="1:11">
      <c r="A31" s="124" t="s">
        <v>17</v>
      </c>
      <c r="B31" s="199">
        <f>+C31+'Tbl7e - State'!B30+'Tbl7e - State'!F30+'Tbl7e - State'!J30</f>
        <v>1066368377.2441059</v>
      </c>
      <c r="C31" s="208">
        <f>SUM(D31:I31)+SUM('Tbl7b - State'!B31:I31)+SUM('Tbl7c - State'!B32:I32)+SUM('Tbl7d - State'!B32:F32)</f>
        <v>1041645838.2441059</v>
      </c>
      <c r="D31" s="126">
        <v>515195759</v>
      </c>
      <c r="E31" s="322">
        <v>0</v>
      </c>
      <c r="F31" s="347">
        <v>0</v>
      </c>
      <c r="G31" s="322">
        <v>20505652</v>
      </c>
      <c r="H31" s="126">
        <v>235525743</v>
      </c>
      <c r="I31" s="126">
        <v>96131551.834106028</v>
      </c>
      <c r="K31" s="429">
        <v>96131551.834106028</v>
      </c>
    </row>
    <row r="32" spans="1:11">
      <c r="A32" s="124" t="s">
        <v>18</v>
      </c>
      <c r="B32" s="199">
        <f>+C32+'Tbl7e - State'!B31+'Tbl7e - State'!F31+'Tbl7e - State'!J31</f>
        <v>42339970.677724414</v>
      </c>
      <c r="C32" s="208">
        <f>SUM(D32:I32)+SUM('Tbl7b - State'!B32:I32)+SUM('Tbl7c - State'!B33:I33)+SUM('Tbl7d - State'!B33:F33)</f>
        <v>38713928.76772441</v>
      </c>
      <c r="D32" s="126">
        <v>21370699</v>
      </c>
      <c r="E32" s="347">
        <v>0</v>
      </c>
      <c r="F32" s="347">
        <v>0</v>
      </c>
      <c r="G32" s="347">
        <v>0</v>
      </c>
      <c r="H32" s="126">
        <v>4944154</v>
      </c>
      <c r="I32" s="126">
        <v>5713350.8177244104</v>
      </c>
      <c r="K32" s="429">
        <v>5713350.8177244104</v>
      </c>
    </row>
    <row r="33" spans="1:11">
      <c r="A33" s="124" t="s">
        <v>19</v>
      </c>
      <c r="B33" s="199">
        <f>+C33+'Tbl7e - State'!B32+'Tbl7e - State'!F32+'Tbl7e - State'!J32</f>
        <v>117788956.54055959</v>
      </c>
      <c r="C33" s="208">
        <f>SUM(D33:I33)+SUM('Tbl7b - State'!B33:I33)+SUM('Tbl7c - State'!B34:I34)+SUM('Tbl7d - State'!B34:F34)</f>
        <v>107686551.70055959</v>
      </c>
      <c r="D33" s="126">
        <v>62655616</v>
      </c>
      <c r="E33" s="322">
        <v>0</v>
      </c>
      <c r="F33" s="347">
        <v>0</v>
      </c>
      <c r="G33" s="322">
        <v>3251181</v>
      </c>
      <c r="H33" s="126">
        <v>15563093</v>
      </c>
      <c r="I33" s="126">
        <v>13058826.150559589</v>
      </c>
      <c r="K33" s="429">
        <v>13058826.150559589</v>
      </c>
    </row>
    <row r="34" spans="1:11">
      <c r="A34" s="124" t="s">
        <v>20</v>
      </c>
      <c r="B34" s="199">
        <f>+C34+'Tbl7e - State'!B33+'Tbl7e - State'!F33+'Tbl7e - State'!J33</f>
        <v>29852124.07241426</v>
      </c>
      <c r="C34" s="208">
        <f>SUM(D34:I34)+SUM('Tbl7b - State'!B34:I34)+SUM('Tbl7c - State'!B35:I35)+SUM('Tbl7d - State'!B35:F35)</f>
        <v>29597218.91241426</v>
      </c>
      <c r="D34" s="126">
        <v>12912979</v>
      </c>
      <c r="E34" s="322">
        <v>1045719</v>
      </c>
      <c r="F34" s="347">
        <v>0</v>
      </c>
      <c r="G34" s="347">
        <v>0</v>
      </c>
      <c r="H34" s="126">
        <v>8683253</v>
      </c>
      <c r="I34" s="126">
        <v>2607805.8124142624</v>
      </c>
      <c r="K34" s="429">
        <v>2607805.8124142624</v>
      </c>
    </row>
    <row r="35" spans="1:11">
      <c r="B35" s="201"/>
      <c r="D35" s="328"/>
      <c r="E35" s="348"/>
      <c r="F35" s="365"/>
      <c r="G35" s="365"/>
      <c r="H35" s="352"/>
      <c r="I35" s="126"/>
      <c r="K35" s="429"/>
    </row>
    <row r="36" spans="1:11">
      <c r="A36" s="124" t="s">
        <v>21</v>
      </c>
      <c r="B36" s="199">
        <f>+C36+'Tbl7e - State'!B35+'Tbl7e - State'!F35+'Tbl7e - State'!J35</f>
        <v>15942274.690844338</v>
      </c>
      <c r="C36" s="208">
        <f>SUM(D36:I36)+SUM('Tbl7b - State'!B36:I36)+SUM('Tbl7c - State'!B37:I37)+SUM('Tbl7d - State'!B37:F37)</f>
        <v>15652116.820844339</v>
      </c>
      <c r="D36" s="126">
        <v>4381145</v>
      </c>
      <c r="E36" s="347">
        <v>0</v>
      </c>
      <c r="F36" s="366">
        <v>0</v>
      </c>
      <c r="G36" s="366">
        <v>0</v>
      </c>
      <c r="H36" s="126">
        <v>4991872</v>
      </c>
      <c r="I36" s="126">
        <v>3356586.7508443384</v>
      </c>
      <c r="K36" s="429">
        <v>3356586.7508443384</v>
      </c>
    </row>
    <row r="37" spans="1:11">
      <c r="A37" s="124" t="s">
        <v>22</v>
      </c>
      <c r="B37" s="199">
        <f>+C37+'Tbl7e - State'!B36+'Tbl7e - State'!F36+'Tbl7e - State'!J36</f>
        <v>185523836.31058866</v>
      </c>
      <c r="C37" s="208">
        <f>SUM(D37:I37)+SUM('Tbl7b - State'!B37:I37)+SUM('Tbl7c - State'!B38:I38)+SUM('Tbl7d - State'!B38:F38)</f>
        <v>178034664.14058867</v>
      </c>
      <c r="D37" s="126">
        <v>96935024</v>
      </c>
      <c r="E37" s="126">
        <v>4939133</v>
      </c>
      <c r="F37" s="366">
        <v>0</v>
      </c>
      <c r="G37" s="366">
        <v>0</v>
      </c>
      <c r="H37" s="126">
        <v>40824596.310000002</v>
      </c>
      <c r="I37" s="126">
        <v>17097063.050588675</v>
      </c>
      <c r="K37" s="429">
        <v>17097063.050588675</v>
      </c>
    </row>
    <row r="38" spans="1:11">
      <c r="A38" s="124" t="s">
        <v>23</v>
      </c>
      <c r="B38" s="199">
        <f>+C38+'Tbl7e - State'!B37+'Tbl7e - State'!F37+'Tbl7e - State'!J37</f>
        <v>163964230.38996655</v>
      </c>
      <c r="C38" s="208">
        <f>SUM(D38:I38)+SUM('Tbl7b - State'!B38:I38)+SUM('Tbl7c - State'!B39:I39)+SUM('Tbl7d - State'!B39:F39)</f>
        <v>135865162.02996653</v>
      </c>
      <c r="D38" s="126">
        <v>67291828</v>
      </c>
      <c r="E38" s="322">
        <v>3670117</v>
      </c>
      <c r="F38" s="366">
        <v>0</v>
      </c>
      <c r="G38" s="366">
        <v>0</v>
      </c>
      <c r="H38" s="126">
        <v>37322878</v>
      </c>
      <c r="I38" s="127">
        <v>11501925.139966529</v>
      </c>
      <c r="K38" s="429">
        <v>11501925.139966529</v>
      </c>
    </row>
    <row r="39" spans="1:11">
      <c r="A39" s="125" t="s">
        <v>24</v>
      </c>
      <c r="B39" s="202">
        <f>+C39+'Tbl7e - State'!B38+'Tbl7e - State'!F38+'Tbl7e - State'!J38</f>
        <v>30977893.15706709</v>
      </c>
      <c r="C39" s="209">
        <f>SUM(D39:I39)+SUM('Tbl7b - State'!B39:I39)+SUM('Tbl7c - State'!B40:I40)+SUM('Tbl7d - State'!B40:F40)</f>
        <v>25865942.487067088</v>
      </c>
      <c r="D39" s="128">
        <v>6395017</v>
      </c>
      <c r="E39" s="349">
        <v>0</v>
      </c>
      <c r="F39" s="367">
        <v>0</v>
      </c>
      <c r="G39" s="367">
        <v>0</v>
      </c>
      <c r="H39" s="128">
        <v>7228109</v>
      </c>
      <c r="I39" s="128">
        <v>6773043.2870670892</v>
      </c>
      <c r="K39" s="429">
        <v>6773043.2870670892</v>
      </c>
    </row>
    <row r="40" spans="1:11">
      <c r="H40" s="257"/>
      <c r="I40" s="205"/>
      <c r="K40" s="449"/>
    </row>
    <row r="41" spans="1:11">
      <c r="B41" s="258"/>
      <c r="C41" s="279"/>
      <c r="D41" s="277"/>
      <c r="E41" s="277"/>
      <c r="F41" s="280"/>
      <c r="G41" s="280"/>
      <c r="H41" s="280"/>
      <c r="I41" s="205"/>
      <c r="K41" s="449"/>
    </row>
    <row r="42" spans="1:11">
      <c r="D42" s="200"/>
      <c r="H42" s="257"/>
      <c r="I42" s="206"/>
      <c r="K42" s="449"/>
    </row>
    <row r="43" spans="1:11">
      <c r="D43" s="200"/>
      <c r="H43" s="257"/>
      <c r="I43" s="206"/>
      <c r="K43" s="449"/>
    </row>
    <row r="44" spans="1:11">
      <c r="D44" s="199"/>
      <c r="H44" s="257"/>
      <c r="I44" s="206"/>
    </row>
    <row r="45" spans="1:11">
      <c r="D45" s="199"/>
      <c r="H45" s="257"/>
      <c r="I45" s="206"/>
    </row>
    <row r="46" spans="1:11">
      <c r="D46" s="421"/>
      <c r="H46" s="257"/>
      <c r="I46" s="206"/>
    </row>
    <row r="47" spans="1:11">
      <c r="D47" s="199"/>
      <c r="H47" s="259"/>
      <c r="I47" s="206"/>
    </row>
    <row r="48" spans="1:11">
      <c r="D48" s="199"/>
      <c r="H48" s="257"/>
      <c r="I48" s="206"/>
    </row>
    <row r="49" spans="4:9">
      <c r="D49" s="199"/>
      <c r="H49" s="257"/>
      <c r="I49" s="206"/>
    </row>
    <row r="50" spans="4:9">
      <c r="D50" s="199"/>
      <c r="H50" s="257"/>
      <c r="I50" s="206"/>
    </row>
    <row r="51" spans="4:9">
      <c r="D51" s="199"/>
      <c r="H51" s="257"/>
      <c r="I51" s="206"/>
    </row>
    <row r="52" spans="4:9">
      <c r="D52" s="199"/>
      <c r="H52" s="257"/>
      <c r="I52" s="206"/>
    </row>
    <row r="53" spans="4:9">
      <c r="D53" s="199"/>
      <c r="H53" s="257"/>
      <c r="I53" s="206"/>
    </row>
    <row r="54" spans="4:9">
      <c r="D54" s="199"/>
      <c r="H54" s="259"/>
      <c r="I54" s="206"/>
    </row>
    <row r="55" spans="4:9">
      <c r="D55" s="199"/>
      <c r="I55" s="206"/>
    </row>
    <row r="56" spans="4:9">
      <c r="D56" s="199"/>
      <c r="I56" s="206"/>
    </row>
    <row r="57" spans="4:9">
      <c r="D57" s="199"/>
      <c r="I57" s="206"/>
    </row>
    <row r="58" spans="4:9">
      <c r="D58" s="199"/>
      <c r="I58" s="206"/>
    </row>
    <row r="59" spans="4:9">
      <c r="D59" s="199"/>
      <c r="I59" s="206"/>
    </row>
    <row r="60" spans="4:9">
      <c r="D60" s="199"/>
      <c r="I60" s="206"/>
    </row>
    <row r="61" spans="4:9">
      <c r="D61" s="199"/>
      <c r="I61" s="199"/>
    </row>
    <row r="62" spans="4:9">
      <c r="D62" s="199"/>
      <c r="I62" s="199"/>
    </row>
    <row r="63" spans="4:9">
      <c r="D63" s="199"/>
      <c r="I63" s="199"/>
    </row>
    <row r="64" spans="4:9">
      <c r="D64" s="199"/>
      <c r="I64" s="199"/>
    </row>
    <row r="65" spans="4:9">
      <c r="D65" s="199"/>
      <c r="I65" s="199"/>
    </row>
    <row r="66" spans="4:9">
      <c r="I66" s="199"/>
    </row>
    <row r="67" spans="4:9">
      <c r="I67" s="199"/>
    </row>
    <row r="68" spans="4:9">
      <c r="I68" s="199"/>
    </row>
    <row r="69" spans="4:9">
      <c r="I69" s="199"/>
    </row>
  </sheetData>
  <sheetProtection password="CAB5" sheet="1" objects="1" scenarios="1"/>
  <mergeCells count="9">
    <mergeCell ref="A1:I1"/>
    <mergeCell ref="A3:I3"/>
    <mergeCell ref="D5:I5"/>
    <mergeCell ref="I6:I9"/>
    <mergeCell ref="H6:H9"/>
    <mergeCell ref="D7:D9"/>
    <mergeCell ref="E7:E9"/>
    <mergeCell ref="F7:F9"/>
    <mergeCell ref="G8:G9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0"/>
  <sheetViews>
    <sheetView zoomScaleNormal="100" workbookViewId="0">
      <selection activeCell="L43" sqref="L43"/>
    </sheetView>
  </sheetViews>
  <sheetFormatPr defaultRowHeight="12.75"/>
  <cols>
    <col min="1" max="1" width="14.140625" customWidth="1"/>
    <col min="2" max="2" width="1.5703125" style="224" customWidth="1"/>
    <col min="3" max="3" width="16.7109375" style="224" customWidth="1"/>
    <col min="4" max="4" width="15" style="224" bestFit="1" customWidth="1"/>
    <col min="5" max="5" width="13.42578125" style="224" customWidth="1"/>
    <col min="6" max="6" width="3.85546875" style="224" customWidth="1"/>
    <col min="7" max="7" width="16.42578125" style="224" customWidth="1"/>
    <col min="8" max="8" width="15.42578125" style="224" customWidth="1"/>
    <col min="9" max="9" width="13.5703125" style="219" customWidth="1"/>
    <col min="10" max="10" width="13.42578125" bestFit="1" customWidth="1"/>
  </cols>
  <sheetData>
    <row r="1" spans="1:13">
      <c r="A1" s="474" t="s">
        <v>117</v>
      </c>
      <c r="B1" s="474"/>
      <c r="C1" s="474"/>
      <c r="D1" s="474"/>
      <c r="E1" s="474"/>
      <c r="F1" s="474"/>
      <c r="G1" s="474"/>
      <c r="H1" s="474"/>
      <c r="I1" s="240"/>
      <c r="J1" s="430"/>
    </row>
    <row r="3" spans="1:13" s="66" customFormat="1">
      <c r="A3" s="466" t="s">
        <v>269</v>
      </c>
      <c r="B3" s="506"/>
      <c r="C3" s="506"/>
      <c r="D3" s="506"/>
      <c r="E3" s="506"/>
      <c r="F3" s="506"/>
      <c r="G3" s="506"/>
      <c r="H3" s="506"/>
      <c r="I3" s="240"/>
    </row>
    <row r="4" spans="1:13" ht="13.5" thickBot="1">
      <c r="B4" s="229"/>
      <c r="C4" s="229"/>
      <c r="D4" s="229"/>
      <c r="E4" s="229"/>
      <c r="F4" s="229"/>
      <c r="G4" s="229"/>
      <c r="H4" s="229"/>
      <c r="I4" s="229"/>
    </row>
    <row r="5" spans="1:13" ht="15" customHeight="1" thickTop="1">
      <c r="A5" s="6"/>
      <c r="B5" s="499"/>
      <c r="C5" s="499"/>
      <c r="D5" s="499"/>
      <c r="E5" s="499"/>
      <c r="F5" s="499"/>
      <c r="G5" s="499"/>
      <c r="H5" s="499"/>
      <c r="I5" s="499"/>
    </row>
    <row r="6" spans="1:13" ht="12.75" customHeight="1" thickBot="1">
      <c r="A6" s="3"/>
      <c r="B6" s="220"/>
      <c r="C6" s="504" t="s">
        <v>227</v>
      </c>
      <c r="D6" s="504"/>
      <c r="E6" s="504"/>
      <c r="F6" s="323"/>
      <c r="G6" s="507" t="s">
        <v>149</v>
      </c>
      <c r="H6" s="507"/>
      <c r="I6" s="507"/>
      <c r="J6" s="3"/>
      <c r="K6" s="3"/>
      <c r="L6" s="3"/>
      <c r="M6" s="3"/>
    </row>
    <row r="7" spans="1:13" ht="12.75" customHeight="1">
      <c r="A7" s="3" t="s">
        <v>77</v>
      </c>
      <c r="B7" s="260"/>
      <c r="C7" s="225"/>
      <c r="D7" s="220"/>
      <c r="E7" s="505" t="s">
        <v>174</v>
      </c>
      <c r="F7" s="225"/>
      <c r="G7" s="500" t="s">
        <v>154</v>
      </c>
      <c r="H7" s="492" t="s">
        <v>155</v>
      </c>
      <c r="I7" s="261" t="s">
        <v>161</v>
      </c>
      <c r="J7" s="3"/>
      <c r="K7" s="3"/>
      <c r="L7" s="3"/>
      <c r="M7" s="3"/>
    </row>
    <row r="8" spans="1:13">
      <c r="A8" s="3" t="s">
        <v>33</v>
      </c>
      <c r="B8" s="260"/>
      <c r="C8" s="225"/>
      <c r="D8" s="220" t="s">
        <v>28</v>
      </c>
      <c r="E8" s="501"/>
      <c r="G8" s="501"/>
      <c r="H8" s="503"/>
      <c r="I8" s="242" t="s">
        <v>162</v>
      </c>
    </row>
    <row r="9" spans="1:13" ht="13.5" thickBot="1">
      <c r="A9" s="7" t="s">
        <v>132</v>
      </c>
      <c r="B9" s="251"/>
      <c r="C9" s="221" t="s">
        <v>25</v>
      </c>
      <c r="D9" s="221" t="s">
        <v>29</v>
      </c>
      <c r="E9" s="502"/>
      <c r="G9" s="502"/>
      <c r="H9" s="495"/>
      <c r="I9" s="243"/>
    </row>
    <row r="10" spans="1:13" s="44" customFormat="1">
      <c r="A10" s="48" t="s">
        <v>0</v>
      </c>
      <c r="B10" s="263">
        <f>SUM(B12:B39)</f>
        <v>0</v>
      </c>
      <c r="C10" s="262">
        <f>SUM(C12:C39)</f>
        <v>264922334.93999997</v>
      </c>
      <c r="D10" s="263">
        <f>SUM(D12:D39)</f>
        <v>106979316.86000001</v>
      </c>
      <c r="E10" s="263">
        <f>SUM(E12:E39)</f>
        <v>3761093</v>
      </c>
      <c r="F10" s="264"/>
      <c r="G10" s="263">
        <f>SUM(G12:G39)</f>
        <v>238026619.75</v>
      </c>
      <c r="H10" s="263">
        <f>SUM(H12:H39)</f>
        <v>16886000</v>
      </c>
      <c r="I10" s="382">
        <f>SUM(I12:I39)</f>
        <v>35000</v>
      </c>
    </row>
    <row r="11" spans="1:13">
      <c r="A11" s="3"/>
      <c r="B11" s="206"/>
      <c r="C11" s="200"/>
      <c r="D11" s="200"/>
      <c r="E11" s="200"/>
      <c r="G11" s="205"/>
      <c r="H11" s="205"/>
      <c r="I11" s="205"/>
    </row>
    <row r="12" spans="1:13">
      <c r="A12" t="s">
        <v>1</v>
      </c>
      <c r="B12" s="205"/>
      <c r="C12" s="126">
        <v>4709951</v>
      </c>
      <c r="D12" s="127">
        <v>2096818.66</v>
      </c>
      <c r="E12" s="127">
        <v>0</v>
      </c>
      <c r="F12" s="330"/>
      <c r="G12" s="126">
        <v>4488227</v>
      </c>
      <c r="H12" s="126">
        <v>0</v>
      </c>
      <c r="I12" s="126">
        <v>0</v>
      </c>
    </row>
    <row r="13" spans="1:13">
      <c r="A13" t="s">
        <v>2</v>
      </c>
      <c r="B13" s="205"/>
      <c r="C13" s="126">
        <v>16029266</v>
      </c>
      <c r="D13" s="127">
        <v>7557078.8399999999</v>
      </c>
      <c r="E13" s="127">
        <v>687948</v>
      </c>
      <c r="F13" s="330"/>
      <c r="G13" s="126">
        <v>20104015</v>
      </c>
      <c r="H13" s="126">
        <v>1577000</v>
      </c>
      <c r="I13" s="126">
        <v>0</v>
      </c>
      <c r="J13" s="1"/>
    </row>
    <row r="14" spans="1:13">
      <c r="A14" t="s">
        <v>3</v>
      </c>
      <c r="B14" s="205"/>
      <c r="C14" s="126">
        <v>56135513</v>
      </c>
      <c r="D14" s="127">
        <v>21341013.210000001</v>
      </c>
      <c r="E14" s="127">
        <v>0</v>
      </c>
      <c r="F14" s="330"/>
      <c r="G14" s="126">
        <v>19486216</v>
      </c>
      <c r="H14" s="126">
        <v>0</v>
      </c>
      <c r="I14" s="126">
        <v>0</v>
      </c>
    </row>
    <row r="15" spans="1:13">
      <c r="A15" t="s">
        <v>4</v>
      </c>
      <c r="B15" s="205"/>
      <c r="C15" s="126">
        <v>30619091</v>
      </c>
      <c r="D15" s="127">
        <v>15189364.800000001</v>
      </c>
      <c r="E15" s="127">
        <v>1502896</v>
      </c>
      <c r="F15" s="330"/>
      <c r="G15" s="126">
        <v>28455117</v>
      </c>
      <c r="H15" s="126">
        <v>0</v>
      </c>
      <c r="I15" s="126">
        <v>0</v>
      </c>
    </row>
    <row r="16" spans="1:13">
      <c r="A16" t="s">
        <v>5</v>
      </c>
      <c r="B16" s="205"/>
      <c r="C16" s="126">
        <v>3561740</v>
      </c>
      <c r="D16" s="127">
        <v>840441.88</v>
      </c>
      <c r="E16" s="127">
        <v>46690</v>
      </c>
      <c r="F16" s="330"/>
      <c r="G16" s="126">
        <v>5222831</v>
      </c>
      <c r="H16" s="126">
        <v>304000</v>
      </c>
      <c r="I16" s="126">
        <v>0</v>
      </c>
    </row>
    <row r="17" spans="1:9">
      <c r="B17" s="205"/>
      <c r="C17" s="351"/>
      <c r="D17" s="332"/>
      <c r="E17" s="332"/>
      <c r="F17" s="330"/>
      <c r="G17" s="126"/>
      <c r="H17" s="126"/>
      <c r="I17" s="126"/>
    </row>
    <row r="18" spans="1:9">
      <c r="A18" t="s">
        <v>6</v>
      </c>
      <c r="B18" s="205"/>
      <c r="C18" s="126">
        <v>2097114</v>
      </c>
      <c r="D18" s="127">
        <v>429478.78</v>
      </c>
      <c r="E18" s="127">
        <v>46944</v>
      </c>
      <c r="F18" s="330"/>
      <c r="G18" s="126">
        <v>2434869</v>
      </c>
      <c r="H18" s="126">
        <v>90000</v>
      </c>
      <c r="I18" s="126">
        <v>0</v>
      </c>
    </row>
    <row r="19" spans="1:9">
      <c r="A19" t="s">
        <v>7</v>
      </c>
      <c r="B19" s="205"/>
      <c r="C19" s="126">
        <v>7807627</v>
      </c>
      <c r="D19" s="127">
        <v>2274225.4</v>
      </c>
      <c r="E19" s="127">
        <v>226435</v>
      </c>
      <c r="F19" s="330"/>
      <c r="G19" s="126">
        <v>8939519</v>
      </c>
      <c r="H19" s="126">
        <v>442000</v>
      </c>
      <c r="I19" s="126">
        <v>0</v>
      </c>
    </row>
    <row r="20" spans="1:9">
      <c r="A20" t="s">
        <v>8</v>
      </c>
      <c r="B20" s="205"/>
      <c r="C20" s="126">
        <v>5951139</v>
      </c>
      <c r="D20" s="127">
        <v>1098240.94</v>
      </c>
      <c r="E20" s="127">
        <v>165684</v>
      </c>
      <c r="F20" s="330"/>
      <c r="G20" s="126">
        <v>4688348</v>
      </c>
      <c r="H20" s="126">
        <v>256000</v>
      </c>
      <c r="I20" s="126">
        <v>0</v>
      </c>
    </row>
    <row r="21" spans="1:9">
      <c r="A21" t="s">
        <v>9</v>
      </c>
      <c r="B21" s="205"/>
      <c r="C21" s="126">
        <v>7093653</v>
      </c>
      <c r="D21" s="127">
        <v>1033531.48</v>
      </c>
      <c r="E21" s="127">
        <v>67796</v>
      </c>
      <c r="F21" s="330"/>
      <c r="G21" s="126">
        <v>9591310</v>
      </c>
      <c r="H21" s="126">
        <v>539000</v>
      </c>
      <c r="I21" s="126">
        <v>0</v>
      </c>
    </row>
    <row r="22" spans="1:9">
      <c r="A22" t="s">
        <v>10</v>
      </c>
      <c r="B22" s="205"/>
      <c r="C22" s="126">
        <v>762552</v>
      </c>
      <c r="D22" s="127"/>
      <c r="E22" s="126">
        <v>492</v>
      </c>
      <c r="F22" s="330"/>
      <c r="G22" s="126">
        <v>2253452</v>
      </c>
      <c r="H22" s="126">
        <v>94000</v>
      </c>
      <c r="I22" s="126">
        <v>0</v>
      </c>
    </row>
    <row r="23" spans="1:9">
      <c r="B23" s="205"/>
      <c r="C23" s="351"/>
      <c r="D23" s="332"/>
      <c r="E23" s="332"/>
      <c r="F23" s="330"/>
      <c r="G23" s="126"/>
      <c r="H23" s="126"/>
      <c r="I23" s="126"/>
    </row>
    <row r="24" spans="1:9">
      <c r="A24" t="s">
        <v>11</v>
      </c>
      <c r="B24" s="205"/>
      <c r="C24" s="126">
        <v>10248026</v>
      </c>
      <c r="D24" s="127">
        <v>3910971.25</v>
      </c>
      <c r="E24" s="127">
        <v>0</v>
      </c>
      <c r="F24" s="330"/>
      <c r="G24" s="126">
        <v>10828151</v>
      </c>
      <c r="H24" s="126">
        <v>897000</v>
      </c>
      <c r="I24" s="126">
        <v>0</v>
      </c>
    </row>
    <row r="25" spans="1:9">
      <c r="A25" t="s">
        <v>12</v>
      </c>
      <c r="B25" s="205"/>
      <c r="C25" s="126">
        <v>885461</v>
      </c>
      <c r="D25" s="127">
        <v>127211.54</v>
      </c>
      <c r="E25" s="127">
        <v>41421</v>
      </c>
      <c r="F25" s="330"/>
      <c r="G25" s="126">
        <v>2812540</v>
      </c>
      <c r="H25" s="126">
        <v>54000</v>
      </c>
      <c r="I25" s="126">
        <v>0</v>
      </c>
    </row>
    <row r="26" spans="1:9">
      <c r="A26" t="s">
        <v>13</v>
      </c>
      <c r="B26" s="205"/>
      <c r="C26" s="126">
        <v>10894811.82</v>
      </c>
      <c r="D26" s="127">
        <v>7403745.5599999996</v>
      </c>
      <c r="E26" s="127">
        <v>365469.31</v>
      </c>
      <c r="F26" s="330"/>
      <c r="G26" s="126">
        <v>11202689</v>
      </c>
      <c r="H26" s="126">
        <v>828000</v>
      </c>
      <c r="I26" s="126">
        <v>0</v>
      </c>
    </row>
    <row r="27" spans="1:9">
      <c r="A27" t="s">
        <v>14</v>
      </c>
      <c r="B27" s="205"/>
      <c r="C27" s="126">
        <v>8365572</v>
      </c>
      <c r="D27" s="127">
        <v>2741438.81</v>
      </c>
      <c r="E27" s="127">
        <v>323029.83</v>
      </c>
      <c r="F27" s="330"/>
      <c r="G27" s="126">
        <v>14372046</v>
      </c>
      <c r="H27" s="126">
        <v>1270000</v>
      </c>
      <c r="I27" s="126">
        <v>0</v>
      </c>
    </row>
    <row r="28" spans="1:9">
      <c r="A28" t="s">
        <v>15</v>
      </c>
      <c r="B28" s="205"/>
      <c r="C28" s="126">
        <v>524713.48</v>
      </c>
      <c r="D28" s="127">
        <v>233264.4</v>
      </c>
      <c r="E28" s="127">
        <v>10603.86</v>
      </c>
      <c r="F28" s="330"/>
      <c r="G28" s="126">
        <v>1470479</v>
      </c>
      <c r="H28" s="126">
        <v>39000</v>
      </c>
      <c r="I28" s="126">
        <v>0</v>
      </c>
    </row>
    <row r="29" spans="1:9">
      <c r="A29" s="1"/>
      <c r="B29" s="205"/>
      <c r="C29" s="126"/>
      <c r="D29" s="332"/>
      <c r="E29" s="332"/>
      <c r="F29" s="330"/>
      <c r="G29" s="126"/>
      <c r="H29" s="126"/>
      <c r="I29" s="126"/>
    </row>
    <row r="30" spans="1:9">
      <c r="A30" t="s">
        <v>16</v>
      </c>
      <c r="B30" s="205"/>
      <c r="C30" s="126">
        <v>35164209</v>
      </c>
      <c r="D30" s="127">
        <v>17088724</v>
      </c>
      <c r="E30" s="127">
        <v>0</v>
      </c>
      <c r="F30" s="330"/>
      <c r="G30" s="126">
        <v>32052683</v>
      </c>
      <c r="H30" s="126">
        <v>4933000</v>
      </c>
      <c r="I30" s="126">
        <v>0</v>
      </c>
    </row>
    <row r="31" spans="1:9">
      <c r="A31" t="s">
        <v>17</v>
      </c>
      <c r="B31" s="205"/>
      <c r="C31" s="126">
        <v>40464796.039999999</v>
      </c>
      <c r="D31" s="127">
        <v>22074697.829999998</v>
      </c>
      <c r="E31" s="127">
        <v>0</v>
      </c>
      <c r="F31" s="330"/>
      <c r="G31" s="126">
        <v>32630012.75</v>
      </c>
      <c r="H31" s="126">
        <v>4737000</v>
      </c>
      <c r="I31" s="126">
        <v>0</v>
      </c>
    </row>
    <row r="32" spans="1:9">
      <c r="A32" t="s">
        <v>18</v>
      </c>
      <c r="B32" s="205"/>
      <c r="C32" s="126">
        <v>2031708</v>
      </c>
      <c r="D32" s="127">
        <v>128505.23</v>
      </c>
      <c r="E32" s="127">
        <v>75939</v>
      </c>
      <c r="F32" s="330"/>
      <c r="G32" s="126">
        <v>3116654</v>
      </c>
      <c r="H32" s="126">
        <v>88000</v>
      </c>
      <c r="I32" s="126">
        <v>0</v>
      </c>
    </row>
    <row r="33" spans="1:9">
      <c r="A33" t="s">
        <v>19</v>
      </c>
      <c r="B33" s="205"/>
      <c r="C33" s="126">
        <v>4356750.5999999996</v>
      </c>
      <c r="D33" s="127">
        <v>471852.06</v>
      </c>
      <c r="E33" s="127">
        <v>0</v>
      </c>
      <c r="F33" s="330"/>
      <c r="G33" s="126">
        <v>6554272</v>
      </c>
      <c r="H33" s="126">
        <v>0</v>
      </c>
      <c r="I33" s="126">
        <v>0</v>
      </c>
    </row>
    <row r="34" spans="1:9">
      <c r="A34" t="s">
        <v>20</v>
      </c>
      <c r="B34" s="205"/>
      <c r="C34" s="126">
        <v>1170626</v>
      </c>
      <c r="D34" s="368">
        <v>86110.77</v>
      </c>
      <c r="E34" s="127">
        <v>19330</v>
      </c>
      <c r="F34" s="330"/>
      <c r="G34" s="126">
        <v>1727281</v>
      </c>
      <c r="H34" s="126">
        <v>65000</v>
      </c>
      <c r="I34" s="126">
        <v>35000</v>
      </c>
    </row>
    <row r="35" spans="1:9">
      <c r="B35" s="205"/>
      <c r="C35" s="328"/>
      <c r="D35" s="338"/>
      <c r="E35" s="332"/>
      <c r="F35" s="330"/>
      <c r="G35" s="126"/>
      <c r="H35" s="126"/>
      <c r="I35" s="330"/>
    </row>
    <row r="36" spans="1:9">
      <c r="A36" t="s">
        <v>21</v>
      </c>
      <c r="B36" s="205"/>
      <c r="C36" s="126">
        <v>770230</v>
      </c>
      <c r="D36" s="368">
        <v>0</v>
      </c>
      <c r="E36" s="127">
        <v>17492</v>
      </c>
      <c r="F36" s="330"/>
      <c r="G36" s="126">
        <v>1526001</v>
      </c>
      <c r="H36" s="126">
        <v>0</v>
      </c>
      <c r="I36" s="126">
        <v>0</v>
      </c>
    </row>
    <row r="37" spans="1:9">
      <c r="A37" t="s">
        <v>22</v>
      </c>
      <c r="B37" s="205"/>
      <c r="C37" s="126">
        <v>6951860</v>
      </c>
      <c r="D37" s="127">
        <v>745432.02</v>
      </c>
      <c r="E37" s="127">
        <v>0</v>
      </c>
      <c r="F37" s="330"/>
      <c r="G37" s="126">
        <v>6431644</v>
      </c>
      <c r="H37" s="126">
        <v>385000</v>
      </c>
      <c r="I37" s="314">
        <v>0</v>
      </c>
    </row>
    <row r="38" spans="1:9">
      <c r="A38" t="s">
        <v>23</v>
      </c>
      <c r="B38" s="205"/>
      <c r="C38" s="126">
        <v>6639911</v>
      </c>
      <c r="D38" s="127">
        <v>107169.4</v>
      </c>
      <c r="E38" s="127">
        <v>162923</v>
      </c>
      <c r="F38" s="330"/>
      <c r="G38" s="126">
        <v>4752498</v>
      </c>
      <c r="H38" s="126">
        <v>288000</v>
      </c>
      <c r="I38" s="126">
        <v>0</v>
      </c>
    </row>
    <row r="39" spans="1:9">
      <c r="A39" s="12" t="s">
        <v>24</v>
      </c>
      <c r="B39" s="192"/>
      <c r="C39" s="128">
        <v>1686014</v>
      </c>
      <c r="D39" s="128">
        <v>0</v>
      </c>
      <c r="E39" s="128">
        <v>0</v>
      </c>
      <c r="F39" s="331"/>
      <c r="G39" s="128">
        <v>2885765</v>
      </c>
      <c r="H39" s="128">
        <v>0</v>
      </c>
      <c r="I39" s="128">
        <v>0</v>
      </c>
    </row>
    <row r="40" spans="1:9">
      <c r="B40" s="205"/>
      <c r="H40" s="205"/>
    </row>
    <row r="41" spans="1:9">
      <c r="B41" s="205"/>
      <c r="F41" s="265"/>
      <c r="H41" s="205"/>
    </row>
    <row r="42" spans="1:9">
      <c r="B42" s="205"/>
      <c r="D42" s="198"/>
      <c r="H42" s="205"/>
    </row>
    <row r="43" spans="1:9">
      <c r="B43" s="205"/>
      <c r="H43" s="205"/>
    </row>
    <row r="44" spans="1:9">
      <c r="B44" s="205"/>
      <c r="H44" s="205"/>
    </row>
    <row r="45" spans="1:9">
      <c r="H45" s="205"/>
    </row>
    <row r="46" spans="1:9">
      <c r="H46" s="205"/>
    </row>
    <row r="47" spans="1:9">
      <c r="H47" s="205"/>
    </row>
    <row r="48" spans="1:9">
      <c r="H48" s="205"/>
    </row>
    <row r="49" spans="8:8">
      <c r="H49" s="205"/>
    </row>
    <row r="50" spans="8:8">
      <c r="H50" s="205"/>
    </row>
    <row r="51" spans="8:8">
      <c r="H51" s="205"/>
    </row>
    <row r="52" spans="8:8">
      <c r="H52" s="205"/>
    </row>
    <row r="53" spans="8:8">
      <c r="H53" s="205"/>
    </row>
    <row r="54" spans="8:8">
      <c r="H54" s="205"/>
    </row>
    <row r="55" spans="8:8">
      <c r="H55" s="205"/>
    </row>
    <row r="56" spans="8:8">
      <c r="H56" s="205"/>
    </row>
    <row r="57" spans="8:8">
      <c r="H57" s="205"/>
    </row>
    <row r="58" spans="8:8">
      <c r="H58" s="205"/>
    </row>
    <row r="59" spans="8:8">
      <c r="H59" s="205"/>
    </row>
    <row r="60" spans="8:8">
      <c r="H60" s="205"/>
    </row>
    <row r="61" spans="8:8">
      <c r="H61" s="205"/>
    </row>
    <row r="62" spans="8:8">
      <c r="H62" s="205"/>
    </row>
    <row r="63" spans="8:8">
      <c r="H63" s="205"/>
    </row>
    <row r="64" spans="8:8">
      <c r="H64" s="205"/>
    </row>
    <row r="65" spans="8:8">
      <c r="H65" s="205"/>
    </row>
    <row r="66" spans="8:8">
      <c r="H66" s="205"/>
    </row>
    <row r="67" spans="8:8">
      <c r="H67" s="205"/>
    </row>
    <row r="68" spans="8:8">
      <c r="H68" s="205"/>
    </row>
    <row r="69" spans="8:8">
      <c r="H69" s="205"/>
    </row>
    <row r="70" spans="8:8">
      <c r="H70" s="205"/>
    </row>
    <row r="71" spans="8:8">
      <c r="H71" s="205"/>
    </row>
    <row r="72" spans="8:8">
      <c r="H72" s="205"/>
    </row>
    <row r="73" spans="8:8">
      <c r="H73" s="205"/>
    </row>
    <row r="74" spans="8:8">
      <c r="H74" s="205"/>
    </row>
    <row r="75" spans="8:8">
      <c r="H75" s="205"/>
    </row>
    <row r="76" spans="8:8">
      <c r="H76" s="205"/>
    </row>
    <row r="77" spans="8:8">
      <c r="H77" s="205"/>
    </row>
    <row r="78" spans="8:8">
      <c r="H78" s="205"/>
    </row>
    <row r="79" spans="8:8">
      <c r="H79" s="205"/>
    </row>
    <row r="80" spans="8:8">
      <c r="H80" s="205"/>
    </row>
    <row r="81" spans="8:8">
      <c r="H81" s="205"/>
    </row>
    <row r="82" spans="8:8">
      <c r="H82" s="205"/>
    </row>
    <row r="83" spans="8:8">
      <c r="H83" s="205"/>
    </row>
    <row r="84" spans="8:8">
      <c r="H84" s="205"/>
    </row>
    <row r="85" spans="8:8">
      <c r="H85" s="205"/>
    </row>
    <row r="86" spans="8:8">
      <c r="H86" s="205"/>
    </row>
    <row r="87" spans="8:8">
      <c r="H87" s="205"/>
    </row>
    <row r="88" spans="8:8">
      <c r="H88" s="205"/>
    </row>
    <row r="89" spans="8:8">
      <c r="H89" s="205"/>
    </row>
    <row r="90" spans="8:8">
      <c r="H90" s="205"/>
    </row>
    <row r="91" spans="8:8">
      <c r="H91" s="205"/>
    </row>
    <row r="92" spans="8:8">
      <c r="H92" s="205"/>
    </row>
    <row r="93" spans="8:8">
      <c r="H93" s="205"/>
    </row>
    <row r="94" spans="8:8">
      <c r="H94" s="205"/>
    </row>
    <row r="95" spans="8:8">
      <c r="H95" s="205"/>
    </row>
    <row r="96" spans="8:8">
      <c r="H96" s="205"/>
    </row>
    <row r="97" spans="8:8">
      <c r="H97" s="205"/>
    </row>
    <row r="98" spans="8:8">
      <c r="H98" s="205"/>
    </row>
    <row r="99" spans="8:8">
      <c r="H99" s="205"/>
    </row>
    <row r="100" spans="8:8">
      <c r="H100" s="205"/>
    </row>
    <row r="101" spans="8:8">
      <c r="H101" s="205"/>
    </row>
    <row r="102" spans="8:8">
      <c r="H102" s="205"/>
    </row>
    <row r="103" spans="8:8">
      <c r="H103" s="205"/>
    </row>
    <row r="104" spans="8:8">
      <c r="H104" s="205"/>
    </row>
    <row r="105" spans="8:8">
      <c r="H105" s="205"/>
    </row>
    <row r="106" spans="8:8">
      <c r="H106" s="205"/>
    </row>
    <row r="107" spans="8:8">
      <c r="H107" s="205"/>
    </row>
    <row r="108" spans="8:8">
      <c r="H108" s="205"/>
    </row>
    <row r="109" spans="8:8">
      <c r="H109" s="205"/>
    </row>
    <row r="110" spans="8:8">
      <c r="H110" s="205"/>
    </row>
    <row r="111" spans="8:8">
      <c r="H111" s="205"/>
    </row>
    <row r="112" spans="8:8">
      <c r="H112" s="205"/>
    </row>
    <row r="113" spans="8:8">
      <c r="H113" s="205"/>
    </row>
    <row r="114" spans="8:8">
      <c r="H114" s="205"/>
    </row>
    <row r="115" spans="8:8">
      <c r="H115" s="205"/>
    </row>
    <row r="116" spans="8:8">
      <c r="H116" s="205"/>
    </row>
    <row r="117" spans="8:8">
      <c r="H117" s="205"/>
    </row>
    <row r="118" spans="8:8">
      <c r="H118" s="205"/>
    </row>
    <row r="119" spans="8:8">
      <c r="H119" s="205"/>
    </row>
    <row r="120" spans="8:8">
      <c r="H120" s="205"/>
    </row>
    <row r="121" spans="8:8">
      <c r="H121" s="205"/>
    </row>
    <row r="122" spans="8:8">
      <c r="H122" s="205"/>
    </row>
    <row r="123" spans="8:8">
      <c r="H123" s="205"/>
    </row>
    <row r="124" spans="8:8">
      <c r="H124" s="205"/>
    </row>
    <row r="125" spans="8:8">
      <c r="H125" s="205"/>
    </row>
    <row r="126" spans="8:8">
      <c r="H126" s="205"/>
    </row>
    <row r="127" spans="8:8">
      <c r="H127" s="205"/>
    </row>
    <row r="128" spans="8:8">
      <c r="H128" s="205"/>
    </row>
    <row r="129" spans="8:8">
      <c r="H129" s="205"/>
    </row>
    <row r="130" spans="8:8">
      <c r="H130" s="205"/>
    </row>
    <row r="131" spans="8:8">
      <c r="H131" s="205"/>
    </row>
    <row r="132" spans="8:8">
      <c r="H132" s="205"/>
    </row>
    <row r="133" spans="8:8">
      <c r="H133" s="205"/>
    </row>
    <row r="134" spans="8:8">
      <c r="H134" s="205"/>
    </row>
    <row r="135" spans="8:8">
      <c r="H135" s="205"/>
    </row>
    <row r="136" spans="8:8">
      <c r="H136" s="205"/>
    </row>
    <row r="137" spans="8:8">
      <c r="H137" s="205"/>
    </row>
    <row r="138" spans="8:8">
      <c r="H138" s="205"/>
    </row>
    <row r="139" spans="8:8">
      <c r="H139" s="205"/>
    </row>
    <row r="140" spans="8:8">
      <c r="H140" s="205"/>
    </row>
    <row r="141" spans="8:8">
      <c r="H141" s="205"/>
    </row>
    <row r="142" spans="8:8">
      <c r="H142" s="205"/>
    </row>
    <row r="143" spans="8:8">
      <c r="H143" s="205"/>
    </row>
    <row r="144" spans="8:8">
      <c r="H144" s="205"/>
    </row>
    <row r="145" spans="8:8">
      <c r="H145" s="205"/>
    </row>
    <row r="146" spans="8:8">
      <c r="H146" s="205"/>
    </row>
    <row r="147" spans="8:8">
      <c r="H147" s="205"/>
    </row>
    <row r="148" spans="8:8">
      <c r="H148" s="205"/>
    </row>
    <row r="149" spans="8:8">
      <c r="H149" s="205"/>
    </row>
    <row r="150" spans="8:8">
      <c r="H150" s="205"/>
    </row>
    <row r="151" spans="8:8">
      <c r="H151" s="205"/>
    </row>
    <row r="152" spans="8:8">
      <c r="H152" s="205"/>
    </row>
    <row r="153" spans="8:8">
      <c r="H153" s="205"/>
    </row>
    <row r="154" spans="8:8">
      <c r="H154" s="205"/>
    </row>
    <row r="155" spans="8:8">
      <c r="H155" s="205"/>
    </row>
    <row r="156" spans="8:8">
      <c r="H156" s="205"/>
    </row>
    <row r="157" spans="8:8">
      <c r="H157" s="205"/>
    </row>
    <row r="158" spans="8:8">
      <c r="H158" s="205"/>
    </row>
    <row r="159" spans="8:8">
      <c r="H159" s="205"/>
    </row>
    <row r="160" spans="8:8">
      <c r="H160" s="205"/>
    </row>
    <row r="161" spans="8:8">
      <c r="H161" s="205"/>
    </row>
    <row r="162" spans="8:8">
      <c r="H162" s="205"/>
    </row>
    <row r="163" spans="8:8">
      <c r="H163" s="205"/>
    </row>
    <row r="164" spans="8:8">
      <c r="H164" s="205"/>
    </row>
    <row r="165" spans="8:8">
      <c r="H165" s="205"/>
    </row>
    <row r="166" spans="8:8">
      <c r="H166" s="205"/>
    </row>
    <row r="167" spans="8:8">
      <c r="H167" s="205"/>
    </row>
    <row r="168" spans="8:8">
      <c r="H168" s="205"/>
    </row>
    <row r="169" spans="8:8">
      <c r="H169" s="205"/>
    </row>
    <row r="170" spans="8:8">
      <c r="H170" s="205"/>
    </row>
    <row r="171" spans="8:8">
      <c r="H171" s="205"/>
    </row>
    <row r="172" spans="8:8">
      <c r="H172" s="205"/>
    </row>
    <row r="173" spans="8:8">
      <c r="H173" s="205"/>
    </row>
    <row r="174" spans="8:8">
      <c r="H174" s="205"/>
    </row>
    <row r="175" spans="8:8">
      <c r="H175" s="205"/>
    </row>
    <row r="176" spans="8:8">
      <c r="H176" s="205"/>
    </row>
    <row r="177" spans="8:8">
      <c r="H177" s="205"/>
    </row>
    <row r="178" spans="8:8">
      <c r="H178" s="205"/>
    </row>
    <row r="179" spans="8:8">
      <c r="H179" s="205"/>
    </row>
    <row r="180" spans="8:8">
      <c r="H180" s="205"/>
    </row>
    <row r="181" spans="8:8">
      <c r="H181" s="205"/>
    </row>
    <row r="182" spans="8:8">
      <c r="H182" s="205"/>
    </row>
    <row r="183" spans="8:8">
      <c r="H183" s="205"/>
    </row>
    <row r="184" spans="8:8">
      <c r="H184" s="205"/>
    </row>
    <row r="185" spans="8:8">
      <c r="H185" s="205"/>
    </row>
    <row r="186" spans="8:8">
      <c r="H186" s="205"/>
    </row>
    <row r="187" spans="8:8">
      <c r="H187" s="205"/>
    </row>
    <row r="188" spans="8:8">
      <c r="H188" s="205"/>
    </row>
    <row r="189" spans="8:8">
      <c r="H189" s="205"/>
    </row>
    <row r="190" spans="8:8">
      <c r="H190" s="205"/>
    </row>
    <row r="191" spans="8:8">
      <c r="H191" s="205"/>
    </row>
    <row r="192" spans="8:8">
      <c r="H192" s="205"/>
    </row>
    <row r="193" spans="8:8">
      <c r="H193" s="205"/>
    </row>
    <row r="194" spans="8:8">
      <c r="H194" s="205"/>
    </row>
    <row r="195" spans="8:8">
      <c r="H195" s="205"/>
    </row>
    <row r="196" spans="8:8">
      <c r="H196" s="205"/>
    </row>
    <row r="197" spans="8:8">
      <c r="H197" s="205"/>
    </row>
    <row r="198" spans="8:8">
      <c r="H198" s="205"/>
    </row>
    <row r="199" spans="8:8">
      <c r="H199" s="205"/>
    </row>
    <row r="200" spans="8:8">
      <c r="H200" s="205"/>
    </row>
    <row r="201" spans="8:8">
      <c r="H201" s="205"/>
    </row>
    <row r="202" spans="8:8">
      <c r="H202" s="205"/>
    </row>
    <row r="203" spans="8:8">
      <c r="H203" s="205"/>
    </row>
    <row r="204" spans="8:8">
      <c r="H204" s="205"/>
    </row>
    <row r="205" spans="8:8">
      <c r="H205" s="205"/>
    </row>
    <row r="206" spans="8:8">
      <c r="H206" s="205"/>
    </row>
    <row r="207" spans="8:8">
      <c r="H207" s="205"/>
    </row>
    <row r="208" spans="8:8">
      <c r="H208" s="205"/>
    </row>
    <row r="209" spans="8:8">
      <c r="H209" s="205"/>
    </row>
    <row r="210" spans="8:8">
      <c r="H210" s="205"/>
    </row>
    <row r="211" spans="8:8">
      <c r="H211" s="205"/>
    </row>
    <row r="212" spans="8:8">
      <c r="H212" s="205"/>
    </row>
    <row r="213" spans="8:8">
      <c r="H213" s="205"/>
    </row>
    <row r="214" spans="8:8">
      <c r="H214" s="205"/>
    </row>
    <row r="215" spans="8:8">
      <c r="H215" s="205"/>
    </row>
    <row r="216" spans="8:8">
      <c r="H216" s="205"/>
    </row>
    <row r="217" spans="8:8">
      <c r="H217" s="205"/>
    </row>
    <row r="218" spans="8:8">
      <c r="H218" s="205"/>
    </row>
    <row r="219" spans="8:8">
      <c r="H219" s="205"/>
    </row>
    <row r="220" spans="8:8">
      <c r="H220" s="205"/>
    </row>
    <row r="221" spans="8:8">
      <c r="H221" s="205"/>
    </row>
    <row r="222" spans="8:8">
      <c r="H222" s="205"/>
    </row>
    <row r="223" spans="8:8">
      <c r="H223" s="205"/>
    </row>
    <row r="224" spans="8:8">
      <c r="H224" s="205"/>
    </row>
    <row r="225" spans="8:8">
      <c r="H225" s="205"/>
    </row>
    <row r="226" spans="8:8">
      <c r="H226" s="205"/>
    </row>
    <row r="227" spans="8:8">
      <c r="H227" s="205"/>
    </row>
    <row r="228" spans="8:8">
      <c r="H228" s="205"/>
    </row>
    <row r="229" spans="8:8">
      <c r="H229" s="205"/>
    </row>
    <row r="230" spans="8:8">
      <c r="H230" s="205"/>
    </row>
    <row r="231" spans="8:8">
      <c r="H231" s="205"/>
    </row>
    <row r="232" spans="8:8">
      <c r="H232" s="205"/>
    </row>
    <row r="233" spans="8:8">
      <c r="H233" s="205"/>
    </row>
    <row r="234" spans="8:8">
      <c r="H234" s="205"/>
    </row>
    <row r="235" spans="8:8">
      <c r="H235" s="205"/>
    </row>
    <row r="236" spans="8:8">
      <c r="H236" s="205"/>
    </row>
    <row r="237" spans="8:8">
      <c r="H237" s="205"/>
    </row>
    <row r="238" spans="8:8">
      <c r="H238" s="205"/>
    </row>
    <row r="239" spans="8:8">
      <c r="H239" s="205"/>
    </row>
    <row r="240" spans="8:8">
      <c r="H240" s="205"/>
    </row>
    <row r="241" spans="8:8">
      <c r="H241" s="205"/>
    </row>
    <row r="242" spans="8:8">
      <c r="H242" s="205"/>
    </row>
    <row r="243" spans="8:8">
      <c r="H243" s="205"/>
    </row>
    <row r="244" spans="8:8">
      <c r="H244" s="205"/>
    </row>
    <row r="245" spans="8:8">
      <c r="H245" s="205"/>
    </row>
    <row r="246" spans="8:8">
      <c r="H246" s="205"/>
    </row>
    <row r="247" spans="8:8">
      <c r="H247" s="205"/>
    </row>
    <row r="248" spans="8:8">
      <c r="H248" s="205"/>
    </row>
    <row r="249" spans="8:8">
      <c r="H249" s="205"/>
    </row>
    <row r="250" spans="8:8">
      <c r="H250" s="205"/>
    </row>
    <row r="251" spans="8:8">
      <c r="H251" s="205"/>
    </row>
    <row r="252" spans="8:8">
      <c r="H252" s="205"/>
    </row>
    <row r="253" spans="8:8">
      <c r="H253" s="205"/>
    </row>
    <row r="254" spans="8:8">
      <c r="H254" s="205"/>
    </row>
    <row r="255" spans="8:8">
      <c r="H255" s="205"/>
    </row>
    <row r="256" spans="8:8">
      <c r="H256" s="205"/>
    </row>
    <row r="257" spans="8:8">
      <c r="H257" s="205"/>
    </row>
    <row r="258" spans="8:8">
      <c r="H258" s="205"/>
    </row>
    <row r="259" spans="8:8">
      <c r="H259" s="205"/>
    </row>
    <row r="260" spans="8:8">
      <c r="H260" s="205"/>
    </row>
    <row r="261" spans="8:8">
      <c r="H261" s="205"/>
    </row>
    <row r="262" spans="8:8">
      <c r="H262" s="205"/>
    </row>
    <row r="263" spans="8:8">
      <c r="H263" s="205"/>
    </row>
    <row r="264" spans="8:8">
      <c r="H264" s="205"/>
    </row>
    <row r="265" spans="8:8">
      <c r="H265" s="205"/>
    </row>
    <row r="266" spans="8:8">
      <c r="H266" s="205"/>
    </row>
    <row r="267" spans="8:8">
      <c r="H267" s="205"/>
    </row>
    <row r="268" spans="8:8">
      <c r="H268" s="205"/>
    </row>
    <row r="269" spans="8:8">
      <c r="H269" s="205"/>
    </row>
    <row r="270" spans="8:8">
      <c r="H270" s="205"/>
    </row>
    <row r="271" spans="8:8">
      <c r="H271" s="205"/>
    </row>
    <row r="272" spans="8:8">
      <c r="H272" s="205"/>
    </row>
    <row r="273" spans="8:8">
      <c r="H273" s="205"/>
    </row>
    <row r="274" spans="8:8">
      <c r="H274" s="205"/>
    </row>
    <row r="275" spans="8:8">
      <c r="H275" s="205"/>
    </row>
    <row r="276" spans="8:8">
      <c r="H276" s="205"/>
    </row>
    <row r="277" spans="8:8">
      <c r="H277" s="205"/>
    </row>
    <row r="278" spans="8:8">
      <c r="H278" s="205"/>
    </row>
    <row r="279" spans="8:8">
      <c r="H279" s="205"/>
    </row>
    <row r="280" spans="8:8">
      <c r="H280" s="205"/>
    </row>
    <row r="281" spans="8:8">
      <c r="H281" s="205"/>
    </row>
    <row r="282" spans="8:8">
      <c r="H282" s="205"/>
    </row>
    <row r="283" spans="8:8">
      <c r="H283" s="205"/>
    </row>
    <row r="284" spans="8:8">
      <c r="H284" s="205"/>
    </row>
    <row r="285" spans="8:8">
      <c r="H285" s="205"/>
    </row>
    <row r="286" spans="8:8">
      <c r="H286" s="205"/>
    </row>
    <row r="287" spans="8:8">
      <c r="H287" s="205"/>
    </row>
    <row r="288" spans="8:8">
      <c r="H288" s="205"/>
    </row>
    <row r="289" spans="8:8">
      <c r="H289" s="205"/>
    </row>
    <row r="290" spans="8:8">
      <c r="H290" s="205"/>
    </row>
    <row r="291" spans="8:8">
      <c r="H291" s="205"/>
    </row>
    <row r="292" spans="8:8">
      <c r="H292" s="205"/>
    </row>
    <row r="293" spans="8:8">
      <c r="H293" s="205"/>
    </row>
    <row r="294" spans="8:8">
      <c r="H294" s="205"/>
    </row>
    <row r="295" spans="8:8">
      <c r="H295" s="205"/>
    </row>
    <row r="296" spans="8:8">
      <c r="H296" s="205"/>
    </row>
    <row r="297" spans="8:8">
      <c r="H297" s="205"/>
    </row>
    <row r="298" spans="8:8">
      <c r="H298" s="205"/>
    </row>
    <row r="299" spans="8:8">
      <c r="H299" s="205"/>
    </row>
    <row r="300" spans="8:8">
      <c r="H300" s="205"/>
    </row>
    <row r="301" spans="8:8">
      <c r="H301" s="205"/>
    </row>
    <row r="302" spans="8:8">
      <c r="H302" s="205"/>
    </row>
    <row r="303" spans="8:8">
      <c r="H303" s="205"/>
    </row>
    <row r="304" spans="8:8">
      <c r="H304" s="205"/>
    </row>
    <row r="305" spans="8:8">
      <c r="H305" s="205"/>
    </row>
    <row r="306" spans="8:8">
      <c r="H306" s="205"/>
    </row>
    <row r="307" spans="8:8">
      <c r="H307" s="205"/>
    </row>
    <row r="308" spans="8:8">
      <c r="H308" s="205"/>
    </row>
    <row r="309" spans="8:8">
      <c r="H309" s="205"/>
    </row>
    <row r="310" spans="8:8">
      <c r="H310" s="205"/>
    </row>
    <row r="311" spans="8:8">
      <c r="H311" s="205"/>
    </row>
    <row r="312" spans="8:8">
      <c r="H312" s="205"/>
    </row>
    <row r="313" spans="8:8">
      <c r="H313" s="205"/>
    </row>
    <row r="314" spans="8:8">
      <c r="H314" s="205"/>
    </row>
    <row r="315" spans="8:8">
      <c r="H315" s="205"/>
    </row>
    <row r="316" spans="8:8">
      <c r="H316" s="205"/>
    </row>
    <row r="317" spans="8:8">
      <c r="H317" s="205"/>
    </row>
    <row r="318" spans="8:8">
      <c r="H318" s="205"/>
    </row>
    <row r="319" spans="8:8">
      <c r="H319" s="205"/>
    </row>
    <row r="320" spans="8:8">
      <c r="H320" s="205"/>
    </row>
    <row r="321" spans="8:8">
      <c r="H321" s="205"/>
    </row>
    <row r="322" spans="8:8">
      <c r="H322" s="205"/>
    </row>
    <row r="323" spans="8:8">
      <c r="H323" s="205"/>
    </row>
    <row r="324" spans="8:8">
      <c r="H324" s="205"/>
    </row>
    <row r="325" spans="8:8">
      <c r="H325" s="205"/>
    </row>
    <row r="326" spans="8:8">
      <c r="H326" s="205"/>
    </row>
    <row r="327" spans="8:8">
      <c r="H327" s="205"/>
    </row>
    <row r="328" spans="8:8">
      <c r="H328" s="205"/>
    </row>
    <row r="329" spans="8:8">
      <c r="H329" s="205"/>
    </row>
    <row r="330" spans="8:8">
      <c r="H330" s="205"/>
    </row>
    <row r="331" spans="8:8">
      <c r="H331" s="205"/>
    </row>
    <row r="332" spans="8:8">
      <c r="H332" s="205"/>
    </row>
    <row r="333" spans="8:8">
      <c r="H333" s="205"/>
    </row>
    <row r="334" spans="8:8">
      <c r="H334" s="205"/>
    </row>
    <row r="335" spans="8:8">
      <c r="H335" s="205"/>
    </row>
    <row r="336" spans="8:8">
      <c r="H336" s="205"/>
    </row>
    <row r="337" spans="8:8">
      <c r="H337" s="205"/>
    </row>
    <row r="338" spans="8:8">
      <c r="H338" s="205"/>
    </row>
    <row r="339" spans="8:8">
      <c r="H339" s="205"/>
    </row>
    <row r="340" spans="8:8">
      <c r="H340" s="205"/>
    </row>
  </sheetData>
  <sheetProtection password="CAB5" sheet="1" objects="1" scenarios="1"/>
  <mergeCells count="8">
    <mergeCell ref="B5:I5"/>
    <mergeCell ref="G7:G9"/>
    <mergeCell ref="H7:H9"/>
    <mergeCell ref="A1:H1"/>
    <mergeCell ref="C6:E6"/>
    <mergeCell ref="E7:E9"/>
    <mergeCell ref="A3:H3"/>
    <mergeCell ref="G6:I6"/>
  </mergeCells>
  <phoneticPr fontId="0" type="noConversion"/>
  <printOptions horizontalCentered="1"/>
  <pageMargins left="0.59" right="0.56000000000000005" top="0.83" bottom="1" header="0.67" footer="0.5"/>
  <pageSetup scale="10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opLeftCell="A7" zoomScaleNormal="100" workbookViewId="0">
      <selection activeCell="L43" sqref="L43"/>
    </sheetView>
  </sheetViews>
  <sheetFormatPr defaultRowHeight="12.75"/>
  <cols>
    <col min="1" max="1" width="14.140625" customWidth="1"/>
    <col min="2" max="2" width="14.140625" style="219" customWidth="1"/>
    <col min="3" max="3" width="14.140625" style="224" customWidth="1"/>
    <col min="4" max="4" width="12.140625" style="219" customWidth="1"/>
    <col min="5" max="5" width="11.85546875" style="219" customWidth="1"/>
    <col min="6" max="6" width="11.28515625" style="219" bestFit="1" customWidth="1"/>
    <col min="7" max="7" width="2.85546875" style="219" customWidth="1"/>
    <col min="8" max="8" width="12.42578125" bestFit="1" customWidth="1"/>
    <col min="9" max="9" width="14" bestFit="1" customWidth="1"/>
    <col min="11" max="11" width="11.28515625" bestFit="1" customWidth="1"/>
  </cols>
  <sheetData>
    <row r="1" spans="1:27">
      <c r="A1" s="474" t="s">
        <v>117</v>
      </c>
      <c r="B1" s="474"/>
      <c r="C1" s="474"/>
      <c r="D1" s="474"/>
      <c r="E1" s="474"/>
      <c r="F1" s="474"/>
      <c r="G1" s="285"/>
      <c r="K1" s="430"/>
    </row>
    <row r="2" spans="1:27">
      <c r="A2" s="19"/>
      <c r="B2" s="226"/>
      <c r="C2" s="266"/>
    </row>
    <row r="3" spans="1:27" s="55" customFormat="1">
      <c r="A3" s="471" t="s">
        <v>269</v>
      </c>
      <c r="B3" s="509"/>
      <c r="C3" s="509"/>
      <c r="D3" s="509"/>
      <c r="E3" s="509"/>
      <c r="F3" s="509"/>
      <c r="G3" s="286"/>
    </row>
    <row r="4" spans="1:27" ht="13.5" thickBot="1">
      <c r="A4" s="11"/>
      <c r="B4" s="214"/>
      <c r="C4" s="229"/>
      <c r="D4" s="229"/>
      <c r="E4" s="229"/>
      <c r="F4" s="229"/>
      <c r="G4" s="229"/>
      <c r="H4" s="11"/>
      <c r="I4" s="11"/>
    </row>
    <row r="5" spans="1:27" ht="15" customHeight="1" thickTop="1">
      <c r="B5" s="508" t="s">
        <v>47</v>
      </c>
      <c r="C5" s="508"/>
      <c r="D5" s="508"/>
      <c r="E5" s="508"/>
      <c r="F5" s="508"/>
      <c r="G5" s="508"/>
      <c r="H5" s="508"/>
      <c r="I5" s="508"/>
    </row>
    <row r="6" spans="1:27">
      <c r="B6" s="519" t="s">
        <v>122</v>
      </c>
      <c r="C6" s="519"/>
      <c r="D6" s="519"/>
      <c r="E6" s="519"/>
      <c r="F6" s="519"/>
      <c r="G6" s="302"/>
      <c r="H6" s="518"/>
      <c r="I6" s="51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2.75" customHeight="1" thickBot="1">
      <c r="A7" s="510" t="s">
        <v>157</v>
      </c>
      <c r="B7" s="241"/>
      <c r="C7" s="191"/>
      <c r="D7" s="513" t="s">
        <v>124</v>
      </c>
      <c r="E7" s="513"/>
      <c r="F7" s="513"/>
      <c r="G7" s="26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511"/>
      <c r="B8" s="220" t="s">
        <v>30</v>
      </c>
      <c r="C8" s="132" t="s">
        <v>128</v>
      </c>
      <c r="D8" s="515" t="s">
        <v>25</v>
      </c>
      <c r="E8" s="514" t="s">
        <v>156</v>
      </c>
      <c r="F8" s="514"/>
      <c r="G8" s="268"/>
      <c r="H8" s="260" t="s">
        <v>123</v>
      </c>
      <c r="I8" s="260" t="s">
        <v>147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511"/>
      <c r="B9" s="220" t="s">
        <v>31</v>
      </c>
      <c r="C9" s="268" t="s">
        <v>129</v>
      </c>
      <c r="D9" s="516"/>
      <c r="E9" s="260" t="s">
        <v>125</v>
      </c>
      <c r="F9" s="260" t="s">
        <v>64</v>
      </c>
      <c r="G9" s="260"/>
      <c r="H9" s="260" t="s">
        <v>130</v>
      </c>
      <c r="I9" s="260" t="s">
        <v>148</v>
      </c>
    </row>
    <row r="10" spans="1:27" ht="13.5" thickBot="1">
      <c r="A10" s="512"/>
      <c r="B10" s="221" t="s">
        <v>32</v>
      </c>
      <c r="C10" s="251" t="s">
        <v>33</v>
      </c>
      <c r="D10" s="517"/>
      <c r="E10" s="251" t="s">
        <v>126</v>
      </c>
      <c r="F10" s="251" t="s">
        <v>127</v>
      </c>
      <c r="G10" s="268"/>
      <c r="H10" s="251" t="s">
        <v>131</v>
      </c>
      <c r="I10" s="251" t="s">
        <v>27</v>
      </c>
    </row>
    <row r="11" spans="1:27" s="44" customFormat="1">
      <c r="A11" s="48" t="s">
        <v>0</v>
      </c>
      <c r="B11" s="272">
        <f>SUM(B13:B40)</f>
        <v>0</v>
      </c>
      <c r="C11" s="239">
        <f>SUM(C13:C40)</f>
        <v>1517163.9700000002</v>
      </c>
      <c r="D11" s="263">
        <f>SUM(D13:D40)</f>
        <v>275128.05</v>
      </c>
      <c r="E11" s="263">
        <f>SUM(E13:E40)</f>
        <v>24507</v>
      </c>
      <c r="F11" s="263">
        <f>SUM(F13:F40)</f>
        <v>485557</v>
      </c>
      <c r="G11" s="263"/>
      <c r="H11" s="262">
        <f>SUM(H13:H40)</f>
        <v>2252</v>
      </c>
      <c r="I11" s="239">
        <f>SUM(I13:I40)</f>
        <v>2365932.96</v>
      </c>
    </row>
    <row r="12" spans="1:27">
      <c r="A12" s="3"/>
      <c r="B12" s="267"/>
      <c r="C12" s="205"/>
      <c r="D12" s="205"/>
      <c r="E12" s="205"/>
      <c r="F12" s="205"/>
      <c r="G12" s="205"/>
      <c r="H12" s="206"/>
      <c r="I12" s="206"/>
    </row>
    <row r="13" spans="1:27">
      <c r="A13" t="s">
        <v>1</v>
      </c>
      <c r="B13" s="127">
        <v>0</v>
      </c>
      <c r="C13" s="50">
        <v>35581.26</v>
      </c>
      <c r="D13" s="363">
        <v>0</v>
      </c>
      <c r="E13" s="50">
        <v>0</v>
      </c>
      <c r="F13" s="50">
        <v>0</v>
      </c>
      <c r="G13" s="328"/>
      <c r="H13" s="127">
        <v>0</v>
      </c>
      <c r="I13" s="314"/>
      <c r="J13" s="5"/>
    </row>
    <row r="14" spans="1:27">
      <c r="A14" t="s">
        <v>2</v>
      </c>
      <c r="B14" s="127">
        <v>0</v>
      </c>
      <c r="C14" s="50">
        <v>82692.649999999994</v>
      </c>
      <c r="D14" s="126">
        <v>0</v>
      </c>
      <c r="E14" s="127">
        <v>0</v>
      </c>
      <c r="F14" s="127">
        <v>0</v>
      </c>
      <c r="G14" s="126"/>
      <c r="H14" s="127">
        <v>0</v>
      </c>
      <c r="I14" s="363">
        <v>81825</v>
      </c>
      <c r="J14" s="5"/>
    </row>
    <row r="15" spans="1:27">
      <c r="A15" t="s">
        <v>3</v>
      </c>
      <c r="B15" s="127">
        <v>0</v>
      </c>
      <c r="D15" s="126">
        <v>0</v>
      </c>
      <c r="E15" s="127">
        <v>0</v>
      </c>
      <c r="F15" s="127">
        <v>0</v>
      </c>
      <c r="G15" s="126"/>
      <c r="H15" s="127">
        <v>0</v>
      </c>
      <c r="I15" s="127">
        <v>0</v>
      </c>
      <c r="J15" s="5"/>
    </row>
    <row r="16" spans="1:27">
      <c r="A16" t="s">
        <v>4</v>
      </c>
      <c r="B16" s="127">
        <v>0</v>
      </c>
      <c r="C16" s="199">
        <v>89315.11</v>
      </c>
      <c r="D16" s="126">
        <v>0</v>
      </c>
      <c r="E16" s="127">
        <v>0</v>
      </c>
      <c r="F16" s="127">
        <v>0</v>
      </c>
      <c r="G16" s="126"/>
      <c r="H16" s="127">
        <v>0</v>
      </c>
      <c r="I16" s="314">
        <v>1667276</v>
      </c>
      <c r="J16" s="5"/>
      <c r="L16" s="127"/>
    </row>
    <row r="17" spans="1:12">
      <c r="A17" t="s">
        <v>5</v>
      </c>
      <c r="B17" s="127">
        <v>0</v>
      </c>
      <c r="C17" s="199">
        <v>60270</v>
      </c>
      <c r="D17" s="363">
        <v>21852</v>
      </c>
      <c r="E17" s="368">
        <v>20282</v>
      </c>
      <c r="F17" s="50">
        <v>186482</v>
      </c>
      <c r="G17" s="126"/>
      <c r="H17" s="127">
        <v>0</v>
      </c>
      <c r="I17" s="363">
        <v>31224.959999999999</v>
      </c>
      <c r="J17" s="5"/>
      <c r="L17" s="50"/>
    </row>
    <row r="18" spans="1:12">
      <c r="B18" s="339"/>
      <c r="C18" s="199"/>
      <c r="D18" s="330"/>
      <c r="E18" s="332"/>
      <c r="F18" s="332"/>
      <c r="G18" s="330"/>
      <c r="H18" s="339"/>
      <c r="I18" s="328"/>
      <c r="J18" s="5"/>
    </row>
    <row r="19" spans="1:12">
      <c r="A19" t="s">
        <v>6</v>
      </c>
      <c r="B19" s="127">
        <v>0</v>
      </c>
      <c r="C19" s="199">
        <v>123362</v>
      </c>
      <c r="D19" s="126">
        <v>0</v>
      </c>
      <c r="E19" s="127">
        <v>0</v>
      </c>
      <c r="F19" s="127">
        <v>0</v>
      </c>
      <c r="G19" s="126"/>
      <c r="H19" s="127">
        <v>0</v>
      </c>
      <c r="I19" s="314">
        <v>35090</v>
      </c>
      <c r="J19" s="5"/>
      <c r="L19" s="50"/>
    </row>
    <row r="20" spans="1:12">
      <c r="A20" t="s">
        <v>7</v>
      </c>
      <c r="B20" s="127">
        <v>0</v>
      </c>
      <c r="C20" s="199">
        <v>66585.25</v>
      </c>
      <c r="D20" s="314">
        <v>0</v>
      </c>
      <c r="E20" s="368">
        <v>0</v>
      </c>
      <c r="F20" s="368">
        <v>0</v>
      </c>
      <c r="G20" s="314"/>
      <c r="H20" s="127">
        <v>0</v>
      </c>
      <c r="I20" s="363"/>
      <c r="J20" s="5"/>
      <c r="L20" s="50"/>
    </row>
    <row r="21" spans="1:12">
      <c r="A21" t="s">
        <v>8</v>
      </c>
      <c r="B21" s="127">
        <v>0</v>
      </c>
      <c r="C21" s="199">
        <v>22168.02</v>
      </c>
      <c r="D21" s="126">
        <v>0</v>
      </c>
      <c r="E21" s="127">
        <v>0</v>
      </c>
      <c r="F21" s="127">
        <v>0</v>
      </c>
      <c r="G21" s="126"/>
      <c r="H21" s="127">
        <v>0</v>
      </c>
      <c r="I21" s="369">
        <v>33115</v>
      </c>
      <c r="J21" s="5"/>
      <c r="L21" s="50"/>
    </row>
    <row r="22" spans="1:12">
      <c r="A22" t="s">
        <v>9</v>
      </c>
      <c r="B22" s="127">
        <v>0</v>
      </c>
      <c r="C22" s="199">
        <v>157385.06</v>
      </c>
      <c r="D22" s="314">
        <v>0</v>
      </c>
      <c r="E22" s="368">
        <v>0</v>
      </c>
      <c r="F22" s="368">
        <v>0</v>
      </c>
      <c r="G22" s="314"/>
      <c r="H22" s="127">
        <v>0</v>
      </c>
      <c r="I22" s="363">
        <v>0</v>
      </c>
      <c r="J22" s="5"/>
      <c r="L22" s="50"/>
    </row>
    <row r="23" spans="1:12">
      <c r="A23" t="s">
        <v>10</v>
      </c>
      <c r="B23" s="127">
        <v>0</v>
      </c>
      <c r="C23" s="199">
        <v>40061.81</v>
      </c>
      <c r="D23" s="314">
        <v>0</v>
      </c>
      <c r="E23" s="127">
        <v>0</v>
      </c>
      <c r="F23" s="368">
        <v>0</v>
      </c>
      <c r="G23" s="314"/>
      <c r="H23" s="127">
        <v>0</v>
      </c>
      <c r="I23" s="314">
        <v>19438</v>
      </c>
      <c r="J23" s="5"/>
      <c r="L23" s="50"/>
    </row>
    <row r="24" spans="1:12">
      <c r="B24" s="339"/>
      <c r="C24" s="199"/>
      <c r="D24" s="330"/>
      <c r="E24" s="332"/>
      <c r="F24" s="332"/>
      <c r="G24" s="330"/>
      <c r="H24" s="339"/>
      <c r="I24" s="328"/>
      <c r="J24" s="5"/>
      <c r="L24" s="50"/>
    </row>
    <row r="25" spans="1:12">
      <c r="A25" t="s">
        <v>11</v>
      </c>
      <c r="B25" s="127">
        <v>0</v>
      </c>
      <c r="C25" s="199">
        <v>79043.820000000007</v>
      </c>
      <c r="D25" s="314">
        <v>0</v>
      </c>
      <c r="E25" s="368">
        <v>0</v>
      </c>
      <c r="F25" s="368">
        <v>0</v>
      </c>
      <c r="G25" s="314"/>
      <c r="H25" s="127">
        <v>0</v>
      </c>
      <c r="I25" s="363">
        <v>86348</v>
      </c>
      <c r="J25" s="5"/>
      <c r="L25" s="50"/>
    </row>
    <row r="26" spans="1:12">
      <c r="A26" t="s">
        <v>12</v>
      </c>
      <c r="B26" s="127">
        <v>0</v>
      </c>
      <c r="C26" s="199">
        <v>59339</v>
      </c>
      <c r="D26" s="126">
        <v>0</v>
      </c>
      <c r="E26" s="127">
        <v>0</v>
      </c>
      <c r="F26" s="127">
        <v>0</v>
      </c>
      <c r="G26" s="126"/>
      <c r="H26" s="127">
        <v>0</v>
      </c>
      <c r="I26" s="363">
        <v>78844</v>
      </c>
      <c r="J26" s="5"/>
      <c r="L26" s="50"/>
    </row>
    <row r="27" spans="1:12">
      <c r="A27" t="s">
        <v>13</v>
      </c>
      <c r="B27" s="127">
        <v>0</v>
      </c>
      <c r="C27" s="199">
        <v>120982.37</v>
      </c>
      <c r="D27" s="126">
        <v>0</v>
      </c>
      <c r="E27" s="127">
        <v>0</v>
      </c>
      <c r="F27" s="127">
        <v>0</v>
      </c>
      <c r="G27" s="126"/>
      <c r="H27" s="127">
        <v>0</v>
      </c>
      <c r="I27" s="363">
        <v>204005</v>
      </c>
      <c r="J27" s="5"/>
      <c r="L27" s="50"/>
    </row>
    <row r="28" spans="1:12">
      <c r="A28" t="s">
        <v>14</v>
      </c>
      <c r="B28" s="127">
        <v>0</v>
      </c>
      <c r="C28" s="199">
        <v>22323</v>
      </c>
      <c r="D28" s="126">
        <v>0</v>
      </c>
      <c r="E28" s="127">
        <v>0</v>
      </c>
      <c r="F28" s="127">
        <v>0</v>
      </c>
      <c r="G28" s="126"/>
      <c r="H28" s="127">
        <v>0</v>
      </c>
      <c r="I28" s="363">
        <v>0</v>
      </c>
      <c r="J28" s="5"/>
      <c r="L28" s="50"/>
    </row>
    <row r="29" spans="1:12">
      <c r="A29" t="s">
        <v>15</v>
      </c>
      <c r="B29" s="127">
        <v>0</v>
      </c>
      <c r="C29" s="199">
        <v>59112.67</v>
      </c>
      <c r="D29" s="314">
        <v>0</v>
      </c>
      <c r="E29" s="127">
        <v>0</v>
      </c>
      <c r="F29" s="368">
        <v>0</v>
      </c>
      <c r="G29" s="314"/>
      <c r="H29" s="127">
        <v>0</v>
      </c>
      <c r="I29" s="363">
        <v>0</v>
      </c>
      <c r="J29" s="5"/>
      <c r="L29" s="50"/>
    </row>
    <row r="30" spans="1:12">
      <c r="B30" s="339"/>
      <c r="C30" s="199"/>
      <c r="D30" s="330"/>
      <c r="E30" s="332"/>
      <c r="F30" s="332"/>
      <c r="G30" s="330"/>
      <c r="H30" s="339"/>
      <c r="I30" s="328"/>
      <c r="J30" s="5"/>
    </row>
    <row r="31" spans="1:12">
      <c r="A31" t="s">
        <v>16</v>
      </c>
      <c r="B31" s="127">
        <v>0</v>
      </c>
      <c r="C31" s="199">
        <v>0</v>
      </c>
      <c r="D31" s="314">
        <v>0</v>
      </c>
      <c r="E31" s="127">
        <v>0</v>
      </c>
      <c r="F31" s="127">
        <v>0</v>
      </c>
      <c r="G31" s="126"/>
      <c r="H31" s="127">
        <v>0</v>
      </c>
      <c r="I31" s="314">
        <v>109672</v>
      </c>
      <c r="J31" s="5"/>
      <c r="L31" s="50"/>
    </row>
    <row r="32" spans="1:12">
      <c r="A32" t="s">
        <v>17</v>
      </c>
      <c r="B32" s="127">
        <v>0</v>
      </c>
      <c r="C32" s="199">
        <v>90408.920000000013</v>
      </c>
      <c r="D32" s="314">
        <v>0</v>
      </c>
      <c r="E32" s="368">
        <v>0</v>
      </c>
      <c r="F32" s="368">
        <v>0</v>
      </c>
      <c r="G32" s="314"/>
      <c r="H32" s="127">
        <v>0</v>
      </c>
      <c r="I32" s="363">
        <v>4292</v>
      </c>
      <c r="J32" s="5"/>
      <c r="L32" s="127"/>
    </row>
    <row r="33" spans="1:12">
      <c r="A33" t="s">
        <v>18</v>
      </c>
      <c r="B33" s="127">
        <v>0</v>
      </c>
      <c r="C33" s="199">
        <v>102865.42000000001</v>
      </c>
      <c r="D33" s="314">
        <v>0</v>
      </c>
      <c r="E33" s="368">
        <v>0</v>
      </c>
      <c r="F33" s="368">
        <v>0</v>
      </c>
      <c r="G33" s="314"/>
      <c r="H33" s="127">
        <v>0</v>
      </c>
      <c r="I33" s="363">
        <v>0</v>
      </c>
      <c r="J33" s="5"/>
      <c r="L33" s="50"/>
    </row>
    <row r="34" spans="1:12">
      <c r="A34" t="s">
        <v>19</v>
      </c>
      <c r="B34" s="127">
        <v>0</v>
      </c>
      <c r="C34" s="199">
        <v>42566.1</v>
      </c>
      <c r="D34" s="314">
        <v>231869.05</v>
      </c>
      <c r="E34" s="368">
        <v>0</v>
      </c>
      <c r="F34" s="368">
        <v>0</v>
      </c>
      <c r="G34" s="314"/>
      <c r="H34" s="127">
        <v>0</v>
      </c>
      <c r="I34" s="314">
        <v>0</v>
      </c>
      <c r="J34" s="5"/>
      <c r="L34" s="50"/>
    </row>
    <row r="35" spans="1:12">
      <c r="A35" t="s">
        <v>20</v>
      </c>
      <c r="B35" s="127">
        <v>0</v>
      </c>
      <c r="C35" s="199">
        <v>0</v>
      </c>
      <c r="D35" s="363">
        <v>8206</v>
      </c>
      <c r="E35" s="127">
        <v>4225</v>
      </c>
      <c r="F35" s="50">
        <v>166512</v>
      </c>
      <c r="G35" s="126"/>
      <c r="H35" s="127">
        <v>0</v>
      </c>
      <c r="I35" s="314">
        <v>0</v>
      </c>
      <c r="J35" s="5"/>
      <c r="L35" s="50"/>
    </row>
    <row r="36" spans="1:12">
      <c r="B36" s="339"/>
      <c r="C36" s="199"/>
      <c r="D36" s="330"/>
      <c r="E36" s="332"/>
      <c r="F36" s="332"/>
      <c r="G36" s="330"/>
      <c r="H36" s="339"/>
      <c r="I36" s="328"/>
      <c r="J36" s="5"/>
    </row>
    <row r="37" spans="1:12">
      <c r="A37" t="s">
        <v>21</v>
      </c>
      <c r="B37" s="127">
        <v>0</v>
      </c>
      <c r="C37" s="199">
        <v>113809.84</v>
      </c>
      <c r="D37" s="126">
        <v>0</v>
      </c>
      <c r="E37" s="127">
        <v>0</v>
      </c>
      <c r="F37" s="127">
        <v>0</v>
      </c>
      <c r="G37" s="126"/>
      <c r="H37" s="127">
        <v>2252</v>
      </c>
      <c r="I37" s="363">
        <v>11770</v>
      </c>
      <c r="J37" s="5"/>
      <c r="L37" s="127"/>
    </row>
    <row r="38" spans="1:12">
      <c r="A38" t="s">
        <v>22</v>
      </c>
      <c r="B38" s="127">
        <v>0</v>
      </c>
      <c r="C38" s="199">
        <v>100694.41</v>
      </c>
      <c r="D38" s="314">
        <v>0</v>
      </c>
      <c r="E38" s="368">
        <v>0</v>
      </c>
      <c r="F38" s="368">
        <v>0</v>
      </c>
      <c r="G38" s="314"/>
      <c r="H38" s="363">
        <v>0</v>
      </c>
      <c r="I38" s="363">
        <v>3033</v>
      </c>
      <c r="J38" s="5"/>
      <c r="L38" s="50"/>
    </row>
    <row r="39" spans="1:12">
      <c r="A39" t="s">
        <v>23</v>
      </c>
      <c r="B39" s="363">
        <v>0</v>
      </c>
      <c r="C39" s="450">
        <v>48597.26</v>
      </c>
      <c r="D39" s="126">
        <v>13201</v>
      </c>
      <c r="E39" s="127">
        <v>0</v>
      </c>
      <c r="F39" s="127">
        <v>132563</v>
      </c>
      <c r="G39" s="126"/>
      <c r="H39" s="127">
        <v>0</v>
      </c>
      <c r="I39" s="363">
        <v>0</v>
      </c>
      <c r="J39" s="5"/>
      <c r="L39" s="50"/>
    </row>
    <row r="40" spans="1:12">
      <c r="A40" s="12" t="s">
        <v>24</v>
      </c>
      <c r="B40" s="370">
        <v>0</v>
      </c>
      <c r="C40" s="128">
        <v>0</v>
      </c>
      <c r="D40" s="112">
        <v>0</v>
      </c>
      <c r="E40" s="128">
        <v>0</v>
      </c>
      <c r="F40" s="128">
        <v>0</v>
      </c>
      <c r="G40" s="128"/>
      <c r="H40" s="128">
        <v>0</v>
      </c>
      <c r="I40" s="371">
        <v>0</v>
      </c>
    </row>
  </sheetData>
  <sheetProtection password="CAB5" sheet="1" objects="1" scenarios="1"/>
  <mergeCells count="9">
    <mergeCell ref="B5:I5"/>
    <mergeCell ref="A1:F1"/>
    <mergeCell ref="A3:F3"/>
    <mergeCell ref="A7:A10"/>
    <mergeCell ref="D7:F7"/>
    <mergeCell ref="E8:F8"/>
    <mergeCell ref="D8:D10"/>
    <mergeCell ref="H6:I6"/>
    <mergeCell ref="B6:F6"/>
  </mergeCells>
  <phoneticPr fontId="0" type="noConversion"/>
  <printOptions horizontalCentered="1"/>
  <pageMargins left="0.59" right="0.56000000000000005" top="0.83" bottom="1" header="0.67" footer="0.5"/>
  <pageSetup scale="95" orientation="landscape" r:id="rId1"/>
  <headerFooter alignWithMargins="0">
    <oddFooter>&amp;L&amp;"Arial,Italic"&amp;9MSDE - LFRO  04-2016&amp;C&amp;P&amp;R&amp;"Arial,Italic"&amp;9Selected Financial Data-Part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table 1</vt:lpstr>
      <vt:lpstr>table 2a</vt:lpstr>
      <vt:lpstr>table3</vt:lpstr>
      <vt:lpstr>table4</vt:lpstr>
      <vt:lpstr>table5</vt:lpstr>
      <vt:lpstr>table 6</vt:lpstr>
      <vt:lpstr>Tbl 7 - State</vt:lpstr>
      <vt:lpstr>Tbl7b - State</vt:lpstr>
      <vt:lpstr>Tbl7c - State</vt:lpstr>
      <vt:lpstr>Tbl7d - State</vt:lpstr>
      <vt:lpstr>Tbl7e - State</vt:lpstr>
      <vt:lpstr>Tbl8 - Fed</vt:lpstr>
      <vt:lpstr>Tbl8b - Fed</vt:lpstr>
      <vt:lpstr>Tbl8c - Fed</vt:lpstr>
      <vt:lpstr>Tbl8d - Fed</vt:lpstr>
      <vt:lpstr>Tbl8e - Fed</vt:lpstr>
      <vt:lpstr>table9</vt:lpstr>
      <vt:lpstr>table 10</vt:lpstr>
      <vt:lpstr>table11</vt:lpstr>
      <vt:lpstr>table12</vt:lpstr>
      <vt:lpstr>Table 12 Continued</vt:lpstr>
      <vt:lpstr>Sheet1</vt:lpstr>
      <vt:lpstr>'table 6'!Print_Area</vt:lpstr>
      <vt:lpstr>table11!Print_Area</vt:lpstr>
      <vt:lpstr>table3!Print_Area</vt:lpstr>
      <vt:lpstr>table4!Print_Area</vt:lpstr>
      <vt:lpstr>'Tbl 7 - State'!Print_Area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Donna Gunning</cp:lastModifiedBy>
  <cp:lastPrinted>2016-04-22T18:18:41Z</cp:lastPrinted>
  <dcterms:created xsi:type="dcterms:W3CDTF">1998-03-02T22:29:13Z</dcterms:created>
  <dcterms:modified xsi:type="dcterms:W3CDTF">2016-05-04T21:50:09Z</dcterms:modified>
</cp:coreProperties>
</file>