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readOnlyRecommended="1" userName="Donna Gunning" reservationPassword="DE32"/>
  <workbookPr showInkAnnotation="0" defaultThemeVersion="124226"/>
  <bookViews>
    <workbookView xWindow="-30" yWindow="3585" windowWidth="12120" windowHeight="8730" tabRatio="841"/>
  </bookViews>
  <sheets>
    <sheet name="table 1" sheetId="15" r:id="rId1"/>
    <sheet name="table 2a" sheetId="36" r:id="rId2"/>
    <sheet name="table3" sheetId="17" r:id="rId3"/>
    <sheet name="table4" sheetId="18" r:id="rId4"/>
    <sheet name="table5" sheetId="19" r:id="rId5"/>
    <sheet name="table 6" sheetId="20" r:id="rId6"/>
    <sheet name="Tbl 7 - State" sheetId="3" r:id="rId7"/>
    <sheet name="Tbl7b - State" sheetId="6" r:id="rId8"/>
    <sheet name="Tbl7c - State" sheetId="34" r:id="rId9"/>
    <sheet name="Tbl7d - State" sheetId="7" r:id="rId10"/>
    <sheet name="Tbl7e - State" sheetId="35" r:id="rId11"/>
    <sheet name="Tbl8 - Fed" sheetId="2" r:id="rId12"/>
    <sheet name="Tbl8b - Fed" sheetId="28" r:id="rId13"/>
    <sheet name="Tbl8c - Fed" sheetId="29" r:id="rId14"/>
    <sheet name="Tbl8d - Fed" sheetId="30" r:id="rId15"/>
    <sheet name="Tbl8e - Fed" sheetId="31" r:id="rId16"/>
    <sheet name="table9" sheetId="21" r:id="rId17"/>
    <sheet name="table 10" sheetId="22" r:id="rId18"/>
    <sheet name="table11" sheetId="23" r:id="rId19"/>
    <sheet name="table12" sheetId="24" r:id="rId20"/>
    <sheet name="Table 12 Continued" sheetId="37" r:id="rId21"/>
  </sheets>
  <definedNames>
    <definedName name="_xlnm.Print_Area" localSheetId="0">'table 1'!$A$1:$L$41</definedName>
    <definedName name="_xlnm.Print_Area" localSheetId="5">'table 6'!$A$1:$P$43</definedName>
    <definedName name="_xlnm.Print_Area" localSheetId="18">table11!$A$1:$F$47</definedName>
    <definedName name="_xlnm.Print_Area" localSheetId="2">table3!$A$1:$L$42</definedName>
    <definedName name="_xlnm.Print_Area" localSheetId="3">table4!$A$1:$K$39</definedName>
    <definedName name="_xlnm.Print_Area" localSheetId="6">'Tbl 7 - State'!$A$1:$H$40</definedName>
  </definedNames>
  <calcPr calcId="145621"/>
</workbook>
</file>

<file path=xl/calcChain.xml><?xml version="1.0" encoding="utf-8"?>
<calcChain xmlns="http://schemas.openxmlformats.org/spreadsheetml/2006/main">
  <c r="R16" i="15" l="1"/>
  <c r="R17" i="15"/>
  <c r="R18" i="15"/>
  <c r="R19" i="15"/>
  <c r="R20" i="15"/>
  <c r="R22" i="15"/>
  <c r="R23" i="15"/>
  <c r="R24" i="15"/>
  <c r="R25" i="15"/>
  <c r="R26" i="15"/>
  <c r="R28" i="15"/>
  <c r="R29" i="15"/>
  <c r="R30" i="15"/>
  <c r="R31" i="15"/>
  <c r="R32" i="15"/>
  <c r="R34" i="15"/>
  <c r="R35" i="15"/>
  <c r="R36" i="15"/>
  <c r="R37" i="15"/>
  <c r="R11" i="15"/>
  <c r="R12" i="15"/>
  <c r="R13" i="15"/>
  <c r="R14" i="15"/>
  <c r="R10" i="15"/>
  <c r="D10" i="22" l="1"/>
  <c r="D18" i="22"/>
  <c r="D19" i="22"/>
  <c r="D20" i="22"/>
  <c r="D21" i="22"/>
  <c r="D22" i="22"/>
  <c r="D24" i="22"/>
  <c r="D25" i="22"/>
  <c r="D26" i="22"/>
  <c r="D27" i="22"/>
  <c r="D28" i="22"/>
  <c r="D30" i="22"/>
  <c r="D31" i="22"/>
  <c r="D32" i="22"/>
  <c r="D33" i="22"/>
  <c r="D34" i="22"/>
  <c r="D36" i="22"/>
  <c r="D37" i="22"/>
  <c r="D38" i="22"/>
  <c r="D39" i="22"/>
  <c r="D13" i="22"/>
  <c r="D14" i="22"/>
  <c r="D15" i="22"/>
  <c r="D16" i="22"/>
  <c r="D12" i="22"/>
  <c r="B18" i="2" l="1"/>
  <c r="B19" i="2"/>
  <c r="B20" i="2"/>
  <c r="B21" i="2"/>
  <c r="B22" i="2"/>
  <c r="B24" i="2"/>
  <c r="B25" i="2"/>
  <c r="B26" i="2"/>
  <c r="B27" i="2"/>
  <c r="B28" i="2"/>
  <c r="B30" i="2"/>
  <c r="B31" i="2"/>
  <c r="B32" i="2"/>
  <c r="B33" i="2"/>
  <c r="B34" i="2"/>
  <c r="B36" i="2"/>
  <c r="B37" i="2"/>
  <c r="B38" i="2"/>
  <c r="B39" i="2"/>
  <c r="B13" i="2"/>
  <c r="B14" i="2"/>
  <c r="B15" i="2"/>
  <c r="B16" i="2"/>
  <c r="B10" i="21" l="1"/>
  <c r="G12" i="37"/>
  <c r="B29" i="15" l="1"/>
  <c r="B30" i="15"/>
  <c r="B31" i="15"/>
  <c r="B32" i="15"/>
  <c r="K32" i="17"/>
  <c r="B30" i="17"/>
  <c r="K30" i="17" s="1"/>
  <c r="B31" i="17"/>
  <c r="J31" i="17" s="1"/>
  <c r="B32" i="17"/>
  <c r="L32" i="17" s="1"/>
  <c r="B33" i="17"/>
  <c r="L33" i="17" s="1"/>
  <c r="H32" i="18"/>
  <c r="I32" i="18"/>
  <c r="K32" i="18"/>
  <c r="B30" i="18"/>
  <c r="J30" i="18" s="1"/>
  <c r="B31" i="18"/>
  <c r="J31" i="18" s="1"/>
  <c r="B32" i="18"/>
  <c r="J32" i="18" s="1"/>
  <c r="B33" i="18"/>
  <c r="J33" i="18" s="1"/>
  <c r="M32" i="20"/>
  <c r="N32" i="20"/>
  <c r="O32" i="20"/>
  <c r="P32" i="20"/>
  <c r="M33" i="20"/>
  <c r="N33" i="20"/>
  <c r="O33" i="20"/>
  <c r="P33" i="20"/>
  <c r="B33" i="20"/>
  <c r="B34" i="20"/>
  <c r="O34" i="20" s="1"/>
  <c r="L30" i="15" l="1"/>
  <c r="T30" i="15"/>
  <c r="L29" i="15"/>
  <c r="T29" i="15"/>
  <c r="L32" i="15"/>
  <c r="T32" i="15"/>
  <c r="J31" i="15"/>
  <c r="T31" i="15"/>
  <c r="I33" i="18"/>
  <c r="H33" i="18"/>
  <c r="I30" i="18"/>
  <c r="I31" i="18"/>
  <c r="H31" i="18"/>
  <c r="H30" i="18"/>
  <c r="K33" i="18"/>
  <c r="K31" i="18"/>
  <c r="K30" i="18"/>
  <c r="J32" i="17"/>
  <c r="I32" i="17"/>
  <c r="K31" i="17"/>
  <c r="I31" i="17"/>
  <c r="K33" i="17"/>
  <c r="J30" i="17"/>
  <c r="L31" i="17"/>
  <c r="I31" i="15"/>
  <c r="I32" i="15"/>
  <c r="L31" i="15"/>
  <c r="K29" i="15"/>
  <c r="K30" i="15"/>
  <c r="J30" i="15"/>
  <c r="J29" i="15"/>
  <c r="K32" i="15"/>
  <c r="I30" i="15"/>
  <c r="I29" i="15"/>
  <c r="J32" i="15"/>
  <c r="N34" i="20"/>
  <c r="P34" i="20"/>
  <c r="M34" i="20"/>
  <c r="J33" i="17"/>
  <c r="I33" i="17"/>
  <c r="I30" i="17"/>
  <c r="L30" i="17"/>
  <c r="K31" i="15"/>
  <c r="B17" i="18" l="1"/>
  <c r="H17" i="18" s="1"/>
  <c r="B18" i="18"/>
  <c r="H18" i="18" s="1"/>
  <c r="B19" i="18"/>
  <c r="H19" i="18" s="1"/>
  <c r="B20" i="18"/>
  <c r="H20" i="18" s="1"/>
  <c r="B21" i="18"/>
  <c r="H21" i="18" s="1"/>
  <c r="B23" i="18"/>
  <c r="H23" i="18" s="1"/>
  <c r="B24" i="18"/>
  <c r="H24" i="18" s="1"/>
  <c r="B25" i="18"/>
  <c r="H25" i="18" s="1"/>
  <c r="B26" i="18"/>
  <c r="H26" i="18" s="1"/>
  <c r="B27" i="18"/>
  <c r="H27" i="18" s="1"/>
  <c r="B29" i="18"/>
  <c r="H29" i="18" s="1"/>
  <c r="B35" i="18"/>
  <c r="H35" i="18" s="1"/>
  <c r="B36" i="18"/>
  <c r="H36" i="18" s="1"/>
  <c r="B37" i="18"/>
  <c r="H37" i="18" s="1"/>
  <c r="B38" i="18"/>
  <c r="H38" i="18" s="1"/>
  <c r="B12" i="18"/>
  <c r="H12" i="18" s="1"/>
  <c r="B13" i="18"/>
  <c r="H13" i="18" s="1"/>
  <c r="B14" i="18"/>
  <c r="H14" i="18" s="1"/>
  <c r="B15" i="18"/>
  <c r="H15" i="18" s="1"/>
  <c r="B11" i="18"/>
  <c r="H11" i="18" s="1"/>
  <c r="V17" i="36" l="1"/>
  <c r="V18" i="36"/>
  <c r="V19" i="36"/>
  <c r="V20" i="36"/>
  <c r="V21" i="36"/>
  <c r="V23" i="36"/>
  <c r="V24" i="36"/>
  <c r="V25" i="36"/>
  <c r="V26" i="36"/>
  <c r="V27" i="36"/>
  <c r="V29" i="36"/>
  <c r="V30" i="36"/>
  <c r="V31" i="36"/>
  <c r="V32" i="36"/>
  <c r="V33" i="36"/>
  <c r="V35" i="36"/>
  <c r="V36" i="36"/>
  <c r="V37" i="36"/>
  <c r="V38" i="36"/>
  <c r="V12" i="36"/>
  <c r="V13" i="36"/>
  <c r="V14" i="36"/>
  <c r="V15" i="36"/>
  <c r="V11" i="36"/>
  <c r="C12" i="3" l="1"/>
  <c r="C13" i="3"/>
  <c r="C14" i="3"/>
  <c r="C15" i="3"/>
  <c r="C16" i="3"/>
  <c r="C18" i="3"/>
  <c r="C19" i="3"/>
  <c r="C20" i="3"/>
  <c r="C21" i="3"/>
  <c r="C22" i="3"/>
  <c r="C24" i="3"/>
  <c r="C25" i="3"/>
  <c r="C26" i="3"/>
  <c r="C27" i="3"/>
  <c r="C28" i="3"/>
  <c r="C30" i="3"/>
  <c r="C31" i="3"/>
  <c r="C32" i="3"/>
  <c r="C33" i="3"/>
  <c r="C34" i="3"/>
  <c r="C36" i="3"/>
  <c r="C37" i="3"/>
  <c r="C38" i="3"/>
  <c r="C39" i="3"/>
  <c r="E10" i="21" l="1"/>
  <c r="E9" i="23" l="1"/>
  <c r="C9" i="19" l="1"/>
  <c r="C9" i="23" l="1"/>
  <c r="B9" i="23" l="1"/>
  <c r="J10" i="21" l="1"/>
  <c r="F10" i="22" l="1"/>
  <c r="F10" i="21"/>
  <c r="B12" i="2" l="1"/>
  <c r="G8" i="15" l="1"/>
  <c r="C8" i="15"/>
  <c r="D8" i="15"/>
  <c r="D15" i="21"/>
  <c r="D16" i="21"/>
  <c r="D10" i="30"/>
  <c r="I10" i="31"/>
  <c r="H10" i="31"/>
  <c r="B39" i="3" l="1"/>
  <c r="B38" i="3"/>
  <c r="B33" i="3"/>
  <c r="B32" i="3"/>
  <c r="B30" i="3"/>
  <c r="B28" i="3"/>
  <c r="B22" i="3"/>
  <c r="B20" i="3"/>
  <c r="B18" i="3"/>
  <c r="B15" i="3"/>
  <c r="B14" i="3"/>
  <c r="B13" i="3"/>
  <c r="B12" i="3"/>
  <c r="H11" i="34"/>
  <c r="G11" i="34"/>
  <c r="F31" i="23"/>
  <c r="H39" i="21"/>
  <c r="H38" i="21"/>
  <c r="H37" i="21"/>
  <c r="H36" i="21"/>
  <c r="H34" i="21"/>
  <c r="H33" i="21"/>
  <c r="H32" i="21"/>
  <c r="G31" i="21"/>
  <c r="H30" i="21"/>
  <c r="H28" i="21"/>
  <c r="G27" i="21"/>
  <c r="H22" i="21"/>
  <c r="G21" i="21"/>
  <c r="H20" i="21"/>
  <c r="H19" i="21"/>
  <c r="H18" i="21"/>
  <c r="H16" i="21"/>
  <c r="H15" i="21"/>
  <c r="H14" i="21"/>
  <c r="H13" i="21"/>
  <c r="B39" i="20"/>
  <c r="B37" i="20"/>
  <c r="B32" i="20"/>
  <c r="B31" i="20"/>
  <c r="B30" i="20"/>
  <c r="M30" i="20" s="1"/>
  <c r="B27" i="20"/>
  <c r="M27" i="20" s="1"/>
  <c r="B26" i="20"/>
  <c r="B25" i="20"/>
  <c r="B22" i="20"/>
  <c r="B20" i="20"/>
  <c r="B18" i="20"/>
  <c r="B16" i="20"/>
  <c r="B15" i="20"/>
  <c r="M15" i="20" s="1"/>
  <c r="B13" i="20"/>
  <c r="M13" i="20" s="1"/>
  <c r="B12" i="20"/>
  <c r="C10" i="31"/>
  <c r="B10" i="31"/>
  <c r="K10" i="31"/>
  <c r="I10" i="28"/>
  <c r="E10" i="29"/>
  <c r="D10" i="29"/>
  <c r="C10" i="29"/>
  <c r="B10" i="29"/>
  <c r="I10" i="29"/>
  <c r="H10" i="29"/>
  <c r="G10" i="29"/>
  <c r="F10" i="29"/>
  <c r="G10" i="31"/>
  <c r="H10" i="30"/>
  <c r="G10" i="30"/>
  <c r="F10" i="30"/>
  <c r="E10" i="30"/>
  <c r="C10" i="30"/>
  <c r="B10" i="30"/>
  <c r="C10" i="2"/>
  <c r="D10" i="2"/>
  <c r="E10" i="2"/>
  <c r="F10" i="2"/>
  <c r="G10" i="2"/>
  <c r="H10" i="2"/>
  <c r="I10" i="2"/>
  <c r="J10" i="2"/>
  <c r="K10" i="2"/>
  <c r="G10" i="28"/>
  <c r="F10" i="28"/>
  <c r="D10" i="28"/>
  <c r="C10" i="28"/>
  <c r="B10" i="28"/>
  <c r="E10" i="28"/>
  <c r="H12" i="37"/>
  <c r="I12" i="37"/>
  <c r="J12" i="37"/>
  <c r="H13" i="37"/>
  <c r="I13" i="37"/>
  <c r="J13" i="37"/>
  <c r="H14" i="37"/>
  <c r="I14" i="37"/>
  <c r="J14" i="37"/>
  <c r="H15" i="37"/>
  <c r="I15" i="37"/>
  <c r="J15" i="37"/>
  <c r="H16" i="37"/>
  <c r="I16" i="37"/>
  <c r="J16" i="37"/>
  <c r="H18" i="37"/>
  <c r="I18" i="37"/>
  <c r="H19" i="37"/>
  <c r="I19" i="37"/>
  <c r="J19" i="37"/>
  <c r="H20" i="37"/>
  <c r="J20" i="37"/>
  <c r="H21" i="37"/>
  <c r="I21" i="37"/>
  <c r="J21" i="37"/>
  <c r="H22" i="37"/>
  <c r="J22" i="37"/>
  <c r="H24" i="37"/>
  <c r="I24" i="37"/>
  <c r="J24" i="37"/>
  <c r="H25" i="37"/>
  <c r="J25" i="37"/>
  <c r="H26" i="37"/>
  <c r="I26" i="37"/>
  <c r="J26" i="37"/>
  <c r="H27" i="37"/>
  <c r="J27" i="37"/>
  <c r="H28" i="37"/>
  <c r="I28" i="37"/>
  <c r="J28" i="37"/>
  <c r="H30" i="37"/>
  <c r="I30" i="37"/>
  <c r="J30" i="37"/>
  <c r="J31" i="37"/>
  <c r="H32" i="37"/>
  <c r="I32" i="37"/>
  <c r="J32" i="37"/>
  <c r="H33" i="37"/>
  <c r="J33" i="37"/>
  <c r="H34" i="37"/>
  <c r="I34" i="37"/>
  <c r="J34" i="37"/>
  <c r="H36" i="37"/>
  <c r="J36" i="37"/>
  <c r="H37" i="37"/>
  <c r="I37" i="37"/>
  <c r="J37" i="37"/>
  <c r="H38" i="37"/>
  <c r="J38" i="37"/>
  <c r="H39" i="37"/>
  <c r="I39" i="37"/>
  <c r="J39" i="37"/>
  <c r="H12" i="24"/>
  <c r="I12" i="24"/>
  <c r="J12" i="24"/>
  <c r="H13" i="24"/>
  <c r="I13" i="24"/>
  <c r="H14" i="24"/>
  <c r="I14" i="24"/>
  <c r="J14" i="24"/>
  <c r="H15" i="24"/>
  <c r="I15" i="24"/>
  <c r="J15" i="24"/>
  <c r="H16" i="24"/>
  <c r="J16" i="24"/>
  <c r="H18" i="24"/>
  <c r="I18" i="24"/>
  <c r="H19" i="24"/>
  <c r="J19" i="24"/>
  <c r="H20" i="24"/>
  <c r="I20" i="24"/>
  <c r="J20" i="24"/>
  <c r="H21" i="24"/>
  <c r="J21" i="24"/>
  <c r="H22" i="24"/>
  <c r="I22" i="24"/>
  <c r="J22" i="24"/>
  <c r="J24" i="24"/>
  <c r="H25" i="24"/>
  <c r="I25" i="24"/>
  <c r="J25" i="24"/>
  <c r="H26" i="24"/>
  <c r="J26" i="24"/>
  <c r="H27" i="24"/>
  <c r="I27" i="24"/>
  <c r="J27" i="24"/>
  <c r="H28" i="24"/>
  <c r="J28" i="24"/>
  <c r="H30" i="24"/>
  <c r="I30" i="24"/>
  <c r="J30" i="24"/>
  <c r="H31" i="24"/>
  <c r="I31" i="24"/>
  <c r="J31" i="24"/>
  <c r="H32" i="24"/>
  <c r="J32" i="24"/>
  <c r="H33" i="24"/>
  <c r="I33" i="24"/>
  <c r="J33" i="24"/>
  <c r="H34" i="24"/>
  <c r="J34" i="24"/>
  <c r="H36" i="24"/>
  <c r="I36" i="24"/>
  <c r="J36" i="24"/>
  <c r="H37" i="24"/>
  <c r="J37" i="24"/>
  <c r="H38" i="24"/>
  <c r="I38" i="24"/>
  <c r="J38" i="24"/>
  <c r="J39" i="24"/>
  <c r="D11" i="23"/>
  <c r="F11" i="23"/>
  <c r="D12" i="23"/>
  <c r="F12" i="23"/>
  <c r="D13" i="23"/>
  <c r="F13" i="23"/>
  <c r="D14" i="23"/>
  <c r="F14" i="23"/>
  <c r="D15" i="23"/>
  <c r="F15" i="23"/>
  <c r="D17" i="23"/>
  <c r="F17" i="23"/>
  <c r="D18" i="23"/>
  <c r="F18" i="23"/>
  <c r="D19" i="23"/>
  <c r="F19" i="23"/>
  <c r="D20" i="23"/>
  <c r="F20" i="23"/>
  <c r="D21" i="23"/>
  <c r="F21" i="23"/>
  <c r="D23" i="23"/>
  <c r="F23" i="23"/>
  <c r="D24" i="23"/>
  <c r="F24" i="23"/>
  <c r="D25" i="23"/>
  <c r="F25" i="23"/>
  <c r="D26" i="23"/>
  <c r="F26" i="23"/>
  <c r="D27" i="23"/>
  <c r="F27" i="23"/>
  <c r="D29" i="23"/>
  <c r="F29" i="23"/>
  <c r="D30" i="23"/>
  <c r="F30" i="23"/>
  <c r="D31" i="23"/>
  <c r="D32" i="23"/>
  <c r="F32" i="23"/>
  <c r="D33" i="23"/>
  <c r="F33" i="23"/>
  <c r="D35" i="23"/>
  <c r="F35" i="23"/>
  <c r="D36" i="23"/>
  <c r="F36" i="23"/>
  <c r="D37" i="23"/>
  <c r="F37" i="23"/>
  <c r="D38" i="23"/>
  <c r="F38" i="23"/>
  <c r="B10" i="22"/>
  <c r="E10" i="22"/>
  <c r="H13" i="22"/>
  <c r="H14" i="22"/>
  <c r="H15" i="22"/>
  <c r="H16" i="22"/>
  <c r="H19" i="22"/>
  <c r="H27" i="22"/>
  <c r="H28" i="22"/>
  <c r="H31" i="22"/>
  <c r="H32" i="22"/>
  <c r="H33" i="22"/>
  <c r="H34" i="22"/>
  <c r="H36" i="22"/>
  <c r="H37" i="22"/>
  <c r="H38" i="22"/>
  <c r="H39" i="22"/>
  <c r="C10" i="21"/>
  <c r="D12" i="21"/>
  <c r="D13" i="21"/>
  <c r="G13" i="21"/>
  <c r="D14" i="21"/>
  <c r="G14" i="21"/>
  <c r="G15" i="21"/>
  <c r="G16" i="21"/>
  <c r="D18" i="21"/>
  <c r="G18" i="21"/>
  <c r="D19" i="21"/>
  <c r="G19" i="21"/>
  <c r="D20" i="21"/>
  <c r="G20" i="21"/>
  <c r="D21" i="21"/>
  <c r="D22" i="21"/>
  <c r="G22" i="21"/>
  <c r="D24" i="21"/>
  <c r="D25" i="21"/>
  <c r="D26" i="21"/>
  <c r="D27" i="21"/>
  <c r="D28" i="21"/>
  <c r="G28" i="21"/>
  <c r="D30" i="21"/>
  <c r="G30" i="21"/>
  <c r="D31" i="21"/>
  <c r="D32" i="21"/>
  <c r="G32" i="21"/>
  <c r="I32" i="21" s="1"/>
  <c r="D33" i="21"/>
  <c r="G33" i="21"/>
  <c r="I33" i="21" s="1"/>
  <c r="D34" i="21"/>
  <c r="G34" i="21"/>
  <c r="D36" i="21"/>
  <c r="G36" i="21"/>
  <c r="D37" i="21"/>
  <c r="D38" i="21"/>
  <c r="G38" i="21"/>
  <c r="D39" i="21"/>
  <c r="D10" i="31"/>
  <c r="E10" i="31"/>
  <c r="F10" i="31"/>
  <c r="J10" i="31"/>
  <c r="L10" i="31"/>
  <c r="I10" i="30"/>
  <c r="K10" i="30"/>
  <c r="L10" i="30"/>
  <c r="J10" i="30"/>
  <c r="J10" i="29"/>
  <c r="H10" i="28"/>
  <c r="J10" i="28"/>
  <c r="J9" i="35"/>
  <c r="B9" i="35"/>
  <c r="F9" i="35"/>
  <c r="B11" i="7"/>
  <c r="C11" i="7"/>
  <c r="D11" i="7"/>
  <c r="E11" i="7"/>
  <c r="F11" i="7"/>
  <c r="C11" i="34"/>
  <c r="D11" i="34"/>
  <c r="E11" i="34"/>
  <c r="B11" i="34"/>
  <c r="B10" i="6"/>
  <c r="C10" i="6"/>
  <c r="D10" i="6"/>
  <c r="E10" i="6"/>
  <c r="G10" i="6"/>
  <c r="H10" i="6"/>
  <c r="I10" i="6"/>
  <c r="E10" i="3"/>
  <c r="F10" i="3"/>
  <c r="G10" i="3"/>
  <c r="H10" i="3"/>
  <c r="C10" i="20"/>
  <c r="D10" i="20"/>
  <c r="E10" i="20"/>
  <c r="F10" i="20"/>
  <c r="G10" i="20"/>
  <c r="I10" i="20"/>
  <c r="K10" i="20"/>
  <c r="B14" i="20"/>
  <c r="M14" i="20" s="1"/>
  <c r="B19" i="20"/>
  <c r="M19" i="20" s="1"/>
  <c r="B21" i="20"/>
  <c r="M21" i="20" s="1"/>
  <c r="B24" i="20"/>
  <c r="M24" i="20" s="1"/>
  <c r="B28" i="20"/>
  <c r="M28" i="20" s="1"/>
  <c r="B36" i="20"/>
  <c r="M36" i="20" s="1"/>
  <c r="B38" i="20"/>
  <c r="M38" i="20" s="1"/>
  <c r="D9" i="19"/>
  <c r="E9" i="19"/>
  <c r="F9" i="19"/>
  <c r="G9" i="19"/>
  <c r="B11" i="19"/>
  <c r="I11" i="19" s="1"/>
  <c r="B12" i="19"/>
  <c r="I12" i="19" s="1"/>
  <c r="B13" i="19"/>
  <c r="I13" i="19" s="1"/>
  <c r="B14" i="19"/>
  <c r="I14" i="19" s="1"/>
  <c r="B15" i="19"/>
  <c r="I15" i="19" s="1"/>
  <c r="B17" i="19"/>
  <c r="I17" i="19" s="1"/>
  <c r="B18" i="19"/>
  <c r="I18" i="19" s="1"/>
  <c r="B19" i="19"/>
  <c r="I19" i="19" s="1"/>
  <c r="B20" i="19"/>
  <c r="I20" i="19" s="1"/>
  <c r="B21" i="19"/>
  <c r="I21" i="19" s="1"/>
  <c r="B23" i="19"/>
  <c r="I23" i="19" s="1"/>
  <c r="B24" i="19"/>
  <c r="I24" i="19" s="1"/>
  <c r="B25" i="19"/>
  <c r="I25" i="19" s="1"/>
  <c r="B26" i="19"/>
  <c r="I26" i="19" s="1"/>
  <c r="B27" i="19"/>
  <c r="I27" i="19" s="1"/>
  <c r="B29" i="19"/>
  <c r="I29" i="19" s="1"/>
  <c r="B30" i="19"/>
  <c r="I30" i="19" s="1"/>
  <c r="B31" i="19"/>
  <c r="I31" i="19" s="1"/>
  <c r="B32" i="19"/>
  <c r="I32" i="19" s="1"/>
  <c r="B33" i="19"/>
  <c r="I33" i="19" s="1"/>
  <c r="B35" i="19"/>
  <c r="I35" i="19" s="1"/>
  <c r="B36" i="19"/>
  <c r="I36" i="19" s="1"/>
  <c r="B37" i="19"/>
  <c r="I37" i="19" s="1"/>
  <c r="B38" i="19"/>
  <c r="I38" i="19" s="1"/>
  <c r="C9" i="18"/>
  <c r="D9" i="18"/>
  <c r="E9" i="18"/>
  <c r="F9" i="18"/>
  <c r="G9" i="18"/>
  <c r="K29" i="18"/>
  <c r="C9" i="36"/>
  <c r="D9" i="36"/>
  <c r="G9" i="36"/>
  <c r="J26" i="18"/>
  <c r="D10" i="3"/>
  <c r="M10" i="31"/>
  <c r="K10" i="28"/>
  <c r="F9" i="23"/>
  <c r="D9" i="23"/>
  <c r="C10" i="22"/>
  <c r="H39" i="24"/>
  <c r="H24" i="24"/>
  <c r="H31" i="37"/>
  <c r="J18" i="37"/>
  <c r="O31" i="20" l="1"/>
  <c r="P31" i="20"/>
  <c r="M31" i="20"/>
  <c r="N31" i="20"/>
  <c r="L32" i="19"/>
  <c r="L27" i="19"/>
  <c r="L18" i="19"/>
  <c r="L13" i="19"/>
  <c r="L36" i="19"/>
  <c r="L26" i="19"/>
  <c r="L17" i="19"/>
  <c r="L12" i="19"/>
  <c r="L35" i="19"/>
  <c r="L30" i="19"/>
  <c r="L25" i="19"/>
  <c r="L20" i="19"/>
  <c r="L37" i="19"/>
  <c r="L23" i="19"/>
  <c r="L31" i="19"/>
  <c r="L21" i="19"/>
  <c r="L38" i="19"/>
  <c r="L33" i="19"/>
  <c r="L29" i="19"/>
  <c r="L24" i="19"/>
  <c r="L19" i="19"/>
  <c r="L14" i="19"/>
  <c r="D10" i="21"/>
  <c r="I36" i="21"/>
  <c r="K36" i="21" s="1"/>
  <c r="L36" i="21" s="1"/>
  <c r="I34" i="21"/>
  <c r="K34" i="21" s="1"/>
  <c r="L34" i="21" s="1"/>
  <c r="I16" i="21"/>
  <c r="K16" i="21" s="1"/>
  <c r="L16" i="21" s="1"/>
  <c r="O21" i="20"/>
  <c r="M16" i="20"/>
  <c r="P16" i="20"/>
  <c r="P38" i="20"/>
  <c r="K33" i="19"/>
  <c r="B12" i="37"/>
  <c r="B9" i="19"/>
  <c r="J9" i="19" s="1"/>
  <c r="J19" i="18"/>
  <c r="J35" i="18"/>
  <c r="J12" i="18"/>
  <c r="J29" i="18"/>
  <c r="B15" i="37"/>
  <c r="G15" i="37" s="1"/>
  <c r="G10" i="22"/>
  <c r="H30" i="22"/>
  <c r="I30" i="22"/>
  <c r="B35" i="15"/>
  <c r="T35" i="15" s="1"/>
  <c r="B31" i="3"/>
  <c r="B37" i="3"/>
  <c r="B27" i="3"/>
  <c r="L15" i="19"/>
  <c r="J30" i="19"/>
  <c r="K25" i="19"/>
  <c r="K32" i="19"/>
  <c r="J19" i="19"/>
  <c r="J12" i="19"/>
  <c r="K27" i="18"/>
  <c r="K18" i="18"/>
  <c r="J37" i="18"/>
  <c r="I36" i="22"/>
  <c r="I27" i="22"/>
  <c r="I25" i="22"/>
  <c r="H25" i="22"/>
  <c r="I28" i="22"/>
  <c r="I26" i="22"/>
  <c r="H26" i="22"/>
  <c r="I24" i="22"/>
  <c r="H24" i="22"/>
  <c r="I18" i="22"/>
  <c r="H18" i="22"/>
  <c r="I22" i="22"/>
  <c r="H22" i="22"/>
  <c r="I21" i="22"/>
  <c r="H21" i="22"/>
  <c r="I20" i="22"/>
  <c r="H20" i="22"/>
  <c r="B16" i="3"/>
  <c r="B24" i="3"/>
  <c r="B19" i="3"/>
  <c r="B14" i="17"/>
  <c r="I14" i="17" s="1"/>
  <c r="O36" i="20"/>
  <c r="K27" i="19"/>
  <c r="J20" i="19"/>
  <c r="K13" i="19"/>
  <c r="J27" i="19"/>
  <c r="J25" i="19"/>
  <c r="J13" i="19"/>
  <c r="J36" i="19"/>
  <c r="J23" i="19"/>
  <c r="K19" i="19"/>
  <c r="J38" i="19"/>
  <c r="J35" i="19"/>
  <c r="J33" i="19"/>
  <c r="J32" i="19"/>
  <c r="K20" i="19"/>
  <c r="J18" i="19"/>
  <c r="J15" i="19"/>
  <c r="J27" i="18"/>
  <c r="I27" i="18"/>
  <c r="K11" i="18"/>
  <c r="I12" i="18"/>
  <c r="J14" i="18"/>
  <c r="B26" i="3"/>
  <c r="B22" i="15"/>
  <c r="B21" i="3"/>
  <c r="B37" i="15"/>
  <c r="T37" i="15" s="1"/>
  <c r="K38" i="19"/>
  <c r="K38" i="18"/>
  <c r="I38" i="18"/>
  <c r="J37" i="19"/>
  <c r="I37" i="18"/>
  <c r="K36" i="19"/>
  <c r="K36" i="18"/>
  <c r="K35" i="19"/>
  <c r="K30" i="19"/>
  <c r="J29" i="19"/>
  <c r="J26" i="19"/>
  <c r="I26" i="18"/>
  <c r="K25" i="18"/>
  <c r="J24" i="19"/>
  <c r="K23" i="19"/>
  <c r="K23" i="18"/>
  <c r="J21" i="19"/>
  <c r="K20" i="18"/>
  <c r="I20" i="18"/>
  <c r="I19" i="18"/>
  <c r="J17" i="19"/>
  <c r="K15" i="19"/>
  <c r="J14" i="19"/>
  <c r="K13" i="18"/>
  <c r="B17" i="15"/>
  <c r="B25" i="3"/>
  <c r="L11" i="19"/>
  <c r="I38" i="22"/>
  <c r="I33" i="22"/>
  <c r="I31" i="22"/>
  <c r="I19" i="22"/>
  <c r="I15" i="22"/>
  <c r="I13" i="22"/>
  <c r="K12" i="18"/>
  <c r="J11" i="19"/>
  <c r="B14" i="15"/>
  <c r="B12" i="24"/>
  <c r="G12" i="24" s="1"/>
  <c r="G9" i="17"/>
  <c r="N12" i="20"/>
  <c r="P12" i="20"/>
  <c r="O12" i="20"/>
  <c r="B14" i="24"/>
  <c r="G14" i="24" s="1"/>
  <c r="B14" i="37"/>
  <c r="G14" i="37" s="1"/>
  <c r="O27" i="20"/>
  <c r="B11" i="17"/>
  <c r="B13" i="24"/>
  <c r="G13" i="24" s="1"/>
  <c r="B34" i="3"/>
  <c r="B20" i="15"/>
  <c r="T20" i="15" s="1"/>
  <c r="K21" i="19"/>
  <c r="B30" i="24"/>
  <c r="G30" i="24" s="1"/>
  <c r="B28" i="24"/>
  <c r="G28" i="24" s="1"/>
  <c r="C9" i="17"/>
  <c r="J31" i="19"/>
  <c r="N14" i="20"/>
  <c r="K17" i="19"/>
  <c r="K11" i="19"/>
  <c r="K37" i="19"/>
  <c r="K31" i="19"/>
  <c r="K29" i="19"/>
  <c r="K24" i="19"/>
  <c r="K26" i="19"/>
  <c r="B26" i="24"/>
  <c r="G26" i="24" s="1"/>
  <c r="B24" i="24"/>
  <c r="G24" i="24" s="1"/>
  <c r="B21" i="24"/>
  <c r="G21" i="24" s="1"/>
  <c r="B19" i="24"/>
  <c r="G19" i="24" s="1"/>
  <c r="K18" i="19"/>
  <c r="K14" i="19"/>
  <c r="K12" i="19"/>
  <c r="J36" i="18"/>
  <c r="I35" i="18"/>
  <c r="K26" i="18"/>
  <c r="I23" i="18"/>
  <c r="J17" i="18"/>
  <c r="J21" i="18"/>
  <c r="I18" i="18"/>
  <c r="I17" i="18"/>
  <c r="K15" i="18"/>
  <c r="I14" i="18"/>
  <c r="I11" i="18"/>
  <c r="I13" i="18"/>
  <c r="I29" i="18"/>
  <c r="K37" i="18"/>
  <c r="I36" i="18"/>
  <c r="J13" i="18"/>
  <c r="J38" i="18"/>
  <c r="K35" i="18"/>
  <c r="J24" i="18"/>
  <c r="I24" i="18"/>
  <c r="I25" i="18"/>
  <c r="I21" i="18"/>
  <c r="K21" i="18"/>
  <c r="J23" i="18"/>
  <c r="J18" i="18"/>
  <c r="K17" i="18"/>
  <c r="I15" i="18"/>
  <c r="B9" i="18"/>
  <c r="K9" i="18" s="1"/>
  <c r="J25" i="18"/>
  <c r="K24" i="18"/>
  <c r="J20" i="18"/>
  <c r="K19" i="18"/>
  <c r="D10" i="24"/>
  <c r="I10" i="24" s="1"/>
  <c r="D10" i="37"/>
  <c r="I10" i="37" s="1"/>
  <c r="J15" i="18"/>
  <c r="K14" i="18"/>
  <c r="J11" i="18"/>
  <c r="C10" i="24"/>
  <c r="H10" i="24" s="1"/>
  <c r="B16" i="24"/>
  <c r="G16" i="24" s="1"/>
  <c r="B18" i="36"/>
  <c r="J18" i="36" s="1"/>
  <c r="B29" i="17"/>
  <c r="J29" i="17" s="1"/>
  <c r="B27" i="17"/>
  <c r="J27" i="17" s="1"/>
  <c r="I39" i="22"/>
  <c r="I37" i="22"/>
  <c r="I34" i="22"/>
  <c r="I32" i="22"/>
  <c r="I16" i="22"/>
  <c r="I14" i="22"/>
  <c r="I12" i="22"/>
  <c r="H12" i="22"/>
  <c r="K33" i="21"/>
  <c r="L33" i="21" s="1"/>
  <c r="K32" i="21"/>
  <c r="L32" i="21" s="1"/>
  <c r="H25" i="21"/>
  <c r="G25" i="21"/>
  <c r="G12" i="21"/>
  <c r="H21" i="21"/>
  <c r="I21" i="21" s="1"/>
  <c r="H24" i="21"/>
  <c r="G24" i="21"/>
  <c r="H26" i="21"/>
  <c r="G26" i="21"/>
  <c r="I38" i="21"/>
  <c r="I30" i="21"/>
  <c r="I28" i="21"/>
  <c r="I22" i="21"/>
  <c r="I20" i="21"/>
  <c r="I19" i="21"/>
  <c r="I18" i="21"/>
  <c r="I14" i="21"/>
  <c r="I13" i="21"/>
  <c r="G39" i="21"/>
  <c r="I39" i="21" s="1"/>
  <c r="G37" i="21"/>
  <c r="I37" i="21" s="1"/>
  <c r="H31" i="21"/>
  <c r="I31" i="21" s="1"/>
  <c r="H27" i="21"/>
  <c r="I27" i="21" s="1"/>
  <c r="I15" i="21"/>
  <c r="H12" i="21"/>
  <c r="B21" i="17"/>
  <c r="I21" i="17" s="1"/>
  <c r="M18" i="20"/>
  <c r="N18" i="20"/>
  <c r="P18" i="20"/>
  <c r="M20" i="20"/>
  <c r="N20" i="20"/>
  <c r="O20" i="20"/>
  <c r="M22" i="20"/>
  <c r="N22" i="20"/>
  <c r="M25" i="20"/>
  <c r="P25" i="20"/>
  <c r="N37" i="20"/>
  <c r="M37" i="20"/>
  <c r="P37" i="20"/>
  <c r="M39" i="20"/>
  <c r="N39" i="20"/>
  <c r="P21" i="20"/>
  <c r="M12" i="20"/>
  <c r="O14" i="20"/>
  <c r="O22" i="20"/>
  <c r="O38" i="20"/>
  <c r="O19" i="20"/>
  <c r="O39" i="20"/>
  <c r="N30" i="20"/>
  <c r="P20" i="20"/>
  <c r="P19" i="20"/>
  <c r="O28" i="20"/>
  <c r="O30" i="20"/>
  <c r="P30" i="20"/>
  <c r="H10" i="20"/>
  <c r="M26" i="20"/>
  <c r="N26" i="20"/>
  <c r="O26" i="20"/>
  <c r="O25" i="20"/>
  <c r="O24" i="20"/>
  <c r="N24" i="20"/>
  <c r="N28" i="20"/>
  <c r="P28" i="20"/>
  <c r="P27" i="20"/>
  <c r="P24" i="20"/>
  <c r="O16" i="20"/>
  <c r="N16" i="20"/>
  <c r="P13" i="20"/>
  <c r="B10" i="20"/>
  <c r="O13" i="20"/>
  <c r="B23" i="36"/>
  <c r="J23" i="36" s="1"/>
  <c r="B18" i="17"/>
  <c r="B25" i="17"/>
  <c r="I25" i="17" s="1"/>
  <c r="B19" i="17"/>
  <c r="L19" i="17" s="1"/>
  <c r="B15" i="24"/>
  <c r="G15" i="24" s="1"/>
  <c r="B22" i="37"/>
  <c r="G22" i="37" s="1"/>
  <c r="B17" i="17"/>
  <c r="J17" i="17" s="1"/>
  <c r="N19" i="20"/>
  <c r="B20" i="17"/>
  <c r="L20" i="17" s="1"/>
  <c r="B24" i="17"/>
  <c r="I24" i="17" s="1"/>
  <c r="B26" i="17"/>
  <c r="I26" i="17" s="1"/>
  <c r="P22" i="20"/>
  <c r="P15" i="20"/>
  <c r="B38" i="17"/>
  <c r="J38" i="17" s="1"/>
  <c r="P39" i="20"/>
  <c r="N38" i="20"/>
  <c r="B35" i="17"/>
  <c r="I35" i="17" s="1"/>
  <c r="N27" i="20"/>
  <c r="P26" i="20"/>
  <c r="N25" i="20"/>
  <c r="N15" i="20"/>
  <c r="P14" i="20"/>
  <c r="B39" i="24"/>
  <c r="G39" i="24" s="1"/>
  <c r="B37" i="24"/>
  <c r="G37" i="24" s="1"/>
  <c r="B34" i="24"/>
  <c r="G34" i="24" s="1"/>
  <c r="B32" i="24"/>
  <c r="G32" i="24" s="1"/>
  <c r="B36" i="37"/>
  <c r="G36" i="37" s="1"/>
  <c r="B33" i="37"/>
  <c r="G33" i="37" s="1"/>
  <c r="B31" i="37"/>
  <c r="G31" i="37" s="1"/>
  <c r="B19" i="37"/>
  <c r="G19" i="37" s="1"/>
  <c r="B16" i="37"/>
  <c r="G16" i="37" s="1"/>
  <c r="B36" i="17"/>
  <c r="I36" i="17" s="1"/>
  <c r="B15" i="17"/>
  <c r="J15" i="17" s="1"/>
  <c r="B36" i="3"/>
  <c r="O37" i="20"/>
  <c r="N36" i="20"/>
  <c r="O18" i="20"/>
  <c r="B38" i="24"/>
  <c r="G38" i="24" s="1"/>
  <c r="B36" i="24"/>
  <c r="G36" i="24" s="1"/>
  <c r="B33" i="24"/>
  <c r="G33" i="24" s="1"/>
  <c r="B31" i="24"/>
  <c r="G31" i="24" s="1"/>
  <c r="B27" i="24"/>
  <c r="G27" i="24" s="1"/>
  <c r="B25" i="24"/>
  <c r="G25" i="24" s="1"/>
  <c r="B22" i="24"/>
  <c r="G22" i="24" s="1"/>
  <c r="B20" i="24"/>
  <c r="G20" i="24" s="1"/>
  <c r="E10" i="24"/>
  <c r="J10" i="24" s="1"/>
  <c r="B18" i="24"/>
  <c r="G18" i="24" s="1"/>
  <c r="B39" i="37"/>
  <c r="G39" i="37" s="1"/>
  <c r="B37" i="37"/>
  <c r="G37" i="37" s="1"/>
  <c r="B34" i="37"/>
  <c r="G34" i="37" s="1"/>
  <c r="B32" i="37"/>
  <c r="G32" i="37" s="1"/>
  <c r="B30" i="37"/>
  <c r="G30" i="37" s="1"/>
  <c r="B27" i="37"/>
  <c r="G27" i="37" s="1"/>
  <c r="B25" i="37"/>
  <c r="G25" i="37" s="1"/>
  <c r="B20" i="37"/>
  <c r="G20" i="37" s="1"/>
  <c r="B18" i="37"/>
  <c r="G18" i="37" s="1"/>
  <c r="E10" i="37"/>
  <c r="J10" i="37" s="1"/>
  <c r="B13" i="37"/>
  <c r="G13" i="37" s="1"/>
  <c r="D9" i="17"/>
  <c r="N21" i="20"/>
  <c r="N13" i="20"/>
  <c r="B38" i="37"/>
  <c r="G38" i="37" s="1"/>
  <c r="B28" i="37"/>
  <c r="G28" i="37" s="1"/>
  <c r="B26" i="37"/>
  <c r="G26" i="37" s="1"/>
  <c r="B24" i="37"/>
  <c r="G24" i="37" s="1"/>
  <c r="B21" i="37"/>
  <c r="G21" i="37" s="1"/>
  <c r="C10" i="37"/>
  <c r="H10" i="37" s="1"/>
  <c r="B10" i="2"/>
  <c r="P36" i="20"/>
  <c r="O15" i="20"/>
  <c r="I37" i="24"/>
  <c r="I34" i="24"/>
  <c r="I32" i="24"/>
  <c r="I28" i="24"/>
  <c r="I26" i="24"/>
  <c r="I24" i="24"/>
  <c r="I21" i="24"/>
  <c r="I19" i="24"/>
  <c r="J18" i="24"/>
  <c r="I16" i="24"/>
  <c r="J13" i="24"/>
  <c r="I38" i="37"/>
  <c r="I36" i="37"/>
  <c r="I33" i="37"/>
  <c r="I31" i="37"/>
  <c r="I27" i="37"/>
  <c r="I25" i="37"/>
  <c r="I22" i="37"/>
  <c r="I20" i="37"/>
  <c r="B37" i="17"/>
  <c r="K37" i="17" s="1"/>
  <c r="B23" i="17"/>
  <c r="I23" i="17" s="1"/>
  <c r="B11" i="15"/>
  <c r="T11" i="15" s="1"/>
  <c r="B12" i="15"/>
  <c r="T12" i="15" s="1"/>
  <c r="C10" i="3"/>
  <c r="K17" i="15" l="1"/>
  <c r="T17" i="15"/>
  <c r="L14" i="15"/>
  <c r="T14" i="15"/>
  <c r="K22" i="15"/>
  <c r="T22" i="15"/>
  <c r="H10" i="22"/>
  <c r="I25" i="21"/>
  <c r="K25" i="21" s="1"/>
  <c r="L25" i="21" s="1"/>
  <c r="I9" i="19"/>
  <c r="K9" i="19"/>
  <c r="L9" i="19"/>
  <c r="I29" i="17"/>
  <c r="I27" i="17"/>
  <c r="B12" i="17"/>
  <c r="K12" i="17" s="1"/>
  <c r="G10" i="21"/>
  <c r="H10" i="21"/>
  <c r="B36" i="36"/>
  <c r="J36" i="36" s="1"/>
  <c r="L21" i="17"/>
  <c r="B15" i="36"/>
  <c r="J15" i="36" s="1"/>
  <c r="J21" i="17"/>
  <c r="I18" i="36"/>
  <c r="K18" i="36"/>
  <c r="I24" i="21"/>
  <c r="K24" i="21" s="1"/>
  <c r="L24" i="21" s="1"/>
  <c r="B13" i="17"/>
  <c r="K13" i="17" s="1"/>
  <c r="B34" i="15"/>
  <c r="B31" i="36"/>
  <c r="L31" i="36" s="1"/>
  <c r="B30" i="36"/>
  <c r="I30" i="36" s="1"/>
  <c r="K14" i="15"/>
  <c r="I22" i="15"/>
  <c r="L22" i="15"/>
  <c r="J22" i="15"/>
  <c r="L17" i="15"/>
  <c r="B32" i="36"/>
  <c r="L32" i="36" s="1"/>
  <c r="J17" i="15"/>
  <c r="I17" i="15"/>
  <c r="B38" i="36"/>
  <c r="K38" i="36" s="1"/>
  <c r="K29" i="17"/>
  <c r="B23" i="15"/>
  <c r="I14" i="15"/>
  <c r="J14" i="15"/>
  <c r="I10" i="22"/>
  <c r="I26" i="21"/>
  <c r="K26" i="21" s="1"/>
  <c r="L26" i="21" s="1"/>
  <c r="B16" i="15"/>
  <c r="T16" i="15" s="1"/>
  <c r="B24" i="15"/>
  <c r="T24" i="15" s="1"/>
  <c r="B36" i="15"/>
  <c r="T36" i="15" s="1"/>
  <c r="E8" i="15"/>
  <c r="B10" i="15"/>
  <c r="T10" i="15" s="1"/>
  <c r="L12" i="15"/>
  <c r="K12" i="15"/>
  <c r="J12" i="15"/>
  <c r="I12" i="15"/>
  <c r="L11" i="15"/>
  <c r="K11" i="15"/>
  <c r="J11" i="15"/>
  <c r="I11" i="15"/>
  <c r="B14" i="36"/>
  <c r="I14" i="36" s="1"/>
  <c r="B27" i="36"/>
  <c r="I27" i="36" s="1"/>
  <c r="B26" i="15"/>
  <c r="T26" i="15" s="1"/>
  <c r="L37" i="15"/>
  <c r="K37" i="15"/>
  <c r="J37" i="15"/>
  <c r="I37" i="15"/>
  <c r="B18" i="15"/>
  <c r="T18" i="15" s="1"/>
  <c r="B28" i="15"/>
  <c r="T28" i="15" s="1"/>
  <c r="B13" i="15"/>
  <c r="T13" i="15" s="1"/>
  <c r="B20" i="36"/>
  <c r="I20" i="36" s="1"/>
  <c r="B19" i="15"/>
  <c r="T19" i="15" s="1"/>
  <c r="L20" i="15"/>
  <c r="K20" i="15"/>
  <c r="J20" i="15"/>
  <c r="I20" i="15"/>
  <c r="L35" i="15"/>
  <c r="K35" i="15"/>
  <c r="J35" i="15"/>
  <c r="I35" i="15"/>
  <c r="B25" i="15"/>
  <c r="T25" i="15" s="1"/>
  <c r="B24" i="36"/>
  <c r="B21" i="36"/>
  <c r="K21" i="36" s="1"/>
  <c r="L29" i="17"/>
  <c r="B10" i="3"/>
  <c r="E9" i="17"/>
  <c r="L25" i="17"/>
  <c r="I9" i="18"/>
  <c r="J9" i="18"/>
  <c r="H9" i="18"/>
  <c r="I15" i="17"/>
  <c r="K25" i="17"/>
  <c r="L27" i="17"/>
  <c r="K27" i="17"/>
  <c r="B10" i="24"/>
  <c r="G10" i="24" s="1"/>
  <c r="K21" i="17"/>
  <c r="B10" i="37"/>
  <c r="G10" i="37" s="1"/>
  <c r="L18" i="36"/>
  <c r="K15" i="21"/>
  <c r="L15" i="21" s="1"/>
  <c r="K27" i="21"/>
  <c r="L27" i="21" s="1"/>
  <c r="K37" i="21"/>
  <c r="L37" i="21" s="1"/>
  <c r="K13" i="21"/>
  <c r="L13" i="21" s="1"/>
  <c r="K18" i="21"/>
  <c r="L18" i="21" s="1"/>
  <c r="K20" i="21"/>
  <c r="L20" i="21" s="1"/>
  <c r="K22" i="21"/>
  <c r="L22" i="21" s="1"/>
  <c r="K28" i="21"/>
  <c r="L28" i="21" s="1"/>
  <c r="K38" i="21"/>
  <c r="L38" i="21" s="1"/>
  <c r="K31" i="21"/>
  <c r="L31" i="21" s="1"/>
  <c r="K39" i="21"/>
  <c r="L39" i="21" s="1"/>
  <c r="K14" i="21"/>
  <c r="L14" i="21" s="1"/>
  <c r="K19" i="21"/>
  <c r="L19" i="21" s="1"/>
  <c r="K21" i="21"/>
  <c r="L21" i="21" s="1"/>
  <c r="K30" i="21"/>
  <c r="L30" i="21" s="1"/>
  <c r="I12" i="21"/>
  <c r="L17" i="17"/>
  <c r="I17" i="17"/>
  <c r="I38" i="17"/>
  <c r="L14" i="17"/>
  <c r="L38" i="17"/>
  <c r="K17" i="17"/>
  <c r="B37" i="36"/>
  <c r="L37" i="36" s="1"/>
  <c r="K23" i="36"/>
  <c r="L23" i="36"/>
  <c r="F9" i="36"/>
  <c r="O5" i="36" s="1"/>
  <c r="B29" i="36"/>
  <c r="J25" i="17"/>
  <c r="I23" i="36"/>
  <c r="N10" i="20"/>
  <c r="M10" i="20"/>
  <c r="P10" i="20"/>
  <c r="O10" i="20"/>
  <c r="I19" i="17"/>
  <c r="J14" i="17"/>
  <c r="K24" i="17"/>
  <c r="F9" i="17"/>
  <c r="I18" i="17"/>
  <c r="J18" i="17"/>
  <c r="L18" i="17"/>
  <c r="K18" i="17"/>
  <c r="K14" i="17"/>
  <c r="B25" i="36"/>
  <c r="I25" i="36" s="1"/>
  <c r="I37" i="17"/>
  <c r="J37" i="17"/>
  <c r="L26" i="17"/>
  <c r="B17" i="36"/>
  <c r="J20" i="17"/>
  <c r="K15" i="17"/>
  <c r="L15" i="17"/>
  <c r="J19" i="17"/>
  <c r="I20" i="17"/>
  <c r="L24" i="17"/>
  <c r="J36" i="17"/>
  <c r="B26" i="36"/>
  <c r="K26" i="17"/>
  <c r="B19" i="36"/>
  <c r="K19" i="17"/>
  <c r="L37" i="17"/>
  <c r="K38" i="17"/>
  <c r="B33" i="36"/>
  <c r="L23" i="17"/>
  <c r="J24" i="17"/>
  <c r="K20" i="17"/>
  <c r="J26" i="17"/>
  <c r="J35" i="17"/>
  <c r="L35" i="17"/>
  <c r="L36" i="17"/>
  <c r="K36" i="17"/>
  <c r="K35" i="17"/>
  <c r="K23" i="17"/>
  <c r="B35" i="36"/>
  <c r="J23" i="17"/>
  <c r="B12" i="36"/>
  <c r="B13" i="36"/>
  <c r="L13" i="17"/>
  <c r="E9" i="36"/>
  <c r="B11" i="36"/>
  <c r="J11" i="17"/>
  <c r="I11" i="17"/>
  <c r="K11" i="17"/>
  <c r="L11" i="17"/>
  <c r="L23" i="15" l="1"/>
  <c r="T23" i="15"/>
  <c r="K34" i="15"/>
  <c r="T34" i="15"/>
  <c r="J12" i="17"/>
  <c r="L34" i="15"/>
  <c r="L12" i="17"/>
  <c r="K31" i="36"/>
  <c r="L36" i="36"/>
  <c r="I37" i="36"/>
  <c r="I13" i="17"/>
  <c r="I21" i="36"/>
  <c r="J13" i="17"/>
  <c r="I12" i="17"/>
  <c r="I31" i="36"/>
  <c r="B9" i="17"/>
  <c r="K9" i="17" s="1"/>
  <c r="J31" i="36"/>
  <c r="J30" i="36"/>
  <c r="L15" i="36"/>
  <c r="I10" i="21"/>
  <c r="K36" i="36"/>
  <c r="I36" i="36"/>
  <c r="K15" i="36"/>
  <c r="I15" i="36"/>
  <c r="L14" i="36"/>
  <c r="J21" i="36"/>
  <c r="J34" i="15"/>
  <c r="I34" i="15"/>
  <c r="J20" i="36"/>
  <c r="J32" i="36"/>
  <c r="L30" i="36"/>
  <c r="I32" i="36"/>
  <c r="K27" i="36"/>
  <c r="K30" i="36"/>
  <c r="K32" i="36"/>
  <c r="L21" i="36"/>
  <c r="K14" i="36"/>
  <c r="L38" i="36"/>
  <c r="I23" i="15"/>
  <c r="J38" i="36"/>
  <c r="I38" i="36"/>
  <c r="J23" i="15"/>
  <c r="K23" i="15"/>
  <c r="J14" i="36"/>
  <c r="K24" i="15"/>
  <c r="I24" i="15"/>
  <c r="L24" i="15"/>
  <c r="J24" i="15"/>
  <c r="K36" i="15"/>
  <c r="I36" i="15"/>
  <c r="L36" i="15"/>
  <c r="J36" i="15"/>
  <c r="K16" i="15"/>
  <c r="I16" i="15"/>
  <c r="L16" i="15"/>
  <c r="J16" i="15"/>
  <c r="L19" i="15"/>
  <c r="K19" i="15"/>
  <c r="J19" i="15"/>
  <c r="I19" i="15"/>
  <c r="L13" i="15"/>
  <c r="K13" i="15"/>
  <c r="J13" i="15"/>
  <c r="I13" i="15"/>
  <c r="L18" i="15"/>
  <c r="K18" i="15"/>
  <c r="J18" i="15"/>
  <c r="I18" i="15"/>
  <c r="J27" i="36"/>
  <c r="L27" i="36"/>
  <c r="L25" i="15"/>
  <c r="K25" i="15"/>
  <c r="J25" i="15"/>
  <c r="I25" i="15"/>
  <c r="L20" i="36"/>
  <c r="K20" i="36"/>
  <c r="L28" i="15"/>
  <c r="K28" i="15"/>
  <c r="J28" i="15"/>
  <c r="I28" i="15"/>
  <c r="L26" i="15"/>
  <c r="K26" i="15"/>
  <c r="J26" i="15"/>
  <c r="I26" i="15"/>
  <c r="L10" i="15"/>
  <c r="I10" i="15"/>
  <c r="J10" i="15"/>
  <c r="B8" i="15"/>
  <c r="K10" i="15"/>
  <c r="F8" i="15"/>
  <c r="J24" i="36"/>
  <c r="K24" i="36"/>
  <c r="L24" i="36"/>
  <c r="I24" i="36"/>
  <c r="K12" i="21"/>
  <c r="K10" i="21" s="1"/>
  <c r="K25" i="36"/>
  <c r="K37" i="36"/>
  <c r="J37" i="36"/>
  <c r="I29" i="36"/>
  <c r="K29" i="36"/>
  <c r="J29" i="36"/>
  <c r="L29" i="36"/>
  <c r="J25" i="36"/>
  <c r="L25" i="36"/>
  <c r="K17" i="36"/>
  <c r="J17" i="36"/>
  <c r="I17" i="36"/>
  <c r="L17" i="36"/>
  <c r="L26" i="36"/>
  <c r="K26" i="36"/>
  <c r="I26" i="36"/>
  <c r="J26" i="36"/>
  <c r="J19" i="36"/>
  <c r="K19" i="36"/>
  <c r="L19" i="36"/>
  <c r="I19" i="36"/>
  <c r="I33" i="36"/>
  <c r="L33" i="36"/>
  <c r="J33" i="36"/>
  <c r="K33" i="36"/>
  <c r="J35" i="36"/>
  <c r="I35" i="36"/>
  <c r="L35" i="36"/>
  <c r="K35" i="36"/>
  <c r="J12" i="36"/>
  <c r="K12" i="36"/>
  <c r="L12" i="36"/>
  <c r="I12" i="36"/>
  <c r="L13" i="36"/>
  <c r="K13" i="36"/>
  <c r="J13" i="36"/>
  <c r="I13" i="36"/>
  <c r="I11" i="36"/>
  <c r="K11" i="36"/>
  <c r="J11" i="36"/>
  <c r="L11" i="36"/>
  <c r="B9" i="36"/>
  <c r="I9" i="17" l="1"/>
  <c r="L9" i="17"/>
  <c r="J9" i="17"/>
  <c r="L8" i="15"/>
  <c r="K8" i="15"/>
  <c r="J8" i="15"/>
  <c r="I8" i="15"/>
  <c r="L10" i="21"/>
  <c r="L12" i="21"/>
  <c r="L9" i="36"/>
  <c r="K9" i="36"/>
  <c r="I9" i="36"/>
  <c r="J9" i="36"/>
</calcChain>
</file>

<file path=xl/sharedStrings.xml><?xml version="1.0" encoding="utf-8"?>
<sst xmlns="http://schemas.openxmlformats.org/spreadsheetml/2006/main" count="1005" uniqueCount="281">
  <si>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</si>
  <si>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</si>
  <si>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</si>
  <si>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</si>
  <si>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</si>
  <si>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</si>
  <si>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</si>
  <si>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</si>
  <si>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</si>
  <si>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</si>
  <si>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</si>
  <si>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</si>
  <si>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</si>
  <si>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</si>
  <si>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</si>
  <si>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</si>
  <si>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</si>
  <si>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</si>
  <si>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</si>
  <si>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</si>
  <si>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</si>
  <si>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</si>
  <si>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</si>
  <si>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</si>
  <si>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</si>
  <si>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Formula</t>
  </si>
  <si>
    <t>Technology</t>
  </si>
  <si>
    <t>Care</t>
  </si>
  <si>
    <t>Nonpublic</t>
  </si>
  <si>
    <t>Placements</t>
  </si>
  <si>
    <t>and</t>
  </si>
  <si>
    <t>Education</t>
  </si>
  <si>
    <t>School</t>
  </si>
  <si>
    <t>Community</t>
  </si>
  <si>
    <t>Other</t>
  </si>
  <si>
    <t>Food</t>
  </si>
  <si>
    <t>Service</t>
  </si>
  <si>
    <t>Construc-</t>
  </si>
  <si>
    <t>tion</t>
  </si>
  <si>
    <t>Debt</t>
  </si>
  <si>
    <t>Table 7</t>
  </si>
  <si>
    <t>Total</t>
  </si>
  <si>
    <t>State</t>
  </si>
  <si>
    <t>Funds</t>
  </si>
  <si>
    <t>Current Expense Fund</t>
  </si>
  <si>
    <t>Current Expense Fund (continued)</t>
  </si>
  <si>
    <t>Fund</t>
  </si>
  <si>
    <t>Current</t>
  </si>
  <si>
    <t>Expense</t>
  </si>
  <si>
    <t>Federal</t>
  </si>
  <si>
    <t>Miscellaneous</t>
  </si>
  <si>
    <t>Migrants</t>
  </si>
  <si>
    <t>Preschool</t>
  </si>
  <si>
    <t>Act</t>
  </si>
  <si>
    <t>Elementary and Secondary Education Act</t>
  </si>
  <si>
    <t>Concentration</t>
  </si>
  <si>
    <t>Expenses</t>
  </si>
  <si>
    <t>Even</t>
  </si>
  <si>
    <t>Start</t>
  </si>
  <si>
    <t>Program</t>
  </si>
  <si>
    <t>Basic and</t>
  </si>
  <si>
    <t>Grants</t>
  </si>
  <si>
    <t>Literacy</t>
  </si>
  <si>
    <t>Services</t>
  </si>
  <si>
    <t>Individuals with Disabilities Act</t>
  </si>
  <si>
    <t>Basic</t>
  </si>
  <si>
    <t>Tech</t>
  </si>
  <si>
    <t>Prep</t>
  </si>
  <si>
    <t>Nutrition Act</t>
  </si>
  <si>
    <t>National</t>
  </si>
  <si>
    <t>Value of</t>
  </si>
  <si>
    <t>Commodities</t>
  </si>
  <si>
    <t>Food Service Programs</t>
  </si>
  <si>
    <t>Construction</t>
  </si>
  <si>
    <t>Lunch/Child</t>
  </si>
  <si>
    <t>Local</t>
  </si>
  <si>
    <t>Appropriation</t>
  </si>
  <si>
    <t>Non-</t>
  </si>
  <si>
    <t>Revenue</t>
  </si>
  <si>
    <t>revenue</t>
  </si>
  <si>
    <t>Percent from Each Source</t>
  </si>
  <si>
    <t>Revenue and</t>
  </si>
  <si>
    <t>Nonrevenue</t>
  </si>
  <si>
    <t>Table 1</t>
  </si>
  <si>
    <t>Table 2</t>
  </si>
  <si>
    <t>Table 4</t>
  </si>
  <si>
    <t>Table 5</t>
  </si>
  <si>
    <t>Table 6</t>
  </si>
  <si>
    <t>Children's</t>
  </si>
  <si>
    <t>Payments</t>
  </si>
  <si>
    <t>Sales</t>
  </si>
  <si>
    <t>Table 9</t>
  </si>
  <si>
    <t>State Share</t>
  </si>
  <si>
    <t>NOTE:  Audit adjustments are not included</t>
  </si>
  <si>
    <t>Table 10</t>
  </si>
  <si>
    <t>(B)</t>
  </si>
  <si>
    <t>(C)</t>
  </si>
  <si>
    <t>Assessed</t>
  </si>
  <si>
    <t>Valuation</t>
  </si>
  <si>
    <t>(Thousands)</t>
  </si>
  <si>
    <t>Number</t>
  </si>
  <si>
    <t>of Pupils</t>
  </si>
  <si>
    <t>per Pupil</t>
  </si>
  <si>
    <t>per Capita</t>
  </si>
  <si>
    <t>Table 12</t>
  </si>
  <si>
    <t>Table 11</t>
  </si>
  <si>
    <t>All</t>
  </si>
  <si>
    <t xml:space="preserve">Current </t>
  </si>
  <si>
    <t xml:space="preserve">                                         </t>
  </si>
  <si>
    <t>Table 3</t>
  </si>
  <si>
    <t>Cash</t>
  </si>
  <si>
    <t>Other*</t>
  </si>
  <si>
    <t>Valuation for</t>
  </si>
  <si>
    <t>Local Purposes</t>
  </si>
  <si>
    <t>Expenses*</t>
  </si>
  <si>
    <t>Table 7 (continued)</t>
  </si>
  <si>
    <t>Table 8</t>
  </si>
  <si>
    <t>Table 8 (continued)</t>
  </si>
  <si>
    <t xml:space="preserve">Infants </t>
  </si>
  <si>
    <t>Toddlers</t>
  </si>
  <si>
    <t>Schools</t>
  </si>
  <si>
    <t>Adult Education</t>
  </si>
  <si>
    <t>External</t>
  </si>
  <si>
    <t>Diploma</t>
  </si>
  <si>
    <t>Works</t>
  </si>
  <si>
    <t>Science/</t>
  </si>
  <si>
    <t>Math</t>
  </si>
  <si>
    <t>Near County</t>
  </si>
  <si>
    <t>Lines</t>
  </si>
  <si>
    <t>Agency</t>
  </si>
  <si>
    <t>(Excluding State-Paid Teachers' Retirement)</t>
  </si>
  <si>
    <t>Adult</t>
  </si>
  <si>
    <t xml:space="preserve">Indian </t>
  </si>
  <si>
    <t>Title III</t>
  </si>
  <si>
    <t>Title XIX</t>
  </si>
  <si>
    <t xml:space="preserve">Part B - </t>
  </si>
  <si>
    <t xml:space="preserve">Part H - </t>
  </si>
  <si>
    <t>National &amp;</t>
  </si>
  <si>
    <t xml:space="preserve">  Non-</t>
  </si>
  <si>
    <t>(Including State-Paid Teachers' Retirement)</t>
  </si>
  <si>
    <t>USDA</t>
  </si>
  <si>
    <t>State Grant</t>
  </si>
  <si>
    <t>Neglected</t>
  </si>
  <si>
    <t>Delinquent</t>
  </si>
  <si>
    <t>Out of County</t>
  </si>
  <si>
    <t>Living - Foster</t>
  </si>
  <si>
    <t>Student Transportation</t>
  </si>
  <si>
    <t>Other State Revenue</t>
  </si>
  <si>
    <t>Combined Grants</t>
  </si>
  <si>
    <t>Higher Education Act - Advanced Placement Fees</t>
  </si>
  <si>
    <t xml:space="preserve">State Share of Teachers' Retirement </t>
  </si>
  <si>
    <t>Regular Transportation</t>
  </si>
  <si>
    <t>Transportation of Students with Disibilities</t>
  </si>
  <si>
    <t>Continuing Education</t>
  </si>
  <si>
    <t>Local      Education Agency</t>
  </si>
  <si>
    <t>Teacher Stipends &amp; Bonuses</t>
  </si>
  <si>
    <t>Hoyer Funds II</t>
  </si>
  <si>
    <t>Hoyer General Funds</t>
  </si>
  <si>
    <t>Smith Island</t>
  </si>
  <si>
    <t>School Boat</t>
  </si>
  <si>
    <t>Foundation Program</t>
  </si>
  <si>
    <t>Local Education Agency</t>
  </si>
  <si>
    <t>Per Student Foundation Program</t>
  </si>
  <si>
    <t>Wealth Per Student</t>
  </si>
  <si>
    <t>Total Foundation Program minus Local Share                 ( S1)</t>
  </si>
  <si>
    <t>Unadjusted Calculation</t>
  </si>
  <si>
    <t>Wealth Per Student - Table 9</t>
  </si>
  <si>
    <t>Minimum Grant</t>
  </si>
  <si>
    <t>Total Grant - Greater of Adjusted or Minimum Calculation</t>
  </si>
  <si>
    <t>Local Appropriations in Dollars</t>
  </si>
  <si>
    <t>Local Appropriations in Percent of Assessed Valuation</t>
  </si>
  <si>
    <t xml:space="preserve">Infants &amp; Toddlers </t>
  </si>
  <si>
    <t>English Language Acquisition</t>
  </si>
  <si>
    <t>Improving Teacher Quality State Grants</t>
  </si>
  <si>
    <t>21st Century Community Learning Centers.</t>
  </si>
  <si>
    <t>TITLE II</t>
  </si>
  <si>
    <t>Part B - Math &amp; Sciences</t>
  </si>
  <si>
    <t xml:space="preserve">Reading </t>
  </si>
  <si>
    <t>First</t>
  </si>
  <si>
    <t>Other Earnings on Investment</t>
  </si>
  <si>
    <t>Unrestricted and Impact Aid Funds</t>
  </si>
  <si>
    <t xml:space="preserve">Charter </t>
  </si>
  <si>
    <t>Public Health Services Act</t>
  </si>
  <si>
    <t>Social Security Act Medical Assistance</t>
  </si>
  <si>
    <t>Stewart B. McKinney Homeless Assistance</t>
  </si>
  <si>
    <t>Safe and Drug Free Communities</t>
  </si>
  <si>
    <t>Title X - Fund for Improvement of Education</t>
  </si>
  <si>
    <t>Total Local Wealth *</t>
  </si>
  <si>
    <t>GCEI - Regional Difference</t>
  </si>
  <si>
    <t>(D)</t>
  </si>
  <si>
    <t>Additional Grant to Adjusted Calculation</t>
  </si>
  <si>
    <t>*  Includes revenue from the following funds:  Current Expense, School Construction, Debt Service, and Food Service.</t>
  </si>
  <si>
    <t>Charles*</t>
  </si>
  <si>
    <t>** Nonrevenue includes earnings on investment, rental income, and other miscellaneous receipts, but excludes interfund transfers</t>
  </si>
  <si>
    <t>revenue**</t>
  </si>
  <si>
    <t>Compensatory Education Formula</t>
  </si>
  <si>
    <t>Other**</t>
  </si>
  <si>
    <t>*Includes earnings on investments, rental income, and other miscellaneous local revenue.</t>
  </si>
  <si>
    <t>*    Includes revenue to meet principal and interest obligations.</t>
  </si>
  <si>
    <t>**  Includes miscellaneous other revenue.</t>
  </si>
  <si>
    <t>NOTE:  Audit adjustments are not included.</t>
  </si>
  <si>
    <t>Belonging**</t>
  </si>
  <si>
    <t>* Assessed</t>
  </si>
  <si>
    <t>Greater of (S1) or ( S2)</t>
  </si>
  <si>
    <r>
      <t xml:space="preserve">** </t>
    </r>
    <r>
      <rPr>
        <sz val="10"/>
        <rFont val="Arial"/>
        <family val="2"/>
      </rPr>
      <t>Includes the following:  tuition, transportation fees, transfers from school units in other states, and other miscellaneous revenue.</t>
    </r>
  </si>
  <si>
    <r>
      <t>Other</t>
    </r>
    <r>
      <rPr>
        <sz val="10"/>
        <rFont val="WP TypographicSymbols"/>
      </rPr>
      <t>**</t>
    </r>
  </si>
  <si>
    <t>Minimum State Share = Foundation Progam x .15           (S2)</t>
  </si>
  <si>
    <t>(B) X 80%</t>
  </si>
  <si>
    <t>Local Appropriations in Percent of Total Local Wealth</t>
  </si>
  <si>
    <t>Local Appropriations for Public Schools as a Percent of Assessed Valuation and Total Local Wealth</t>
  </si>
  <si>
    <t>Table 12 (Continued)</t>
  </si>
  <si>
    <t>*    Excludes federal revenue and state revenue for food service operations; excludes sale of meals and value of USDA commodities.</t>
  </si>
  <si>
    <t>Adult Ed - English Lit/Civics</t>
  </si>
  <si>
    <t>ESEA I - LEA School System Support</t>
  </si>
  <si>
    <t>ESEA I - LEA State Administration</t>
  </si>
  <si>
    <t>Guaranteed Tax Base</t>
  </si>
  <si>
    <t>ESEA</t>
  </si>
  <si>
    <t xml:space="preserve">Title IID </t>
  </si>
  <si>
    <t>Title IIIA</t>
  </si>
  <si>
    <t>ARRA</t>
  </si>
  <si>
    <t>Supplemental Grants</t>
  </si>
  <si>
    <t>Limited English Proficiency</t>
  </si>
  <si>
    <t>Title I School Improvement</t>
  </si>
  <si>
    <t>Disabled Students</t>
  </si>
  <si>
    <t>Natl Early Intervention Scholarship &amp; Partnership</t>
  </si>
  <si>
    <t xml:space="preserve"> Title II Carl T. Perkins - Career and Technology </t>
  </si>
  <si>
    <t>Displaced Homemakers</t>
  </si>
  <si>
    <t>Sex</t>
  </si>
  <si>
    <t>Equity</t>
  </si>
  <si>
    <t>National School Lunch Equipment Assistance</t>
  </si>
  <si>
    <t>Part B - Preschool</t>
  </si>
  <si>
    <t>Title I</t>
  </si>
  <si>
    <t>State Fiscal Stabilization Fund Grants</t>
  </si>
  <si>
    <t>Education Technology - State Grants</t>
  </si>
  <si>
    <t>Part B - State Pass Through</t>
  </si>
  <si>
    <t>IDEA PartC -  Infant &amp; Families</t>
  </si>
  <si>
    <t>Direct Grants &amp; Other Agencies Subgrants</t>
  </si>
  <si>
    <t xml:space="preserve">ARRA Title I </t>
  </si>
  <si>
    <t>Targeted, Incentive, &amp; Schools Improvement</t>
  </si>
  <si>
    <t>Goals 2000 - Opportunity-to-Learn</t>
  </si>
  <si>
    <t>Race To TheTop</t>
  </si>
  <si>
    <t>Education Jobs Funds</t>
  </si>
  <si>
    <t>Gaining Early Awareness and Readiness</t>
  </si>
  <si>
    <t>IDEA Part C - Severely Handicapped Project</t>
  </si>
  <si>
    <t xml:space="preserve"> </t>
  </si>
  <si>
    <t xml:space="preserve">* Included are taxable income, real and public utility property assessments for state purposes, and 50% of personal property assessments for county purposes; </t>
  </si>
  <si>
    <t xml:space="preserve">         Source:</t>
  </si>
  <si>
    <t>**      Half-time prekindergarten pupils are expressed in full-time equivalents in arriving at per pupil costs.</t>
  </si>
  <si>
    <t xml:space="preserve">        Source:  </t>
  </si>
  <si>
    <t>http://www.census.gov</t>
  </si>
  <si>
    <t>SOURCE:  MSDE final calculations for the Major State Aid Programs for Fiscal Year 2013</t>
  </si>
  <si>
    <t>Total Foundation Program (Enrollment X $6,860)</t>
  </si>
  <si>
    <t>Local Share         ( Local Wealth X .72365%)</t>
  </si>
  <si>
    <t>SOURCE:  MSDE final calculations for the Major State Aid Programs for Fiscal Year 2015</t>
  </si>
  <si>
    <t>Students        X $3,327</t>
  </si>
  <si>
    <t>10-31-2013 Eligible FARMS Students + SEED</t>
  </si>
  <si>
    <t>Enrollment
 09-30-2013</t>
  </si>
  <si>
    <t>Grant Adjusted Calculation        @ 0.8354719</t>
  </si>
  <si>
    <t>State Compensatory Education Aid for Maryland Public Schools:  2014 - 2015</t>
  </si>
  <si>
    <t>Foundation Current Expense Formula Aid for Maryland Public Schools:  2014 - 2015</t>
  </si>
  <si>
    <t>Revenue from All Sources* for Maryland Public Schools:  2014 - 2015</t>
  </si>
  <si>
    <r>
      <t xml:space="preserve">* </t>
    </r>
    <r>
      <rPr>
        <sz val="10"/>
        <rFont val="Wingdings"/>
        <charset val="2"/>
      </rPr>
      <t xml:space="preserve">  </t>
    </r>
    <r>
      <rPr>
        <sz val="10"/>
        <rFont val="Arial"/>
        <family val="2"/>
      </rPr>
      <t>Excerpt from Table I -   The Taxable Assessable Base at the County Level For the tax year beginning July 1, 2014</t>
    </r>
  </si>
  <si>
    <t xml:space="preserve">         Base Estimate date: November 30, 2014. </t>
  </si>
  <si>
    <t>http://www.dat.maryland.gov/documents/Novbe13pdf</t>
  </si>
  <si>
    <t>***    Excerpt from Table 1.  Annual Estimates of the Resident Population for Counties of Maryland: April 1, 2010 to July 1, 2015</t>
  </si>
  <si>
    <t>(CO-EST2015-01-24)</t>
  </si>
  <si>
    <t>Assessed Valuation per Pupil Belonging and per Capita:  State of Maryland:  2014 - 2015</t>
  </si>
  <si>
    <t>2015 Population Estimates ***</t>
  </si>
  <si>
    <t>Maryland Public Schools:  2014 - 2015</t>
  </si>
  <si>
    <r>
      <t>Other</t>
    </r>
    <r>
      <rPr>
        <b/>
        <sz val="10"/>
        <rFont val="Arial"/>
        <family val="2"/>
      </rPr>
      <t>**</t>
    </r>
  </si>
  <si>
    <t>** Includes the following:  tuition, transportation fees, transfers from school units in other states, and other miscellaneous revenue</t>
  </si>
  <si>
    <t>Revenue from the State for Maryland Public School Purposes:  2014 - 2015</t>
  </si>
  <si>
    <t>Revenue from the State for Maryland Public School Purposes: 2014 - 2015</t>
  </si>
  <si>
    <t>Revenue from All Sources for Food Service Operations:  Maryland Public Schools:  2014 -2015</t>
  </si>
  <si>
    <t>Revenue from All Sources for Debt Service*:  Maryland Public Schools:  2014 - 2015</t>
  </si>
  <si>
    <t>Revenue from All Sources for School Construction:  Maryland Public Schools:  2014 - 2015</t>
  </si>
  <si>
    <t>Revenue from All Sources for Current Expenses*:   Maryland Public Schools:  2014 - 2015</t>
  </si>
  <si>
    <t>State Total</t>
  </si>
  <si>
    <t>Retirement</t>
  </si>
  <si>
    <t xml:space="preserve">        Release Date: March 2016</t>
  </si>
  <si>
    <t>Revenue from the Federal Government for Maryland Public Schools:  2014 - 2015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</si>
</sst>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\ ;\(&quot;$&quot;#,##0\)"/>
    <numFmt numFmtId="168" formatCode="#,##0.000"/>
    <numFmt numFmtId="169" formatCode="0.00000%"/>
    <numFmt numFmtId="170" formatCode="_(* #,##0.00_);_(* \(#,##0.00\);_(* &quot;-&quot;_);_(@_)"/>
    <numFmt numFmtId="171" formatCode="#,##0.000000"/>
    <numFmt numFmtId="172" formatCode="#,##0.0000000"/>
  </numFmts>
  <fonts count="2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26"/>
      <name val="Arial"/>
      <family val="2"/>
    </font>
    <font>
      <sz val="10"/>
      <name val="WP TypographicSymbols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9.9"/>
      <color theme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name val="Wingdings"/>
      <charset val="2"/>
    </font>
    <font>
      <b/>
      <sz val="11"/>
      <color rgb="FFFA7D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1" fillId="2" borderId="24" applyNumberFormat="0" applyAlignment="0" applyProtection="0"/>
  </cellStyleXfs>
  <cellXfs count="597">
    <xf numFmtId="0" fontId="0" fillId="0" borderId="0" xfId="0"/>
    <xf numFmtId="165" fontId="0" fillId="0" borderId="0" xfId="0" applyNumberFormat="1"/>
    <xf numFmtId="165" fontId="0" fillId="0" borderId="0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65" fontId="0" fillId="0" borderId="0" xfId="1" applyNumberFormat="1" applyFont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6" fontId="0" fillId="0" borderId="0" xfId="2" applyNumberFormat="1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165" fontId="0" fillId="0" borderId="4" xfId="0" applyNumberForma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166" fontId="0" fillId="0" borderId="0" xfId="2" applyNumberFormat="1" applyFont="1" applyBorder="1"/>
    <xf numFmtId="0" fontId="0" fillId="0" borderId="1" xfId="0" applyBorder="1" applyAlignment="1">
      <alignment horizontal="center"/>
    </xf>
    <xf numFmtId="43" fontId="0" fillId="0" borderId="0" xfId="0" applyNumberFormat="1"/>
    <xf numFmtId="0" fontId="0" fillId="0" borderId="0" xfId="0" applyAlignment="1"/>
    <xf numFmtId="43" fontId="0" fillId="0" borderId="0" xfId="0" applyNumberFormat="1" applyBorder="1"/>
    <xf numFmtId="0" fontId="0" fillId="0" borderId="0" xfId="0" quotePrefix="1"/>
    <xf numFmtId="0" fontId="1" fillId="0" borderId="0" xfId="0" applyFont="1" applyAlignment="1">
      <alignment horizontal="centerContinuous"/>
    </xf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5" xfId="0" applyFont="1" applyBorder="1"/>
    <xf numFmtId="3" fontId="3" fillId="0" borderId="0" xfId="0" applyNumberFormat="1" applyFont="1"/>
    <xf numFmtId="3" fontId="1" fillId="0" borderId="4" xfId="0" applyNumberFormat="1" applyFont="1" applyBorder="1"/>
    <xf numFmtId="9" fontId="1" fillId="0" borderId="0" xfId="0" applyNumberFormat="1" applyFont="1"/>
    <xf numFmtId="3" fontId="1" fillId="0" borderId="0" xfId="0" applyNumberFormat="1" applyFont="1" applyBorder="1"/>
    <xf numFmtId="0" fontId="1" fillId="0" borderId="4" xfId="0" applyFont="1" applyBorder="1"/>
    <xf numFmtId="0" fontId="1" fillId="0" borderId="0" xfId="0" applyFont="1" applyBorder="1"/>
    <xf numFmtId="0" fontId="4" fillId="0" borderId="0" xfId="0" applyFont="1" applyBorder="1" applyAlignment="1"/>
    <xf numFmtId="0" fontId="4" fillId="0" borderId="0" xfId="0" applyFont="1"/>
    <xf numFmtId="43" fontId="0" fillId="0" borderId="4" xfId="1" applyNumberFormat="1" applyFont="1" applyBorder="1"/>
    <xf numFmtId="43" fontId="0" fillId="0" borderId="0" xfId="1" applyNumberFormat="1" applyFont="1"/>
    <xf numFmtId="10" fontId="0" fillId="0" borderId="0" xfId="3" applyNumberFormat="1" applyFont="1"/>
    <xf numFmtId="43" fontId="0" fillId="0" borderId="0" xfId="1" applyFont="1"/>
    <xf numFmtId="0" fontId="5" fillId="0" borderId="0" xfId="0" applyFont="1"/>
    <xf numFmtId="41" fontId="0" fillId="0" borderId="0" xfId="0" applyNumberFormat="1" applyBorder="1"/>
    <xf numFmtId="41" fontId="0" fillId="0" borderId="4" xfId="0" applyNumberFormat="1" applyBorder="1"/>
    <xf numFmtId="164" fontId="0" fillId="0" borderId="0" xfId="0" applyNumberFormat="1"/>
    <xf numFmtId="0" fontId="0" fillId="0" borderId="0" xfId="0" applyBorder="1" applyAlignment="1">
      <alignment horizontal="left"/>
    </xf>
    <xf numFmtId="166" fontId="0" fillId="0" borderId="0" xfId="2" applyNumberFormat="1" applyFont="1"/>
    <xf numFmtId="0" fontId="0" fillId="0" borderId="0" xfId="0" applyBorder="1" applyAlignment="1">
      <alignment wrapText="1"/>
    </xf>
    <xf numFmtId="166" fontId="0" fillId="0" borderId="0" xfId="2" applyNumberFormat="1" applyFont="1" applyBorder="1" applyAlignment="1">
      <alignment horizontal="left" indent="2"/>
    </xf>
    <xf numFmtId="0" fontId="1" fillId="0" borderId="3" xfId="0" applyFont="1" applyBorder="1"/>
    <xf numFmtId="49" fontId="0" fillId="0" borderId="0" xfId="2" applyNumberFormat="1" applyFont="1" applyBorder="1"/>
    <xf numFmtId="0" fontId="1" fillId="0" borderId="2" xfId="0" applyFont="1" applyBorder="1" applyAlignment="1">
      <alignment horizontal="center"/>
    </xf>
    <xf numFmtId="165" fontId="1" fillId="0" borderId="0" xfId="1" applyNumberFormat="1" applyFont="1" applyBorder="1"/>
    <xf numFmtId="167" fontId="1" fillId="0" borderId="0" xfId="0" applyNumberFormat="1" applyFont="1" applyBorder="1"/>
    <xf numFmtId="0" fontId="1" fillId="0" borderId="2" xfId="0" applyFont="1" applyBorder="1"/>
    <xf numFmtId="0" fontId="6" fillId="0" borderId="0" xfId="0" quotePrefix="1" applyFon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/>
    <xf numFmtId="41" fontId="7" fillId="0" borderId="0" xfId="0" applyNumberFormat="1" applyFont="1" applyBorder="1"/>
    <xf numFmtId="166" fontId="7" fillId="0" borderId="0" xfId="2" applyNumberFormat="1" applyFont="1" applyBorder="1"/>
    <xf numFmtId="166" fontId="4" fillId="0" borderId="0" xfId="2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/>
    <xf numFmtId="43" fontId="0" fillId="0" borderId="0" xfId="0" applyNumberFormat="1" applyFill="1"/>
    <xf numFmtId="0" fontId="9" fillId="0" borderId="0" xfId="0" applyFont="1"/>
    <xf numFmtId="165" fontId="4" fillId="0" borderId="2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65" fontId="1" fillId="0" borderId="0" xfId="0" applyNumberFormat="1" applyFont="1"/>
    <xf numFmtId="165" fontId="4" fillId="0" borderId="0" xfId="1" applyNumberFormat="1" applyFont="1" applyFill="1"/>
    <xf numFmtId="165" fontId="4" fillId="0" borderId="0" xfId="1" applyNumberFormat="1" applyFont="1" applyFill="1" applyBorder="1"/>
    <xf numFmtId="166" fontId="0" fillId="0" borderId="0" xfId="0" applyNumberForma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0" fontId="1" fillId="0" borderId="0" xfId="0" applyFont="1" applyFill="1"/>
    <xf numFmtId="165" fontId="0" fillId="0" borderId="2" xfId="0" applyNumberFormat="1" applyBorder="1"/>
    <xf numFmtId="165" fontId="0" fillId="0" borderId="2" xfId="1" applyNumberFormat="1" applyFont="1" applyBorder="1"/>
    <xf numFmtId="0" fontId="0" fillId="0" borderId="2" xfId="0" applyFill="1" applyBorder="1" applyAlignment="1">
      <alignment horizontal="center"/>
    </xf>
    <xf numFmtId="0" fontId="4" fillId="0" borderId="0" xfId="0" applyFont="1" applyFill="1"/>
    <xf numFmtId="166" fontId="1" fillId="0" borderId="0" xfId="2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Border="1"/>
    <xf numFmtId="164" fontId="11" fillId="0" borderId="0" xfId="1" applyNumberFormat="1" applyFont="1" applyFill="1" applyBorder="1"/>
    <xf numFmtId="0" fontId="11" fillId="0" borderId="0" xfId="0" applyFont="1" applyFill="1"/>
    <xf numFmtId="165" fontId="11" fillId="0" borderId="0" xfId="0" applyNumberFormat="1" applyFont="1" applyFill="1" applyBorder="1"/>
    <xf numFmtId="41" fontId="11" fillId="0" borderId="0" xfId="0" applyNumberFormat="1" applyFont="1" applyFill="1" applyBorder="1"/>
    <xf numFmtId="43" fontId="11" fillId="0" borderId="0" xfId="1" applyNumberFormat="1" applyFont="1" applyFill="1" applyBorder="1"/>
    <xf numFmtId="165" fontId="11" fillId="0" borderId="0" xfId="0" applyNumberFormat="1" applyFont="1" applyFill="1"/>
    <xf numFmtId="41" fontId="11" fillId="0" borderId="0" xfId="0" applyNumberFormat="1" applyFont="1" applyBorder="1"/>
    <xf numFmtId="0" fontId="11" fillId="0" borderId="4" xfId="0" applyFont="1" applyFill="1" applyBorder="1"/>
    <xf numFmtId="165" fontId="11" fillId="0" borderId="4" xfId="0" applyNumberFormat="1" applyFont="1" applyFill="1" applyBorder="1"/>
    <xf numFmtId="41" fontId="11" fillId="0" borderId="4" xfId="0" applyNumberFormat="1" applyFont="1" applyBorder="1"/>
    <xf numFmtId="43" fontId="11" fillId="0" borderId="4" xfId="1" applyNumberFormat="1" applyFont="1" applyFill="1" applyBorder="1"/>
    <xf numFmtId="0" fontId="11" fillId="0" borderId="0" xfId="0" quotePrefix="1" applyFont="1"/>
    <xf numFmtId="43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5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2" xfId="1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6" fontId="1" fillId="0" borderId="0" xfId="2" applyNumberFormat="1" applyFont="1" applyBorder="1" applyAlignment="1">
      <alignment horizontal="center"/>
    </xf>
    <xf numFmtId="10" fontId="1" fillId="0" borderId="0" xfId="3" applyNumberFormat="1" applyFont="1" applyBorder="1"/>
    <xf numFmtId="43" fontId="1" fillId="0" borderId="0" xfId="0" applyNumberFormat="1" applyFont="1" applyBorder="1"/>
    <xf numFmtId="165" fontId="1" fillId="0" borderId="0" xfId="1" applyNumberFormat="1" applyFont="1" applyBorder="1" applyAlignment="1">
      <alignment horizontal="center"/>
    </xf>
    <xf numFmtId="164" fontId="1" fillId="0" borderId="0" xfId="1" applyNumberFormat="1" applyFont="1" applyBorder="1"/>
    <xf numFmtId="165" fontId="1" fillId="0" borderId="0" xfId="0" applyNumberFormat="1" applyFont="1" applyBorder="1"/>
    <xf numFmtId="43" fontId="1" fillId="0" borderId="0" xfId="1" applyNumberFormat="1" applyFont="1" applyBorder="1"/>
    <xf numFmtId="165" fontId="1" fillId="0" borderId="4" xfId="0" applyNumberFormat="1" applyFont="1" applyBorder="1"/>
    <xf numFmtId="165" fontId="1" fillId="0" borderId="4" xfId="1" applyNumberFormat="1" applyFont="1" applyBorder="1" applyAlignment="1">
      <alignment horizontal="center"/>
    </xf>
    <xf numFmtId="165" fontId="1" fillId="0" borderId="4" xfId="1" applyNumberFormat="1" applyFont="1" applyBorder="1"/>
    <xf numFmtId="43" fontId="1" fillId="0" borderId="4" xfId="1" applyNumberFormat="1" applyFont="1" applyBorder="1"/>
    <xf numFmtId="43" fontId="11" fillId="0" borderId="0" xfId="1" applyNumberFormat="1" applyFont="1" applyBorder="1"/>
    <xf numFmtId="42" fontId="1" fillId="0" borderId="0" xfId="2" applyNumberFormat="1" applyFont="1" applyBorder="1" applyAlignment="1">
      <alignment horizontal="center"/>
    </xf>
    <xf numFmtId="41" fontId="1" fillId="0" borderId="0" xfId="0" applyNumberFormat="1" applyFont="1" applyBorder="1"/>
    <xf numFmtId="165" fontId="11" fillId="0" borderId="0" xfId="0" applyNumberFormat="1" applyFont="1" applyBorder="1"/>
    <xf numFmtId="0" fontId="11" fillId="0" borderId="4" xfId="0" applyFont="1" applyBorder="1"/>
    <xf numFmtId="0" fontId="1" fillId="0" borderId="1" xfId="0" applyFont="1" applyFill="1" applyBorder="1"/>
    <xf numFmtId="165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12" fillId="0" borderId="4" xfId="0" applyFont="1" applyBorder="1"/>
    <xf numFmtId="165" fontId="1" fillId="0" borderId="0" xfId="1" applyNumberFormat="1" applyFont="1" applyFill="1"/>
    <xf numFmtId="165" fontId="1" fillId="0" borderId="0" xfId="1" applyNumberFormat="1" applyFont="1" applyFill="1" applyBorder="1"/>
    <xf numFmtId="165" fontId="1" fillId="0" borderId="4" xfId="1" applyNumberFormat="1" applyFont="1" applyFill="1" applyBorder="1"/>
    <xf numFmtId="0" fontId="0" fillId="0" borderId="1" xfId="0" applyBorder="1" applyAlignment="1">
      <alignment horizontal="center" vertical="center"/>
    </xf>
    <xf numFmtId="0" fontId="1" fillId="0" borderId="0" xfId="0" quotePrefix="1" applyFont="1" applyBorder="1"/>
    <xf numFmtId="0" fontId="1" fillId="0" borderId="0" xfId="0" quotePrefix="1" applyFont="1" applyFill="1"/>
    <xf numFmtId="165" fontId="1" fillId="0" borderId="0" xfId="1" applyNumberFormat="1" applyFont="1" applyFill="1" applyBorder="1" applyAlignment="1">
      <alignment horizontal="center"/>
    </xf>
    <xf numFmtId="43" fontId="1" fillId="0" borderId="0" xfId="1" applyNumberFormat="1" applyFont="1" applyFill="1" applyBorder="1"/>
    <xf numFmtId="0" fontId="6" fillId="0" borderId="0" xfId="0" quotePrefix="1" applyFont="1" applyFill="1"/>
    <xf numFmtId="41" fontId="4" fillId="0" borderId="0" xfId="0" applyNumberFormat="1" applyFont="1" applyFill="1" applyBorder="1"/>
    <xf numFmtId="41" fontId="4" fillId="0" borderId="4" xfId="0" applyNumberFormat="1" applyFont="1" applyFill="1" applyBorder="1"/>
    <xf numFmtId="43" fontId="11" fillId="0" borderId="0" xfId="0" applyNumberFormat="1" applyFont="1" applyFill="1" applyBorder="1"/>
    <xf numFmtId="166" fontId="4" fillId="0" borderId="0" xfId="2" applyNumberFormat="1" applyFont="1" applyFill="1" applyBorder="1" applyAlignment="1">
      <alignment horizontal="center"/>
    </xf>
    <xf numFmtId="10" fontId="0" fillId="0" borderId="0" xfId="3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5" fontId="0" fillId="0" borderId="0" xfId="0" applyNumberFormat="1" applyFill="1"/>
    <xf numFmtId="165" fontId="1" fillId="0" borderId="0" xfId="1" applyNumberFormat="1" applyFont="1" applyFill="1" applyBorder="1" applyAlignment="1">
      <alignment horizontal="right" vertical="top" wrapText="1"/>
    </xf>
    <xf numFmtId="0" fontId="1" fillId="0" borderId="3" xfId="0" applyFont="1" applyFill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0" fontId="1" fillId="0" borderId="0" xfId="3" applyNumberFormat="1" applyFont="1" applyFill="1" applyBorder="1"/>
    <xf numFmtId="164" fontId="1" fillId="0" borderId="0" xfId="1" applyNumberFormat="1" applyFont="1" applyFill="1" applyBorder="1"/>
    <xf numFmtId="0" fontId="4" fillId="0" borderId="0" xfId="0" applyFont="1" applyFill="1" applyAlignment="1">
      <alignment horizontal="right"/>
    </xf>
    <xf numFmtId="43" fontId="4" fillId="0" borderId="0" xfId="1" applyFont="1" applyFill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43" fontId="4" fillId="0" borderId="0" xfId="1" applyFont="1" applyFill="1" applyBorder="1" applyAlignment="1">
      <alignment horizontal="center"/>
    </xf>
    <xf numFmtId="0" fontId="4" fillId="0" borderId="2" xfId="0" applyFont="1" applyFill="1" applyBorder="1"/>
    <xf numFmtId="43" fontId="4" fillId="0" borderId="2" xfId="1" applyFont="1" applyFill="1" applyBorder="1" applyAlignment="1">
      <alignment horizontal="center"/>
    </xf>
    <xf numFmtId="166" fontId="4" fillId="0" borderId="0" xfId="2" applyNumberFormat="1" applyFont="1" applyFill="1" applyAlignment="1">
      <alignment horizontal="left" indent="2"/>
    </xf>
    <xf numFmtId="166" fontId="4" fillId="0" borderId="0" xfId="2" applyNumberFormat="1" applyFont="1" applyFill="1" applyBorder="1" applyAlignment="1">
      <alignment horizontal="right"/>
    </xf>
    <xf numFmtId="10" fontId="4" fillId="0" borderId="0" xfId="3" applyNumberFormat="1" applyFont="1" applyFill="1" applyBorder="1"/>
    <xf numFmtId="0" fontId="4" fillId="0" borderId="0" xfId="0" applyFont="1" applyFill="1" applyBorder="1" applyAlignment="1">
      <alignment horizontal="right"/>
    </xf>
    <xf numFmtId="43" fontId="4" fillId="0" borderId="0" xfId="1" applyFont="1" applyFill="1" applyBorder="1"/>
    <xf numFmtId="165" fontId="4" fillId="0" borderId="0" xfId="0" applyNumberFormat="1" applyFont="1" applyFill="1" applyBorder="1"/>
    <xf numFmtId="165" fontId="4" fillId="0" borderId="0" xfId="0" applyNumberFormat="1" applyFont="1" applyFill="1"/>
    <xf numFmtId="41" fontId="4" fillId="0" borderId="0" xfId="0" applyNumberFormat="1" applyFont="1" applyFill="1"/>
    <xf numFmtId="0" fontId="4" fillId="0" borderId="4" xfId="0" applyFont="1" applyFill="1" applyBorder="1"/>
    <xf numFmtId="165" fontId="4" fillId="0" borderId="4" xfId="0" applyNumberFormat="1" applyFont="1" applyFill="1" applyBorder="1"/>
    <xf numFmtId="43" fontId="4" fillId="0" borderId="4" xfId="1" applyFont="1" applyFill="1" applyBorder="1"/>
    <xf numFmtId="0" fontId="0" fillId="0" borderId="0" xfId="0" quotePrefix="1" applyFill="1"/>
    <xf numFmtId="0" fontId="0" fillId="0" borderId="0" xfId="0" applyFill="1" applyAlignment="1">
      <alignment horizontal="right"/>
    </xf>
    <xf numFmtId="43" fontId="0" fillId="0" borderId="0" xfId="1" applyFont="1" applyFill="1"/>
    <xf numFmtId="3" fontId="1" fillId="0" borderId="0" xfId="0" applyNumberFormat="1" applyFont="1" applyFill="1"/>
    <xf numFmtId="3" fontId="1" fillId="0" borderId="4" xfId="0" applyNumberFormat="1" applyFont="1" applyFill="1" applyBorder="1"/>
    <xf numFmtId="166" fontId="1" fillId="0" borderId="0" xfId="2" applyNumberFormat="1" applyFont="1" applyFill="1"/>
    <xf numFmtId="0" fontId="1" fillId="0" borderId="0" xfId="0" applyFont="1" applyFill="1" applyAlignment="1">
      <alignment horizontal="centerContinuous"/>
    </xf>
    <xf numFmtId="0" fontId="3" fillId="0" borderId="0" xfId="0" applyFont="1" applyFill="1"/>
    <xf numFmtId="3" fontId="3" fillId="0" borderId="0" xfId="0" applyNumberFormat="1" applyFont="1" applyFill="1"/>
    <xf numFmtId="0" fontId="4" fillId="0" borderId="0" xfId="0" applyFont="1" applyFill="1" applyBorder="1" applyAlignment="1"/>
    <xf numFmtId="166" fontId="4" fillId="0" borderId="2" xfId="0" applyNumberFormat="1" applyFont="1" applyBorder="1" applyAlignment="1">
      <alignment horizontal="center"/>
    </xf>
    <xf numFmtId="0" fontId="0" fillId="0" borderId="3" xfId="0" applyFill="1" applyBorder="1"/>
    <xf numFmtId="165" fontId="0" fillId="0" borderId="2" xfId="1" applyNumberFormat="1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41" fontId="12" fillId="0" borderId="0" xfId="0" applyNumberFormat="1" applyFont="1"/>
    <xf numFmtId="0" fontId="7" fillId="0" borderId="0" xfId="0" applyFont="1" applyFill="1" applyBorder="1"/>
    <xf numFmtId="0" fontId="0" fillId="0" borderId="0" xfId="0" applyFont="1"/>
    <xf numFmtId="165" fontId="4" fillId="0" borderId="2" xfId="1" applyNumberFormat="1" applyFont="1" applyBorder="1" applyAlignment="1">
      <alignment horizontal="center"/>
    </xf>
    <xf numFmtId="165" fontId="2" fillId="0" borderId="0" xfId="1" applyNumberFormat="1" applyFont="1" applyFill="1" applyBorder="1"/>
    <xf numFmtId="165" fontId="2" fillId="0" borderId="4" xfId="1" applyNumberFormat="1" applyFont="1" applyFill="1" applyBorder="1"/>
    <xf numFmtId="165" fontId="2" fillId="0" borderId="0" xfId="0" applyNumberFormat="1" applyFont="1" applyBorder="1"/>
    <xf numFmtId="0" fontId="2" fillId="0" borderId="0" xfId="0" applyFont="1" applyBorder="1"/>
    <xf numFmtId="0" fontId="2" fillId="0" borderId="1" xfId="0" applyFont="1" applyBorder="1"/>
    <xf numFmtId="165" fontId="2" fillId="0" borderId="0" xfId="1" applyNumberFormat="1" applyFont="1" applyBorder="1"/>
    <xf numFmtId="43" fontId="2" fillId="0" borderId="0" xfId="1" applyFont="1" applyBorder="1"/>
    <xf numFmtId="41" fontId="2" fillId="0" borderId="0" xfId="1" applyNumberFormat="1" applyFont="1" applyFill="1" applyProtection="1">
      <protection locked="0"/>
    </xf>
    <xf numFmtId="41" fontId="2" fillId="0" borderId="0" xfId="0" applyNumberFormat="1" applyFont="1" applyFill="1"/>
    <xf numFmtId="41" fontId="2" fillId="0" borderId="0" xfId="0" applyNumberFormat="1" applyFont="1" applyFill="1" applyBorder="1"/>
    <xf numFmtId="42" fontId="2" fillId="0" borderId="0" xfId="0" applyNumberFormat="1" applyFont="1" applyFill="1"/>
    <xf numFmtId="41" fontId="2" fillId="0" borderId="4" xfId="0" applyNumberFormat="1" applyFont="1" applyFill="1" applyBorder="1"/>
    <xf numFmtId="165" fontId="13" fillId="0" borderId="0" xfId="1" applyNumberFormat="1" applyFont="1" applyFill="1"/>
    <xf numFmtId="166" fontId="13" fillId="0" borderId="0" xfId="2" applyNumberFormat="1" applyFont="1" applyFill="1"/>
    <xf numFmtId="165" fontId="2" fillId="0" borderId="0" xfId="1" applyNumberFormat="1" applyFont="1" applyFill="1"/>
    <xf numFmtId="41" fontId="2" fillId="0" borderId="0" xfId="1" applyNumberFormat="1" applyFont="1" applyFill="1"/>
    <xf numFmtId="166" fontId="13" fillId="0" borderId="0" xfId="2" applyNumberFormat="1" applyFont="1" applyFill="1" applyAlignment="1">
      <alignment horizontal="left" indent="3"/>
    </xf>
    <xf numFmtId="3" fontId="2" fillId="0" borderId="0" xfId="0" applyNumberFormat="1" applyFont="1" applyFill="1"/>
    <xf numFmtId="3" fontId="2" fillId="0" borderId="4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43" fontId="2" fillId="0" borderId="1" xfId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/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6" fontId="2" fillId="0" borderId="0" xfId="2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3" xfId="0" applyFont="1" applyFill="1" applyBorder="1"/>
    <xf numFmtId="3" fontId="2" fillId="0" borderId="5" xfId="0" applyNumberFormat="1" applyFont="1" applyFill="1" applyBorder="1"/>
    <xf numFmtId="167" fontId="2" fillId="0" borderId="0" xfId="0" applyNumberFormat="1" applyFont="1" applyFill="1" applyBorder="1"/>
    <xf numFmtId="167" fontId="2" fillId="0" borderId="0" xfId="0" applyNumberFormat="1" applyFont="1" applyFill="1" applyBorder="1" applyAlignment="1">
      <alignment horizontal="left" indent="2"/>
    </xf>
    <xf numFmtId="3" fontId="2" fillId="0" borderId="0" xfId="0" applyNumberFormat="1" applyFont="1" applyFill="1" applyAlignment="1">
      <alignment horizontal="left" indent="3"/>
    </xf>
    <xf numFmtId="0" fontId="2" fillId="0" borderId="0" xfId="0" applyFont="1" applyFill="1" applyAlignment="1">
      <alignment horizontal="left" indent="3"/>
    </xf>
    <xf numFmtId="165" fontId="2" fillId="0" borderId="0" xfId="0" applyNumberFormat="1" applyFont="1" applyFill="1"/>
    <xf numFmtId="168" fontId="2" fillId="0" borderId="0" xfId="0" applyNumberFormat="1" applyFont="1" applyFill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/>
    <xf numFmtId="37" fontId="2" fillId="0" borderId="0" xfId="2" applyNumberFormat="1" applyFont="1" applyFill="1" applyBorder="1"/>
    <xf numFmtId="37" fontId="2" fillId="0" borderId="0" xfId="2" applyNumberFormat="1" applyFont="1" applyFill="1"/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2" fillId="0" borderId="3" xfId="0" applyNumberFormat="1" applyFont="1" applyFill="1" applyBorder="1"/>
    <xf numFmtId="0" fontId="2" fillId="0" borderId="1" xfId="0" applyFont="1" applyFill="1" applyBorder="1"/>
    <xf numFmtId="3" fontId="2" fillId="0" borderId="7" xfId="0" applyNumberFormat="1" applyFont="1" applyFill="1" applyBorder="1"/>
    <xf numFmtId="165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3" fontId="2" fillId="0" borderId="2" xfId="1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center"/>
    </xf>
    <xf numFmtId="42" fontId="2" fillId="0" borderId="0" xfId="2" applyNumberFormat="1" applyFont="1" applyFill="1" applyBorder="1" applyAlignment="1">
      <alignment horizontal="right"/>
    </xf>
    <xf numFmtId="42" fontId="2" fillId="0" borderId="0" xfId="1" applyNumberFormat="1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166" fontId="2" fillId="0" borderId="0" xfId="2" applyNumberFormat="1" applyFont="1" applyFill="1" applyProtection="1">
      <protection locked="0"/>
    </xf>
    <xf numFmtId="44" fontId="2" fillId="0" borderId="0" xfId="2" applyFont="1" applyFill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Fill="1" applyBorder="1" applyAlignment="1">
      <alignment horizontal="center" wrapText="1"/>
    </xf>
    <xf numFmtId="166" fontId="2" fillId="0" borderId="0" xfId="2" applyNumberFormat="1" applyFont="1" applyFill="1"/>
    <xf numFmtId="42" fontId="2" fillId="0" borderId="0" xfId="2" applyNumberFormat="1" applyFont="1" applyFill="1"/>
    <xf numFmtId="166" fontId="2" fillId="0" borderId="0" xfId="2" applyNumberFormat="1" applyFont="1"/>
    <xf numFmtId="44" fontId="2" fillId="0" borderId="0" xfId="0" applyNumberFormat="1" applyFont="1" applyFill="1" applyProtection="1">
      <protection locked="0"/>
    </xf>
    <xf numFmtId="0" fontId="2" fillId="0" borderId="0" xfId="0" applyFont="1" applyFill="1" applyAlignment="1"/>
    <xf numFmtId="165" fontId="2" fillId="0" borderId="0" xfId="1" applyNumberFormat="1" applyFont="1" applyFill="1" applyBorder="1" applyAlignment="1">
      <alignment horizontal="center"/>
    </xf>
    <xf numFmtId="167" fontId="2" fillId="0" borderId="0" xfId="0" applyNumberFormat="1" applyFont="1" applyFill="1"/>
    <xf numFmtId="165" fontId="0" fillId="0" borderId="0" xfId="2" applyNumberFormat="1" applyFont="1" applyBorder="1" applyAlignment="1">
      <alignment horizontal="left" indent="2"/>
    </xf>
    <xf numFmtId="165" fontId="0" fillId="0" borderId="0" xfId="1" applyNumberFormat="1" applyFont="1" applyBorder="1" applyAlignment="1">
      <alignment horizontal="left" indent="2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Continuous"/>
    </xf>
    <xf numFmtId="165" fontId="2" fillId="0" borderId="0" xfId="0" applyNumberFormat="1" applyFont="1"/>
    <xf numFmtId="44" fontId="2" fillId="0" borderId="0" xfId="2" applyFont="1" applyFill="1"/>
    <xf numFmtId="2" fontId="0" fillId="0" borderId="0" xfId="0" applyNumberFormat="1"/>
    <xf numFmtId="44" fontId="2" fillId="0" borderId="0" xfId="2" applyFont="1" applyFill="1" applyBorder="1" applyProtection="1">
      <protection locked="0"/>
    </xf>
    <xf numFmtId="44" fontId="0" fillId="0" borderId="0" xfId="2" applyFont="1"/>
    <xf numFmtId="49" fontId="0" fillId="0" borderId="0" xfId="2" applyNumberFormat="1" applyFont="1" applyFill="1" applyBorder="1"/>
    <xf numFmtId="166" fontId="0" fillId="0" borderId="0" xfId="2" applyNumberFormat="1" applyFont="1" applyFill="1" applyBorder="1"/>
    <xf numFmtId="43" fontId="2" fillId="0" borderId="3" xfId="1" applyFont="1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2" fontId="2" fillId="0" borderId="0" xfId="2" applyNumberFormat="1" applyFont="1" applyFill="1" applyBorder="1"/>
    <xf numFmtId="166" fontId="0" fillId="0" borderId="0" xfId="2" applyNumberFormat="1" applyFont="1" applyFill="1"/>
    <xf numFmtId="0" fontId="2" fillId="0" borderId="4" xfId="0" applyFont="1" applyBorder="1"/>
    <xf numFmtId="166" fontId="2" fillId="0" borderId="0" xfId="0" applyNumberFormat="1" applyFont="1" applyFill="1" applyBorder="1"/>
    <xf numFmtId="43" fontId="2" fillId="0" borderId="0" xfId="1" applyFont="1" applyFill="1" applyBorder="1" applyAlignment="1">
      <alignment wrapText="1"/>
    </xf>
    <xf numFmtId="165" fontId="2" fillId="0" borderId="4" xfId="0" applyNumberFormat="1" applyFont="1" applyFill="1" applyBorder="1"/>
    <xf numFmtId="0" fontId="0" fillId="0" borderId="0" xfId="0" applyBorder="1" applyAlignment="1"/>
    <xf numFmtId="166" fontId="2" fillId="0" borderId="0" xfId="2" applyNumberFormat="1" applyFont="1" applyFill="1" applyBorder="1" applyAlignment="1">
      <alignment horizont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43" fontId="4" fillId="0" borderId="0" xfId="0" applyNumberFormat="1" applyFont="1" applyFill="1"/>
    <xf numFmtId="165" fontId="0" fillId="0" borderId="0" xfId="1" applyNumberFormat="1" applyFont="1" applyFill="1" applyBorder="1"/>
    <xf numFmtId="41" fontId="1" fillId="0" borderId="0" xfId="0" applyNumberFormat="1" applyFont="1" applyFill="1" applyBorder="1"/>
    <xf numFmtId="165" fontId="1" fillId="0" borderId="0" xfId="1" applyNumberFormat="1" applyFont="1" applyFill="1" applyProtection="1">
      <protection locked="0"/>
    </xf>
    <xf numFmtId="41" fontId="1" fillId="0" borderId="4" xfId="0" applyNumberFormat="1" applyFont="1" applyFill="1" applyBorder="1"/>
    <xf numFmtId="43" fontId="1" fillId="0" borderId="4" xfId="1" applyNumberFormat="1" applyFont="1" applyFill="1" applyBorder="1"/>
    <xf numFmtId="43" fontId="1" fillId="0" borderId="0" xfId="0" applyNumberFormat="1" applyFont="1" applyFill="1" applyBorder="1"/>
    <xf numFmtId="165" fontId="1" fillId="0" borderId="0" xfId="0" applyNumberFormat="1" applyFont="1" applyFill="1"/>
    <xf numFmtId="41" fontId="1" fillId="0" borderId="0" xfId="1" applyNumberFormat="1" applyFont="1" applyFill="1" applyBorder="1"/>
    <xf numFmtId="41" fontId="1" fillId="0" borderId="0" xfId="0" applyNumberFormat="1" applyFont="1" applyFill="1" applyBorder="1" applyAlignment="1"/>
    <xf numFmtId="170" fontId="1" fillId="0" borderId="0" xfId="0" applyNumberFormat="1" applyFont="1" applyFill="1" applyBorder="1"/>
    <xf numFmtId="165" fontId="1" fillId="0" borderId="0" xfId="1" applyNumberFormat="1" applyFont="1" applyFill="1" applyAlignment="1" applyProtection="1">
      <protection locked="0"/>
    </xf>
    <xf numFmtId="0" fontId="2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7" fillId="0" borderId="0" xfId="4" applyAlignment="1" applyProtection="1"/>
    <xf numFmtId="0" fontId="1" fillId="0" borderId="0" xfId="0" applyFont="1" applyBorder="1" applyAlignment="1">
      <alignment horizontal="centerContinuous"/>
    </xf>
    <xf numFmtId="41" fontId="18" fillId="0" borderId="0" xfId="0" applyNumberFormat="1" applyFont="1" applyFill="1" applyBorder="1"/>
    <xf numFmtId="165" fontId="18" fillId="0" borderId="0" xfId="1" applyNumberFormat="1" applyFont="1" applyFill="1" applyProtection="1">
      <protection locked="0"/>
    </xf>
    <xf numFmtId="0" fontId="18" fillId="0" borderId="0" xfId="0" applyFont="1" applyFill="1"/>
    <xf numFmtId="165" fontId="18" fillId="0" borderId="0" xfId="1" applyNumberFormat="1" applyFont="1" applyFill="1"/>
    <xf numFmtId="165" fontId="18" fillId="0" borderId="4" xfId="1" applyNumberFormat="1" applyFont="1" applyFill="1" applyBorder="1"/>
    <xf numFmtId="165" fontId="18" fillId="0" borderId="0" xfId="1" applyNumberFormat="1" applyFont="1" applyFill="1" applyBorder="1"/>
    <xf numFmtId="41" fontId="18" fillId="0" borderId="0" xfId="0" applyNumberFormat="1" applyFont="1" applyFill="1" applyBorder="1" applyAlignment="1">
      <alignment horizontal="right"/>
    </xf>
    <xf numFmtId="41" fontId="18" fillId="0" borderId="0" xfId="0" applyNumberFormat="1" applyFont="1" applyFill="1"/>
    <xf numFmtId="41" fontId="18" fillId="0" borderId="0" xfId="1" applyNumberFormat="1" applyFont="1" applyFill="1" applyBorder="1"/>
    <xf numFmtId="41" fontId="18" fillId="0" borderId="0" xfId="0" applyNumberFormat="1" applyFont="1" applyFill="1" applyBorder="1" applyAlignment="1"/>
    <xf numFmtId="3" fontId="18" fillId="0" borderId="0" xfId="0" applyNumberFormat="1" applyFont="1" applyFill="1" applyAlignment="1" applyProtection="1">
      <protection locked="0"/>
    </xf>
    <xf numFmtId="165" fontId="18" fillId="0" borderId="0" xfId="1" applyNumberFormat="1" applyFont="1" applyFill="1" applyBorder="1" applyProtection="1">
      <protection locked="0"/>
    </xf>
    <xf numFmtId="41" fontId="18" fillId="0" borderId="0" xfId="1" applyNumberFormat="1" applyFont="1" applyFill="1"/>
    <xf numFmtId="0" fontId="18" fillId="0" borderId="0" xfId="0" applyFont="1"/>
    <xf numFmtId="166" fontId="18" fillId="0" borderId="0" xfId="2" applyNumberFormat="1" applyFont="1" applyFill="1" applyAlignment="1">
      <alignment horizontal="left" indent="3"/>
    </xf>
    <xf numFmtId="165" fontId="18" fillId="0" borderId="0" xfId="0" applyNumberFormat="1" applyFont="1" applyFill="1" applyBorder="1"/>
    <xf numFmtId="0" fontId="18" fillId="0" borderId="0" xfId="0" applyFont="1" applyFill="1" applyBorder="1"/>
    <xf numFmtId="165" fontId="18" fillId="0" borderId="0" xfId="1" applyNumberFormat="1" applyFont="1" applyFill="1" applyAlignment="1">
      <alignment horizontal="right" vertical="top"/>
    </xf>
    <xf numFmtId="43" fontId="18" fillId="0" borderId="0" xfId="1" applyFont="1"/>
    <xf numFmtId="3" fontId="1" fillId="0" borderId="0" xfId="0" applyNumberFormat="1" applyFont="1" applyFill="1" applyBorder="1"/>
    <xf numFmtId="43" fontId="1" fillId="0" borderId="0" xfId="1" applyNumberFormat="1" applyFont="1" applyFill="1" applyAlignment="1" applyProtection="1">
      <protection locked="0"/>
    </xf>
    <xf numFmtId="3" fontId="1" fillId="0" borderId="0" xfId="0" applyNumberFormat="1" applyFont="1" applyFill="1" applyAlignment="1" applyProtection="1">
      <protection locked="0"/>
    </xf>
    <xf numFmtId="43" fontId="1" fillId="0" borderId="4" xfId="1" applyFont="1" applyFill="1" applyBorder="1" applyAlignment="1" applyProtection="1">
      <protection locked="0"/>
    </xf>
    <xf numFmtId="41" fontId="1" fillId="0" borderId="0" xfId="1" applyNumberFormat="1" applyFont="1" applyFill="1"/>
    <xf numFmtId="165" fontId="19" fillId="0" borderId="0" xfId="1" applyNumberFormat="1" applyFont="1" applyFill="1"/>
    <xf numFmtId="165" fontId="19" fillId="0" borderId="0" xfId="1" applyNumberFormat="1" applyFont="1" applyFill="1" applyProtection="1">
      <protection locked="0"/>
    </xf>
    <xf numFmtId="41" fontId="19" fillId="0" borderId="0" xfId="1" applyNumberFormat="1" applyFont="1" applyFill="1"/>
    <xf numFmtId="41" fontId="1" fillId="0" borderId="0" xfId="0" applyNumberFormat="1" applyFont="1" applyFill="1" applyAlignment="1"/>
    <xf numFmtId="4" fontId="1" fillId="0" borderId="0" xfId="0" applyNumberFormat="1" applyFont="1" applyFill="1"/>
    <xf numFmtId="43" fontId="1" fillId="0" borderId="0" xfId="1" applyFont="1" applyFill="1"/>
    <xf numFmtId="37" fontId="1" fillId="0" borderId="0" xfId="2" applyNumberFormat="1" applyFont="1" applyFill="1"/>
    <xf numFmtId="3" fontId="1" fillId="0" borderId="0" xfId="0" applyNumberFormat="1" applyFont="1" applyFill="1" applyAlignment="1"/>
    <xf numFmtId="0" fontId="17" fillId="0" borderId="0" xfId="4" applyFill="1" applyBorder="1" applyAlignment="1" applyProtection="1"/>
    <xf numFmtId="165" fontId="1" fillId="0" borderId="2" xfId="0" applyNumberFormat="1" applyFont="1" applyBorder="1"/>
    <xf numFmtId="0" fontId="1" fillId="0" borderId="0" xfId="0" applyFont="1" applyFill="1" applyAlignment="1">
      <alignment horizontal="left"/>
    </xf>
    <xf numFmtId="3" fontId="1" fillId="0" borderId="0" xfId="0" quotePrefix="1" applyNumberFormat="1" applyFont="1" applyBorder="1" applyAlignment="1" applyProtection="1">
      <alignment horizontal="right"/>
      <protection locked="0"/>
    </xf>
    <xf numFmtId="165" fontId="1" fillId="0" borderId="0" xfId="1" applyNumberFormat="1" applyFont="1"/>
    <xf numFmtId="41" fontId="1" fillId="0" borderId="0" xfId="0" applyNumberFormat="1" applyFont="1" applyFill="1"/>
    <xf numFmtId="165" fontId="1" fillId="0" borderId="0" xfId="1" applyNumberFormat="1" applyFont="1" applyFill="1" applyBorder="1" applyProtection="1">
      <protection locked="0"/>
    </xf>
    <xf numFmtId="165" fontId="1" fillId="0" borderId="0" xfId="1" applyNumberFormat="1" applyFont="1" applyFill="1" applyAlignment="1" applyProtection="1">
      <alignment horizontal="right"/>
      <protection locked="0"/>
    </xf>
    <xf numFmtId="165" fontId="1" fillId="0" borderId="4" xfId="1" applyNumberFormat="1" applyFont="1" applyFill="1" applyBorder="1" applyAlignment="1" applyProtection="1">
      <protection locked="0"/>
    </xf>
    <xf numFmtId="41" fontId="1" fillId="0" borderId="4" xfId="1" applyNumberFormat="1" applyFont="1" applyFill="1" applyBorder="1"/>
    <xf numFmtId="166" fontId="1" fillId="0" borderId="0" xfId="2" applyNumberFormat="1" applyFont="1" applyFill="1" applyAlignment="1">
      <alignment horizontal="left" indent="3"/>
    </xf>
    <xf numFmtId="43" fontId="1" fillId="0" borderId="0" xfId="1" applyNumberFormat="1" applyFont="1" applyFill="1"/>
    <xf numFmtId="41" fontId="1" fillId="0" borderId="0" xfId="2" applyNumberFormat="1" applyFont="1" applyFill="1" applyProtection="1">
      <protection locked="0"/>
    </xf>
    <xf numFmtId="41" fontId="1" fillId="0" borderId="4" xfId="0" applyNumberFormat="1" applyFont="1" applyFill="1" applyBorder="1" applyAlignment="1"/>
    <xf numFmtId="41" fontId="1" fillId="0" borderId="0" xfId="0" quotePrefix="1" applyNumberFormat="1" applyFont="1" applyFill="1" applyAlignment="1">
      <alignment horizontal="right"/>
    </xf>
    <xf numFmtId="41" fontId="1" fillId="0" borderId="0" xfId="0" applyNumberFormat="1" applyFont="1" applyFill="1" applyBorder="1" applyAlignment="1" applyProtection="1">
      <alignment horizontal="center" vertical="center"/>
      <protection locked="0"/>
    </xf>
    <xf numFmtId="41" fontId="1" fillId="0" borderId="0" xfId="0" applyNumberFormat="1" applyFont="1" applyFill="1" applyBorder="1" applyAlignment="1">
      <alignment horizontal="right"/>
    </xf>
    <xf numFmtId="41" fontId="1" fillId="0" borderId="0" xfId="0" quotePrefix="1" applyNumberFormat="1" applyFont="1" applyFill="1" applyBorder="1"/>
    <xf numFmtId="165" fontId="1" fillId="0" borderId="0" xfId="1" applyNumberFormat="1" applyFont="1" applyFill="1" applyBorder="1" applyAlignment="1">
      <alignment horizontal="right"/>
    </xf>
    <xf numFmtId="42" fontId="1" fillId="0" borderId="0" xfId="2" applyNumberFormat="1" applyFont="1" applyFill="1"/>
    <xf numFmtId="37" fontId="2" fillId="0" borderId="0" xfId="2" applyNumberFormat="1" applyFont="1" applyFill="1" applyBorder="1" applyAlignment="1">
      <alignment horizontal="right"/>
    </xf>
    <xf numFmtId="165" fontId="1" fillId="0" borderId="0" xfId="1" applyNumberFormat="1" applyFont="1" applyFill="1" applyAlignment="1">
      <alignment horizontal="right" vertical="top"/>
    </xf>
    <xf numFmtId="165" fontId="1" fillId="0" borderId="0" xfId="1" applyNumberFormat="1" applyFont="1" applyFill="1" applyAlignment="1" applyProtection="1">
      <alignment horizontal="left" indent="2"/>
      <protection locked="0"/>
    </xf>
    <xf numFmtId="43" fontId="1" fillId="0" borderId="0" xfId="1" applyFont="1" applyFill="1" applyBorder="1"/>
    <xf numFmtId="165" fontId="1" fillId="0" borderId="4" xfId="0" applyNumberFormat="1" applyFont="1" applyFill="1" applyBorder="1"/>
    <xf numFmtId="165" fontId="1" fillId="0" borderId="4" xfId="1" applyNumberFormat="1" applyFont="1" applyFill="1" applyBorder="1" applyProtection="1">
      <protection locked="0"/>
    </xf>
    <xf numFmtId="165" fontId="1" fillId="0" borderId="4" xfId="1" applyNumberFormat="1" applyFont="1" applyFill="1" applyBorder="1" applyAlignment="1">
      <alignment horizontal="right"/>
    </xf>
    <xf numFmtId="165" fontId="1" fillId="0" borderId="4" xfId="1" applyNumberFormat="1" applyFont="1" applyFill="1" applyBorder="1" applyAlignment="1">
      <alignment horizontal="right" vertical="top"/>
    </xf>
    <xf numFmtId="0" fontId="11" fillId="0" borderId="3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0" fillId="0" borderId="0" xfId="0" applyFill="1" applyAlignment="1"/>
    <xf numFmtId="0" fontId="0" fillId="0" borderId="0" xfId="0" applyFill="1" applyBorder="1" applyAlignment="1"/>
    <xf numFmtId="0" fontId="11" fillId="0" borderId="0" xfId="0" applyFont="1" applyFill="1" applyBorder="1"/>
    <xf numFmtId="165" fontId="11" fillId="0" borderId="0" xfId="0" applyNumberFormat="1" applyFont="1" applyFill="1" applyBorder="1" applyAlignment="1">
      <alignment horizontal="center"/>
    </xf>
    <xf numFmtId="165" fontId="11" fillId="0" borderId="5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" xfId="0" applyFont="1" applyFill="1" applyBorder="1"/>
    <xf numFmtId="165" fontId="11" fillId="0" borderId="2" xfId="1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42" fontId="11" fillId="0" borderId="0" xfId="2" applyNumberFormat="1" applyFont="1" applyFill="1" applyBorder="1" applyAlignment="1">
      <alignment horizontal="center"/>
    </xf>
    <xf numFmtId="10" fontId="11" fillId="0" borderId="0" xfId="3" applyNumberFormat="1" applyFont="1" applyFill="1" applyBorder="1"/>
    <xf numFmtId="44" fontId="0" fillId="0" borderId="0" xfId="2" applyNumberFormat="1" applyFont="1" applyFill="1" applyBorder="1" applyAlignment="1">
      <alignment horizontal="center"/>
    </xf>
    <xf numFmtId="165" fontId="11" fillId="0" borderId="0" xfId="1" applyNumberFormat="1" applyFont="1" applyFill="1" applyBorder="1" applyAlignment="1">
      <alignment horizontal="center"/>
    </xf>
    <xf numFmtId="165" fontId="11" fillId="0" borderId="0" xfId="1" applyNumberFormat="1" applyFont="1" applyFill="1" applyBorder="1"/>
    <xf numFmtId="43" fontId="2" fillId="0" borderId="0" xfId="1" applyNumberFormat="1" applyFont="1" applyFill="1" applyBorder="1"/>
    <xf numFmtId="43" fontId="2" fillId="0" borderId="4" xfId="1" applyNumberFormat="1" applyFont="1" applyFill="1" applyBorder="1"/>
    <xf numFmtId="0" fontId="1" fillId="0" borderId="0" xfId="0" quotePrefix="1" applyFont="1" applyFill="1" applyBorder="1"/>
    <xf numFmtId="0" fontId="6" fillId="0" borderId="0" xfId="0" applyFont="1" applyFill="1"/>
    <xf numFmtId="0" fontId="11" fillId="0" borderId="0" xfId="0" quotePrefix="1" applyFont="1" applyFill="1"/>
    <xf numFmtId="44" fontId="11" fillId="0" borderId="0" xfId="1" applyNumberFormat="1" applyFont="1" applyFill="1" applyBorder="1" applyAlignment="1">
      <alignment horizontal="center"/>
    </xf>
    <xf numFmtId="42" fontId="1" fillId="0" borderId="0" xfId="2" applyNumberFormat="1" applyFont="1" applyFill="1" applyBorder="1" applyAlignment="1">
      <alignment horizontal="center"/>
    </xf>
    <xf numFmtId="3" fontId="1" fillId="0" borderId="0" xfId="1" applyNumberFormat="1" applyFont="1" applyFill="1" applyBorder="1"/>
    <xf numFmtId="3" fontId="18" fillId="0" borderId="0" xfId="1" applyNumberFormat="1" applyFont="1" applyFill="1" applyBorder="1"/>
    <xf numFmtId="3" fontId="1" fillId="0" borderId="0" xfId="1" applyNumberFormat="1" applyFont="1" applyFill="1" applyProtection="1">
      <protection locked="0"/>
    </xf>
    <xf numFmtId="3" fontId="1" fillId="0" borderId="4" xfId="1" applyNumberFormat="1" applyFont="1" applyFill="1" applyBorder="1"/>
    <xf numFmtId="0" fontId="15" fillId="0" borderId="0" xfId="0" applyFont="1" applyFill="1" applyBorder="1"/>
    <xf numFmtId="3" fontId="2" fillId="0" borderId="0" xfId="0" applyNumberFormat="1" applyFont="1" applyFill="1" applyAlignment="1">
      <alignment horizontal="center"/>
    </xf>
    <xf numFmtId="37" fontId="1" fillId="0" borderId="0" xfId="1" applyNumberFormat="1" applyFont="1" applyBorder="1"/>
    <xf numFmtId="37" fontId="1" fillId="0" borderId="2" xfId="1" applyNumberFormat="1" applyFont="1" applyBorder="1"/>
    <xf numFmtId="41" fontId="2" fillId="0" borderId="0" xfId="2" applyNumberFormat="1" applyFont="1" applyFill="1"/>
    <xf numFmtId="41" fontId="11" fillId="0" borderId="0" xfId="0" applyNumberFormat="1" applyFont="1"/>
    <xf numFmtId="0" fontId="2" fillId="0" borderId="0" xfId="0" applyFont="1" applyBorder="1" applyAlignment="1">
      <alignment horizontal="center"/>
    </xf>
    <xf numFmtId="43" fontId="11" fillId="0" borderId="0" xfId="0" applyNumberFormat="1" applyFont="1" applyFill="1"/>
    <xf numFmtId="41" fontId="0" fillId="0" borderId="0" xfId="0" applyNumberFormat="1" applyFill="1"/>
    <xf numFmtId="41" fontId="11" fillId="0" borderId="0" xfId="0" applyNumberFormat="1" applyFont="1" applyFill="1"/>
    <xf numFmtId="41" fontId="0" fillId="0" borderId="0" xfId="0" applyNumberFormat="1" applyFill="1" applyAlignment="1">
      <alignment horizontal="right"/>
    </xf>
    <xf numFmtId="41" fontId="0" fillId="0" borderId="0" xfId="1" applyNumberFormat="1" applyFont="1" applyFill="1"/>
    <xf numFmtId="41" fontId="0" fillId="0" borderId="0" xfId="0" applyNumberFormat="1"/>
    <xf numFmtId="166" fontId="0" fillId="0" borderId="0" xfId="0" applyNumberFormat="1"/>
    <xf numFmtId="42" fontId="0" fillId="0" borderId="0" xfId="0" applyNumberFormat="1"/>
    <xf numFmtId="41" fontId="2" fillId="0" borderId="0" xfId="1" applyNumberFormat="1" applyFont="1" applyBorder="1"/>
    <xf numFmtId="41" fontId="2" fillId="0" borderId="0" xfId="0" applyNumberFormat="1" applyFont="1"/>
    <xf numFmtId="41" fontId="1" fillId="0" borderId="0" xfId="0" applyNumberFormat="1" applyFont="1"/>
    <xf numFmtId="41" fontId="2" fillId="0" borderId="0" xfId="0" applyNumberFormat="1" applyFont="1" applyBorder="1"/>
    <xf numFmtId="41" fontId="2" fillId="0" borderId="0" xfId="1" applyNumberFormat="1" applyFont="1" applyFill="1" applyBorder="1"/>
    <xf numFmtId="41" fontId="4" fillId="0" borderId="0" xfId="0" applyNumberFormat="1" applyFont="1"/>
    <xf numFmtId="3" fontId="8" fillId="0" borderId="0" xfId="0" applyNumberFormat="1" applyFont="1" applyFill="1"/>
    <xf numFmtId="41" fontId="3" fillId="0" borderId="0" xfId="0" applyNumberFormat="1" applyFont="1" applyFill="1"/>
    <xf numFmtId="172" fontId="8" fillId="0" borderId="0" xfId="0" applyNumberFormat="1" applyFont="1" applyFill="1"/>
    <xf numFmtId="3" fontId="8" fillId="0" borderId="0" xfId="0" applyNumberFormat="1" applyFont="1"/>
    <xf numFmtId="171" fontId="8" fillId="0" borderId="0" xfId="0" applyNumberFormat="1" applyFont="1"/>
    <xf numFmtId="41" fontId="1" fillId="0" borderId="0" xfId="0" applyNumberFormat="1" applyFont="1" applyBorder="1" applyAlignment="1">
      <alignment horizontal="right"/>
    </xf>
    <xf numFmtId="41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7" fontId="4" fillId="0" borderId="6" xfId="1" applyNumberFormat="1" applyFont="1" applyBorder="1"/>
    <xf numFmtId="3" fontId="21" fillId="0" borderId="0" xfId="5" applyNumberFormat="1" applyFill="1" applyBorder="1"/>
    <xf numFmtId="3" fontId="0" fillId="0" borderId="0" xfId="0" applyNumberFormat="1" applyFill="1" applyBorder="1"/>
    <xf numFmtId="3" fontId="0" fillId="0" borderId="0" xfId="0" applyNumberFormat="1" applyFill="1"/>
    <xf numFmtId="41" fontId="0" fillId="0" borderId="0" xfId="0" applyNumberFormat="1" applyFill="1" applyBorder="1"/>
    <xf numFmtId="5" fontId="2" fillId="0" borderId="0" xfId="2" applyNumberFormat="1" applyFont="1" applyFill="1" applyAlignment="1"/>
    <xf numFmtId="44" fontId="8" fillId="0" borderId="0" xfId="2" applyNumberFormat="1" applyFont="1" applyFill="1" applyBorder="1" applyAlignment="1">
      <alignment horizontal="left"/>
    </xf>
    <xf numFmtId="41" fontId="1" fillId="0" borderId="0" xfId="1" applyNumberFormat="1" applyFont="1" applyFill="1" applyAlignment="1" applyProtection="1">
      <protection locked="0"/>
    </xf>
    <xf numFmtId="41" fontId="1" fillId="0" borderId="0" xfId="2" applyNumberFormat="1" applyFont="1" applyFill="1"/>
    <xf numFmtId="41" fontId="1" fillId="0" borderId="4" xfId="2" applyNumberFormat="1" applyFont="1" applyFill="1" applyBorder="1"/>
    <xf numFmtId="0" fontId="0" fillId="0" borderId="2" xfId="0" applyBorder="1" applyAlignment="1">
      <alignment horizontal="center"/>
    </xf>
    <xf numFmtId="41" fontId="6" fillId="0" borderId="0" xfId="0" quotePrefix="1" applyNumberFormat="1" applyFont="1" applyFill="1"/>
    <xf numFmtId="42" fontId="0" fillId="0" borderId="0" xfId="0" applyNumberFormat="1" applyFill="1"/>
    <xf numFmtId="41" fontId="0" fillId="0" borderId="0" xfId="0" applyNumberFormat="1" applyAlignment="1">
      <alignment horizontal="right"/>
    </xf>
    <xf numFmtId="41" fontId="0" fillId="0" borderId="0" xfId="2" applyNumberFormat="1" applyFont="1" applyFill="1"/>
    <xf numFmtId="14" fontId="0" fillId="0" borderId="0" xfId="0" applyNumberFormat="1"/>
    <xf numFmtId="14" fontId="11" fillId="0" borderId="0" xfId="0" applyNumberFormat="1" applyFont="1"/>
    <xf numFmtId="41" fontId="0" fillId="0" borderId="0" xfId="0" applyNumberFormat="1" applyAlignment="1"/>
    <xf numFmtId="14" fontId="11" fillId="0" borderId="0" xfId="0" applyNumberFormat="1" applyFont="1" applyFill="1"/>
    <xf numFmtId="41" fontId="2" fillId="0" borderId="0" xfId="2" applyNumberFormat="1" applyFont="1" applyFill="1" applyProtection="1">
      <protection locked="0"/>
    </xf>
    <xf numFmtId="14" fontId="2" fillId="0" borderId="0" xfId="0" applyNumberFormat="1" applyFont="1" applyFill="1"/>
    <xf numFmtId="14" fontId="0" fillId="0" borderId="0" xfId="2" applyNumberFormat="1" applyFont="1" applyFill="1"/>
    <xf numFmtId="14" fontId="0" fillId="0" borderId="0" xfId="2" applyNumberFormat="1" applyFont="1" applyFill="1" applyBorder="1"/>
    <xf numFmtId="41" fontId="1" fillId="0" borderId="0" xfId="1" applyNumberFormat="1" applyFont="1" applyFill="1" applyProtection="1">
      <protection locked="0"/>
    </xf>
    <xf numFmtId="41" fontId="1" fillId="0" borderId="4" xfId="1" applyNumberFormat="1" applyFont="1" applyFill="1" applyBorder="1" applyProtection="1">
      <protection locked="0"/>
    </xf>
    <xf numFmtId="41" fontId="3" fillId="0" borderId="0" xfId="0" applyNumberFormat="1" applyFont="1"/>
    <xf numFmtId="165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5" fontId="11" fillId="0" borderId="4" xfId="0" applyNumberFormat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8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65" fontId="1" fillId="0" borderId="8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3" fontId="4" fillId="0" borderId="1" xfId="1" applyFont="1" applyFill="1" applyBorder="1" applyAlignment="1">
      <alignment horizontal="center"/>
    </xf>
    <xf numFmtId="43" fontId="4" fillId="0" borderId="4" xfId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7" xfId="0" applyFont="1" applyFill="1" applyBorder="1" applyAlignment="1">
      <alignment horizontal="center"/>
    </xf>
    <xf numFmtId="165" fontId="2" fillId="0" borderId="5" xfId="1" applyNumberFormat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2" fillId="0" borderId="15" xfId="1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2" fillId="0" borderId="16" xfId="1" applyNumberFormat="1" applyFont="1" applyFill="1" applyBorder="1" applyAlignment="1">
      <alignment horizontal="center"/>
    </xf>
    <xf numFmtId="165" fontId="2" fillId="0" borderId="6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 wrapText="1"/>
    </xf>
    <xf numFmtId="0" fontId="0" fillId="0" borderId="7" xfId="0" applyBorder="1" applyAlignment="1"/>
    <xf numFmtId="0" fontId="0" fillId="0" borderId="0" xfId="0" applyAlignment="1">
      <alignment horizont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4" fontId="2" fillId="0" borderId="0" xfId="2" applyFont="1" applyBorder="1" applyAlignment="1">
      <alignment horizontal="center" vertical="center" wrapText="1"/>
    </xf>
    <xf numFmtId="44" fontId="2" fillId="0" borderId="2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0" fillId="0" borderId="2" xfId="0" applyBorder="1" applyAlignment="1">
      <alignment vertical="justify"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</cellXfs>
  <cellStyles count="6">
    <cellStyle name="Calculation" xfId="5" builtinId="22"/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census.gov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85"/>
  <sheetViews>
    <sheetView tabSelected="1" zoomScaleNormal="100" workbookViewId="0">
      <selection activeCell="P1" sqref="P1:U1048576"/>
    </sheetView>
  </sheetViews>
  <sheetFormatPr defaultRowHeight="12.75"/>
  <cols>
    <col min="1" max="1" width="14.140625" style="82" bestFit="1" customWidth="1"/>
    <col min="2" max="2" width="15.5703125" style="82" customWidth="1"/>
    <col min="3" max="3" width="14.85546875" style="82" bestFit="1" customWidth="1"/>
    <col min="4" max="4" width="13.28515625" style="82" bestFit="1" customWidth="1"/>
    <col min="5" max="5" width="14.85546875" style="82" bestFit="1" customWidth="1"/>
    <col min="6" max="6" width="13.42578125" style="82" bestFit="1" customWidth="1"/>
    <col min="7" max="7" width="13.28515625" style="82" bestFit="1" customWidth="1"/>
    <col min="8" max="8" width="2.7109375" style="82" customWidth="1"/>
    <col min="9" max="9" width="12.28515625" style="82" bestFit="1" customWidth="1"/>
    <col min="10" max="10" width="9.140625" style="82"/>
    <col min="11" max="11" width="7.140625" style="82" bestFit="1" customWidth="1"/>
    <col min="12" max="12" width="9.140625" style="82"/>
    <col min="14" max="15" width="11.140625" bestFit="1" customWidth="1"/>
    <col min="16" max="16" width="12.28515625" hidden="1" customWidth="1"/>
    <col min="17" max="17" width="0" hidden="1" customWidth="1"/>
    <col min="18" max="18" width="14" hidden="1" customWidth="1"/>
    <col min="19" max="19" width="5" hidden="1" customWidth="1"/>
    <col min="20" max="20" width="13.85546875" hidden="1" customWidth="1"/>
    <col min="21" max="21" width="0" hidden="1" customWidth="1"/>
  </cols>
  <sheetData>
    <row r="1" spans="1:57">
      <c r="A1" s="474" t="s">
        <v>83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57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</row>
    <row r="3" spans="1:57">
      <c r="A3" s="474" t="s">
        <v>260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</row>
    <row r="4" spans="1:57" ht="13.5" thickBot="1">
      <c r="A4" s="23"/>
      <c r="B4" s="96"/>
      <c r="C4" s="23"/>
      <c r="D4" s="23"/>
      <c r="E4" s="23"/>
      <c r="F4" s="23"/>
      <c r="G4" s="23"/>
      <c r="H4" s="23"/>
      <c r="I4" s="47"/>
      <c r="J4" s="23"/>
      <c r="K4" s="23"/>
      <c r="L4" s="23"/>
    </row>
    <row r="5" spans="1:57" ht="15" customHeight="1" thickTop="1">
      <c r="A5" s="97" t="s">
        <v>75</v>
      </c>
      <c r="B5" s="98" t="s">
        <v>41</v>
      </c>
      <c r="C5" s="472"/>
      <c r="D5" s="472"/>
      <c r="E5" s="472"/>
      <c r="F5" s="472"/>
      <c r="G5" s="97"/>
      <c r="H5" s="97"/>
      <c r="I5" s="473" t="s">
        <v>80</v>
      </c>
      <c r="J5" s="473"/>
      <c r="K5" s="473"/>
      <c r="L5" s="47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6" spans="1:57">
      <c r="A6" s="32" t="s">
        <v>31</v>
      </c>
      <c r="B6" s="99" t="s">
        <v>81</v>
      </c>
      <c r="C6" s="471" t="s">
        <v>75</v>
      </c>
      <c r="D6" s="471"/>
      <c r="E6" s="107"/>
      <c r="F6" s="107"/>
      <c r="G6" s="99" t="s">
        <v>77</v>
      </c>
      <c r="H6" s="99"/>
      <c r="I6" s="101"/>
      <c r="J6" s="101"/>
      <c r="K6" s="101"/>
      <c r="L6" s="101" t="s">
        <v>138</v>
      </c>
    </row>
    <row r="7" spans="1:57" ht="13.5" thickBot="1">
      <c r="A7" s="52" t="s">
        <v>129</v>
      </c>
      <c r="B7" s="102" t="s">
        <v>82</v>
      </c>
      <c r="C7" s="49" t="s">
        <v>76</v>
      </c>
      <c r="D7" s="49" t="s">
        <v>205</v>
      </c>
      <c r="E7" s="49" t="s">
        <v>42</v>
      </c>
      <c r="F7" s="49" t="s">
        <v>49</v>
      </c>
      <c r="G7" s="49" t="s">
        <v>79</v>
      </c>
      <c r="H7" s="49"/>
      <c r="I7" s="102" t="s">
        <v>75</v>
      </c>
      <c r="J7" s="102" t="s">
        <v>42</v>
      </c>
      <c r="K7" s="49" t="s">
        <v>49</v>
      </c>
      <c r="L7" s="103" t="s">
        <v>79</v>
      </c>
    </row>
    <row r="8" spans="1:57">
      <c r="A8" s="32" t="s">
        <v>0</v>
      </c>
      <c r="B8" s="104">
        <f t="shared" ref="B8:G8" si="0">SUM(B10:B37)</f>
        <v>14757235867.791651</v>
      </c>
      <c r="C8" s="104">
        <f t="shared" si="0"/>
        <v>7134167120.2799988</v>
      </c>
      <c r="D8" s="104">
        <f t="shared" si="0"/>
        <v>263658135.37000006</v>
      </c>
      <c r="E8" s="104">
        <f t="shared" si="0"/>
        <v>6382918130.4616508</v>
      </c>
      <c r="F8" s="116">
        <f t="shared" si="0"/>
        <v>821860268.48000002</v>
      </c>
      <c r="G8" s="104">
        <f t="shared" si="0"/>
        <v>154632213.19999999</v>
      </c>
      <c r="H8" s="104"/>
      <c r="I8" s="105">
        <f>IF(B8&lt;&gt;0,((+C8+D8)/B8),(IF(C8&lt;&gt;0,1,0)))</f>
        <v>0.50130155280611144</v>
      </c>
      <c r="J8" s="105">
        <f>IF($B8&lt;&gt;0,(E8/$B8),(IF(E8&lt;&gt;0,1,0)))</f>
        <v>0.43252802812433627</v>
      </c>
      <c r="K8" s="105">
        <f>IF($B8&lt;&gt;0,(F8/$B8),(IF(F8&lt;&gt;0,1,0)))</f>
        <v>5.5692019551828675E-2</v>
      </c>
      <c r="L8" s="105">
        <f>IF($B8&lt;&gt;0,(G8/$B8),(IF(G8&lt;&gt;0,1,0)))</f>
        <v>1.0478399517723501E-2</v>
      </c>
    </row>
    <row r="9" spans="1:57">
      <c r="A9" s="106"/>
      <c r="B9" s="107"/>
      <c r="C9" s="107"/>
      <c r="D9" s="30"/>
      <c r="E9" s="101"/>
      <c r="F9" s="101"/>
      <c r="G9" s="101"/>
      <c r="H9" s="101"/>
      <c r="I9" s="108"/>
      <c r="J9" s="108"/>
      <c r="K9" s="108"/>
      <c r="L9" s="108"/>
      <c r="P9" s="23" t="s">
        <v>278</v>
      </c>
      <c r="R9" s="23" t="s">
        <v>277</v>
      </c>
    </row>
    <row r="10" spans="1:57">
      <c r="A10" s="23" t="s">
        <v>1</v>
      </c>
      <c r="B10" s="71">
        <f t="shared" ref="B10:B32" si="1">SUM(C10:G10)</f>
        <v>135339919.59987226</v>
      </c>
      <c r="C10" s="107">
        <v>30305284.41</v>
      </c>
      <c r="D10" s="30">
        <v>2016741.9100000001</v>
      </c>
      <c r="E10" s="107">
        <v>88474005.199872285</v>
      </c>
      <c r="F10" s="30">
        <v>13664264.509999998</v>
      </c>
      <c r="G10" s="50">
        <v>879623.57</v>
      </c>
      <c r="H10" s="109"/>
      <c r="I10" s="110">
        <f>IF(B10&lt;&gt;0,((+C10+D10)/B10*100),(IF(C10&lt;&gt;0,1,0)))</f>
        <v>23.882108409373185</v>
      </c>
      <c r="J10" s="110">
        <f t="shared" ref="J10:L14" si="2">IF($B10&lt;&gt;0,(E10/$B10*100),(IF(E10&lt;&gt;0,1,0)))</f>
        <v>65.371699245457364</v>
      </c>
      <c r="K10" s="110">
        <f t="shared" si="2"/>
        <v>10.096255820454097</v>
      </c>
      <c r="L10" s="110">
        <f t="shared" si="2"/>
        <v>0.64993652471538055</v>
      </c>
      <c r="N10" s="443"/>
      <c r="O10" s="443"/>
      <c r="P10" s="424">
        <v>7744932.5898722932</v>
      </c>
      <c r="R10" s="424">
        <f>E43+P10</f>
        <v>7744932.5898722932</v>
      </c>
      <c r="T10" s="1">
        <f>B10+P10</f>
        <v>143084852.18974456</v>
      </c>
    </row>
    <row r="11" spans="1:57">
      <c r="A11" s="23" t="s">
        <v>2</v>
      </c>
      <c r="B11" s="71">
        <f t="shared" si="1"/>
        <v>1303394620.5764315</v>
      </c>
      <c r="C11" s="107">
        <v>694590794</v>
      </c>
      <c r="D11" s="30">
        <v>13634071.729999999</v>
      </c>
      <c r="E11" s="107">
        <v>439190861.47643131</v>
      </c>
      <c r="F11" s="30">
        <v>58844857.370000012</v>
      </c>
      <c r="G11" s="50">
        <v>97134036</v>
      </c>
      <c r="H11" s="71"/>
      <c r="I11" s="110">
        <f>IF(B11&lt;&gt;0,((+C11+D11)/B11*100),(IF(C11&lt;&gt;0,1,0)))</f>
        <v>54.336948653108962</v>
      </c>
      <c r="J11" s="110">
        <f t="shared" si="2"/>
        <v>33.695924054235959</v>
      </c>
      <c r="K11" s="110">
        <f t="shared" si="2"/>
        <v>4.5147383947292674</v>
      </c>
      <c r="L11" s="110">
        <f t="shared" si="2"/>
        <v>7.4523888979257933</v>
      </c>
      <c r="N11" s="443"/>
      <c r="O11" s="443"/>
      <c r="P11" s="424">
        <v>62085588.666431285</v>
      </c>
      <c r="R11" s="424">
        <f t="shared" ref="R11:R14" si="3">E44+P11</f>
        <v>62085588.666431285</v>
      </c>
      <c r="T11" s="1">
        <f t="shared" ref="T11:T14" si="4">B11+P11</f>
        <v>1365480209.2428627</v>
      </c>
    </row>
    <row r="12" spans="1:57">
      <c r="A12" s="23" t="s">
        <v>3</v>
      </c>
      <c r="B12" s="71">
        <f t="shared" si="1"/>
        <v>1439341223.4893854</v>
      </c>
      <c r="C12" s="107">
        <v>264055965.19</v>
      </c>
      <c r="D12" s="30">
        <v>10160239.51</v>
      </c>
      <c r="E12" s="107">
        <v>1001087581.7893853</v>
      </c>
      <c r="F12" s="30">
        <v>160111447.99999994</v>
      </c>
      <c r="G12" s="50">
        <v>3925988.9999999963</v>
      </c>
      <c r="H12" s="71"/>
      <c r="I12" s="110">
        <f>IF(B12&lt;&gt;0,((+C12+D12)/B12*100),(IF(C12&lt;&gt;0,1,0)))</f>
        <v>19.051507747080258</v>
      </c>
      <c r="J12" s="110">
        <f t="shared" si="2"/>
        <v>69.551789766880674</v>
      </c>
      <c r="K12" s="110">
        <f t="shared" si="2"/>
        <v>11.123939576457264</v>
      </c>
      <c r="L12" s="110">
        <f t="shared" si="2"/>
        <v>0.27276290958180488</v>
      </c>
      <c r="N12" s="443"/>
      <c r="O12" s="443"/>
      <c r="P12" s="424">
        <v>70190603.579385251</v>
      </c>
      <c r="R12" s="424">
        <f t="shared" si="3"/>
        <v>70190603.579385251</v>
      </c>
      <c r="T12" s="1">
        <f t="shared" si="4"/>
        <v>1509531827.0687706</v>
      </c>
    </row>
    <row r="13" spans="1:57">
      <c r="A13" s="23" t="s">
        <v>4</v>
      </c>
      <c r="B13" s="71">
        <f t="shared" si="1"/>
        <v>1715414676.8792334</v>
      </c>
      <c r="C13" s="107">
        <v>847765179</v>
      </c>
      <c r="D13" s="30">
        <v>17996601.640000004</v>
      </c>
      <c r="E13" s="107">
        <v>737499706.21923327</v>
      </c>
      <c r="F13" s="30">
        <v>95632466.019999981</v>
      </c>
      <c r="G13" s="50">
        <v>16520724</v>
      </c>
      <c r="H13" s="71"/>
      <c r="I13" s="110">
        <f>IF(B13&lt;&gt;0,((+C13+D13)/B13*100),(IF(C13&lt;&gt;0,1,0)))</f>
        <v>50.46953324516474</v>
      </c>
      <c r="J13" s="110">
        <f t="shared" si="2"/>
        <v>42.992502988311202</v>
      </c>
      <c r="K13" s="110">
        <f t="shared" si="2"/>
        <v>5.5748891104265974</v>
      </c>
      <c r="L13" s="110">
        <f t="shared" si="2"/>
        <v>0.96307465609745813</v>
      </c>
      <c r="N13" s="443"/>
      <c r="O13" s="443"/>
      <c r="P13" s="424">
        <v>86392393.079233229</v>
      </c>
      <c r="R13" s="424">
        <f t="shared" si="3"/>
        <v>86392393.079233229</v>
      </c>
      <c r="T13" s="1">
        <f t="shared" si="4"/>
        <v>1801807069.9584665</v>
      </c>
    </row>
    <row r="14" spans="1:57">
      <c r="A14" s="23" t="s">
        <v>5</v>
      </c>
      <c r="B14" s="71">
        <f t="shared" si="1"/>
        <v>236532064.15166116</v>
      </c>
      <c r="C14" s="107">
        <v>124025082.08</v>
      </c>
      <c r="D14" s="30">
        <v>4794309.4899999993</v>
      </c>
      <c r="E14" s="107">
        <v>96831700.371661156</v>
      </c>
      <c r="F14" s="30">
        <v>10386380.350000001</v>
      </c>
      <c r="G14" s="50">
        <v>494591.86</v>
      </c>
      <c r="H14" s="71"/>
      <c r="I14" s="110">
        <f>IF(B14&lt;&gt;0,((+C14+D14)/B14*100),(IF(C14&lt;&gt;0,1,0)))</f>
        <v>54.461703546206209</v>
      </c>
      <c r="J14" s="110">
        <f t="shared" si="2"/>
        <v>40.938086224780918</v>
      </c>
      <c r="K14" s="110">
        <f t="shared" si="2"/>
        <v>4.3911088279939907</v>
      </c>
      <c r="L14" s="110">
        <f t="shared" si="2"/>
        <v>0.2091014010188802</v>
      </c>
      <c r="N14" s="443"/>
      <c r="O14" s="443"/>
      <c r="P14" s="424">
        <v>14366278.161661156</v>
      </c>
      <c r="R14" s="424">
        <f t="shared" si="3"/>
        <v>14366278.161661156</v>
      </c>
      <c r="T14" s="1">
        <f t="shared" si="4"/>
        <v>250898342.31332231</v>
      </c>
    </row>
    <row r="15" spans="1:57">
      <c r="A15" s="23"/>
      <c r="B15" s="71"/>
      <c r="C15" s="30"/>
      <c r="D15" s="30"/>
      <c r="E15" s="50"/>
      <c r="F15" s="30"/>
      <c r="G15" s="30"/>
      <c r="H15" s="71"/>
      <c r="I15" s="110"/>
      <c r="J15" s="110"/>
      <c r="K15" s="110"/>
      <c r="L15" s="110"/>
      <c r="N15" s="443"/>
      <c r="O15" s="443"/>
      <c r="P15" s="424"/>
      <c r="R15" s="424"/>
    </row>
    <row r="16" spans="1:57">
      <c r="A16" s="23" t="s">
        <v>6</v>
      </c>
      <c r="B16" s="71">
        <f t="shared" si="1"/>
        <v>86927377.260015026</v>
      </c>
      <c r="C16" s="107">
        <v>13437486</v>
      </c>
      <c r="D16" s="30">
        <v>4457710.6000000006</v>
      </c>
      <c r="E16" s="107">
        <v>60211637.570015028</v>
      </c>
      <c r="F16" s="30">
        <v>6743895.3799999999</v>
      </c>
      <c r="G16" s="50">
        <v>2076647.71</v>
      </c>
      <c r="H16" s="71"/>
      <c r="I16" s="110">
        <f>IF(B16&lt;&gt;0,((+C16+D16)/B16*100),(IF(C16&lt;&gt;0,1,0)))</f>
        <v>20.586375850812029</v>
      </c>
      <c r="J16" s="110">
        <f t="shared" ref="J16:L20" si="5">IF($B16&lt;&gt;0,(E16/$B16*100),(IF(E16&lt;&gt;0,1,0)))</f>
        <v>69.266598703319289</v>
      </c>
      <c r="K16" s="110">
        <f t="shared" si="5"/>
        <v>7.7580798967715623</v>
      </c>
      <c r="L16" s="110">
        <f t="shared" si="5"/>
        <v>2.3889455490971301</v>
      </c>
      <c r="N16" s="443"/>
      <c r="O16" s="443"/>
      <c r="P16" s="424">
        <v>4320005.6300150296</v>
      </c>
      <c r="R16" s="424">
        <f t="shared" ref="R16:R37" si="6">E49+P16</f>
        <v>4320005.6300150296</v>
      </c>
      <c r="T16" s="1">
        <f t="shared" ref="T16:T37" si="7">B16+P16</f>
        <v>91247382.890030056</v>
      </c>
    </row>
    <row r="17" spans="1:20">
      <c r="A17" s="23" t="s">
        <v>7</v>
      </c>
      <c r="B17" s="71">
        <f t="shared" si="1"/>
        <v>366698805.04140854</v>
      </c>
      <c r="C17" s="107">
        <v>189147293.34</v>
      </c>
      <c r="D17" s="30">
        <v>4725683.6999999993</v>
      </c>
      <c r="E17" s="107">
        <v>157361659.24140859</v>
      </c>
      <c r="F17" s="30">
        <v>14057925.559999997</v>
      </c>
      <c r="G17" s="50">
        <v>1406243.2000000002</v>
      </c>
      <c r="H17" s="71"/>
      <c r="I17" s="110">
        <f>IF(B17&lt;&gt;0,((+C17+D17)/B17*100),(IF(C17&lt;&gt;0,1,0)))</f>
        <v>52.869814238447645</v>
      </c>
      <c r="J17" s="110">
        <f t="shared" si="5"/>
        <v>42.913054822646316</v>
      </c>
      <c r="K17" s="110">
        <f t="shared" si="5"/>
        <v>3.8336436788804211</v>
      </c>
      <c r="L17" s="110">
        <f t="shared" si="5"/>
        <v>0.38348726002562339</v>
      </c>
      <c r="N17" s="443"/>
      <c r="O17" s="443"/>
      <c r="P17" s="424">
        <v>21324403.281408615</v>
      </c>
      <c r="R17" s="424">
        <f t="shared" si="6"/>
        <v>21324403.281408615</v>
      </c>
      <c r="T17" s="1">
        <f t="shared" si="7"/>
        <v>388023208.32281715</v>
      </c>
    </row>
    <row r="18" spans="1:20">
      <c r="A18" s="23" t="s">
        <v>8</v>
      </c>
      <c r="B18" s="71">
        <f t="shared" si="1"/>
        <v>240718013.97291562</v>
      </c>
      <c r="C18" s="107">
        <v>92411466.269999996</v>
      </c>
      <c r="D18" s="30">
        <v>10466630.51</v>
      </c>
      <c r="E18" s="107">
        <v>123271067.46291563</v>
      </c>
      <c r="F18" s="30">
        <v>14539905.729999997</v>
      </c>
      <c r="G18" s="50">
        <v>28944</v>
      </c>
      <c r="H18" s="71"/>
      <c r="I18" s="110">
        <f>IF(B18&lt;&gt;0,((+C18+D18)/B18*100),(IF(C18&lt;&gt;0,1,0)))</f>
        <v>42.738013280375156</v>
      </c>
      <c r="J18" s="110">
        <f t="shared" si="5"/>
        <v>51.209739324613011</v>
      </c>
      <c r="K18" s="110">
        <f t="shared" si="5"/>
        <v>6.0402233675938994</v>
      </c>
      <c r="L18" s="110">
        <f t="shared" si="5"/>
        <v>1.2024027417930024E-2</v>
      </c>
      <c r="N18" s="443"/>
      <c r="O18" s="443"/>
      <c r="P18" s="424">
        <v>13047423.822915636</v>
      </c>
      <c r="R18" s="424">
        <f t="shared" si="6"/>
        <v>13047423.822915636</v>
      </c>
      <c r="T18" s="1">
        <f t="shared" si="7"/>
        <v>253765437.79583126</v>
      </c>
    </row>
    <row r="19" spans="1:20">
      <c r="A19" s="23" t="s">
        <v>9</v>
      </c>
      <c r="B19" s="71">
        <f t="shared" si="1"/>
        <v>403522834.78674734</v>
      </c>
      <c r="C19" s="107">
        <v>180829010.87</v>
      </c>
      <c r="D19" s="30">
        <v>8386722.5000000009</v>
      </c>
      <c r="E19" s="107">
        <v>195347039.88674739</v>
      </c>
      <c r="F19" s="30">
        <v>18960061.529999994</v>
      </c>
      <c r="G19" s="50"/>
      <c r="H19" s="71"/>
      <c r="I19" s="110">
        <f>IF(B19&lt;&gt;0,((+C19+D19)/B19*100),(IF(C19&lt;&gt;0,1,0)))</f>
        <v>46.890960574758111</v>
      </c>
      <c r="J19" s="110">
        <f t="shared" si="5"/>
        <v>48.410405321915398</v>
      </c>
      <c r="K19" s="110">
        <f t="shared" si="5"/>
        <v>4.6986341033265084</v>
      </c>
      <c r="L19" s="110">
        <f t="shared" si="5"/>
        <v>0</v>
      </c>
      <c r="N19" s="443"/>
      <c r="O19" s="443"/>
      <c r="P19" s="424">
        <v>21862186.506747395</v>
      </c>
      <c r="R19" s="424">
        <f t="shared" si="6"/>
        <v>21862186.506747395</v>
      </c>
      <c r="T19" s="1">
        <f t="shared" si="7"/>
        <v>425385021.2934947</v>
      </c>
    </row>
    <row r="20" spans="1:20">
      <c r="A20" s="23" t="s">
        <v>10</v>
      </c>
      <c r="B20" s="71">
        <f t="shared" si="1"/>
        <v>71315586.444583043</v>
      </c>
      <c r="C20" s="107">
        <v>21219965</v>
      </c>
      <c r="D20" s="30">
        <v>1027495.54</v>
      </c>
      <c r="E20" s="107">
        <v>41497334.754583046</v>
      </c>
      <c r="F20" s="30">
        <v>7570791.1500000004</v>
      </c>
      <c r="G20" s="50"/>
      <c r="H20" s="71"/>
      <c r="I20" s="110">
        <f>IF(B20&lt;&gt;0,((+C20+D20)/B20*100),(IF(C20&lt;&gt;0,1,0)))</f>
        <v>31.195789937572421</v>
      </c>
      <c r="J20" s="110">
        <f t="shared" si="5"/>
        <v>58.188310330770733</v>
      </c>
      <c r="K20" s="110">
        <f t="shared" si="5"/>
        <v>10.61589973165685</v>
      </c>
      <c r="L20" s="110">
        <f t="shared" si="5"/>
        <v>0</v>
      </c>
      <c r="N20" s="443"/>
      <c r="O20" s="443"/>
      <c r="P20" s="424">
        <v>3685302.0645830445</v>
      </c>
      <c r="R20" s="424">
        <f t="shared" si="6"/>
        <v>3685302.0645830445</v>
      </c>
      <c r="T20" s="1">
        <f t="shared" si="7"/>
        <v>75000888.509166092</v>
      </c>
    </row>
    <row r="21" spans="1:20">
      <c r="A21" s="23"/>
      <c r="B21" s="71"/>
      <c r="C21" s="30"/>
      <c r="D21" s="30"/>
      <c r="E21" s="50"/>
      <c r="F21" s="30"/>
      <c r="G21" s="30"/>
      <c r="H21" s="71"/>
      <c r="I21" s="110"/>
      <c r="J21" s="110"/>
      <c r="K21" s="110"/>
      <c r="L21" s="110"/>
      <c r="N21" s="443"/>
      <c r="O21" s="443"/>
      <c r="P21" s="424"/>
      <c r="R21" s="424"/>
    </row>
    <row r="22" spans="1:20">
      <c r="A22" s="23" t="s">
        <v>11</v>
      </c>
      <c r="B22" s="71">
        <f t="shared" si="1"/>
        <v>616997265.31527364</v>
      </c>
      <c r="C22" s="107">
        <v>288886952</v>
      </c>
      <c r="D22" s="30">
        <v>26249838.509999998</v>
      </c>
      <c r="E22" s="107">
        <v>279058787.07527363</v>
      </c>
      <c r="F22" s="30">
        <v>22801687.729999997</v>
      </c>
      <c r="G22" s="50"/>
      <c r="H22" s="71"/>
      <c r="I22" s="110">
        <f>IF(B22&lt;&gt;0,((+C22+D22)/B22*100),(IF(C22&lt;&gt;0,1,0)))</f>
        <v>51.075881243812518</v>
      </c>
      <c r="J22" s="110">
        <f t="shared" ref="J22:L26" si="8">IF($B22&lt;&gt;0,(E22/$B22*100),(IF(E22&lt;&gt;0,1,0)))</f>
        <v>45.22852900047782</v>
      </c>
      <c r="K22" s="110">
        <f t="shared" si="8"/>
        <v>3.6955897557096584</v>
      </c>
      <c r="L22" s="110">
        <f t="shared" si="8"/>
        <v>0</v>
      </c>
      <c r="N22" s="443"/>
      <c r="O22" s="443"/>
      <c r="P22" s="424">
        <v>32881711.565273609</v>
      </c>
      <c r="R22" s="424">
        <f t="shared" ref="R22" si="9">E55+P22</f>
        <v>32881711.565273609</v>
      </c>
      <c r="T22" s="1">
        <f t="shared" ref="T22" si="10">B22+P22</f>
        <v>649878976.88054729</v>
      </c>
    </row>
    <row r="23" spans="1:20">
      <c r="A23" s="23" t="s">
        <v>12</v>
      </c>
      <c r="B23" s="71">
        <f t="shared" si="1"/>
        <v>59269007.842757277</v>
      </c>
      <c r="C23" s="107">
        <v>27508084.530000001</v>
      </c>
      <c r="D23" s="30">
        <v>2019386.8399999999</v>
      </c>
      <c r="E23" s="107">
        <v>24205163.48275727</v>
      </c>
      <c r="F23" s="30">
        <v>5264796.9899999993</v>
      </c>
      <c r="G23" s="50">
        <v>271576</v>
      </c>
      <c r="H23" s="71"/>
      <c r="I23" s="110">
        <f>IF(B23&lt;&gt;0,((+C23+D23)/B23*100),(IF(C23&lt;&gt;0,1,0)))</f>
        <v>49.819412277555585</v>
      </c>
      <c r="J23" s="110">
        <f t="shared" si="8"/>
        <v>40.839494980200115</v>
      </c>
      <c r="K23" s="110">
        <f t="shared" si="8"/>
        <v>8.8828836210109792</v>
      </c>
      <c r="L23" s="110">
        <f t="shared" si="8"/>
        <v>0.45820912123331048</v>
      </c>
      <c r="N23" s="443"/>
      <c r="O23" s="443"/>
      <c r="P23" s="424">
        <v>3168958.2627572711</v>
      </c>
      <c r="R23" s="424">
        <f t="shared" si="6"/>
        <v>3168958.2627572711</v>
      </c>
      <c r="T23" s="1">
        <f t="shared" si="7"/>
        <v>62437966.105514549</v>
      </c>
    </row>
    <row r="24" spans="1:20">
      <c r="A24" s="23" t="s">
        <v>13</v>
      </c>
      <c r="B24" s="71">
        <f t="shared" si="1"/>
        <v>569090002.02869308</v>
      </c>
      <c r="C24" s="107">
        <v>270992984.81999999</v>
      </c>
      <c r="D24" s="30">
        <v>11995807.549999999</v>
      </c>
      <c r="E24" s="107">
        <v>251158305.82869315</v>
      </c>
      <c r="F24" s="30">
        <v>27705996.780000009</v>
      </c>
      <c r="G24" s="50">
        <v>7236907.0499999998</v>
      </c>
      <c r="H24" s="71"/>
      <c r="I24" s="110">
        <f>IF(B24&lt;&gt;0,((+C24+D24)/B24*100),(IF(C24&lt;&gt;0,1,0)))</f>
        <v>49.726544371048696</v>
      </c>
      <c r="J24" s="110">
        <f t="shared" si="8"/>
        <v>44.133318971228377</v>
      </c>
      <c r="K24" s="110">
        <f t="shared" si="8"/>
        <v>4.8684736476187638</v>
      </c>
      <c r="L24" s="110">
        <f t="shared" si="8"/>
        <v>1.2716630101041768</v>
      </c>
      <c r="N24" s="443"/>
      <c r="O24" s="443"/>
      <c r="P24" s="424">
        <v>29357744.038693152</v>
      </c>
      <c r="R24" s="424">
        <f t="shared" si="6"/>
        <v>29357744.038693152</v>
      </c>
      <c r="T24" s="1">
        <f t="shared" si="7"/>
        <v>598447746.06738627</v>
      </c>
    </row>
    <row r="25" spans="1:20">
      <c r="A25" s="23" t="s">
        <v>14</v>
      </c>
      <c r="B25" s="71">
        <f t="shared" si="1"/>
        <v>975429729.10323024</v>
      </c>
      <c r="C25" s="107">
        <v>621508110</v>
      </c>
      <c r="D25" s="30">
        <v>12625987</v>
      </c>
      <c r="E25" s="107">
        <v>314017866.04323035</v>
      </c>
      <c r="F25" s="30">
        <v>26161548.059999995</v>
      </c>
      <c r="G25" s="50">
        <v>1116218</v>
      </c>
      <c r="H25" s="71"/>
      <c r="I25" s="110">
        <f>IF(B25&lt;&gt;0,((+C25+D25)/B25*100),(IF(C25&lt;&gt;0,1,0)))</f>
        <v>65.010741223050132</v>
      </c>
      <c r="J25" s="110">
        <f t="shared" si="8"/>
        <v>32.192771726562547</v>
      </c>
      <c r="K25" s="110">
        <f t="shared" si="8"/>
        <v>2.6820535892474631</v>
      </c>
      <c r="L25" s="110">
        <f t="shared" si="8"/>
        <v>0.11443346113986137</v>
      </c>
      <c r="N25" s="443"/>
      <c r="O25" s="443"/>
      <c r="P25" s="424">
        <v>56071857.593230352</v>
      </c>
      <c r="R25" s="424">
        <f t="shared" si="6"/>
        <v>56071857.593230352</v>
      </c>
      <c r="T25" s="1">
        <f t="shared" si="7"/>
        <v>1031501586.6964606</v>
      </c>
    </row>
    <row r="26" spans="1:20">
      <c r="A26" s="23" t="s">
        <v>15</v>
      </c>
      <c r="B26" s="71">
        <f t="shared" si="1"/>
        <v>33861864.003013462</v>
      </c>
      <c r="C26" s="107">
        <v>17894862.23</v>
      </c>
      <c r="D26" s="30">
        <v>584834.39</v>
      </c>
      <c r="E26" s="107">
        <v>12329813.383013459</v>
      </c>
      <c r="F26" s="30">
        <v>3052354</v>
      </c>
      <c r="G26" s="50"/>
      <c r="H26" s="71"/>
      <c r="I26" s="110">
        <f>IF(B26&lt;&gt;0,((+C26+D26)/B26*100),(IF(C26&lt;&gt;0,1,0)))</f>
        <v>54.573772484454608</v>
      </c>
      <c r="J26" s="110">
        <f t="shared" si="8"/>
        <v>36.412092913479881</v>
      </c>
      <c r="K26" s="110">
        <f t="shared" si="8"/>
        <v>9.0141346020655035</v>
      </c>
      <c r="L26" s="110">
        <f t="shared" si="8"/>
        <v>0</v>
      </c>
      <c r="N26" s="443"/>
      <c r="O26" s="443"/>
      <c r="P26" s="424">
        <v>1880592.8730134594</v>
      </c>
      <c r="R26" s="424">
        <f t="shared" si="6"/>
        <v>1880592.8730134594</v>
      </c>
      <c r="T26" s="1">
        <f t="shared" si="7"/>
        <v>35742456.876026921</v>
      </c>
    </row>
    <row r="27" spans="1:20">
      <c r="A27" s="23"/>
      <c r="B27" s="71"/>
      <c r="C27" s="30"/>
      <c r="D27" s="30"/>
      <c r="E27" s="50"/>
      <c r="F27" s="30"/>
      <c r="G27" s="30"/>
      <c r="H27" s="71"/>
      <c r="I27" s="110"/>
      <c r="J27" s="110"/>
      <c r="K27" s="110"/>
      <c r="L27" s="110"/>
      <c r="N27" s="443"/>
      <c r="O27" s="443"/>
      <c r="P27" s="424"/>
      <c r="R27" s="424"/>
    </row>
    <row r="28" spans="1:20">
      <c r="A28" s="23" t="s">
        <v>16</v>
      </c>
      <c r="B28" s="71">
        <f t="shared" si="1"/>
        <v>3187445317.378818</v>
      </c>
      <c r="C28" s="107">
        <v>2194937213</v>
      </c>
      <c r="D28" s="30">
        <v>32473819.52</v>
      </c>
      <c r="E28" s="107">
        <v>849218215.63881803</v>
      </c>
      <c r="F28" s="30">
        <v>110631490.21999998</v>
      </c>
      <c r="G28" s="50">
        <v>184579</v>
      </c>
      <c r="H28" s="71"/>
      <c r="I28" s="110">
        <f>IF(B28&lt;&gt;0,((+C28+D28)/B28*100),(IF(C28&lt;&gt;0,1,0)))</f>
        <v>69.880760632207554</v>
      </c>
      <c r="J28" s="110">
        <f t="shared" ref="J28:L28" si="11">IF($B28&lt;&gt;0,(E28/$B28*100),(IF(E28&lt;&gt;0,1,0)))</f>
        <v>26.642597161075976</v>
      </c>
      <c r="K28" s="110">
        <f t="shared" si="11"/>
        <v>3.4708513936476661</v>
      </c>
      <c r="L28" s="110">
        <f t="shared" si="11"/>
        <v>5.7908130688117268E-3</v>
      </c>
      <c r="N28" s="443"/>
      <c r="O28" s="443"/>
      <c r="P28" s="424">
        <v>153961381.81881812</v>
      </c>
      <c r="R28" s="424">
        <f t="shared" ref="R28" si="12">E61+P28</f>
        <v>153961381.81881812</v>
      </c>
      <c r="T28" s="1">
        <f t="shared" ref="T28" si="13">B28+P28</f>
        <v>3341406699.1976361</v>
      </c>
    </row>
    <row r="29" spans="1:20">
      <c r="A29" s="23" t="s">
        <v>17</v>
      </c>
      <c r="B29" s="71">
        <f t="shared" si="1"/>
        <v>2121740915.284229</v>
      </c>
      <c r="C29" s="107">
        <v>759998149.12</v>
      </c>
      <c r="D29" s="30">
        <v>84604942.130000025</v>
      </c>
      <c r="E29" s="107">
        <v>1132618693.564229</v>
      </c>
      <c r="F29" s="30">
        <v>141682469.47</v>
      </c>
      <c r="G29" s="50">
        <v>2836661</v>
      </c>
      <c r="H29" s="71"/>
      <c r="I29" s="110">
        <f t="shared" ref="I29:I32" si="14">IF(B29&lt;&gt;0,((+C29+D29)/B29*100),(IF(C29&lt;&gt;0,1,0)))</f>
        <v>39.807079420762207</v>
      </c>
      <c r="J29" s="110">
        <f t="shared" ref="J29:J32" si="15">IF($B29&lt;&gt;0,(E29/$B29*100),(IF(E29&lt;&gt;0,1,0)))</f>
        <v>53.381573848402844</v>
      </c>
      <c r="K29" s="110">
        <f t="shared" ref="K29:K32" si="16">IF($B29&lt;&gt;0,(F29/$B29*100),(IF(F29&lt;&gt;0,1,0)))</f>
        <v>6.6776517551870915</v>
      </c>
      <c r="L29" s="110">
        <f t="shared" ref="L29:L32" si="17">IF($B29&lt;&gt;0,(G29/$B29*100),(IF(G29&lt;&gt;0,1,0)))</f>
        <v>0.13369497564786323</v>
      </c>
      <c r="N29" s="443"/>
      <c r="O29" s="443"/>
      <c r="P29" s="424">
        <v>94879889.984228984</v>
      </c>
      <c r="R29" s="424">
        <f t="shared" si="6"/>
        <v>94879889.984228984</v>
      </c>
      <c r="T29" s="1">
        <f t="shared" si="7"/>
        <v>2216620805.2684579</v>
      </c>
    </row>
    <row r="30" spans="1:20">
      <c r="A30" s="23" t="s">
        <v>18</v>
      </c>
      <c r="B30" s="71">
        <f t="shared" si="1"/>
        <v>125874262.6026397</v>
      </c>
      <c r="C30" s="107">
        <v>71834239.200000003</v>
      </c>
      <c r="D30" s="30">
        <v>2055968.8599999999</v>
      </c>
      <c r="E30" s="107">
        <v>46251056.472639717</v>
      </c>
      <c r="F30" s="30">
        <v>5732998.0699999994</v>
      </c>
      <c r="G30" s="50"/>
      <c r="H30" s="71"/>
      <c r="I30" s="110">
        <f t="shared" si="14"/>
        <v>58.701601528548267</v>
      </c>
      <c r="J30" s="110">
        <f t="shared" si="15"/>
        <v>36.743854952020818</v>
      </c>
      <c r="K30" s="110">
        <f t="shared" si="16"/>
        <v>4.5545435194309309</v>
      </c>
      <c r="L30" s="110">
        <f t="shared" si="17"/>
        <v>0</v>
      </c>
      <c r="N30" s="443"/>
      <c r="O30" s="443"/>
      <c r="P30" s="424">
        <v>5669542.1926397188</v>
      </c>
      <c r="R30" s="424">
        <f t="shared" si="6"/>
        <v>5669542.1926397188</v>
      </c>
      <c r="T30" s="1">
        <f t="shared" si="7"/>
        <v>131543804.79527943</v>
      </c>
    </row>
    <row r="31" spans="1:20">
      <c r="A31" s="23" t="s">
        <v>19</v>
      </c>
      <c r="B31" s="71">
        <f t="shared" si="1"/>
        <v>265231523.03199652</v>
      </c>
      <c r="C31" s="107">
        <v>118208677.90000001</v>
      </c>
      <c r="D31" s="30">
        <v>4155862.1199999996</v>
      </c>
      <c r="E31" s="107">
        <v>124084470.86199649</v>
      </c>
      <c r="F31" s="30">
        <v>17922205.16</v>
      </c>
      <c r="G31" s="50">
        <v>860306.99</v>
      </c>
      <c r="H31" s="71"/>
      <c r="I31" s="110">
        <f t="shared" si="14"/>
        <v>46.134991279011139</v>
      </c>
      <c r="J31" s="110">
        <f t="shared" si="15"/>
        <v>46.783455240735996</v>
      </c>
      <c r="K31" s="110">
        <f t="shared" si="16"/>
        <v>6.7571927179402174</v>
      </c>
      <c r="L31" s="110">
        <f t="shared" si="17"/>
        <v>0.3243607623126365</v>
      </c>
      <c r="N31" s="443"/>
      <c r="O31" s="443"/>
      <c r="P31" s="424">
        <v>13354538.521996494</v>
      </c>
      <c r="R31" s="424">
        <f t="shared" si="6"/>
        <v>13354538.521996494</v>
      </c>
      <c r="T31" s="1">
        <f t="shared" si="7"/>
        <v>278586061.55399299</v>
      </c>
    </row>
    <row r="32" spans="1:20">
      <c r="A32" s="23" t="s">
        <v>20</v>
      </c>
      <c r="B32" s="71">
        <f t="shared" si="1"/>
        <v>48701988.856618904</v>
      </c>
      <c r="C32" s="107">
        <v>10155261.4</v>
      </c>
      <c r="D32" s="30">
        <v>324036.06</v>
      </c>
      <c r="E32" s="107">
        <v>31169340.476618901</v>
      </c>
      <c r="F32" s="30">
        <v>5421008.9199999999</v>
      </c>
      <c r="G32" s="50">
        <v>1632342</v>
      </c>
      <c r="H32" s="71"/>
      <c r="I32" s="110">
        <f t="shared" si="14"/>
        <v>21.517185860420561</v>
      </c>
      <c r="J32" s="110">
        <f t="shared" si="15"/>
        <v>64.000138820578769</v>
      </c>
      <c r="K32" s="110">
        <f t="shared" si="16"/>
        <v>11.130980576501139</v>
      </c>
      <c r="L32" s="110">
        <f t="shared" si="17"/>
        <v>3.3516947424995247</v>
      </c>
      <c r="N32" s="443"/>
      <c r="O32" s="443"/>
      <c r="P32" s="424">
        <v>2553372.9566189023</v>
      </c>
      <c r="R32" s="424">
        <f t="shared" si="6"/>
        <v>2553372.9566189023</v>
      </c>
      <c r="T32" s="1">
        <f t="shared" si="7"/>
        <v>51255361.813237809</v>
      </c>
    </row>
    <row r="33" spans="1:20" ht="12.75" customHeight="1">
      <c r="A33" s="23"/>
      <c r="H33" s="71"/>
      <c r="I33" s="23"/>
      <c r="J33" s="23"/>
      <c r="K33" s="23"/>
      <c r="L33" s="23"/>
      <c r="P33" s="424"/>
      <c r="R33" s="424"/>
    </row>
    <row r="34" spans="1:20">
      <c r="A34" s="23" t="s">
        <v>21</v>
      </c>
      <c r="B34" s="71">
        <f t="shared" ref="B34:B37" si="18">SUM(C34:G34)</f>
        <v>60776936.545613743</v>
      </c>
      <c r="C34" s="107">
        <v>38952259.25</v>
      </c>
      <c r="D34" s="30">
        <v>1293901.24</v>
      </c>
      <c r="E34" s="107">
        <v>16501153.79561374</v>
      </c>
      <c r="F34" s="30">
        <v>4029622.26</v>
      </c>
      <c r="G34" s="50"/>
      <c r="H34" s="71"/>
      <c r="I34" s="110">
        <f>IF(B34&lt;&gt;0,((+C34+D34)/B34*100),(IF(C34&lt;&gt;0,1,0)))</f>
        <v>66.219462147116985</v>
      </c>
      <c r="J34" s="110">
        <f t="shared" ref="J34:L37" si="19">IF($B34&lt;&gt;0,(E34/$B34*100),(IF(E34&lt;&gt;0,1,0)))</f>
        <v>27.150354613924062</v>
      </c>
      <c r="K34" s="110">
        <f t="shared" si="19"/>
        <v>6.6301832389589519</v>
      </c>
      <c r="L34" s="110">
        <f t="shared" si="19"/>
        <v>0</v>
      </c>
      <c r="N34" s="443"/>
      <c r="O34" s="443"/>
      <c r="P34" s="424">
        <v>3542151.48561374</v>
      </c>
      <c r="R34" s="424">
        <f t="shared" ref="R34" si="20">E67+P34</f>
        <v>3542151.48561374</v>
      </c>
      <c r="T34" s="1">
        <f t="shared" ref="T34" si="21">B34+P34</f>
        <v>64319088.031227484</v>
      </c>
    </row>
    <row r="35" spans="1:20">
      <c r="A35" s="23" t="s">
        <v>22</v>
      </c>
      <c r="B35" s="71">
        <f t="shared" si="18"/>
        <v>327081140.07010865</v>
      </c>
      <c r="C35" s="107">
        <v>106508837.84</v>
      </c>
      <c r="D35" s="30">
        <v>4337231.3900000006</v>
      </c>
      <c r="E35" s="107">
        <v>191506536.18010867</v>
      </c>
      <c r="F35" s="30">
        <v>24420605.650000002</v>
      </c>
      <c r="G35" s="50">
        <v>307929.01</v>
      </c>
      <c r="H35" s="71"/>
      <c r="I35" s="110">
        <f>IF(B35&lt;&gt;0,((+C35+D35)/B35*100),(IF(C35&lt;&gt;0,1,0)))</f>
        <v>33.88947134226099</v>
      </c>
      <c r="J35" s="110">
        <f t="shared" si="19"/>
        <v>58.550161632388807</v>
      </c>
      <c r="K35" s="110">
        <f t="shared" si="19"/>
        <v>7.4662224929158363</v>
      </c>
      <c r="L35" s="110">
        <f t="shared" si="19"/>
        <v>9.4144532434366754E-2</v>
      </c>
      <c r="N35" s="443"/>
      <c r="O35" s="443"/>
      <c r="P35" s="424">
        <v>17329149.440108642</v>
      </c>
      <c r="R35" s="424">
        <f t="shared" si="6"/>
        <v>17329149.440108642</v>
      </c>
      <c r="T35" s="1">
        <f t="shared" si="7"/>
        <v>344410289.51021731</v>
      </c>
    </row>
    <row r="36" spans="1:20">
      <c r="A36" s="23" t="s">
        <v>23</v>
      </c>
      <c r="B36" s="71">
        <f t="shared" si="18"/>
        <v>232518361.70795813</v>
      </c>
      <c r="C36" s="107">
        <v>51117252</v>
      </c>
      <c r="D36" s="30">
        <v>1900740.68</v>
      </c>
      <c r="E36" s="107">
        <v>144031976.85795814</v>
      </c>
      <c r="F36" s="30">
        <v>17749497.359999996</v>
      </c>
      <c r="G36" s="50">
        <v>17718894.809999999</v>
      </c>
      <c r="H36" s="71"/>
      <c r="I36" s="110">
        <f>IF(B36&lt;&gt;0,((+C36+D36)/B36*100),(IF(C36&lt;&gt;0,1,0)))</f>
        <v>22.801636950543429</v>
      </c>
      <c r="J36" s="110">
        <f t="shared" si="19"/>
        <v>61.944345298141037</v>
      </c>
      <c r="K36" s="110">
        <f t="shared" si="19"/>
        <v>7.6335895494968584</v>
      </c>
      <c r="L36" s="110">
        <f t="shared" si="19"/>
        <v>7.620428201818676</v>
      </c>
      <c r="N36" s="443"/>
      <c r="O36" s="443"/>
      <c r="P36" s="424">
        <v>12115210.537958141</v>
      </c>
      <c r="R36" s="424">
        <f t="shared" si="6"/>
        <v>12115210.537958141</v>
      </c>
      <c r="T36" s="1">
        <f t="shared" si="7"/>
        <v>244633572.24591628</v>
      </c>
    </row>
    <row r="37" spans="1:20">
      <c r="A37" s="31" t="s">
        <v>24</v>
      </c>
      <c r="B37" s="111">
        <f t="shared" si="18"/>
        <v>134012431.81844804</v>
      </c>
      <c r="C37" s="112">
        <v>97876710.829999998</v>
      </c>
      <c r="D37" s="28">
        <v>1369571.95</v>
      </c>
      <c r="E37" s="112">
        <v>25994156.828448031</v>
      </c>
      <c r="F37" s="28">
        <v>8771992.2100000009</v>
      </c>
      <c r="G37" s="113"/>
      <c r="H37" s="111"/>
      <c r="I37" s="114">
        <f>IF(B37&lt;&gt;0,((+C37+D37)/B37*100),(IF(C37&lt;&gt;0,1,0)))</f>
        <v>74.057519465397718</v>
      </c>
      <c r="J37" s="114">
        <f t="shared" si="19"/>
        <v>19.396824962973096</v>
      </c>
      <c r="K37" s="114">
        <f t="shared" si="19"/>
        <v>6.5456555716291804</v>
      </c>
      <c r="L37" s="114">
        <f t="shared" si="19"/>
        <v>0</v>
      </c>
      <c r="N37" s="443"/>
      <c r="O37" s="443"/>
      <c r="P37" s="424">
        <v>6789822.078448032</v>
      </c>
      <c r="R37" s="424">
        <f t="shared" si="6"/>
        <v>6789822.078448032</v>
      </c>
      <c r="T37" s="1">
        <f t="shared" si="7"/>
        <v>140802253.89689606</v>
      </c>
    </row>
    <row r="38" spans="1:20">
      <c r="B38" s="76"/>
      <c r="C38" s="133"/>
      <c r="D38" s="76"/>
      <c r="E38" s="76"/>
      <c r="F38" s="76"/>
      <c r="G38" s="76"/>
      <c r="H38" s="76"/>
      <c r="I38" s="134"/>
      <c r="J38" s="134"/>
      <c r="K38" s="134"/>
      <c r="L38" s="134"/>
      <c r="M38" s="76"/>
    </row>
    <row r="39" spans="1:20">
      <c r="A39" s="132" t="s">
        <v>191</v>
      </c>
      <c r="B39" s="76"/>
      <c r="C39" s="76"/>
      <c r="D39" s="76"/>
      <c r="E39" s="76"/>
      <c r="F39" s="76"/>
      <c r="G39" s="76"/>
      <c r="H39" s="76"/>
      <c r="I39" s="134"/>
      <c r="J39" s="134"/>
      <c r="K39" s="134"/>
      <c r="L39" s="134"/>
      <c r="M39" s="76"/>
    </row>
    <row r="40" spans="1:20">
      <c r="A40" s="135" t="s">
        <v>204</v>
      </c>
      <c r="B40" s="76"/>
      <c r="C40" s="76"/>
      <c r="D40" s="76"/>
      <c r="E40" s="76"/>
      <c r="F40" s="76"/>
      <c r="G40" s="76"/>
      <c r="H40" s="76"/>
      <c r="I40" s="134"/>
      <c r="J40" s="134"/>
      <c r="K40" s="134"/>
      <c r="L40" s="134"/>
      <c r="M40" s="76"/>
    </row>
    <row r="41" spans="1:20">
      <c r="A41" s="95"/>
      <c r="I41" s="115"/>
      <c r="J41" s="115"/>
      <c r="K41" s="115"/>
      <c r="L41" s="115"/>
    </row>
    <row r="42" spans="1:20">
      <c r="I42" s="90"/>
      <c r="J42" s="83"/>
      <c r="K42" s="90"/>
      <c r="L42" s="83"/>
    </row>
    <row r="43" spans="1:20">
      <c r="C43" s="417"/>
      <c r="D43" s="417"/>
      <c r="E43" s="417"/>
      <c r="F43" s="417"/>
      <c r="G43" s="417"/>
      <c r="I43" s="90"/>
      <c r="J43" s="83"/>
      <c r="K43" s="90"/>
      <c r="L43" s="83"/>
    </row>
    <row r="44" spans="1:20">
      <c r="C44" s="417"/>
      <c r="D44" s="417"/>
      <c r="E44" s="417"/>
      <c r="F44" s="417"/>
      <c r="G44" s="417"/>
      <c r="I44" s="417"/>
      <c r="K44" s="90"/>
    </row>
    <row r="45" spans="1:20">
      <c r="C45" s="417"/>
      <c r="D45" s="417"/>
      <c r="E45" s="417"/>
      <c r="F45" s="417"/>
      <c r="G45" s="417"/>
      <c r="I45" s="417"/>
      <c r="K45" s="90"/>
    </row>
    <row r="46" spans="1:20">
      <c r="C46" s="417"/>
      <c r="D46" s="417"/>
      <c r="E46" s="417"/>
      <c r="F46" s="417"/>
      <c r="G46" s="417"/>
      <c r="I46" s="417"/>
      <c r="K46" s="90"/>
    </row>
    <row r="47" spans="1:20">
      <c r="C47" s="417"/>
      <c r="D47" s="417"/>
      <c r="E47" s="417"/>
      <c r="F47" s="417"/>
      <c r="G47" s="417"/>
      <c r="I47" s="417"/>
      <c r="K47" s="90"/>
    </row>
    <row r="48" spans="1:20">
      <c r="C48" s="417"/>
      <c r="D48" s="417"/>
      <c r="E48" s="417"/>
      <c r="F48" s="417"/>
      <c r="G48" s="417"/>
      <c r="I48" s="417"/>
      <c r="K48" s="90"/>
    </row>
    <row r="49" spans="3:11">
      <c r="C49" s="417"/>
      <c r="D49" s="417"/>
      <c r="E49" s="417"/>
      <c r="F49" s="417"/>
      <c r="G49" s="417"/>
      <c r="I49" s="417"/>
      <c r="K49" s="90"/>
    </row>
    <row r="50" spans="3:11">
      <c r="C50" s="417"/>
      <c r="D50" s="417"/>
      <c r="E50" s="417"/>
      <c r="F50" s="417"/>
      <c r="G50" s="417"/>
      <c r="I50" s="417"/>
    </row>
    <row r="51" spans="3:11">
      <c r="C51" s="417"/>
      <c r="D51" s="417"/>
      <c r="E51" s="417"/>
      <c r="F51" s="417"/>
      <c r="G51" s="417"/>
      <c r="I51" s="417"/>
    </row>
    <row r="52" spans="3:11">
      <c r="C52" s="417"/>
      <c r="D52" s="417"/>
      <c r="E52" s="417"/>
      <c r="F52" s="417"/>
      <c r="G52" s="417"/>
      <c r="I52" s="417"/>
      <c r="K52" s="90"/>
    </row>
    <row r="53" spans="3:11">
      <c r="C53" s="417"/>
      <c r="D53" s="417"/>
      <c r="E53" s="417"/>
      <c r="F53" s="417"/>
      <c r="G53" s="417"/>
      <c r="I53" s="417"/>
      <c r="K53" s="90"/>
    </row>
    <row r="54" spans="3:11">
      <c r="C54" s="417"/>
      <c r="D54" s="417"/>
      <c r="E54" s="417"/>
      <c r="F54" s="417"/>
      <c r="G54" s="417"/>
      <c r="I54" s="417"/>
      <c r="K54" s="90"/>
    </row>
    <row r="55" spans="3:11">
      <c r="C55" s="417"/>
      <c r="D55" s="417"/>
      <c r="E55" s="417"/>
      <c r="F55" s="417"/>
      <c r="G55" s="417"/>
      <c r="I55" s="417"/>
      <c r="K55" s="90"/>
    </row>
    <row r="56" spans="3:11">
      <c r="C56" s="417"/>
      <c r="D56" s="417"/>
      <c r="E56" s="417"/>
      <c r="F56" s="417"/>
      <c r="G56" s="417"/>
      <c r="I56" s="417"/>
      <c r="K56" s="90"/>
    </row>
    <row r="57" spans="3:11">
      <c r="C57" s="417"/>
      <c r="D57" s="417"/>
      <c r="E57" s="417"/>
      <c r="F57" s="417"/>
      <c r="G57" s="417"/>
      <c r="I57" s="417"/>
      <c r="K57" s="90"/>
    </row>
    <row r="58" spans="3:11">
      <c r="C58" s="417"/>
      <c r="D58" s="417"/>
      <c r="E58" s="417"/>
      <c r="F58" s="417"/>
      <c r="G58" s="417"/>
      <c r="I58" s="417"/>
      <c r="K58" s="90"/>
    </row>
    <row r="59" spans="3:11">
      <c r="C59" s="417"/>
      <c r="D59" s="417"/>
      <c r="E59" s="417"/>
      <c r="F59" s="417"/>
      <c r="G59" s="417"/>
      <c r="I59" s="417"/>
    </row>
    <row r="60" spans="3:11">
      <c r="C60" s="417"/>
      <c r="D60" s="417"/>
      <c r="E60" s="417"/>
      <c r="F60" s="417"/>
      <c r="G60" s="417"/>
      <c r="I60" s="417"/>
    </row>
    <row r="61" spans="3:11">
      <c r="C61" s="417"/>
      <c r="D61" s="417"/>
      <c r="E61" s="417"/>
      <c r="F61" s="417"/>
      <c r="G61" s="417"/>
      <c r="I61" s="417"/>
      <c r="K61" s="90"/>
    </row>
    <row r="62" spans="3:11">
      <c r="C62" s="417"/>
      <c r="D62" s="417"/>
      <c r="E62" s="417"/>
      <c r="F62" s="417"/>
      <c r="G62" s="417"/>
      <c r="I62" s="417"/>
      <c r="K62" s="90"/>
    </row>
    <row r="63" spans="3:11">
      <c r="C63" s="417"/>
      <c r="D63" s="417"/>
      <c r="E63" s="417"/>
      <c r="F63" s="417"/>
      <c r="G63" s="417"/>
      <c r="I63" s="417"/>
      <c r="K63" s="90"/>
    </row>
    <row r="64" spans="3:11">
      <c r="C64" s="417"/>
      <c r="D64" s="417"/>
      <c r="E64" s="417"/>
      <c r="F64" s="417"/>
      <c r="G64" s="417"/>
      <c r="I64" s="417"/>
      <c r="K64" s="90"/>
    </row>
    <row r="65" spans="3:11">
      <c r="C65" s="417"/>
      <c r="D65" s="417"/>
      <c r="E65" s="417"/>
      <c r="F65" s="417"/>
      <c r="G65" s="417"/>
      <c r="I65" s="417"/>
      <c r="K65" s="90"/>
    </row>
    <row r="66" spans="3:11">
      <c r="C66" s="417"/>
      <c r="D66" s="417"/>
      <c r="E66" s="417"/>
      <c r="F66" s="417"/>
      <c r="G66" s="417"/>
      <c r="I66" s="417"/>
      <c r="K66" s="90"/>
    </row>
    <row r="67" spans="3:11">
      <c r="C67" s="417"/>
      <c r="D67" s="417"/>
      <c r="E67" s="417"/>
      <c r="F67" s="417"/>
      <c r="G67" s="417"/>
      <c r="I67" s="417"/>
      <c r="K67" s="90"/>
    </row>
    <row r="68" spans="3:11">
      <c r="C68" s="417"/>
      <c r="D68" s="417"/>
      <c r="E68" s="417"/>
      <c r="F68" s="417"/>
      <c r="G68" s="417"/>
      <c r="I68" s="417"/>
    </row>
    <row r="69" spans="3:11">
      <c r="C69" s="417"/>
      <c r="D69" s="417"/>
      <c r="E69" s="417"/>
      <c r="F69" s="417"/>
      <c r="G69" s="417"/>
      <c r="I69" s="417"/>
      <c r="K69" s="90"/>
    </row>
    <row r="70" spans="3:11">
      <c r="C70" s="417"/>
      <c r="D70" s="417"/>
      <c r="E70" s="417"/>
      <c r="F70" s="417"/>
      <c r="G70" s="417"/>
      <c r="I70" s="417"/>
      <c r="K70" s="90"/>
    </row>
    <row r="72" spans="3:11">
      <c r="C72" s="417"/>
      <c r="D72" s="417"/>
      <c r="E72" s="417"/>
      <c r="F72" s="417"/>
      <c r="G72" s="417"/>
      <c r="I72" s="417"/>
      <c r="K72" s="90"/>
    </row>
    <row r="73" spans="3:11">
      <c r="C73" s="417"/>
      <c r="D73" s="417"/>
      <c r="E73" s="417"/>
      <c r="F73" s="417"/>
      <c r="G73" s="417"/>
      <c r="I73" s="417"/>
      <c r="K73" s="90"/>
    </row>
    <row r="74" spans="3:11">
      <c r="C74" s="417"/>
      <c r="D74" s="417"/>
      <c r="E74" s="417"/>
      <c r="F74" s="417"/>
      <c r="G74" s="417"/>
      <c r="I74" s="417"/>
      <c r="K74" s="90"/>
    </row>
    <row r="75" spans="3:11">
      <c r="C75" s="417"/>
      <c r="D75" s="417"/>
      <c r="E75" s="417"/>
      <c r="F75" s="417"/>
      <c r="G75" s="417"/>
      <c r="I75" s="417"/>
    </row>
    <row r="76" spans="3:11">
      <c r="C76" s="417"/>
      <c r="D76" s="417"/>
      <c r="E76" s="417"/>
      <c r="F76" s="417"/>
      <c r="G76" s="417"/>
      <c r="I76" s="417"/>
      <c r="K76" s="90"/>
    </row>
    <row r="78" spans="3:11">
      <c r="C78" s="417"/>
      <c r="D78" s="417"/>
      <c r="E78" s="417"/>
      <c r="F78" s="417"/>
      <c r="G78" s="417"/>
      <c r="I78" s="417"/>
      <c r="K78" s="90"/>
    </row>
    <row r="79" spans="3:11">
      <c r="C79" s="417"/>
      <c r="D79" s="417"/>
      <c r="E79" s="417"/>
      <c r="F79" s="417"/>
      <c r="G79" s="417"/>
      <c r="I79" s="417"/>
      <c r="K79" s="90"/>
    </row>
    <row r="81" spans="3:7">
      <c r="C81" s="417"/>
      <c r="D81" s="417"/>
      <c r="E81" s="417"/>
      <c r="F81" s="417"/>
      <c r="G81" s="417"/>
    </row>
    <row r="82" spans="3:7">
      <c r="C82" s="417"/>
      <c r="D82" s="417"/>
      <c r="E82" s="417"/>
      <c r="F82" s="417"/>
      <c r="G82" s="417"/>
    </row>
    <row r="83" spans="3:7">
      <c r="C83" s="417"/>
      <c r="D83" s="417"/>
      <c r="E83" s="417"/>
      <c r="F83" s="417"/>
      <c r="G83" s="417"/>
    </row>
    <row r="84" spans="3:7">
      <c r="C84" s="417"/>
      <c r="D84" s="417"/>
      <c r="E84" s="417"/>
      <c r="F84" s="417"/>
      <c r="G84" s="417"/>
    </row>
    <row r="85" spans="3:7">
      <c r="C85" s="417"/>
      <c r="D85" s="417"/>
      <c r="E85" s="417"/>
      <c r="F85" s="417"/>
      <c r="G85" s="417"/>
    </row>
  </sheetData>
  <mergeCells count="6">
    <mergeCell ref="C6:D6"/>
    <mergeCell ref="C5:F5"/>
    <mergeCell ref="I5:L5"/>
    <mergeCell ref="A1:L1"/>
    <mergeCell ref="A2:L2"/>
    <mergeCell ref="A3:L3"/>
  </mergeCells>
  <phoneticPr fontId="0" type="noConversion"/>
  <printOptions horizontalCentered="1"/>
  <pageMargins left="0.59" right="0.56000000000000005" top="0.83" bottom="1" header="0.67" footer="0.5"/>
  <pageSetup scale="91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2"/>
  <sheetViews>
    <sheetView zoomScaleNormal="100" workbookViewId="0">
      <selection activeCell="M12" sqref="M12"/>
    </sheetView>
  </sheetViews>
  <sheetFormatPr defaultRowHeight="12.75"/>
  <cols>
    <col min="1" max="1" width="13.85546875" customWidth="1"/>
    <col min="2" max="2" width="14.42578125" style="225" customWidth="1"/>
    <col min="3" max="3" width="15" style="225" bestFit="1" customWidth="1"/>
    <col min="4" max="4" width="14.85546875" style="225" customWidth="1"/>
    <col min="5" max="5" width="15.5703125" style="225" customWidth="1"/>
    <col min="6" max="6" width="14.140625" style="220" customWidth="1"/>
    <col min="8" max="8" width="13.5703125" bestFit="1" customWidth="1"/>
    <col min="9" max="9" width="10.28515625" bestFit="1" customWidth="1"/>
    <col min="10" max="10" width="9.28515625" bestFit="1" customWidth="1"/>
    <col min="11" max="11" width="10.28515625" bestFit="1" customWidth="1"/>
    <col min="12" max="12" width="12.28515625" bestFit="1" customWidth="1"/>
    <col min="15" max="15" width="11.28515625" bestFit="1" customWidth="1"/>
    <col min="16" max="16" width="11.85546875" bestFit="1" customWidth="1"/>
  </cols>
  <sheetData>
    <row r="1" spans="1:16">
      <c r="A1" s="482" t="s">
        <v>115</v>
      </c>
      <c r="B1" s="482"/>
      <c r="C1" s="482"/>
      <c r="D1" s="482"/>
      <c r="E1" s="482"/>
      <c r="F1" s="482"/>
    </row>
    <row r="2" spans="1:16">
      <c r="H2" s="426"/>
    </row>
    <row r="3" spans="1:16">
      <c r="A3" s="474" t="s">
        <v>272</v>
      </c>
      <c r="B3" s="482"/>
      <c r="C3" s="482"/>
      <c r="D3" s="482"/>
      <c r="E3" s="482"/>
      <c r="F3" s="482"/>
    </row>
    <row r="4" spans="1:16" ht="13.5" thickBot="1">
      <c r="A4" s="76"/>
      <c r="B4" s="229"/>
      <c r="C4" s="229"/>
      <c r="D4" s="229"/>
      <c r="E4" s="229"/>
      <c r="F4" s="229"/>
    </row>
    <row r="5" spans="1:16" ht="15" customHeight="1" thickTop="1">
      <c r="A5" s="516" t="s">
        <v>45</v>
      </c>
      <c r="B5" s="516"/>
      <c r="C5" s="516"/>
      <c r="D5" s="516"/>
      <c r="E5" s="516"/>
      <c r="F5" s="529"/>
    </row>
    <row r="6" spans="1:16">
      <c r="A6" s="527"/>
      <c r="B6" s="527"/>
      <c r="C6" s="527"/>
      <c r="D6" s="527"/>
      <c r="E6" s="527"/>
      <c r="F6" s="527"/>
      <c r="G6" s="3"/>
    </row>
    <row r="7" spans="1:16" ht="12.75" customHeight="1">
      <c r="A7" s="518" t="s">
        <v>154</v>
      </c>
      <c r="C7" s="528" t="s">
        <v>155</v>
      </c>
      <c r="F7" s="528" t="s">
        <v>147</v>
      </c>
    </row>
    <row r="8" spans="1:16" ht="12.75" customHeight="1">
      <c r="A8" s="518"/>
      <c r="B8" s="500" t="s">
        <v>221</v>
      </c>
      <c r="C8" s="504"/>
      <c r="D8" s="271"/>
      <c r="E8" s="533" t="s">
        <v>157</v>
      </c>
      <c r="F8" s="504"/>
    </row>
    <row r="9" spans="1:16" ht="12.75" customHeight="1">
      <c r="A9" s="518"/>
      <c r="B9" s="530"/>
      <c r="C9" s="504"/>
      <c r="D9" s="531" t="s">
        <v>156</v>
      </c>
      <c r="E9" s="530"/>
      <c r="F9" s="504"/>
    </row>
    <row r="10" spans="1:16" ht="13.5" thickBot="1">
      <c r="A10" s="520"/>
      <c r="B10" s="506"/>
      <c r="C10" s="505"/>
      <c r="D10" s="532"/>
      <c r="E10" s="506"/>
      <c r="F10" s="505"/>
    </row>
    <row r="11" spans="1:16" s="294" customFormat="1">
      <c r="A11" s="278" t="s">
        <v>0</v>
      </c>
      <c r="B11" s="262">
        <f>SUM(B13:B40)</f>
        <v>197658807</v>
      </c>
      <c r="C11" s="262">
        <f>SUM(C13:C40)</f>
        <v>14511384.52</v>
      </c>
      <c r="D11" s="262">
        <f>SUM(D13:D40)</f>
        <v>1559371.06</v>
      </c>
      <c r="E11" s="262">
        <f>SUM(E13:E40)</f>
        <v>8123985.3100000005</v>
      </c>
      <c r="F11" s="262">
        <f>SUM(F13:F40)</f>
        <v>77367380.889999896</v>
      </c>
      <c r="H11" s="466"/>
    </row>
    <row r="12" spans="1:16">
      <c r="A12" s="3"/>
      <c r="B12" s="207"/>
      <c r="C12" s="206"/>
      <c r="D12" s="206"/>
      <c r="E12" s="206"/>
      <c r="F12" s="225"/>
      <c r="H12" s="424"/>
      <c r="I12" s="424"/>
      <c r="J12" s="424"/>
      <c r="K12" s="424"/>
      <c r="L12" s="424"/>
    </row>
    <row r="13" spans="1:16">
      <c r="A13" t="s">
        <v>1</v>
      </c>
      <c r="B13" s="346">
        <v>85434</v>
      </c>
      <c r="C13" s="50">
        <v>303500</v>
      </c>
      <c r="D13" s="50">
        <v>332412.33</v>
      </c>
      <c r="E13" s="127">
        <v>0</v>
      </c>
      <c r="F13" s="359">
        <v>298937.20000000112</v>
      </c>
      <c r="H13" s="424"/>
      <c r="I13" s="424"/>
      <c r="J13" s="424"/>
      <c r="K13" s="424"/>
      <c r="L13" s="424"/>
      <c r="O13" s="424"/>
      <c r="P13" s="424"/>
    </row>
    <row r="14" spans="1:16">
      <c r="A14" t="s">
        <v>2</v>
      </c>
      <c r="B14" s="346">
        <v>9669091</v>
      </c>
      <c r="C14" s="50">
        <v>0</v>
      </c>
      <c r="D14" s="50">
        <v>0</v>
      </c>
      <c r="E14" s="127">
        <v>365112.82</v>
      </c>
      <c r="F14" s="359">
        <v>21325654.020000011</v>
      </c>
      <c r="H14" s="424"/>
      <c r="I14" s="424"/>
      <c r="J14" s="424"/>
      <c r="K14" s="424"/>
      <c r="L14" s="424"/>
      <c r="O14" s="424"/>
      <c r="P14" s="424"/>
    </row>
    <row r="15" spans="1:16">
      <c r="A15" t="s">
        <v>3</v>
      </c>
      <c r="B15" s="346">
        <v>17323418</v>
      </c>
      <c r="C15" s="50">
        <v>837500</v>
      </c>
      <c r="D15" s="128">
        <v>158259.96</v>
      </c>
      <c r="E15" s="127">
        <v>1101012.1200000001</v>
      </c>
      <c r="F15" s="359">
        <v>35510.19999999553</v>
      </c>
      <c r="H15" s="424"/>
      <c r="I15" s="424"/>
      <c r="J15" s="424"/>
      <c r="K15" s="424"/>
      <c r="L15" s="424"/>
      <c r="O15" s="424"/>
      <c r="P15" s="424"/>
    </row>
    <row r="16" spans="1:16">
      <c r="A16" t="s">
        <v>4</v>
      </c>
      <c r="B16" s="346">
        <v>13357527</v>
      </c>
      <c r="C16" s="359">
        <v>2732500</v>
      </c>
      <c r="D16" s="50">
        <v>38093</v>
      </c>
      <c r="E16" s="127">
        <v>332516.18999999994</v>
      </c>
      <c r="F16" s="359">
        <v>3995378.4399999976</v>
      </c>
      <c r="H16" s="424"/>
      <c r="I16" s="424"/>
      <c r="J16" s="424"/>
      <c r="K16" s="424"/>
      <c r="L16" s="424"/>
      <c r="O16" s="424"/>
      <c r="P16" s="424"/>
    </row>
    <row r="17" spans="1:16">
      <c r="A17" t="s">
        <v>5</v>
      </c>
      <c r="B17" s="346">
        <v>433512</v>
      </c>
      <c r="C17" s="361">
        <v>0</v>
      </c>
      <c r="D17" s="50">
        <v>0</v>
      </c>
      <c r="E17" s="127">
        <v>309066.06</v>
      </c>
      <c r="F17" s="359">
        <v>470478.10999999847</v>
      </c>
      <c r="H17" s="424"/>
      <c r="I17" s="424"/>
      <c r="J17" s="424"/>
      <c r="K17" s="424"/>
      <c r="L17" s="424"/>
      <c r="O17" s="424"/>
      <c r="P17" s="424"/>
    </row>
    <row r="18" spans="1:16">
      <c r="B18" s="349"/>
      <c r="C18" s="328"/>
      <c r="D18" s="328"/>
      <c r="E18" s="326"/>
      <c r="F18" s="127"/>
      <c r="H18" s="424"/>
      <c r="I18" s="424"/>
      <c r="J18" s="424"/>
      <c r="K18" s="424"/>
      <c r="L18" s="424"/>
      <c r="O18" s="424"/>
    </row>
    <row r="19" spans="1:16">
      <c r="A19" t="s">
        <v>6</v>
      </c>
      <c r="B19" s="360">
        <v>1544169</v>
      </c>
      <c r="C19" s="359">
        <v>54000</v>
      </c>
      <c r="D19" s="50">
        <v>0</v>
      </c>
      <c r="E19" s="127">
        <v>532700.30999999994</v>
      </c>
      <c r="F19" s="359">
        <v>11710.800000000745</v>
      </c>
      <c r="H19" s="424"/>
      <c r="I19" s="424"/>
      <c r="J19" s="424"/>
      <c r="K19" s="424"/>
      <c r="L19" s="424"/>
      <c r="O19" s="424"/>
      <c r="P19" s="424"/>
    </row>
    <row r="20" spans="1:16">
      <c r="A20" t="s">
        <v>7</v>
      </c>
      <c r="B20" s="346">
        <v>712078</v>
      </c>
      <c r="C20" s="50">
        <v>455750</v>
      </c>
      <c r="D20" s="50">
        <v>0</v>
      </c>
      <c r="E20" s="127">
        <v>370594.9</v>
      </c>
      <c r="F20" s="359">
        <v>792652.71999999788</v>
      </c>
      <c r="H20" s="424"/>
      <c r="I20" s="424"/>
      <c r="J20" s="424"/>
      <c r="K20" s="424"/>
      <c r="L20" s="424"/>
      <c r="O20" s="424"/>
      <c r="P20" s="424"/>
    </row>
    <row r="21" spans="1:16">
      <c r="A21" t="s">
        <v>8</v>
      </c>
      <c r="B21" s="346">
        <v>611658</v>
      </c>
      <c r="C21" s="50">
        <v>907000</v>
      </c>
      <c r="D21" s="50">
        <v>14825.08</v>
      </c>
      <c r="E21" s="127">
        <v>340466.8</v>
      </c>
      <c r="F21" s="359">
        <v>381259.03000000142</v>
      </c>
      <c r="H21" s="424"/>
      <c r="I21" s="424"/>
      <c r="J21" s="424"/>
      <c r="K21" s="424"/>
      <c r="L21" s="424"/>
      <c r="O21" s="424"/>
      <c r="P21" s="424"/>
    </row>
    <row r="22" spans="1:16">
      <c r="A22" t="s">
        <v>9</v>
      </c>
      <c r="B22" s="346">
        <v>1126076</v>
      </c>
      <c r="C22" s="359">
        <v>767500</v>
      </c>
      <c r="D22" s="50">
        <v>0</v>
      </c>
      <c r="E22" s="127">
        <v>677203.67</v>
      </c>
      <c r="F22" s="359">
        <v>1172982.1299999971</v>
      </c>
      <c r="H22" s="424"/>
      <c r="I22" s="424"/>
      <c r="J22" s="424"/>
      <c r="K22" s="424"/>
      <c r="L22" s="424"/>
      <c r="O22" s="424"/>
      <c r="P22" s="424"/>
    </row>
    <row r="23" spans="1:16">
      <c r="A23" t="s">
        <v>10</v>
      </c>
      <c r="B23" s="346">
        <v>505296</v>
      </c>
      <c r="C23" s="128">
        <v>155699.99</v>
      </c>
      <c r="D23" s="50">
        <v>262010.2</v>
      </c>
      <c r="E23" s="127">
        <v>3468.09</v>
      </c>
      <c r="F23" s="359">
        <v>45365.650000000373</v>
      </c>
      <c r="H23" s="424"/>
      <c r="I23" s="424"/>
      <c r="J23" s="424"/>
      <c r="K23" s="424"/>
      <c r="L23" s="424"/>
      <c r="O23" s="424"/>
      <c r="P23" s="424"/>
    </row>
    <row r="24" spans="1:16">
      <c r="B24" s="349"/>
      <c r="C24" s="328"/>
      <c r="D24" s="328"/>
      <c r="E24" s="326"/>
      <c r="F24" s="127"/>
      <c r="H24" s="424"/>
      <c r="I24" s="424"/>
      <c r="J24" s="424"/>
      <c r="K24" s="424"/>
      <c r="L24" s="424"/>
      <c r="O24" s="424"/>
    </row>
    <row r="25" spans="1:16">
      <c r="A25" t="s">
        <v>11</v>
      </c>
      <c r="B25" s="346">
        <v>6744127</v>
      </c>
      <c r="C25" s="50">
        <v>1243500</v>
      </c>
      <c r="D25" s="50">
        <v>0</v>
      </c>
      <c r="E25" s="127">
        <v>342790.75999999995</v>
      </c>
      <c r="F25" s="359">
        <v>865886.99999998882</v>
      </c>
      <c r="H25" s="424"/>
      <c r="I25" s="424"/>
      <c r="J25" s="424"/>
      <c r="K25" s="424"/>
      <c r="L25" s="424"/>
      <c r="O25" s="424"/>
      <c r="P25" s="424"/>
    </row>
    <row r="26" spans="1:16">
      <c r="A26" t="s">
        <v>12</v>
      </c>
      <c r="B26" s="360">
        <v>8150</v>
      </c>
      <c r="C26" s="361">
        <v>83532.03</v>
      </c>
      <c r="D26" s="50">
        <v>0</v>
      </c>
      <c r="E26" s="127">
        <v>325091.49</v>
      </c>
      <c r="F26" s="359">
        <v>1282309.7399999984</v>
      </c>
      <c r="H26" s="424"/>
      <c r="I26" s="424"/>
      <c r="J26" s="424"/>
      <c r="K26" s="424"/>
      <c r="L26" s="424"/>
      <c r="O26" s="424"/>
      <c r="P26" s="424"/>
    </row>
    <row r="27" spans="1:16">
      <c r="A27" t="s">
        <v>13</v>
      </c>
      <c r="B27" s="346">
        <v>1270097</v>
      </c>
      <c r="C27" s="128">
        <v>776300</v>
      </c>
      <c r="D27" s="128">
        <v>0</v>
      </c>
      <c r="E27" s="127">
        <v>371327.31000000006</v>
      </c>
      <c r="F27" s="359">
        <v>723160.70999998832</v>
      </c>
      <c r="H27" s="424"/>
      <c r="I27" s="424"/>
      <c r="J27" s="424"/>
      <c r="K27" s="424"/>
      <c r="L27" s="424"/>
      <c r="O27" s="424"/>
      <c r="P27" s="424"/>
    </row>
    <row r="28" spans="1:16">
      <c r="A28" t="s">
        <v>14</v>
      </c>
      <c r="B28" s="346">
        <v>6136505</v>
      </c>
      <c r="C28" s="128">
        <v>879908.08</v>
      </c>
      <c r="D28" s="50">
        <v>405015.24</v>
      </c>
      <c r="E28" s="127">
        <v>0</v>
      </c>
      <c r="F28" s="359">
        <v>2697051.9400000051</v>
      </c>
      <c r="H28" s="424"/>
      <c r="I28" s="424"/>
      <c r="J28" s="424"/>
      <c r="K28" s="424"/>
      <c r="L28" s="424"/>
      <c r="O28" s="424"/>
      <c r="P28" s="424"/>
    </row>
    <row r="29" spans="1:16">
      <c r="A29" t="s">
        <v>15</v>
      </c>
      <c r="B29" s="346">
        <v>176592</v>
      </c>
      <c r="C29" s="50">
        <v>69000</v>
      </c>
      <c r="D29" s="50">
        <v>0</v>
      </c>
      <c r="E29" s="127">
        <v>386182.5</v>
      </c>
      <c r="F29" s="359">
        <v>414213.21999999974</v>
      </c>
      <c r="H29" s="424"/>
      <c r="I29" s="424"/>
      <c r="J29" s="424"/>
      <c r="K29" s="424"/>
      <c r="L29" s="424"/>
      <c r="O29" s="424"/>
      <c r="P29" s="424"/>
    </row>
    <row r="30" spans="1:16">
      <c r="B30" s="349"/>
      <c r="C30" s="328"/>
      <c r="D30" s="328"/>
      <c r="E30" s="326"/>
      <c r="F30" s="127"/>
      <c r="H30" s="424"/>
      <c r="I30" s="424"/>
      <c r="J30" s="424"/>
      <c r="K30" s="424"/>
      <c r="L30" s="424"/>
      <c r="O30" s="424"/>
    </row>
    <row r="31" spans="1:16">
      <c r="A31" t="s">
        <v>16</v>
      </c>
      <c r="B31" s="346">
        <v>55599312</v>
      </c>
      <c r="C31" s="50">
        <v>4803621</v>
      </c>
      <c r="D31" s="50">
        <v>0</v>
      </c>
      <c r="E31" s="127">
        <v>824548.62999999989</v>
      </c>
      <c r="F31" s="359">
        <v>33568952.359999999</v>
      </c>
      <c r="H31" s="424"/>
      <c r="I31" s="424"/>
      <c r="J31" s="424"/>
      <c r="K31" s="424"/>
      <c r="L31" s="424"/>
      <c r="O31" s="424"/>
      <c r="P31" s="424"/>
    </row>
    <row r="32" spans="1:16">
      <c r="A32" t="s">
        <v>17</v>
      </c>
      <c r="B32" s="360">
        <v>74469456</v>
      </c>
      <c r="C32" s="359">
        <v>0</v>
      </c>
      <c r="D32" s="50">
        <v>91959.05</v>
      </c>
      <c r="E32" s="127">
        <v>223326.78</v>
      </c>
      <c r="F32" s="359">
        <v>3803704.4599999525</v>
      </c>
      <c r="H32" s="424"/>
      <c r="I32" s="424"/>
      <c r="J32" s="424"/>
      <c r="K32" s="424"/>
      <c r="L32" s="424"/>
      <c r="O32" s="424"/>
      <c r="P32" s="424"/>
    </row>
    <row r="33" spans="1:16">
      <c r="A33" t="s">
        <v>18</v>
      </c>
      <c r="B33" s="346">
        <v>446378</v>
      </c>
      <c r="C33" s="128">
        <v>0</v>
      </c>
      <c r="D33" s="50">
        <v>0</v>
      </c>
      <c r="E33" s="127">
        <v>288237.61</v>
      </c>
      <c r="F33" s="359">
        <v>665441.16999999923</v>
      </c>
      <c r="H33" s="424"/>
      <c r="I33" s="424"/>
      <c r="J33" s="424"/>
      <c r="K33" s="424"/>
      <c r="L33" s="424"/>
      <c r="O33" s="424"/>
      <c r="P33" s="424"/>
    </row>
    <row r="34" spans="1:16">
      <c r="A34" t="s">
        <v>19</v>
      </c>
      <c r="B34" s="346">
        <v>696586</v>
      </c>
      <c r="C34" s="128">
        <v>0</v>
      </c>
      <c r="D34" s="50">
        <v>0</v>
      </c>
      <c r="E34" s="127">
        <v>291011.91000000003</v>
      </c>
      <c r="F34" s="359">
        <v>1138704.3799999971</v>
      </c>
      <c r="H34" s="424"/>
      <c r="I34" s="424"/>
      <c r="J34" s="424"/>
      <c r="K34" s="424"/>
      <c r="L34" s="424"/>
      <c r="O34" s="424"/>
      <c r="P34" s="424"/>
    </row>
    <row r="35" spans="1:16">
      <c r="A35" t="s">
        <v>20</v>
      </c>
      <c r="B35" s="346">
        <v>465256</v>
      </c>
      <c r="C35" s="128">
        <v>0</v>
      </c>
      <c r="D35" s="50">
        <v>2663.77</v>
      </c>
      <c r="E35" s="127">
        <v>2681.82</v>
      </c>
      <c r="F35" s="359">
        <v>1031001.1799999997</v>
      </c>
      <c r="H35" s="424"/>
      <c r="I35" s="424"/>
      <c r="J35" s="424"/>
      <c r="K35" s="424"/>
      <c r="L35" s="424"/>
      <c r="O35" s="424"/>
      <c r="P35" s="424"/>
    </row>
    <row r="36" spans="1:16">
      <c r="B36" s="349"/>
      <c r="C36" s="328"/>
      <c r="D36" s="328"/>
      <c r="E36" s="326"/>
      <c r="F36" s="127"/>
      <c r="H36" s="424"/>
      <c r="I36" s="424"/>
      <c r="J36" s="424"/>
      <c r="K36" s="424"/>
      <c r="L36" s="424"/>
    </row>
    <row r="37" spans="1:16">
      <c r="A37" t="s">
        <v>21</v>
      </c>
      <c r="B37" s="346">
        <v>725386</v>
      </c>
      <c r="C37" s="359">
        <v>38573.42</v>
      </c>
      <c r="D37" s="50">
        <v>0</v>
      </c>
      <c r="E37" s="127">
        <v>359836.17</v>
      </c>
      <c r="F37" s="359">
        <v>14079.78</v>
      </c>
      <c r="H37" s="424"/>
      <c r="I37" s="424"/>
      <c r="J37" s="424"/>
      <c r="K37" s="424"/>
      <c r="L37" s="424"/>
      <c r="O37" s="424"/>
      <c r="P37" s="424"/>
    </row>
    <row r="38" spans="1:16">
      <c r="A38" t="s">
        <v>22</v>
      </c>
      <c r="B38" s="346">
        <v>1773214</v>
      </c>
      <c r="C38" s="50">
        <v>0</v>
      </c>
      <c r="D38" s="50">
        <v>0</v>
      </c>
      <c r="E38" s="127">
        <v>369071.44</v>
      </c>
      <c r="F38" s="359">
        <v>1821340.4799999911</v>
      </c>
      <c r="H38" s="424"/>
      <c r="I38" s="424"/>
      <c r="J38" s="424"/>
      <c r="K38" s="424"/>
      <c r="L38" s="424"/>
      <c r="O38" s="424"/>
      <c r="P38" s="424"/>
    </row>
    <row r="39" spans="1:16">
      <c r="A39" t="s">
        <v>23</v>
      </c>
      <c r="B39" s="346">
        <v>3407287</v>
      </c>
      <c r="C39" s="50">
        <v>403500</v>
      </c>
      <c r="D39" s="50">
        <v>254132.43</v>
      </c>
      <c r="E39" s="127">
        <v>307737.93000000005</v>
      </c>
      <c r="F39" s="359">
        <v>456131.24999999069</v>
      </c>
      <c r="H39" s="424"/>
      <c r="I39" s="424"/>
      <c r="J39" s="424"/>
      <c r="K39" s="424"/>
      <c r="L39" s="424"/>
      <c r="O39" s="424"/>
      <c r="P39" s="424"/>
    </row>
    <row r="40" spans="1:16">
      <c r="A40" s="12" t="s">
        <v>24</v>
      </c>
      <c r="B40" s="364">
        <v>372202</v>
      </c>
      <c r="C40" s="113">
        <v>0</v>
      </c>
      <c r="D40" s="113">
        <v>0</v>
      </c>
      <c r="E40" s="129">
        <v>0</v>
      </c>
      <c r="F40" s="113">
        <v>355474.92000000016</v>
      </c>
      <c r="H40" s="424"/>
      <c r="I40" s="424"/>
      <c r="J40" s="424"/>
      <c r="K40" s="424"/>
      <c r="L40" s="424"/>
      <c r="O40" s="424"/>
      <c r="P40" s="424"/>
    </row>
    <row r="42" spans="1:16">
      <c r="A42" s="460"/>
    </row>
    <row r="43" spans="1:16">
      <c r="B43" s="200"/>
      <c r="C43" s="200"/>
      <c r="D43" s="200"/>
      <c r="E43" s="200"/>
      <c r="F43" s="428"/>
    </row>
    <row r="44" spans="1:16">
      <c r="B44" s="200"/>
      <c r="C44" s="200"/>
      <c r="D44" s="200"/>
      <c r="E44" s="200"/>
      <c r="F44" s="428"/>
    </row>
    <row r="45" spans="1:16">
      <c r="B45" s="200"/>
      <c r="C45" s="200"/>
      <c r="D45" s="200"/>
      <c r="E45" s="200"/>
      <c r="F45" s="428"/>
    </row>
    <row r="46" spans="1:16">
      <c r="B46" s="200"/>
      <c r="C46" s="200"/>
      <c r="D46" s="200"/>
      <c r="E46" s="200"/>
      <c r="F46" s="428"/>
    </row>
    <row r="47" spans="1:16">
      <c r="B47" s="200"/>
      <c r="C47" s="200"/>
      <c r="D47" s="200"/>
      <c r="E47" s="200"/>
      <c r="F47" s="428"/>
    </row>
    <row r="48" spans="1:16">
      <c r="B48" s="200"/>
      <c r="C48" s="200"/>
      <c r="D48" s="200"/>
      <c r="E48" s="200"/>
      <c r="F48" s="428"/>
    </row>
    <row r="49" spans="2:6">
      <c r="B49" s="200"/>
      <c r="C49" s="200"/>
      <c r="D49" s="200"/>
      <c r="E49" s="200"/>
      <c r="F49" s="428"/>
    </row>
    <row r="50" spans="2:6">
      <c r="B50" s="200"/>
      <c r="C50" s="200"/>
      <c r="D50" s="200"/>
      <c r="E50" s="200"/>
      <c r="F50" s="428"/>
    </row>
    <row r="51" spans="2:6">
      <c r="B51" s="200"/>
      <c r="C51" s="200"/>
      <c r="D51" s="200"/>
      <c r="E51" s="200"/>
      <c r="F51" s="428"/>
    </row>
    <row r="52" spans="2:6">
      <c r="B52" s="200"/>
      <c r="C52" s="200"/>
      <c r="D52" s="200"/>
      <c r="E52" s="200"/>
      <c r="F52" s="428"/>
    </row>
    <row r="53" spans="2:6">
      <c r="B53" s="200"/>
      <c r="C53" s="200"/>
      <c r="D53" s="200"/>
      <c r="E53" s="200"/>
      <c r="F53" s="428"/>
    </row>
    <row r="54" spans="2:6">
      <c r="B54" s="200"/>
      <c r="C54" s="200"/>
      <c r="D54" s="200"/>
      <c r="E54" s="200"/>
      <c r="F54" s="428"/>
    </row>
    <row r="55" spans="2:6">
      <c r="B55" s="200"/>
      <c r="C55" s="200"/>
      <c r="D55" s="200"/>
      <c r="E55" s="200"/>
      <c r="F55" s="428"/>
    </row>
    <row r="56" spans="2:6">
      <c r="B56" s="200"/>
      <c r="C56" s="200"/>
      <c r="D56" s="200"/>
      <c r="E56" s="200"/>
      <c r="F56" s="428"/>
    </row>
    <row r="57" spans="2:6">
      <c r="B57" s="200"/>
      <c r="C57" s="200"/>
      <c r="D57" s="200"/>
      <c r="E57" s="200"/>
      <c r="F57" s="428"/>
    </row>
    <row r="58" spans="2:6">
      <c r="B58" s="200"/>
      <c r="C58" s="200"/>
      <c r="D58" s="200"/>
      <c r="E58" s="200"/>
      <c r="F58" s="428"/>
    </row>
    <row r="59" spans="2:6">
      <c r="B59" s="200"/>
      <c r="C59" s="200"/>
      <c r="D59" s="200"/>
      <c r="E59" s="200"/>
      <c r="F59" s="428"/>
    </row>
    <row r="60" spans="2:6">
      <c r="B60" s="200"/>
      <c r="C60" s="200"/>
      <c r="D60" s="200"/>
      <c r="E60" s="200"/>
      <c r="F60" s="428"/>
    </row>
    <row r="61" spans="2:6">
      <c r="B61" s="200"/>
      <c r="C61" s="200"/>
      <c r="D61" s="200"/>
      <c r="E61" s="200"/>
      <c r="F61" s="428"/>
    </row>
    <row r="62" spans="2:6">
      <c r="B62" s="200"/>
      <c r="C62" s="200"/>
      <c r="D62" s="200"/>
      <c r="E62" s="200"/>
      <c r="F62" s="428"/>
    </row>
    <row r="63" spans="2:6">
      <c r="B63" s="200"/>
      <c r="C63" s="200"/>
      <c r="D63" s="200"/>
      <c r="E63" s="200"/>
      <c r="F63" s="428"/>
    </row>
    <row r="64" spans="2:6">
      <c r="B64" s="200"/>
      <c r="C64" s="200"/>
      <c r="D64" s="200"/>
      <c r="E64" s="200"/>
      <c r="F64" s="428"/>
    </row>
    <row r="65" spans="2:6">
      <c r="B65" s="200"/>
      <c r="C65" s="200"/>
      <c r="D65" s="200"/>
      <c r="E65" s="200"/>
      <c r="F65" s="428"/>
    </row>
    <row r="66" spans="2:6">
      <c r="B66" s="200"/>
      <c r="C66" s="200"/>
      <c r="D66" s="200"/>
      <c r="E66" s="200"/>
      <c r="F66" s="428"/>
    </row>
    <row r="67" spans="2:6">
      <c r="B67" s="200"/>
      <c r="C67" s="200"/>
      <c r="D67" s="200"/>
      <c r="E67" s="200"/>
      <c r="F67" s="428"/>
    </row>
    <row r="68" spans="2:6">
      <c r="B68" s="200"/>
      <c r="C68" s="200"/>
      <c r="D68" s="200"/>
      <c r="E68" s="200"/>
      <c r="F68" s="428"/>
    </row>
    <row r="69" spans="2:6">
      <c r="B69" s="200"/>
      <c r="C69" s="200"/>
      <c r="D69" s="200"/>
      <c r="E69" s="200"/>
      <c r="F69" s="428"/>
    </row>
    <row r="70" spans="2:6">
      <c r="B70" s="200"/>
      <c r="C70" s="200"/>
      <c r="D70" s="200"/>
      <c r="E70" s="200"/>
      <c r="F70" s="428"/>
    </row>
    <row r="72" spans="2:6">
      <c r="B72" s="200"/>
      <c r="C72" s="200"/>
      <c r="D72" s="200"/>
      <c r="E72" s="200"/>
      <c r="F72" s="428"/>
    </row>
  </sheetData>
  <mergeCells count="10">
    <mergeCell ref="A1:F1"/>
    <mergeCell ref="A7:A10"/>
    <mergeCell ref="C7:C10"/>
    <mergeCell ref="F7:F10"/>
    <mergeCell ref="A5:F5"/>
    <mergeCell ref="A6:F6"/>
    <mergeCell ref="A3:F3"/>
    <mergeCell ref="B8:B10"/>
    <mergeCell ref="D9:D10"/>
    <mergeCell ref="E8:E10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9"/>
  <sheetViews>
    <sheetView topLeftCell="A27" zoomScaleNormal="100" workbookViewId="0">
      <selection activeCell="M12" sqref="M12"/>
    </sheetView>
  </sheetViews>
  <sheetFormatPr defaultRowHeight="12.75"/>
  <cols>
    <col min="1" max="1" width="21.85546875" customWidth="1"/>
    <col min="2" max="2" width="15.42578125" customWidth="1"/>
    <col min="3" max="3" width="5.42578125" customWidth="1"/>
    <col min="4" max="4" width="18.28515625" customWidth="1"/>
    <col min="5" max="5" width="5.140625" customWidth="1"/>
    <col min="6" max="6" width="18" customWidth="1"/>
    <col min="7" max="7" width="8.42578125" customWidth="1"/>
    <col min="8" max="8" width="11.28515625" customWidth="1"/>
    <col min="9" max="9" width="8" customWidth="1"/>
    <col min="10" max="10" width="11.28515625" bestFit="1" customWidth="1"/>
    <col min="12" max="12" width="10.28515625" bestFit="1" customWidth="1"/>
    <col min="13" max="13" width="11.28515625" bestFit="1" customWidth="1"/>
  </cols>
  <sheetData>
    <row r="1" spans="1:15">
      <c r="A1" s="482" t="s">
        <v>115</v>
      </c>
      <c r="B1" s="482"/>
      <c r="C1" s="482"/>
      <c r="D1" s="482"/>
      <c r="E1" s="482"/>
      <c r="F1" s="482"/>
      <c r="G1" s="482"/>
      <c r="H1" s="482"/>
      <c r="I1" s="482"/>
      <c r="J1" s="482"/>
    </row>
    <row r="3" spans="1:15">
      <c r="A3" s="474" t="s">
        <v>271</v>
      </c>
      <c r="B3" s="514"/>
      <c r="C3" s="514"/>
      <c r="D3" s="514"/>
      <c r="E3" s="514"/>
      <c r="F3" s="514"/>
      <c r="G3" s="514"/>
      <c r="H3" s="514"/>
      <c r="I3" s="514"/>
      <c r="J3" s="514"/>
    </row>
    <row r="4" spans="1:15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5" ht="15" customHeight="1" thickTop="1">
      <c r="A5" s="3"/>
      <c r="B5" s="43" t="s">
        <v>108</v>
      </c>
      <c r="C5" s="43"/>
      <c r="D5" s="534"/>
      <c r="E5" s="534"/>
      <c r="F5" s="534"/>
      <c r="G5" s="534"/>
      <c r="H5" s="534"/>
      <c r="I5" s="4"/>
      <c r="K5" s="3"/>
      <c r="L5" s="3"/>
      <c r="M5" s="3"/>
      <c r="N5" s="3"/>
      <c r="O5" s="3"/>
    </row>
    <row r="6" spans="1:15">
      <c r="A6" s="3" t="s">
        <v>75</v>
      </c>
      <c r="B6" s="534" t="s">
        <v>35</v>
      </c>
      <c r="C6" s="534"/>
      <c r="D6" s="534"/>
      <c r="E6" s="534"/>
      <c r="F6" s="4" t="s">
        <v>32</v>
      </c>
      <c r="G6" s="4"/>
      <c r="H6" s="4"/>
      <c r="I6" s="4"/>
      <c r="J6" s="4" t="s">
        <v>39</v>
      </c>
      <c r="K6" s="3"/>
      <c r="L6" s="3"/>
      <c r="M6" s="3"/>
      <c r="N6" s="3"/>
      <c r="O6" s="3"/>
    </row>
    <row r="7" spans="1:15">
      <c r="A7" s="3" t="s">
        <v>31</v>
      </c>
      <c r="B7" s="534" t="s">
        <v>36</v>
      </c>
      <c r="C7" s="534"/>
      <c r="D7" s="534"/>
      <c r="E7" s="534"/>
      <c r="F7" s="4" t="s">
        <v>73</v>
      </c>
      <c r="G7" s="4"/>
      <c r="H7" s="4"/>
      <c r="I7" s="4"/>
      <c r="J7" s="4" t="s">
        <v>36</v>
      </c>
      <c r="K7" s="3"/>
      <c r="L7" s="3"/>
      <c r="M7" s="3"/>
      <c r="N7" s="3"/>
      <c r="O7" s="3"/>
    </row>
    <row r="8" spans="1:15" ht="13.5" thickBot="1">
      <c r="A8" s="7" t="s">
        <v>129</v>
      </c>
      <c r="B8" s="535" t="s">
        <v>46</v>
      </c>
      <c r="C8" s="535"/>
      <c r="D8" s="535"/>
      <c r="E8" s="535"/>
      <c r="F8" s="8" t="s">
        <v>46</v>
      </c>
      <c r="G8" s="8"/>
      <c r="H8" s="8"/>
      <c r="I8" s="8"/>
      <c r="J8" s="8" t="s">
        <v>46</v>
      </c>
    </row>
    <row r="9" spans="1:15">
      <c r="A9" s="3" t="s">
        <v>0</v>
      </c>
      <c r="B9" s="450">
        <f>SUM(B11:B38)</f>
        <v>11186126.150000002</v>
      </c>
      <c r="C9" s="205"/>
      <c r="D9" s="208"/>
      <c r="E9" s="205"/>
      <c r="F9" s="450">
        <f>SUM(F11:F38)</f>
        <v>282674395.38999999</v>
      </c>
      <c r="G9" s="178"/>
      <c r="H9" s="178"/>
      <c r="I9" s="178"/>
      <c r="J9" s="178">
        <f>SUM(J11:J38)</f>
        <v>0</v>
      </c>
      <c r="L9" s="460"/>
    </row>
    <row r="10" spans="1:15">
      <c r="A10" s="3"/>
      <c r="B10" s="204"/>
      <c r="C10" s="204"/>
      <c r="D10" s="204"/>
      <c r="E10" s="204"/>
      <c r="F10" s="204"/>
      <c r="G10" s="127"/>
      <c r="H10" s="127"/>
      <c r="I10" s="127"/>
      <c r="J10" s="127"/>
    </row>
    <row r="11" spans="1:15">
      <c r="A11" t="s">
        <v>1</v>
      </c>
      <c r="B11" s="127">
        <v>194249.34</v>
      </c>
      <c r="C11" s="336"/>
      <c r="D11" s="326"/>
      <c r="E11" s="326"/>
      <c r="F11" s="127">
        <v>3453528</v>
      </c>
      <c r="G11" s="127"/>
      <c r="H11" s="127"/>
      <c r="I11" s="127"/>
      <c r="J11" s="127">
        <v>0</v>
      </c>
      <c r="L11" s="424"/>
      <c r="M11" s="424"/>
    </row>
    <row r="12" spans="1:15">
      <c r="A12" t="s">
        <v>2</v>
      </c>
      <c r="B12" s="127">
        <v>1199752</v>
      </c>
      <c r="C12" s="326"/>
      <c r="D12" s="337"/>
      <c r="E12" s="326"/>
      <c r="F12" s="127">
        <v>23432927</v>
      </c>
      <c r="G12" s="127"/>
      <c r="H12" s="127"/>
      <c r="I12" s="127"/>
      <c r="J12" s="127">
        <v>0</v>
      </c>
      <c r="L12" s="424"/>
      <c r="M12" s="424"/>
    </row>
    <row r="13" spans="1:15">
      <c r="A13" t="s">
        <v>3</v>
      </c>
      <c r="B13" s="127">
        <v>823418.43</v>
      </c>
      <c r="C13" s="127"/>
      <c r="D13" s="365"/>
      <c r="E13" s="127"/>
      <c r="F13" s="127">
        <v>21682807.18</v>
      </c>
      <c r="G13" s="127"/>
      <c r="H13" s="127"/>
      <c r="I13" s="127"/>
      <c r="J13" s="127">
        <v>0</v>
      </c>
      <c r="L13" s="424"/>
      <c r="M13" s="424"/>
    </row>
    <row r="14" spans="1:15">
      <c r="A14" t="s">
        <v>4</v>
      </c>
      <c r="B14" s="127">
        <v>1171736</v>
      </c>
      <c r="C14" s="127"/>
      <c r="D14" s="365"/>
      <c r="E14" s="127"/>
      <c r="F14" s="127">
        <v>50393347</v>
      </c>
      <c r="G14" s="127"/>
      <c r="H14" s="127"/>
      <c r="I14" s="127"/>
      <c r="J14" s="127">
        <v>0</v>
      </c>
      <c r="L14" s="424"/>
      <c r="M14" s="424"/>
    </row>
    <row r="15" spans="1:15">
      <c r="A15" t="s">
        <v>5</v>
      </c>
      <c r="B15" s="127">
        <v>34144.74</v>
      </c>
      <c r="C15" s="127"/>
      <c r="D15" s="365"/>
      <c r="E15" s="127"/>
      <c r="F15" s="127">
        <v>426724.62</v>
      </c>
      <c r="G15" s="127"/>
      <c r="H15" s="127"/>
      <c r="I15" s="127"/>
      <c r="J15" s="127">
        <v>0</v>
      </c>
      <c r="L15" s="424"/>
      <c r="M15" s="424"/>
    </row>
    <row r="16" spans="1:15">
      <c r="B16" s="326"/>
      <c r="C16" s="326"/>
      <c r="D16" s="326"/>
      <c r="E16" s="326"/>
      <c r="F16" s="326"/>
      <c r="G16" s="127"/>
      <c r="H16" s="127"/>
      <c r="I16" s="127"/>
      <c r="J16" s="127"/>
      <c r="L16" s="424"/>
      <c r="M16" s="424"/>
    </row>
    <row r="17" spans="1:13">
      <c r="A17" t="s">
        <v>6</v>
      </c>
      <c r="B17" s="127">
        <v>187518.31</v>
      </c>
      <c r="C17" s="127"/>
      <c r="D17" s="365"/>
      <c r="E17" s="127"/>
      <c r="F17" s="127">
        <v>7199489.6699999999</v>
      </c>
      <c r="G17" s="127"/>
      <c r="H17" s="127"/>
      <c r="I17" s="127"/>
      <c r="J17" s="127">
        <v>0</v>
      </c>
      <c r="L17" s="424"/>
      <c r="M17" s="424"/>
    </row>
    <row r="18" spans="1:13">
      <c r="A18" t="s">
        <v>7</v>
      </c>
      <c r="B18" s="127">
        <v>87784.88</v>
      </c>
      <c r="C18" s="127"/>
      <c r="D18" s="365"/>
      <c r="E18" s="127"/>
      <c r="F18" s="127">
        <v>1183235</v>
      </c>
      <c r="G18" s="127"/>
      <c r="H18" s="127"/>
      <c r="I18" s="127"/>
      <c r="J18" s="127">
        <v>0</v>
      </c>
      <c r="L18" s="424"/>
      <c r="M18" s="424"/>
    </row>
    <row r="19" spans="1:13">
      <c r="A19" t="s">
        <v>8</v>
      </c>
      <c r="B19" s="127">
        <v>392789.7</v>
      </c>
      <c r="C19" s="127"/>
      <c r="D19" s="365"/>
      <c r="E19" s="127"/>
      <c r="F19" s="127">
        <v>8446481.6999999993</v>
      </c>
      <c r="G19" s="127"/>
      <c r="H19" s="127"/>
      <c r="I19" s="127"/>
      <c r="J19" s="127">
        <v>0</v>
      </c>
      <c r="L19" s="424"/>
      <c r="M19" s="424"/>
    </row>
    <row r="20" spans="1:13">
      <c r="A20" t="s">
        <v>9</v>
      </c>
      <c r="B20" s="127">
        <v>410629.37</v>
      </c>
      <c r="C20" s="127"/>
      <c r="D20" s="365"/>
      <c r="E20" s="127"/>
      <c r="F20" s="127">
        <v>10536635.710000001</v>
      </c>
      <c r="G20" s="127"/>
      <c r="H20" s="127"/>
      <c r="I20" s="127"/>
      <c r="J20" s="127">
        <v>0</v>
      </c>
      <c r="L20" s="424"/>
      <c r="M20" s="424"/>
    </row>
    <row r="21" spans="1:13">
      <c r="A21" t="s">
        <v>10</v>
      </c>
      <c r="B21" s="127">
        <v>92816</v>
      </c>
      <c r="C21" s="127"/>
      <c r="D21" s="365"/>
      <c r="E21" s="127"/>
      <c r="F21" s="127">
        <v>832538</v>
      </c>
      <c r="G21" s="127"/>
      <c r="H21" s="127"/>
      <c r="I21" s="127"/>
      <c r="J21" s="127">
        <v>0</v>
      </c>
      <c r="L21" s="424"/>
      <c r="M21" s="424"/>
    </row>
    <row r="22" spans="1:13">
      <c r="B22" s="326"/>
      <c r="C22" s="326"/>
      <c r="D22" s="326"/>
      <c r="E22" s="326"/>
      <c r="F22" s="326"/>
      <c r="G22" s="127"/>
      <c r="H22" s="127"/>
      <c r="I22" s="127"/>
      <c r="J22" s="127"/>
      <c r="L22" s="424"/>
      <c r="M22" s="424"/>
    </row>
    <row r="23" spans="1:13">
      <c r="A23" t="s">
        <v>11</v>
      </c>
      <c r="B23" s="127">
        <v>264175</v>
      </c>
      <c r="C23" s="127"/>
      <c r="D23" s="365"/>
      <c r="E23" s="127"/>
      <c r="F23" s="127">
        <v>12857288</v>
      </c>
      <c r="G23" s="127"/>
      <c r="H23" s="127"/>
      <c r="I23" s="127"/>
      <c r="J23" s="127">
        <v>0</v>
      </c>
      <c r="L23" s="424"/>
      <c r="M23" s="424"/>
    </row>
    <row r="24" spans="1:13">
      <c r="A24" t="s">
        <v>12</v>
      </c>
      <c r="B24" s="127">
        <v>162285</v>
      </c>
      <c r="C24" s="127"/>
      <c r="D24" s="365"/>
      <c r="E24" s="127"/>
      <c r="F24" s="127"/>
      <c r="G24" s="127"/>
      <c r="H24" s="127"/>
      <c r="I24" s="127"/>
      <c r="J24" s="127">
        <v>0</v>
      </c>
      <c r="L24" s="424"/>
      <c r="M24" s="424"/>
    </row>
    <row r="25" spans="1:13">
      <c r="A25" t="s">
        <v>13</v>
      </c>
      <c r="B25" s="127">
        <v>414516.12</v>
      </c>
      <c r="C25" s="127"/>
      <c r="D25" s="365"/>
      <c r="E25" s="127"/>
      <c r="F25" s="127">
        <v>15125969.689999999</v>
      </c>
      <c r="G25" s="127"/>
      <c r="H25" s="127"/>
      <c r="I25" s="127"/>
      <c r="J25" s="127">
        <v>0</v>
      </c>
      <c r="L25" s="424"/>
      <c r="M25" s="424"/>
    </row>
    <row r="26" spans="1:13">
      <c r="A26" t="s">
        <v>14</v>
      </c>
      <c r="B26" s="127">
        <v>378676</v>
      </c>
      <c r="C26" s="127"/>
      <c r="D26" s="365"/>
      <c r="E26" s="127"/>
      <c r="F26" s="127">
        <v>31636331</v>
      </c>
      <c r="G26" s="127"/>
      <c r="H26" s="127"/>
      <c r="I26" s="127"/>
      <c r="J26" s="127">
        <v>0</v>
      </c>
      <c r="L26" s="424"/>
      <c r="M26" s="424"/>
    </row>
    <row r="27" spans="1:13">
      <c r="A27" t="s">
        <v>15</v>
      </c>
      <c r="B27" s="127">
        <v>97761</v>
      </c>
      <c r="C27" s="127"/>
      <c r="D27" s="365"/>
      <c r="E27" s="127"/>
      <c r="F27" s="127">
        <v>686585.23</v>
      </c>
      <c r="G27" s="127"/>
      <c r="H27" s="127"/>
      <c r="I27" s="127"/>
      <c r="J27" s="127">
        <v>0</v>
      </c>
      <c r="L27" s="424"/>
      <c r="M27" s="424"/>
    </row>
    <row r="28" spans="1:13">
      <c r="B28" s="326"/>
      <c r="C28" s="326"/>
      <c r="D28" s="326"/>
      <c r="E28" s="326"/>
      <c r="F28" s="326"/>
      <c r="G28" s="127"/>
      <c r="H28" s="127"/>
      <c r="I28" s="127"/>
      <c r="J28" s="127"/>
      <c r="L28" s="424"/>
      <c r="M28" s="424"/>
    </row>
    <row r="29" spans="1:13">
      <c r="A29" t="s">
        <v>16</v>
      </c>
      <c r="B29" s="127">
        <v>2081616</v>
      </c>
      <c r="C29" s="127"/>
      <c r="D29" s="365"/>
      <c r="E29" s="127"/>
      <c r="F29" s="127">
        <v>33799955</v>
      </c>
      <c r="G29" s="127"/>
      <c r="H29" s="127"/>
      <c r="I29" s="127"/>
      <c r="J29" s="127">
        <v>0</v>
      </c>
      <c r="L29" s="424"/>
      <c r="M29" s="424"/>
    </row>
    <row r="30" spans="1:13">
      <c r="A30" t="s">
        <v>17</v>
      </c>
      <c r="B30" s="127">
        <v>1936777</v>
      </c>
      <c r="C30" s="127"/>
      <c r="D30" s="365"/>
      <c r="E30" s="127"/>
      <c r="F30" s="127">
        <v>31090864</v>
      </c>
      <c r="G30" s="127"/>
      <c r="H30" s="127"/>
      <c r="I30" s="127"/>
      <c r="J30" s="127">
        <v>0</v>
      </c>
      <c r="L30" s="424"/>
      <c r="M30" s="424"/>
    </row>
    <row r="31" spans="1:13">
      <c r="A31" t="s">
        <v>18</v>
      </c>
      <c r="B31" s="127">
        <v>68340.47</v>
      </c>
      <c r="C31" s="127"/>
      <c r="D31" s="365"/>
      <c r="E31" s="127"/>
      <c r="F31" s="127">
        <v>6634668.2599999998</v>
      </c>
      <c r="G31" s="275"/>
      <c r="H31" s="127"/>
      <c r="I31" s="127"/>
      <c r="J31" s="127">
        <v>0</v>
      </c>
      <c r="L31" s="424"/>
      <c r="M31" s="424"/>
    </row>
    <row r="32" spans="1:13">
      <c r="A32" t="s">
        <v>19</v>
      </c>
      <c r="B32" s="127">
        <v>261596.71</v>
      </c>
      <c r="C32" s="127"/>
      <c r="D32" s="365"/>
      <c r="E32" s="127"/>
      <c r="F32" s="127">
        <v>12146820.01</v>
      </c>
      <c r="G32" s="127"/>
      <c r="H32" s="127"/>
      <c r="I32" s="127"/>
      <c r="J32" s="127">
        <v>0</v>
      </c>
      <c r="L32" s="424"/>
      <c r="M32" s="424"/>
    </row>
    <row r="33" spans="1:13">
      <c r="A33" t="s">
        <v>20</v>
      </c>
      <c r="B33" s="127">
        <v>43636.67</v>
      </c>
      <c r="C33" s="127"/>
      <c r="D33" s="365"/>
      <c r="E33" s="127"/>
      <c r="F33" s="127">
        <v>31733.18</v>
      </c>
      <c r="G33" s="127"/>
      <c r="H33" s="127"/>
      <c r="I33" s="127"/>
      <c r="J33" s="127">
        <v>0</v>
      </c>
      <c r="L33" s="424"/>
      <c r="M33" s="424"/>
    </row>
    <row r="34" spans="1:13">
      <c r="B34" s="326"/>
      <c r="C34" s="326"/>
      <c r="D34" s="326"/>
      <c r="E34" s="326"/>
      <c r="F34" s="326"/>
      <c r="G34" s="127"/>
      <c r="H34" s="127"/>
      <c r="I34" s="127"/>
      <c r="J34" s="127"/>
    </row>
    <row r="35" spans="1:13">
      <c r="A35" t="s">
        <v>21</v>
      </c>
      <c r="B35" s="127">
        <v>157748.57999999999</v>
      </c>
      <c r="C35" s="127"/>
      <c r="D35" s="365"/>
      <c r="E35" s="127"/>
      <c r="F35" s="127">
        <v>73993.600000000006</v>
      </c>
      <c r="G35" s="127"/>
      <c r="H35" s="127"/>
      <c r="I35" s="127"/>
      <c r="J35" s="127">
        <v>0</v>
      </c>
      <c r="L35" s="424"/>
      <c r="M35" s="424"/>
    </row>
    <row r="36" spans="1:13">
      <c r="A36" t="s">
        <v>22</v>
      </c>
      <c r="B36" s="127">
        <v>437614.17</v>
      </c>
      <c r="C36" s="127"/>
      <c r="D36" s="365"/>
      <c r="E36" s="127"/>
      <c r="F36" s="127">
        <v>8036487.5800000001</v>
      </c>
      <c r="G36" s="127"/>
      <c r="H36" s="127"/>
      <c r="I36" s="127"/>
      <c r="J36" s="127">
        <v>0</v>
      </c>
      <c r="L36" s="424"/>
      <c r="M36" s="424"/>
    </row>
    <row r="37" spans="1:13">
      <c r="A37" t="s">
        <v>23</v>
      </c>
      <c r="B37" s="127">
        <v>170153.83000000002</v>
      </c>
      <c r="C37" s="23"/>
      <c r="D37" s="366"/>
      <c r="E37" s="127"/>
      <c r="F37" s="127">
        <v>2928315.96</v>
      </c>
      <c r="G37" s="127"/>
      <c r="H37" s="127"/>
      <c r="I37" s="127"/>
      <c r="J37" s="127">
        <v>0</v>
      </c>
      <c r="L37" s="424"/>
      <c r="M37" s="424"/>
    </row>
    <row r="38" spans="1:13">
      <c r="A38" s="12" t="s">
        <v>24</v>
      </c>
      <c r="B38" s="129">
        <v>116390.83</v>
      </c>
      <c r="C38" s="312"/>
      <c r="D38" s="312"/>
      <c r="E38" s="129"/>
      <c r="F38" s="129">
        <v>37670</v>
      </c>
      <c r="G38" s="129"/>
      <c r="H38" s="129"/>
      <c r="I38" s="129"/>
      <c r="J38" s="129">
        <v>0</v>
      </c>
      <c r="L38" s="424"/>
      <c r="M38" s="424"/>
    </row>
    <row r="39" spans="1:13">
      <c r="F39" s="5"/>
      <c r="G39" s="5"/>
    </row>
    <row r="40" spans="1:13">
      <c r="F40" s="5"/>
      <c r="G40" s="5"/>
    </row>
    <row r="41" spans="1:13">
      <c r="A41" s="460"/>
      <c r="B41" s="424"/>
      <c r="C41" s="424"/>
      <c r="D41" s="424"/>
      <c r="E41" s="424"/>
      <c r="F41" s="424"/>
      <c r="G41" s="5"/>
    </row>
    <row r="42" spans="1:13">
      <c r="B42" s="424"/>
      <c r="C42" s="424"/>
      <c r="D42" s="424"/>
      <c r="E42" s="424"/>
      <c r="F42" s="424"/>
    </row>
    <row r="43" spans="1:13">
      <c r="B43" s="424"/>
      <c r="C43" s="424"/>
      <c r="D43" s="424"/>
      <c r="E43" s="424"/>
      <c r="F43" s="424"/>
    </row>
    <row r="44" spans="1:13">
      <c r="B44" s="424"/>
      <c r="C44" s="424"/>
      <c r="D44" s="424"/>
      <c r="E44" s="424"/>
      <c r="F44" s="424"/>
    </row>
    <row r="45" spans="1:13">
      <c r="B45" s="424"/>
      <c r="C45" s="424"/>
      <c r="D45" s="424"/>
      <c r="E45" s="424"/>
      <c r="F45" s="424"/>
    </row>
    <row r="46" spans="1:13">
      <c r="B46" s="424"/>
      <c r="C46" s="424"/>
      <c r="D46" s="424"/>
      <c r="E46" s="424"/>
      <c r="F46" s="424"/>
    </row>
    <row r="47" spans="1:13">
      <c r="B47" s="424"/>
      <c r="C47" s="424"/>
      <c r="D47" s="424"/>
      <c r="E47" s="424"/>
      <c r="F47" s="424"/>
    </row>
    <row r="48" spans="1:13">
      <c r="B48" s="424"/>
      <c r="C48" s="424"/>
      <c r="D48" s="424"/>
      <c r="E48" s="424"/>
      <c r="F48" s="424"/>
    </row>
    <row r="49" spans="2:6">
      <c r="B49" s="424"/>
      <c r="C49" s="424"/>
      <c r="D49" s="424"/>
      <c r="E49" s="424"/>
      <c r="F49" s="424"/>
    </row>
    <row r="50" spans="2:6">
      <c r="B50" s="424"/>
      <c r="C50" s="424"/>
      <c r="D50" s="424"/>
      <c r="E50" s="424"/>
      <c r="F50" s="424"/>
    </row>
    <row r="51" spans="2:6">
      <c r="B51" s="424"/>
      <c r="C51" s="424"/>
      <c r="D51" s="424"/>
      <c r="E51" s="424"/>
      <c r="F51" s="424"/>
    </row>
    <row r="52" spans="2:6">
      <c r="B52" s="424"/>
      <c r="C52" s="424"/>
      <c r="D52" s="424"/>
      <c r="E52" s="424"/>
      <c r="F52" s="424"/>
    </row>
    <row r="53" spans="2:6">
      <c r="B53" s="424"/>
      <c r="C53" s="424"/>
      <c r="D53" s="424"/>
      <c r="E53" s="424"/>
      <c r="F53" s="424"/>
    </row>
    <row r="54" spans="2:6">
      <c r="B54" s="424"/>
      <c r="C54" s="424"/>
      <c r="D54" s="424"/>
      <c r="E54" s="424"/>
      <c r="F54" s="424"/>
    </row>
    <row r="55" spans="2:6">
      <c r="B55" s="424"/>
      <c r="C55" s="424"/>
      <c r="D55" s="424"/>
      <c r="E55" s="424"/>
      <c r="F55" s="424"/>
    </row>
    <row r="56" spans="2:6">
      <c r="B56" s="424"/>
      <c r="C56" s="424"/>
      <c r="D56" s="424"/>
      <c r="E56" s="424"/>
      <c r="F56" s="424"/>
    </row>
    <row r="57" spans="2:6">
      <c r="B57" s="424"/>
      <c r="C57" s="424"/>
      <c r="D57" s="424"/>
      <c r="E57" s="424"/>
      <c r="F57" s="424"/>
    </row>
    <row r="58" spans="2:6">
      <c r="B58" s="424"/>
      <c r="C58" s="424"/>
      <c r="D58" s="424"/>
      <c r="E58" s="424"/>
      <c r="F58" s="424"/>
    </row>
    <row r="59" spans="2:6">
      <c r="B59" s="424"/>
      <c r="C59" s="424"/>
      <c r="D59" s="424"/>
      <c r="E59" s="424"/>
      <c r="F59" s="424"/>
    </row>
    <row r="60" spans="2:6">
      <c r="B60" s="424"/>
      <c r="C60" s="424"/>
      <c r="D60" s="424"/>
      <c r="E60" s="424"/>
      <c r="F60" s="424"/>
    </row>
    <row r="61" spans="2:6">
      <c r="B61" s="424"/>
      <c r="C61" s="424"/>
      <c r="D61" s="424"/>
      <c r="E61" s="424"/>
      <c r="F61" s="424"/>
    </row>
    <row r="62" spans="2:6">
      <c r="B62" s="424"/>
      <c r="C62" s="424"/>
      <c r="D62" s="424"/>
      <c r="E62" s="424"/>
      <c r="F62" s="424"/>
    </row>
    <row r="63" spans="2:6">
      <c r="B63" s="424"/>
      <c r="C63" s="424"/>
      <c r="D63" s="424"/>
      <c r="E63" s="424"/>
      <c r="F63" s="424"/>
    </row>
    <row r="64" spans="2:6">
      <c r="B64" s="424"/>
      <c r="C64" s="424"/>
      <c r="D64" s="424"/>
      <c r="E64" s="424"/>
      <c r="F64" s="424"/>
    </row>
    <row r="65" spans="2:6">
      <c r="B65" s="424"/>
      <c r="C65" s="424"/>
      <c r="D65" s="424"/>
      <c r="E65" s="424"/>
      <c r="F65" s="424"/>
    </row>
    <row r="66" spans="2:6">
      <c r="B66" s="424"/>
      <c r="C66" s="424"/>
      <c r="D66" s="424"/>
      <c r="E66" s="424"/>
      <c r="F66" s="424"/>
    </row>
    <row r="67" spans="2:6">
      <c r="B67" s="424"/>
      <c r="C67" s="424"/>
      <c r="D67" s="424"/>
      <c r="E67" s="424"/>
      <c r="F67" s="424"/>
    </row>
    <row r="68" spans="2:6">
      <c r="B68" s="424"/>
      <c r="C68" s="424"/>
      <c r="D68" s="424"/>
      <c r="E68" s="424"/>
      <c r="F68" s="424"/>
    </row>
    <row r="69" spans="2:6">
      <c r="B69" s="424"/>
    </row>
  </sheetData>
  <mergeCells count="9">
    <mergeCell ref="A1:J1"/>
    <mergeCell ref="A3:J3"/>
    <mergeCell ref="D5:H5"/>
    <mergeCell ref="B8:C8"/>
    <mergeCell ref="B7:C7"/>
    <mergeCell ref="B6:C6"/>
    <mergeCell ref="D8:E8"/>
    <mergeCell ref="D7:E7"/>
    <mergeCell ref="D6:E6"/>
  </mergeCells>
  <phoneticPr fontId="0" type="noConversion"/>
  <printOptions horizontalCentered="1"/>
  <pageMargins left="0.59" right="0.56000000000000005" top="0.83" bottom="1" header="0.67" footer="0.5"/>
  <pageSetup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7"/>
  <sheetViews>
    <sheetView topLeftCell="G1" zoomScaleNormal="100" workbookViewId="0">
      <selection activeCell="M12" sqref="M12"/>
    </sheetView>
  </sheetViews>
  <sheetFormatPr defaultRowHeight="12.75"/>
  <cols>
    <col min="1" max="1" width="17" style="3" customWidth="1"/>
    <col min="2" max="2" width="16" style="195" bestFit="1" customWidth="1"/>
    <col min="3" max="3" width="14.7109375" style="195" customWidth="1"/>
    <col min="4" max="4" width="13.85546875" style="195" bestFit="1" customWidth="1"/>
    <col min="5" max="6" width="14.7109375" style="198" customWidth="1"/>
    <col min="7" max="7" width="12.85546875" style="195" bestFit="1" customWidth="1"/>
    <col min="8" max="10" width="12.85546875" style="195" customWidth="1"/>
    <col min="11" max="11" width="11.28515625" style="195" bestFit="1" customWidth="1"/>
    <col min="12" max="12" width="14.7109375" style="3" customWidth="1"/>
    <col min="13" max="13" width="12.42578125" style="3" customWidth="1"/>
    <col min="14" max="14" width="14" style="3" customWidth="1"/>
    <col min="15" max="15" width="12" style="3" customWidth="1"/>
    <col min="16" max="16" width="9.140625" style="3"/>
    <col min="17" max="17" width="10.28515625" style="3" bestFit="1" customWidth="1"/>
    <col min="18" max="20" width="9.28515625" style="3" bestFit="1" customWidth="1"/>
    <col min="21" max="16384" width="9.140625" style="3"/>
  </cols>
  <sheetData>
    <row r="1" spans="1:37">
      <c r="A1" s="534" t="s">
        <v>116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</row>
    <row r="2" spans="1:37">
      <c r="A2" s="534"/>
      <c r="B2" s="534"/>
      <c r="C2" s="534"/>
      <c r="D2" s="534"/>
      <c r="E2" s="534"/>
      <c r="F2" s="534"/>
      <c r="G2" s="534"/>
      <c r="H2" s="534"/>
      <c r="I2" s="534"/>
      <c r="J2" s="534"/>
      <c r="K2" s="534"/>
      <c r="M2" s="40"/>
      <c r="N2" s="40"/>
    </row>
    <row r="3" spans="1:37">
      <c r="A3" s="540" t="s">
        <v>280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</row>
    <row r="4" spans="1:37" ht="13.5" thickBot="1">
      <c r="F4" s="280"/>
    </row>
    <row r="5" spans="1:37" ht="15" customHeight="1" thickTop="1">
      <c r="A5" s="6"/>
      <c r="B5" s="196"/>
      <c r="C5" s="196"/>
      <c r="D5" s="216"/>
      <c r="E5" s="217"/>
      <c r="F5" s="545" t="s">
        <v>224</v>
      </c>
      <c r="G5" s="539"/>
      <c r="H5" s="539"/>
      <c r="I5" s="539"/>
      <c r="J5" s="539"/>
      <c r="K5" s="539"/>
      <c r="M5" s="40"/>
    </row>
    <row r="6" spans="1:37">
      <c r="D6" s="212"/>
      <c r="E6" s="213" t="s">
        <v>133</v>
      </c>
      <c r="F6" s="546"/>
      <c r="G6" s="536" t="s">
        <v>225</v>
      </c>
      <c r="H6" s="536"/>
      <c r="I6" s="536"/>
      <c r="J6" s="536"/>
      <c r="K6" s="536"/>
      <c r="M6" s="40"/>
      <c r="N6" s="40"/>
      <c r="O6" s="40"/>
    </row>
    <row r="7" spans="1:37" ht="12.75" customHeight="1">
      <c r="A7" s="3" t="s">
        <v>75</v>
      </c>
      <c r="B7" s="212" t="s">
        <v>41</v>
      </c>
      <c r="C7" s="542" t="s">
        <v>212</v>
      </c>
      <c r="D7" s="212" t="s">
        <v>131</v>
      </c>
      <c r="E7" s="537" t="s">
        <v>172</v>
      </c>
      <c r="F7" s="546"/>
      <c r="G7" s="212"/>
      <c r="H7" s="212"/>
      <c r="I7" s="212"/>
      <c r="J7" s="212"/>
      <c r="K7" s="212" t="s">
        <v>66</v>
      </c>
      <c r="M7" s="40"/>
      <c r="N7" s="20"/>
      <c r="O7" s="20"/>
    </row>
    <row r="8" spans="1:37" ht="12.75" customHeight="1">
      <c r="A8" s="3" t="s">
        <v>31</v>
      </c>
      <c r="B8" s="212" t="s">
        <v>49</v>
      </c>
      <c r="C8" s="542"/>
      <c r="D8" s="212" t="s">
        <v>31</v>
      </c>
      <c r="E8" s="537"/>
      <c r="F8" s="546"/>
      <c r="G8" s="212" t="s">
        <v>65</v>
      </c>
      <c r="H8" s="212" t="s">
        <v>42</v>
      </c>
      <c r="I8" s="212" t="s">
        <v>227</v>
      </c>
      <c r="J8" s="544" t="s">
        <v>226</v>
      </c>
      <c r="K8" s="212" t="s">
        <v>67</v>
      </c>
    </row>
    <row r="9" spans="1:37" ht="13.5" thickBot="1">
      <c r="A9" s="7" t="s">
        <v>129</v>
      </c>
      <c r="B9" s="214" t="s">
        <v>43</v>
      </c>
      <c r="C9" s="543"/>
      <c r="D9" s="214" t="s">
        <v>53</v>
      </c>
      <c r="E9" s="538"/>
      <c r="F9" s="547"/>
      <c r="G9" s="214" t="s">
        <v>61</v>
      </c>
      <c r="H9" s="214" t="s">
        <v>59</v>
      </c>
      <c r="I9" s="214" t="s">
        <v>228</v>
      </c>
      <c r="J9" s="505"/>
      <c r="K9" s="214" t="s">
        <v>31</v>
      </c>
    </row>
    <row r="10" spans="1:37" s="279" customFormat="1">
      <c r="A10" s="278" t="s">
        <v>0</v>
      </c>
      <c r="B10" s="223">
        <f t="shared" ref="B10:K10" si="0">SUM(B12:B39)</f>
        <v>819593974.48000002</v>
      </c>
      <c r="C10" s="223">
        <f t="shared" si="0"/>
        <v>2799</v>
      </c>
      <c r="D10" s="223">
        <f t="shared" si="0"/>
        <v>0</v>
      </c>
      <c r="E10" s="223">
        <f t="shared" si="0"/>
        <v>9292844.4700000007</v>
      </c>
      <c r="F10" s="223">
        <f t="shared" si="0"/>
        <v>0</v>
      </c>
      <c r="G10" s="223">
        <f t="shared" si="0"/>
        <v>8040660.0700000003</v>
      </c>
      <c r="H10" s="223">
        <f t="shared" si="0"/>
        <v>161239.09999999998</v>
      </c>
      <c r="I10" s="223">
        <f t="shared" si="0"/>
        <v>1143.5</v>
      </c>
      <c r="J10" s="223">
        <f t="shared" si="0"/>
        <v>537062.86999999988</v>
      </c>
      <c r="K10" s="223">
        <f t="shared" si="0"/>
        <v>0</v>
      </c>
      <c r="M10" s="467"/>
    </row>
    <row r="11" spans="1:37">
      <c r="B11" s="296"/>
      <c r="C11" s="296"/>
      <c r="D11" s="224"/>
      <c r="E11" s="297"/>
      <c r="F11" s="297"/>
      <c r="G11" s="224"/>
      <c r="H11" s="224"/>
      <c r="I11" s="224"/>
      <c r="J11" s="224"/>
      <c r="K11" s="224"/>
    </row>
    <row r="12" spans="1:37">
      <c r="A12" s="3" t="s">
        <v>1</v>
      </c>
      <c r="B12" s="248">
        <f>SUM(C12:K12)+SUM('Tbl8b - Fed'!B12:K12)+SUM('Tbl8c - Fed'!B12:J12)+SUM('Tbl8d - Fed'!B12:L12)+SUM('Tbl8e - Fed'!B12:M12)</f>
        <v>13664264.509999998</v>
      </c>
      <c r="C12" s="121">
        <v>0</v>
      </c>
      <c r="D12" s="128">
        <v>0</v>
      </c>
      <c r="E12" s="128">
        <v>0</v>
      </c>
      <c r="F12" s="315">
        <v>0</v>
      </c>
      <c r="G12" s="128">
        <v>119684</v>
      </c>
      <c r="H12" s="128">
        <v>0</v>
      </c>
      <c r="I12" s="128">
        <v>0</v>
      </c>
      <c r="J12" s="128">
        <v>22689.33</v>
      </c>
      <c r="K12" s="128">
        <v>0</v>
      </c>
      <c r="L12" s="20"/>
      <c r="M12" s="427"/>
      <c r="N12" s="430"/>
      <c r="O12" s="427"/>
      <c r="P12" s="427"/>
      <c r="Q12" s="427"/>
      <c r="R12" s="427"/>
      <c r="S12" s="427"/>
      <c r="T12" s="427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>
      <c r="A13" s="3" t="s">
        <v>2</v>
      </c>
      <c r="B13" s="248">
        <f>SUM(C13:K13)+SUM('Tbl8b - Fed'!B13:K13)+SUM('Tbl8c - Fed'!B13:J13)+SUM('Tbl8d - Fed'!B13:L13)+SUM('Tbl8e - Fed'!B13:M13)</f>
        <v>58844857.370000005</v>
      </c>
      <c r="C13" s="121">
        <v>0</v>
      </c>
      <c r="D13" s="128">
        <v>0</v>
      </c>
      <c r="E13" s="408">
        <v>571364.74</v>
      </c>
      <c r="F13" s="315">
        <v>0</v>
      </c>
      <c r="G13" s="310">
        <v>565114</v>
      </c>
      <c r="H13" s="128">
        <v>0</v>
      </c>
      <c r="I13" s="128">
        <v>0</v>
      </c>
      <c r="J13" s="310">
        <v>18000</v>
      </c>
      <c r="K13" s="310">
        <v>0</v>
      </c>
      <c r="L13" s="20"/>
      <c r="M13" s="427"/>
      <c r="N13" s="430"/>
      <c r="O13" s="427"/>
      <c r="P13" s="427"/>
      <c r="Q13" s="427"/>
      <c r="R13" s="427"/>
      <c r="S13" s="427"/>
      <c r="T13" s="427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>
      <c r="A14" s="3" t="s">
        <v>3</v>
      </c>
      <c r="B14" s="248">
        <f>SUM(C14:K14)+SUM('Tbl8b - Fed'!B14:K14)+SUM('Tbl8c - Fed'!B14:J14)+SUM('Tbl8d - Fed'!B14:L14)+SUM('Tbl8e - Fed'!B14:M14)</f>
        <v>160111448</v>
      </c>
      <c r="C14" s="121">
        <v>0</v>
      </c>
      <c r="D14" s="128">
        <v>0</v>
      </c>
      <c r="E14" s="408">
        <v>407544.95</v>
      </c>
      <c r="F14" s="315">
        <v>0</v>
      </c>
      <c r="G14" s="128">
        <v>1568866</v>
      </c>
      <c r="H14" s="128">
        <v>43985.03</v>
      </c>
      <c r="I14" s="128">
        <v>0</v>
      </c>
      <c r="J14" s="128">
        <v>0</v>
      </c>
      <c r="K14" s="128">
        <v>0</v>
      </c>
      <c r="L14" s="20"/>
      <c r="M14" s="427"/>
      <c r="N14" s="430"/>
      <c r="O14" s="427"/>
      <c r="P14" s="427"/>
      <c r="Q14" s="427"/>
      <c r="R14" s="427"/>
      <c r="S14" s="427"/>
      <c r="T14" s="427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>
      <c r="A15" s="3" t="s">
        <v>4</v>
      </c>
      <c r="B15" s="248">
        <f>SUM(C15:K15)+SUM('Tbl8b - Fed'!B15:K15)+SUM('Tbl8c - Fed'!B15:J15)+SUM('Tbl8d - Fed'!B15:L15)+SUM('Tbl8e - Fed'!B15:M15)</f>
        <v>95632466.019999996</v>
      </c>
      <c r="C15" s="121">
        <v>0</v>
      </c>
      <c r="D15" s="128">
        <v>0</v>
      </c>
      <c r="E15" s="408">
        <v>686515.25</v>
      </c>
      <c r="F15" s="315">
        <v>0</v>
      </c>
      <c r="G15" s="128">
        <v>999745.01</v>
      </c>
      <c r="H15" s="128">
        <v>0</v>
      </c>
      <c r="I15" s="128">
        <v>0</v>
      </c>
      <c r="J15" s="128">
        <v>0</v>
      </c>
      <c r="K15" s="128">
        <v>0</v>
      </c>
      <c r="L15" s="20"/>
      <c r="M15" s="427"/>
      <c r="N15" s="430"/>
      <c r="O15" s="427"/>
      <c r="P15" s="427"/>
      <c r="Q15" s="427"/>
      <c r="R15" s="427"/>
      <c r="S15" s="427"/>
      <c r="T15" s="427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3.5" customHeight="1">
      <c r="A16" s="3" t="s">
        <v>5</v>
      </c>
      <c r="B16" s="248">
        <f>SUM(C16:K16)+SUM('Tbl8b - Fed'!B16:K16)+SUM('Tbl8c - Fed'!B16:J16)+SUM('Tbl8d - Fed'!B16:L16)+SUM('Tbl8e - Fed'!B16:M16)</f>
        <v>10386380.349999998</v>
      </c>
      <c r="C16" s="121">
        <v>0</v>
      </c>
      <c r="D16" s="128">
        <v>0</v>
      </c>
      <c r="E16" s="408">
        <v>33533.990000000005</v>
      </c>
      <c r="F16" s="315">
        <v>0</v>
      </c>
      <c r="G16" s="128">
        <v>105205.23</v>
      </c>
      <c r="H16" s="128">
        <v>0</v>
      </c>
      <c r="I16" s="128">
        <v>0</v>
      </c>
      <c r="J16" s="128">
        <v>65550.05</v>
      </c>
      <c r="K16" s="128">
        <v>0</v>
      </c>
      <c r="L16" s="20"/>
      <c r="M16" s="427"/>
      <c r="N16" s="430"/>
      <c r="O16" s="427"/>
      <c r="P16" s="427"/>
      <c r="Q16" s="427"/>
      <c r="R16" s="427"/>
      <c r="S16" s="427"/>
      <c r="T16" s="427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3.5" customHeight="1">
      <c r="B17" s="248"/>
      <c r="C17" s="338"/>
      <c r="D17" s="328"/>
      <c r="E17" s="409"/>
      <c r="F17" s="331"/>
      <c r="G17" s="328"/>
      <c r="H17" s="328"/>
      <c r="I17" s="328"/>
      <c r="J17" s="328"/>
      <c r="K17" s="328"/>
      <c r="L17" s="20"/>
      <c r="M17" s="427"/>
      <c r="N17" s="430"/>
      <c r="O17" s="427"/>
      <c r="P17" s="427"/>
      <c r="Q17" s="427"/>
      <c r="R17" s="427"/>
      <c r="S17" s="427"/>
      <c r="T17" s="427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>
      <c r="A18" s="3" t="s">
        <v>6</v>
      </c>
      <c r="B18" s="248">
        <f>SUM(C18:K18)+SUM('Tbl8b - Fed'!B18:K18)+SUM('Tbl8c - Fed'!B18:J18)+SUM('Tbl8d - Fed'!B18:L18)+SUM('Tbl8e - Fed'!B18:M18)</f>
        <v>6743895.379999999</v>
      </c>
      <c r="C18" s="121">
        <v>0</v>
      </c>
      <c r="D18" s="128">
        <v>0</v>
      </c>
      <c r="E18" s="408">
        <v>45954.03</v>
      </c>
      <c r="F18" s="315">
        <v>0</v>
      </c>
      <c r="G18" s="128">
        <v>66649.05</v>
      </c>
      <c r="H18" s="128">
        <v>0</v>
      </c>
      <c r="I18" s="128">
        <v>0</v>
      </c>
      <c r="J18" s="128">
        <v>22119.34</v>
      </c>
      <c r="K18" s="128">
        <v>0</v>
      </c>
      <c r="L18" s="20"/>
      <c r="M18" s="427"/>
      <c r="N18" s="430"/>
      <c r="O18" s="427"/>
      <c r="P18" s="427"/>
      <c r="Q18" s="427"/>
      <c r="R18" s="427"/>
      <c r="S18" s="427"/>
      <c r="T18" s="427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>
      <c r="A19" s="3" t="s">
        <v>7</v>
      </c>
      <c r="B19" s="248">
        <f>SUM(C19:K19)+SUM('Tbl8b - Fed'!B19:K19)+SUM('Tbl8c - Fed'!B19:J19)+SUM('Tbl8d - Fed'!B19:L19)+SUM('Tbl8e - Fed'!B19:M19)</f>
        <v>14057925.559999999</v>
      </c>
      <c r="C19" s="121">
        <v>0</v>
      </c>
      <c r="D19" s="128">
        <v>0</v>
      </c>
      <c r="E19" s="408">
        <v>46710.569999999992</v>
      </c>
      <c r="F19" s="315">
        <v>0</v>
      </c>
      <c r="G19" s="128">
        <v>167823</v>
      </c>
      <c r="H19" s="128">
        <v>38969.199999999997</v>
      </c>
      <c r="I19" s="128">
        <v>0</v>
      </c>
      <c r="J19" s="128">
        <v>56907.229999999996</v>
      </c>
      <c r="K19" s="128">
        <v>0</v>
      </c>
      <c r="L19" s="20"/>
      <c r="M19" s="427"/>
      <c r="N19" s="430"/>
      <c r="O19" s="427"/>
      <c r="P19" s="427"/>
      <c r="Q19" s="427"/>
      <c r="R19" s="427"/>
      <c r="S19" s="427"/>
      <c r="T19" s="427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>
      <c r="A20" s="3" t="s">
        <v>8</v>
      </c>
      <c r="B20" s="248">
        <f>SUM(C20:K20)+SUM('Tbl8b - Fed'!B20:K20)+SUM('Tbl8c - Fed'!B20:J20)+SUM('Tbl8d - Fed'!B20:L20)+SUM('Tbl8e - Fed'!B20:M20)</f>
        <v>14539905.729999999</v>
      </c>
      <c r="C20" s="121">
        <v>0</v>
      </c>
      <c r="D20" s="128">
        <v>0</v>
      </c>
      <c r="E20" s="410">
        <v>41992.86</v>
      </c>
      <c r="F20" s="468">
        <v>0</v>
      </c>
      <c r="G20" s="310">
        <v>162725</v>
      </c>
      <c r="H20" s="310">
        <v>0</v>
      </c>
      <c r="I20" s="128">
        <v>0</v>
      </c>
      <c r="J20" s="310">
        <v>400</v>
      </c>
      <c r="K20" s="310">
        <v>0</v>
      </c>
      <c r="L20" s="20"/>
      <c r="M20" s="427"/>
      <c r="N20" s="430"/>
      <c r="O20" s="427"/>
      <c r="P20" s="427"/>
      <c r="Q20" s="427"/>
      <c r="R20" s="427"/>
      <c r="S20" s="427"/>
      <c r="T20" s="427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>
      <c r="A21" s="3" t="s">
        <v>9</v>
      </c>
      <c r="B21" s="248">
        <f>SUM(C21:K21)+SUM('Tbl8b - Fed'!B21:K21)+SUM('Tbl8c - Fed'!B21:J21)+SUM('Tbl8d - Fed'!B21:L21)+SUM('Tbl8e - Fed'!B21:M21)</f>
        <v>18960061.530000001</v>
      </c>
      <c r="C21" s="121">
        <v>0</v>
      </c>
      <c r="D21" s="128">
        <v>0</v>
      </c>
      <c r="E21" s="410">
        <v>17687.480000000003</v>
      </c>
      <c r="F21" s="468">
        <v>0</v>
      </c>
      <c r="G21" s="128">
        <v>199325</v>
      </c>
      <c r="H21" s="128">
        <v>0</v>
      </c>
      <c r="I21" s="128">
        <v>0</v>
      </c>
      <c r="J21" s="128">
        <v>0</v>
      </c>
      <c r="K21" s="128">
        <v>0</v>
      </c>
      <c r="L21" s="20"/>
      <c r="M21" s="427"/>
      <c r="N21" s="430"/>
      <c r="O21" s="427"/>
      <c r="P21" s="427"/>
      <c r="Q21" s="427"/>
      <c r="R21" s="427"/>
      <c r="S21" s="427"/>
      <c r="T21" s="427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>
      <c r="A22" s="3" t="s">
        <v>10</v>
      </c>
      <c r="B22" s="248">
        <f>SUM(C22:K22)+SUM('Tbl8b - Fed'!B22:K22)+SUM('Tbl8c - Fed'!B22:J22)+SUM('Tbl8d - Fed'!B22:L22)+SUM('Tbl8e - Fed'!B22:M22)</f>
        <v>7570791.1500000004</v>
      </c>
      <c r="C22" s="121">
        <v>0</v>
      </c>
      <c r="D22" s="128">
        <v>0</v>
      </c>
      <c r="E22" s="410">
        <v>21371.809999999998</v>
      </c>
      <c r="F22" s="315">
        <v>0</v>
      </c>
      <c r="G22" s="128">
        <v>87148.03</v>
      </c>
      <c r="H22" s="128">
        <v>0</v>
      </c>
      <c r="I22" s="128">
        <v>0</v>
      </c>
      <c r="J22" s="128">
        <v>66573.75</v>
      </c>
      <c r="K22" s="128">
        <v>0</v>
      </c>
      <c r="L22" s="20"/>
      <c r="M22" s="427"/>
      <c r="N22" s="430"/>
      <c r="O22" s="427"/>
      <c r="P22" s="427"/>
      <c r="Q22" s="427"/>
      <c r="R22" s="427"/>
      <c r="S22" s="427"/>
      <c r="T22" s="427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>
      <c r="B23" s="248"/>
      <c r="C23" s="339"/>
      <c r="D23" s="328"/>
      <c r="E23" s="409"/>
      <c r="F23" s="331"/>
      <c r="G23" s="328"/>
      <c r="H23" s="328"/>
      <c r="I23" s="328"/>
      <c r="J23" s="328"/>
      <c r="K23" s="328"/>
      <c r="L23" s="20"/>
      <c r="M23" s="427"/>
      <c r="N23" s="430"/>
      <c r="O23" s="427"/>
      <c r="P23" s="427"/>
      <c r="Q23" s="427"/>
      <c r="R23" s="427"/>
      <c r="S23" s="427"/>
      <c r="T23" s="427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>
      <c r="A24" s="3" t="s">
        <v>11</v>
      </c>
      <c r="B24" s="248">
        <f>SUM(C24:K24)+SUM('Tbl8b - Fed'!B24:K24)+SUM('Tbl8c - Fed'!B24:J24)+SUM('Tbl8d - Fed'!B24:L24)+SUM('Tbl8e - Fed'!B24:M24)</f>
        <v>22801687.73</v>
      </c>
      <c r="C24" s="121">
        <v>0</v>
      </c>
      <c r="D24" s="128">
        <v>0</v>
      </c>
      <c r="E24" s="410">
        <v>277213.75</v>
      </c>
      <c r="F24" s="468">
        <v>0</v>
      </c>
      <c r="G24" s="128">
        <v>267159</v>
      </c>
      <c r="H24" s="128">
        <v>0</v>
      </c>
      <c r="I24" s="128">
        <v>0</v>
      </c>
      <c r="J24" s="128">
        <v>14028</v>
      </c>
      <c r="K24" s="128">
        <v>0</v>
      </c>
      <c r="L24" s="20"/>
      <c r="M24" s="427"/>
      <c r="N24" s="430"/>
      <c r="O24" s="427"/>
      <c r="P24" s="427"/>
      <c r="Q24" s="427"/>
      <c r="R24" s="427"/>
      <c r="S24" s="427"/>
      <c r="T24" s="427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>
      <c r="A25" s="3" t="s">
        <v>12</v>
      </c>
      <c r="B25" s="248">
        <f>SUM(C25:K25)+SUM('Tbl8b - Fed'!B25:K25)+SUM('Tbl8c - Fed'!B25:J25)+SUM('Tbl8d - Fed'!B25:L25)+SUM('Tbl8e - Fed'!B25:M25)</f>
        <v>5264796.99</v>
      </c>
      <c r="C25" s="121">
        <v>0</v>
      </c>
      <c r="D25" s="128">
        <v>0</v>
      </c>
      <c r="E25" s="128">
        <v>0</v>
      </c>
      <c r="F25" s="315">
        <v>0</v>
      </c>
      <c r="G25" s="128">
        <v>51894</v>
      </c>
      <c r="H25" s="128">
        <v>0</v>
      </c>
      <c r="I25" s="128">
        <v>0</v>
      </c>
      <c r="J25" s="128">
        <v>24405.78</v>
      </c>
      <c r="K25" s="128">
        <v>0</v>
      </c>
      <c r="L25" s="20"/>
      <c r="M25" s="427"/>
      <c r="N25" s="430"/>
      <c r="O25" s="427"/>
      <c r="P25" s="427"/>
      <c r="Q25" s="427"/>
      <c r="R25" s="427"/>
      <c r="S25" s="427"/>
      <c r="T25" s="427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>
      <c r="A26" s="3" t="s">
        <v>13</v>
      </c>
      <c r="B26" s="248">
        <f>SUM(C26:K26)+SUM('Tbl8b - Fed'!B26:K26)+SUM('Tbl8c - Fed'!B26:J26)+SUM('Tbl8d - Fed'!B26:L26)+SUM('Tbl8e - Fed'!B26:M26)</f>
        <v>27705996.780000001</v>
      </c>
      <c r="C26" s="121">
        <v>0</v>
      </c>
      <c r="D26" s="128">
        <v>0</v>
      </c>
      <c r="E26" s="410">
        <v>102284.32</v>
      </c>
      <c r="F26" s="315">
        <v>0</v>
      </c>
      <c r="G26" s="310">
        <v>283524</v>
      </c>
      <c r="H26" s="310">
        <v>0</v>
      </c>
      <c r="I26" s="128">
        <v>0</v>
      </c>
      <c r="J26" s="310">
        <v>55582</v>
      </c>
      <c r="K26" s="310">
        <v>0</v>
      </c>
      <c r="L26" s="20"/>
      <c r="M26" s="427"/>
      <c r="N26" s="430"/>
      <c r="O26" s="427"/>
      <c r="P26" s="427"/>
      <c r="Q26" s="427"/>
      <c r="R26" s="427"/>
      <c r="S26" s="427"/>
      <c r="T26" s="427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>
      <c r="A27" s="3" t="s">
        <v>14</v>
      </c>
      <c r="B27" s="248">
        <f>SUM(C27:K27)+SUM('Tbl8b - Fed'!B27:K27)+SUM('Tbl8c - Fed'!B27:J27)+SUM('Tbl8d - Fed'!B27:L27)+SUM('Tbl8e - Fed'!B27:M27)</f>
        <v>26161548.059999999</v>
      </c>
      <c r="C27" s="121">
        <v>0</v>
      </c>
      <c r="D27" s="128">
        <v>0</v>
      </c>
      <c r="E27" s="410">
        <v>327053.11</v>
      </c>
      <c r="F27" s="315">
        <v>0</v>
      </c>
      <c r="G27" s="310">
        <v>289666.24</v>
      </c>
      <c r="H27" s="310">
        <v>0</v>
      </c>
      <c r="I27" s="128">
        <v>0</v>
      </c>
      <c r="J27" s="310">
        <v>39882</v>
      </c>
      <c r="K27" s="310">
        <v>0</v>
      </c>
      <c r="L27" s="20"/>
      <c r="M27" s="427"/>
      <c r="N27" s="430"/>
      <c r="O27" s="427"/>
      <c r="P27" s="427"/>
      <c r="Q27" s="427"/>
      <c r="R27" s="427"/>
      <c r="S27" s="427"/>
      <c r="T27" s="427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>
      <c r="A28" s="3" t="s">
        <v>15</v>
      </c>
      <c r="B28" s="248">
        <f>SUM(C28:K28)+SUM('Tbl8b - Fed'!B28:K28)+SUM('Tbl8c - Fed'!B28:J28)+SUM('Tbl8d - Fed'!B28:L28)+SUM('Tbl8e - Fed'!B28:M28)</f>
        <v>3052354</v>
      </c>
      <c r="C28" s="121">
        <v>0</v>
      </c>
      <c r="D28" s="121">
        <v>0</v>
      </c>
      <c r="E28" s="410">
        <v>11572.16</v>
      </c>
      <c r="F28" s="315">
        <v>0</v>
      </c>
      <c r="G28" s="310">
        <v>28459</v>
      </c>
      <c r="H28" s="310">
        <v>0</v>
      </c>
      <c r="I28" s="310">
        <v>0</v>
      </c>
      <c r="J28" s="310">
        <v>15419</v>
      </c>
      <c r="K28" s="310">
        <v>0</v>
      </c>
      <c r="L28" s="20"/>
      <c r="M28" s="427"/>
      <c r="N28" s="430"/>
      <c r="O28" s="427"/>
      <c r="P28" s="427"/>
      <c r="Q28" s="427"/>
      <c r="R28" s="427"/>
      <c r="S28" s="427"/>
      <c r="T28" s="427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>
      <c r="B29" s="248"/>
      <c r="C29" s="338"/>
      <c r="D29" s="328"/>
      <c r="E29" s="409"/>
      <c r="F29" s="331"/>
      <c r="G29" s="324"/>
      <c r="H29" s="324"/>
      <c r="I29" s="324"/>
      <c r="J29" s="324"/>
      <c r="K29" s="324"/>
      <c r="L29" s="20"/>
      <c r="M29" s="427"/>
      <c r="N29" s="430"/>
      <c r="O29" s="427"/>
      <c r="P29" s="427"/>
      <c r="Q29" s="427"/>
      <c r="R29" s="427"/>
      <c r="S29" s="427"/>
      <c r="T29" s="427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>
      <c r="A30" s="3" t="s">
        <v>16</v>
      </c>
      <c r="B30" s="248">
        <f>SUM(C30:K30)+SUM('Tbl8b - Fed'!B30:K30)+SUM('Tbl8c - Fed'!B30:J30)+SUM('Tbl8d - Fed'!B30:L30)+SUM('Tbl8e - Fed'!B30:M30)</f>
        <v>108365196.22</v>
      </c>
      <c r="C30" s="121">
        <v>0</v>
      </c>
      <c r="D30" s="128">
        <v>0</v>
      </c>
      <c r="E30" s="410">
        <v>3523125.61</v>
      </c>
      <c r="F30" s="315">
        <v>0</v>
      </c>
      <c r="G30" s="127">
        <v>1023725</v>
      </c>
      <c r="H30" s="128">
        <v>0</v>
      </c>
      <c r="I30" s="128">
        <v>0</v>
      </c>
      <c r="J30" s="127">
        <v>24324</v>
      </c>
      <c r="K30" s="127">
        <v>0</v>
      </c>
      <c r="L30" s="20"/>
      <c r="M30" s="427"/>
      <c r="N30" s="430"/>
      <c r="O30" s="427"/>
      <c r="P30" s="427"/>
      <c r="Q30" s="427"/>
      <c r="R30" s="427"/>
      <c r="S30" s="427"/>
      <c r="T30" s="427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>
      <c r="A31" s="3" t="s">
        <v>17</v>
      </c>
      <c r="B31" s="248">
        <f>SUM(C31:K31)+SUM('Tbl8b - Fed'!B31:K31)+SUM('Tbl8c - Fed'!B31:J31)+SUM('Tbl8d - Fed'!B31:L31)+SUM('Tbl8e - Fed'!B31:M31)</f>
        <v>141682469.47</v>
      </c>
      <c r="C31" s="121">
        <v>0</v>
      </c>
      <c r="D31" s="128">
        <v>0</v>
      </c>
      <c r="E31" s="410">
        <v>2851946.3499999996</v>
      </c>
      <c r="F31" s="468">
        <v>0</v>
      </c>
      <c r="G31" s="127">
        <v>1209026.3700000001</v>
      </c>
      <c r="H31" s="128">
        <v>26478.62</v>
      </c>
      <c r="I31" s="128">
        <v>0</v>
      </c>
      <c r="J31" s="127">
        <v>22648.3</v>
      </c>
      <c r="K31" s="127">
        <v>0</v>
      </c>
      <c r="L31" s="20"/>
      <c r="M31" s="427"/>
      <c r="N31" s="430"/>
      <c r="O31" s="427"/>
      <c r="P31" s="427"/>
      <c r="Q31" s="427"/>
      <c r="R31" s="427"/>
      <c r="S31" s="427"/>
      <c r="T31" s="427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s="54" customFormat="1">
      <c r="A32" s="54" t="s">
        <v>18</v>
      </c>
      <c r="B32" s="248">
        <f>SUM(C32:K32)+SUM('Tbl8b - Fed'!B32:K32)+SUM('Tbl8c - Fed'!B32:J32)+SUM('Tbl8d - Fed'!B32:L32)+SUM('Tbl8e - Fed'!B32:M32)</f>
        <v>5732998.0700000003</v>
      </c>
      <c r="C32" s="121">
        <v>0</v>
      </c>
      <c r="D32" s="128">
        <v>0</v>
      </c>
      <c r="E32" s="410">
        <v>28735.39</v>
      </c>
      <c r="F32" s="315">
        <v>0</v>
      </c>
      <c r="G32" s="127">
        <v>58872</v>
      </c>
      <c r="H32" s="128">
        <v>0</v>
      </c>
      <c r="I32" s="128">
        <v>0</v>
      </c>
      <c r="J32" s="127">
        <v>42924.28</v>
      </c>
      <c r="K32" s="127">
        <v>0</v>
      </c>
      <c r="L32" s="65"/>
      <c r="M32" s="427"/>
      <c r="N32" s="430"/>
      <c r="O32" s="427"/>
      <c r="P32" s="427"/>
      <c r="Q32" s="427"/>
      <c r="R32" s="427"/>
      <c r="S32" s="427"/>
      <c r="T32" s="427"/>
      <c r="U32" s="308"/>
      <c r="V32" s="308"/>
      <c r="W32" s="308"/>
      <c r="X32" s="308"/>
      <c r="Y32" s="308"/>
      <c r="Z32" s="308"/>
      <c r="AA32" s="308"/>
      <c r="AB32" s="308"/>
      <c r="AC32" s="308"/>
      <c r="AD32" s="308"/>
      <c r="AE32" s="308"/>
      <c r="AF32" s="308"/>
      <c r="AG32" s="308"/>
      <c r="AH32" s="308"/>
      <c r="AI32" s="308"/>
      <c r="AJ32" s="308"/>
      <c r="AK32" s="308"/>
    </row>
    <row r="33" spans="1:38">
      <c r="A33" s="3" t="s">
        <v>19</v>
      </c>
      <c r="B33" s="248">
        <f>SUM(C33:K33)+SUM('Tbl8b - Fed'!B33:K33)+SUM('Tbl8c - Fed'!B33:J33)+SUM('Tbl8d - Fed'!B33:L33)+SUM('Tbl8e - Fed'!B33:M33)</f>
        <v>17922205.16</v>
      </c>
      <c r="C33" s="121">
        <v>0</v>
      </c>
      <c r="D33" s="128">
        <v>0</v>
      </c>
      <c r="E33" s="410">
        <v>22747.95</v>
      </c>
      <c r="F33" s="315">
        <v>0</v>
      </c>
      <c r="G33" s="127">
        <v>141536.03</v>
      </c>
      <c r="H33" s="128">
        <v>0</v>
      </c>
      <c r="I33" s="128">
        <v>0</v>
      </c>
      <c r="J33" s="127">
        <v>0</v>
      </c>
      <c r="K33" s="127">
        <v>0</v>
      </c>
      <c r="L33" s="20"/>
      <c r="M33" s="427"/>
      <c r="N33" s="430"/>
      <c r="O33" s="427"/>
      <c r="P33" s="427"/>
      <c r="Q33" s="427"/>
      <c r="R33" s="427"/>
      <c r="S33" s="427"/>
      <c r="T33" s="427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8">
      <c r="A34" s="3" t="s">
        <v>20</v>
      </c>
      <c r="B34" s="248">
        <f>SUM(C34:K34)+SUM('Tbl8b - Fed'!B34:K34)+SUM('Tbl8c - Fed'!B34:J34)+SUM('Tbl8d - Fed'!B34:L34)+SUM('Tbl8e - Fed'!B34:M34)</f>
        <v>5421008.919999999</v>
      </c>
      <c r="C34" s="121">
        <v>2799</v>
      </c>
      <c r="D34" s="128">
        <v>0</v>
      </c>
      <c r="E34" s="410">
        <v>15624.130000000001</v>
      </c>
      <c r="F34" s="468">
        <v>0</v>
      </c>
      <c r="G34" s="127">
        <v>53229</v>
      </c>
      <c r="H34" s="128">
        <v>0</v>
      </c>
      <c r="I34" s="128">
        <v>0</v>
      </c>
      <c r="J34" s="127">
        <v>0</v>
      </c>
      <c r="K34" s="127">
        <v>0</v>
      </c>
      <c r="L34" s="20"/>
      <c r="M34" s="427"/>
      <c r="N34" s="430"/>
      <c r="O34" s="427"/>
      <c r="P34" s="427"/>
      <c r="Q34" s="427"/>
      <c r="R34" s="427"/>
      <c r="S34" s="427"/>
      <c r="T34" s="427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8">
      <c r="B35" s="248"/>
      <c r="C35" s="338"/>
      <c r="D35" s="328"/>
      <c r="E35" s="409"/>
      <c r="F35" s="331"/>
      <c r="G35" s="328"/>
      <c r="H35" s="328"/>
      <c r="I35" s="328"/>
      <c r="J35" s="328"/>
      <c r="K35" s="328"/>
      <c r="L35" s="20"/>
      <c r="M35" s="427"/>
      <c r="N35" s="430"/>
      <c r="O35" s="427"/>
      <c r="P35" s="427"/>
      <c r="Q35" s="427"/>
      <c r="R35" s="427"/>
      <c r="S35" s="427"/>
      <c r="T35" s="427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8">
      <c r="A36" s="3" t="s">
        <v>21</v>
      </c>
      <c r="B36" s="248">
        <f>SUM(C36:K36)+SUM('Tbl8b - Fed'!B36:K36)+SUM('Tbl8c - Fed'!B36:J36)+SUM('Tbl8d - Fed'!B36:L36)+SUM('Tbl8e - Fed'!B36:M36)</f>
        <v>4029622.26</v>
      </c>
      <c r="C36" s="121">
        <v>0</v>
      </c>
      <c r="D36" s="128">
        <v>0</v>
      </c>
      <c r="E36" s="410">
        <v>35467.86</v>
      </c>
      <c r="F36" s="315">
        <v>0</v>
      </c>
      <c r="G36" s="310">
        <v>48509</v>
      </c>
      <c r="H36" s="128">
        <v>0</v>
      </c>
      <c r="I36" s="310">
        <v>0</v>
      </c>
      <c r="J36" s="310">
        <v>11213.98</v>
      </c>
      <c r="K36" s="310">
        <v>0</v>
      </c>
      <c r="L36" s="20"/>
      <c r="M36" s="427"/>
      <c r="N36" s="430"/>
      <c r="O36" s="427"/>
      <c r="P36" s="427"/>
      <c r="Q36" s="427"/>
      <c r="R36" s="427"/>
      <c r="S36" s="427"/>
      <c r="T36" s="427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8">
      <c r="A37" s="3" t="s">
        <v>22</v>
      </c>
      <c r="B37" s="248">
        <f>SUM(C37:K37)+SUM('Tbl8b - Fed'!B37:K37)+SUM('Tbl8c - Fed'!B37:J37)+SUM('Tbl8d - Fed'!B37:L37)+SUM('Tbl8e - Fed'!B37:M37)</f>
        <v>24420605.649999999</v>
      </c>
      <c r="C37" s="121">
        <v>0</v>
      </c>
      <c r="D37" s="128">
        <v>0</v>
      </c>
      <c r="E37" s="410">
        <v>75753.41</v>
      </c>
      <c r="F37" s="315">
        <v>0</v>
      </c>
      <c r="G37" s="128">
        <v>235379.71</v>
      </c>
      <c r="H37" s="128">
        <v>14497</v>
      </c>
      <c r="I37" s="128">
        <v>1143.5</v>
      </c>
      <c r="J37" s="128">
        <v>27741.84</v>
      </c>
      <c r="K37" s="128">
        <v>0</v>
      </c>
      <c r="L37" s="20"/>
      <c r="M37" s="427"/>
      <c r="N37" s="430"/>
      <c r="O37" s="427"/>
      <c r="P37" s="427"/>
      <c r="Q37" s="427"/>
      <c r="R37" s="427"/>
      <c r="S37" s="427"/>
      <c r="T37" s="427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8">
      <c r="A38" s="3" t="s">
        <v>23</v>
      </c>
      <c r="B38" s="248">
        <f>SUM(C38:K38)+SUM('Tbl8b - Fed'!B38:K38)+SUM('Tbl8c - Fed'!B38:J38)+SUM('Tbl8d - Fed'!B38:L38)+SUM('Tbl8e - Fed'!B38:M38)</f>
        <v>17749497.359999999</v>
      </c>
      <c r="C38" s="121">
        <v>0</v>
      </c>
      <c r="D38" s="128">
        <v>0</v>
      </c>
      <c r="E38" s="410">
        <v>102543.87</v>
      </c>
      <c r="F38" s="468">
        <v>0</v>
      </c>
      <c r="G38" s="128">
        <v>204051</v>
      </c>
      <c r="H38" s="128">
        <v>37309.25</v>
      </c>
      <c r="I38" s="128">
        <v>0</v>
      </c>
      <c r="J38" s="128">
        <v>6653.99</v>
      </c>
      <c r="K38" s="128">
        <v>0</v>
      </c>
      <c r="L38" s="20"/>
      <c r="M38" s="427"/>
      <c r="N38" s="430"/>
      <c r="O38" s="427"/>
      <c r="P38" s="427"/>
      <c r="Q38" s="427"/>
      <c r="R38" s="427"/>
      <c r="S38" s="427"/>
      <c r="T38" s="427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8">
      <c r="A39" s="12" t="s">
        <v>24</v>
      </c>
      <c r="B39" s="298">
        <f>SUM(C39:K39)+SUM('Tbl8b - Fed'!B39:K39)+SUM('Tbl8c - Fed'!B39:J39)+SUM('Tbl8d - Fed'!B39:L39)+SUM('Tbl8e - Fed'!B39:M39)</f>
        <v>8771992.209999999</v>
      </c>
      <c r="C39" s="379">
        <v>0</v>
      </c>
      <c r="D39" s="129">
        <v>0</v>
      </c>
      <c r="E39" s="411">
        <v>46100.88</v>
      </c>
      <c r="F39" s="469">
        <v>0</v>
      </c>
      <c r="G39" s="129">
        <v>103345.4</v>
      </c>
      <c r="H39" s="129">
        <v>0</v>
      </c>
      <c r="I39" s="129">
        <v>0</v>
      </c>
      <c r="J39" s="129">
        <v>0</v>
      </c>
      <c r="K39" s="129">
        <v>0</v>
      </c>
      <c r="L39" s="20"/>
      <c r="M39" s="427"/>
      <c r="N39" s="430"/>
      <c r="O39" s="427"/>
      <c r="P39" s="427"/>
      <c r="Q39" s="427"/>
      <c r="R39" s="427"/>
      <c r="S39" s="427"/>
      <c r="T39" s="427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8">
      <c r="B40" s="197"/>
      <c r="C40" s="197"/>
      <c r="D40" s="197"/>
      <c r="G40" s="192"/>
      <c r="H40" s="197"/>
      <c r="I40" s="197"/>
      <c r="J40" s="197"/>
      <c r="K40" s="197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8">
      <c r="B41" s="198"/>
      <c r="C41" s="197"/>
      <c r="G41" s="197"/>
      <c r="H41" s="197"/>
      <c r="I41" s="197"/>
      <c r="J41" s="197"/>
      <c r="K41" s="197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8">
      <c r="C42" s="430"/>
      <c r="D42" s="430"/>
      <c r="E42" s="427"/>
      <c r="F42" s="427"/>
      <c r="G42" s="430"/>
      <c r="H42" s="430"/>
      <c r="I42" s="430"/>
      <c r="J42" s="430"/>
      <c r="K42" s="3"/>
      <c r="L42" s="197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>
      <c r="C43" s="430"/>
      <c r="D43" s="430"/>
      <c r="E43" s="427"/>
      <c r="F43" s="427"/>
      <c r="G43" s="430"/>
      <c r="H43" s="430"/>
      <c r="I43" s="430"/>
      <c r="J43" s="430"/>
      <c r="K43" s="3"/>
      <c r="L43" s="197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>
      <c r="C44" s="430"/>
      <c r="D44" s="430"/>
      <c r="E44" s="427"/>
      <c r="F44" s="427"/>
      <c r="G44" s="430"/>
      <c r="H44" s="430"/>
      <c r="I44" s="430"/>
      <c r="J44" s="430"/>
      <c r="K44" s="3"/>
      <c r="L44" s="197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>
      <c r="C45" s="430"/>
      <c r="D45" s="430"/>
      <c r="E45" s="427"/>
      <c r="F45" s="427"/>
      <c r="G45" s="430"/>
      <c r="H45" s="430"/>
      <c r="I45" s="430"/>
      <c r="J45" s="430"/>
      <c r="K45" s="3"/>
      <c r="L45" s="197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1:38">
      <c r="C46" s="430"/>
      <c r="D46" s="430"/>
      <c r="E46" s="427"/>
      <c r="F46" s="427"/>
      <c r="G46" s="430"/>
      <c r="H46" s="430"/>
      <c r="I46" s="430"/>
      <c r="J46" s="430"/>
      <c r="K46" s="3"/>
      <c r="L46" s="197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>
      <c r="C47" s="430"/>
      <c r="D47" s="430"/>
      <c r="E47" s="427"/>
      <c r="F47" s="427"/>
      <c r="G47" s="430"/>
      <c r="H47" s="430"/>
      <c r="I47" s="430"/>
      <c r="J47" s="430"/>
      <c r="K47" s="3"/>
      <c r="L47" s="197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>
      <c r="C48" s="430"/>
      <c r="D48" s="430"/>
      <c r="E48" s="427"/>
      <c r="F48" s="427"/>
      <c r="G48" s="430"/>
      <c r="H48" s="430"/>
      <c r="I48" s="430"/>
      <c r="J48" s="430"/>
      <c r="K48" s="3"/>
      <c r="L48" s="197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3:38">
      <c r="C49" s="430"/>
      <c r="D49" s="430"/>
      <c r="E49" s="427"/>
      <c r="F49" s="427"/>
      <c r="G49" s="430"/>
      <c r="H49" s="430"/>
      <c r="I49" s="430"/>
      <c r="J49" s="430"/>
      <c r="K49" s="3"/>
      <c r="L49" s="197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3:38">
      <c r="C50" s="430"/>
      <c r="D50" s="430"/>
      <c r="E50" s="427"/>
      <c r="F50" s="427"/>
      <c r="G50" s="430"/>
      <c r="H50" s="430"/>
      <c r="I50" s="430"/>
      <c r="J50" s="430"/>
      <c r="K50" s="3"/>
      <c r="L50" s="197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3:38">
      <c r="C51" s="430"/>
      <c r="D51" s="430"/>
      <c r="E51" s="427"/>
      <c r="F51" s="427"/>
      <c r="G51" s="430"/>
      <c r="H51" s="430"/>
      <c r="I51" s="430"/>
      <c r="J51" s="430"/>
      <c r="K51" s="3"/>
      <c r="L51" s="197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3:38">
      <c r="C52" s="430"/>
      <c r="D52" s="430"/>
      <c r="E52" s="427"/>
      <c r="F52" s="427"/>
      <c r="G52" s="430"/>
      <c r="H52" s="430"/>
      <c r="I52" s="430"/>
      <c r="J52" s="430"/>
      <c r="K52" s="3"/>
      <c r="L52" s="197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3:38">
      <c r="C53" s="430"/>
      <c r="D53" s="430"/>
      <c r="E53" s="427"/>
      <c r="F53" s="427"/>
      <c r="G53" s="430"/>
      <c r="H53" s="430"/>
      <c r="I53" s="430"/>
      <c r="J53" s="430"/>
      <c r="K53" s="3"/>
      <c r="L53" s="197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3:38">
      <c r="C54" s="430"/>
      <c r="D54" s="430"/>
      <c r="E54" s="427"/>
      <c r="F54" s="427"/>
      <c r="G54" s="430"/>
      <c r="H54" s="430"/>
      <c r="I54" s="430"/>
      <c r="J54" s="430"/>
      <c r="K54" s="3"/>
      <c r="L54" s="197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3:38">
      <c r="C55" s="430"/>
      <c r="D55" s="430"/>
      <c r="E55" s="427"/>
      <c r="F55" s="427"/>
      <c r="G55" s="430"/>
      <c r="H55" s="430"/>
      <c r="I55" s="430"/>
      <c r="J55" s="430"/>
      <c r="K55" s="3"/>
      <c r="L55" s="197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3:38">
      <c r="C56" s="430"/>
      <c r="D56" s="430"/>
      <c r="E56" s="427"/>
      <c r="F56" s="427"/>
      <c r="G56" s="430"/>
      <c r="H56" s="430"/>
      <c r="I56" s="430"/>
      <c r="J56" s="430"/>
      <c r="K56" s="3"/>
      <c r="L56" s="197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3:38">
      <c r="C57" s="430"/>
      <c r="D57" s="430"/>
      <c r="E57" s="427"/>
      <c r="F57" s="427"/>
      <c r="G57" s="430"/>
      <c r="H57" s="430"/>
      <c r="I57" s="430"/>
      <c r="J57" s="430"/>
      <c r="K57" s="3"/>
      <c r="L57" s="197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3:38">
      <c r="C58" s="430"/>
      <c r="D58" s="430"/>
      <c r="E58" s="427"/>
      <c r="F58" s="427"/>
      <c r="G58" s="430"/>
      <c r="H58" s="430"/>
      <c r="I58" s="430"/>
      <c r="J58" s="430"/>
      <c r="K58" s="3"/>
      <c r="L58" s="197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3:38">
      <c r="C59" s="430"/>
      <c r="D59" s="430"/>
      <c r="E59" s="427"/>
      <c r="F59" s="427"/>
      <c r="G59" s="430"/>
      <c r="H59" s="430"/>
      <c r="I59" s="430"/>
      <c r="J59" s="430"/>
      <c r="K59" s="3"/>
      <c r="L59" s="197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3:38">
      <c r="C60" s="430"/>
      <c r="D60" s="430"/>
      <c r="E60" s="427"/>
      <c r="F60" s="427"/>
      <c r="G60" s="430"/>
      <c r="H60" s="430"/>
      <c r="I60" s="430"/>
      <c r="J60" s="430"/>
      <c r="K60" s="3"/>
      <c r="L60" s="197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3:38">
      <c r="C61" s="430"/>
      <c r="D61" s="430"/>
      <c r="E61" s="427"/>
      <c r="F61" s="427"/>
      <c r="G61" s="430"/>
      <c r="H61" s="430"/>
      <c r="I61" s="430"/>
      <c r="J61" s="430"/>
      <c r="K61" s="3"/>
      <c r="L61" s="197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3:38">
      <c r="C62" s="430"/>
      <c r="D62" s="430"/>
      <c r="E62" s="427"/>
      <c r="F62" s="427"/>
      <c r="G62" s="430"/>
      <c r="H62" s="430"/>
      <c r="I62" s="430"/>
      <c r="J62" s="430"/>
      <c r="K62" s="3"/>
      <c r="L62" s="197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3:38">
      <c r="C63" s="430"/>
      <c r="D63" s="430"/>
      <c r="E63" s="427"/>
      <c r="F63" s="427"/>
      <c r="G63" s="430"/>
      <c r="H63" s="430"/>
      <c r="I63" s="430"/>
      <c r="J63" s="430"/>
      <c r="K63" s="3"/>
      <c r="L63" s="197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3:38">
      <c r="C64" s="430"/>
      <c r="D64" s="430"/>
      <c r="E64" s="427"/>
      <c r="F64" s="427"/>
      <c r="G64" s="430"/>
      <c r="H64" s="430"/>
      <c r="I64" s="430"/>
      <c r="J64" s="430"/>
      <c r="K64" s="3"/>
      <c r="L64" s="197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3:39">
      <c r="C65" s="430"/>
      <c r="D65" s="430"/>
      <c r="E65" s="427"/>
      <c r="F65" s="427"/>
      <c r="G65" s="430"/>
      <c r="H65" s="430"/>
      <c r="I65" s="430"/>
      <c r="J65" s="430"/>
      <c r="K65" s="3"/>
      <c r="L65" s="197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3:39">
      <c r="C66" s="430"/>
      <c r="D66" s="430"/>
      <c r="E66" s="427"/>
      <c r="F66" s="427"/>
      <c r="G66" s="430"/>
      <c r="H66" s="430"/>
      <c r="I66" s="430"/>
      <c r="J66" s="430"/>
      <c r="K66" s="3"/>
      <c r="L66" s="197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3:39">
      <c r="C67" s="430"/>
      <c r="D67" s="430"/>
      <c r="E67" s="427"/>
      <c r="F67" s="427"/>
      <c r="G67" s="430"/>
      <c r="H67" s="430"/>
      <c r="I67" s="430"/>
      <c r="J67" s="430"/>
      <c r="K67" s="3"/>
      <c r="L67" s="197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3:39">
      <c r="C68" s="430"/>
      <c r="D68" s="430"/>
      <c r="E68" s="427"/>
      <c r="F68" s="427"/>
      <c r="G68" s="430"/>
      <c r="H68" s="430"/>
      <c r="I68" s="430"/>
      <c r="J68" s="430"/>
      <c r="K68" s="3"/>
      <c r="L68" s="197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3:39">
      <c r="C69" s="430"/>
      <c r="D69" s="430"/>
      <c r="E69" s="427"/>
      <c r="F69" s="427"/>
      <c r="G69" s="430"/>
      <c r="H69" s="430"/>
      <c r="I69" s="430"/>
      <c r="J69" s="430"/>
      <c r="K69" s="3"/>
      <c r="L69" s="197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1" spans="3:39">
      <c r="K71" s="197"/>
      <c r="M71" s="197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3:39">
      <c r="M72" s="197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3:39">
      <c r="K73" s="197"/>
      <c r="M73" s="197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3:39">
      <c r="K74" s="197"/>
      <c r="M74" s="197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6" spans="3:39">
      <c r="D76" s="197"/>
      <c r="G76" s="197"/>
      <c r="H76" s="197"/>
      <c r="I76" s="197"/>
      <c r="J76" s="197"/>
      <c r="K76" s="197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</row>
    <row r="77" spans="3:39">
      <c r="D77" s="197"/>
      <c r="G77" s="197"/>
      <c r="H77" s="197"/>
      <c r="I77" s="197"/>
      <c r="J77" s="197"/>
      <c r="K77" s="197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</row>
    <row r="78" spans="3:39">
      <c r="D78" s="197"/>
      <c r="G78" s="197"/>
      <c r="H78" s="197"/>
      <c r="I78" s="197"/>
      <c r="J78" s="197"/>
      <c r="K78" s="197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</row>
    <row r="79" spans="3:39">
      <c r="D79" s="197"/>
      <c r="G79" s="197"/>
      <c r="H79" s="197"/>
      <c r="I79" s="197"/>
      <c r="J79" s="197"/>
      <c r="K79" s="197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</row>
    <row r="80" spans="3:39">
      <c r="D80" s="197"/>
      <c r="G80" s="197"/>
      <c r="H80" s="197"/>
      <c r="I80" s="197"/>
      <c r="J80" s="197"/>
      <c r="K80" s="197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</row>
    <row r="81" spans="4:37">
      <c r="D81" s="197"/>
      <c r="G81" s="197"/>
      <c r="H81" s="197"/>
      <c r="I81" s="197"/>
      <c r="J81" s="197"/>
      <c r="K81" s="197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</row>
    <row r="82" spans="4:37">
      <c r="D82" s="197"/>
      <c r="G82" s="197"/>
      <c r="H82" s="197"/>
      <c r="I82" s="197"/>
      <c r="J82" s="197"/>
      <c r="K82" s="197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</row>
    <row r="83" spans="4:37">
      <c r="D83" s="197"/>
      <c r="G83" s="197"/>
      <c r="H83" s="197"/>
      <c r="I83" s="197"/>
      <c r="J83" s="197"/>
      <c r="K83" s="197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</row>
    <row r="84" spans="4:37">
      <c r="D84" s="197"/>
      <c r="G84" s="197"/>
      <c r="H84" s="197"/>
      <c r="I84" s="197"/>
      <c r="J84" s="197"/>
      <c r="K84" s="197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</row>
    <row r="85" spans="4:37">
      <c r="D85" s="197"/>
      <c r="G85" s="197"/>
      <c r="H85" s="197"/>
      <c r="I85" s="197"/>
      <c r="J85" s="197"/>
      <c r="K85" s="197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</row>
    <row r="86" spans="4:37">
      <c r="D86" s="197"/>
      <c r="G86" s="197"/>
      <c r="H86" s="197"/>
      <c r="I86" s="197"/>
      <c r="J86" s="197"/>
      <c r="K86" s="197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</row>
    <row r="87" spans="4:37">
      <c r="D87" s="197"/>
    </row>
  </sheetData>
  <mergeCells count="9">
    <mergeCell ref="A1:K1"/>
    <mergeCell ref="G6:K6"/>
    <mergeCell ref="E7:E9"/>
    <mergeCell ref="A2:K2"/>
    <mergeCell ref="G5:K5"/>
    <mergeCell ref="A3:K3"/>
    <mergeCell ref="C7:C9"/>
    <mergeCell ref="J8:J9"/>
    <mergeCell ref="F5:F9"/>
  </mergeCells>
  <phoneticPr fontId="0" type="noConversion"/>
  <printOptions horizontalCentered="1"/>
  <pageMargins left="0.59" right="0.56000000000000005" top="0.83" bottom="1" header="0.67" footer="0.5"/>
  <pageSetup scale="83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4"/>
  <sheetViews>
    <sheetView topLeftCell="I1" zoomScaleNormal="100" workbookViewId="0">
      <selection activeCell="M12" sqref="M12"/>
    </sheetView>
  </sheetViews>
  <sheetFormatPr defaultRowHeight="12.75"/>
  <cols>
    <col min="1" max="1" width="14.42578125" customWidth="1"/>
    <col min="2" max="2" width="15.28515625" customWidth="1"/>
    <col min="3" max="4" width="14.42578125" customWidth="1"/>
    <col min="5" max="5" width="12.28515625" customWidth="1"/>
    <col min="6" max="7" width="14.42578125" customWidth="1"/>
    <col min="8" max="8" width="14.42578125" style="220" customWidth="1"/>
    <col min="9" max="9" width="21.42578125" style="220" customWidth="1"/>
    <col min="10" max="10" width="11.5703125" style="220" customWidth="1"/>
    <col min="11" max="11" width="14" style="220" customWidth="1"/>
    <col min="12" max="12" width="12.85546875" bestFit="1" customWidth="1"/>
    <col min="13" max="13" width="11.28515625" bestFit="1" customWidth="1"/>
  </cols>
  <sheetData>
    <row r="1" spans="1:22">
      <c r="A1" s="534" t="s">
        <v>117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22">
      <c r="A2" s="3"/>
      <c r="B2" s="3"/>
      <c r="C2" s="3"/>
      <c r="D2" s="3"/>
      <c r="E2" s="3"/>
      <c r="F2" s="3"/>
      <c r="G2" s="3"/>
      <c r="H2" s="195"/>
      <c r="I2" s="195"/>
    </row>
    <row r="3" spans="1:22">
      <c r="A3" s="540" t="s">
        <v>280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</row>
    <row r="4" spans="1:22" ht="13.5" thickBot="1">
      <c r="A4" s="3"/>
      <c r="B4" s="3"/>
      <c r="C4" s="3"/>
      <c r="D4" s="3"/>
      <c r="E4" s="3"/>
      <c r="F4" s="3"/>
      <c r="G4" s="3"/>
      <c r="H4" s="195"/>
      <c r="I4" s="195"/>
      <c r="J4" s="195"/>
      <c r="K4" s="195"/>
      <c r="L4" s="3"/>
    </row>
    <row r="5" spans="1:22" ht="15" customHeight="1" thickTop="1">
      <c r="A5" s="6"/>
      <c r="B5" s="272" t="s">
        <v>54</v>
      </c>
      <c r="C5" s="272"/>
      <c r="D5" s="272"/>
      <c r="E5" s="272"/>
      <c r="F5" s="272"/>
      <c r="G5" s="272"/>
      <c r="H5" s="272"/>
      <c r="I5" s="272"/>
      <c r="J5" s="272"/>
      <c r="K5" s="272"/>
    </row>
    <row r="6" spans="1:22" ht="12.75" customHeight="1">
      <c r="A6" s="3"/>
      <c r="B6" s="554" t="s">
        <v>231</v>
      </c>
      <c r="C6" s="555"/>
      <c r="D6" s="555"/>
      <c r="E6" s="555"/>
      <c r="F6" s="555"/>
      <c r="G6" s="555"/>
      <c r="H6" s="555"/>
      <c r="I6" s="556"/>
      <c r="J6" s="212" t="s">
        <v>216</v>
      </c>
      <c r="K6" s="211" t="s">
        <v>216</v>
      </c>
    </row>
    <row r="7" spans="1:22" ht="12.75" customHeight="1">
      <c r="A7" s="3" t="s">
        <v>75</v>
      </c>
      <c r="B7" s="212" t="s">
        <v>60</v>
      </c>
      <c r="C7" s="544" t="s">
        <v>213</v>
      </c>
      <c r="D7" s="552" t="s">
        <v>214</v>
      </c>
      <c r="E7" s="212"/>
      <c r="F7" s="212"/>
      <c r="G7" s="212" t="s">
        <v>142</v>
      </c>
      <c r="H7" s="551" t="s">
        <v>222</v>
      </c>
      <c r="I7" s="301" t="s">
        <v>237</v>
      </c>
      <c r="J7" s="212" t="s">
        <v>218</v>
      </c>
      <c r="K7" s="212" t="s">
        <v>217</v>
      </c>
    </row>
    <row r="8" spans="1:22">
      <c r="A8" s="3" t="s">
        <v>31</v>
      </c>
      <c r="B8" s="212" t="s">
        <v>55</v>
      </c>
      <c r="C8" s="504"/>
      <c r="D8" s="553"/>
      <c r="E8" s="212"/>
      <c r="F8" s="212" t="s">
        <v>57</v>
      </c>
      <c r="G8" s="212" t="s">
        <v>30</v>
      </c>
      <c r="H8" s="552"/>
      <c r="I8" s="548" t="s">
        <v>238</v>
      </c>
      <c r="J8" s="418" t="s">
        <v>26</v>
      </c>
      <c r="K8" s="212" t="s">
        <v>26</v>
      </c>
    </row>
    <row r="9" spans="1:22" ht="13.5" thickBot="1">
      <c r="A9" s="7" t="s">
        <v>129</v>
      </c>
      <c r="B9" s="214" t="s">
        <v>148</v>
      </c>
      <c r="C9" s="505"/>
      <c r="D9" s="532"/>
      <c r="E9" s="214" t="s">
        <v>51</v>
      </c>
      <c r="F9" s="214" t="s">
        <v>58</v>
      </c>
      <c r="G9" s="214" t="s">
        <v>143</v>
      </c>
      <c r="H9" s="532"/>
      <c r="I9" s="549"/>
      <c r="J9" s="214" t="s">
        <v>62</v>
      </c>
      <c r="K9" s="214" t="s">
        <v>62</v>
      </c>
    </row>
    <row r="10" spans="1:22" s="16" customFormat="1">
      <c r="A10" s="48" t="s">
        <v>0</v>
      </c>
      <c r="B10" s="223">
        <f t="shared" ref="B10:G10" si="0">SUM(B12:B39)</f>
        <v>180326890.45000002</v>
      </c>
      <c r="C10" s="223">
        <f t="shared" si="0"/>
        <v>8836406.4099999983</v>
      </c>
      <c r="D10" s="223">
        <f t="shared" si="0"/>
        <v>43082</v>
      </c>
      <c r="E10" s="223">
        <f t="shared" si="0"/>
        <v>569545.80000000005</v>
      </c>
      <c r="F10" s="223">
        <f t="shared" si="0"/>
        <v>0</v>
      </c>
      <c r="G10" s="223">
        <f t="shared" si="0"/>
        <v>648035.72</v>
      </c>
      <c r="H10" s="223">
        <f>SUM(H12:H39)</f>
        <v>2399920.02</v>
      </c>
      <c r="I10" s="223">
        <f>SUM(I12:I39)</f>
        <v>0</v>
      </c>
      <c r="J10" s="223">
        <f>SUM(J12:J39)</f>
        <v>0</v>
      </c>
      <c r="K10" s="293">
        <f>SUM(K12:K39)</f>
        <v>0</v>
      </c>
      <c r="L10" s="3"/>
    </row>
    <row r="11" spans="1:22">
      <c r="A11" s="3"/>
      <c r="B11" s="226"/>
      <c r="C11" s="226"/>
      <c r="D11" s="226"/>
      <c r="E11" s="226"/>
      <c r="F11" s="226"/>
      <c r="G11" s="226"/>
      <c r="H11" s="226"/>
      <c r="I11" s="226"/>
      <c r="J11" s="224"/>
      <c r="K11" s="224"/>
    </row>
    <row r="12" spans="1:22">
      <c r="A12" s="3" t="s">
        <v>1</v>
      </c>
      <c r="B12" s="128">
        <v>2576532.29</v>
      </c>
      <c r="C12" s="128">
        <v>681315.67</v>
      </c>
      <c r="D12" s="361">
        <v>0</v>
      </c>
      <c r="E12" s="361">
        <v>0</v>
      </c>
      <c r="F12" s="128">
        <v>0</v>
      </c>
      <c r="G12" s="128">
        <v>0</v>
      </c>
      <c r="H12" s="128">
        <v>0</v>
      </c>
      <c r="I12" s="128">
        <v>0</v>
      </c>
      <c r="J12" s="128">
        <v>0</v>
      </c>
      <c r="K12" s="128">
        <v>0</v>
      </c>
      <c r="L12" s="80"/>
      <c r="M12" s="40"/>
      <c r="N12" s="40"/>
      <c r="O12" s="40"/>
      <c r="P12" s="40"/>
      <c r="Q12" s="40"/>
      <c r="R12" s="40"/>
      <c r="S12" s="430"/>
      <c r="T12" s="430"/>
      <c r="U12" s="427"/>
      <c r="V12" s="427"/>
    </row>
    <row r="13" spans="1:22">
      <c r="A13" s="3" t="s">
        <v>2</v>
      </c>
      <c r="B13" s="128">
        <v>10498994.34</v>
      </c>
      <c r="C13" s="128">
        <v>357811.63999999996</v>
      </c>
      <c r="D13" s="361">
        <v>0</v>
      </c>
      <c r="E13" s="361">
        <v>0</v>
      </c>
      <c r="F13" s="128">
        <v>0</v>
      </c>
      <c r="G13" s="128">
        <v>0</v>
      </c>
      <c r="H13" s="128">
        <v>0</v>
      </c>
      <c r="I13" s="128">
        <v>0</v>
      </c>
      <c r="J13" s="128">
        <v>0</v>
      </c>
      <c r="K13" s="128">
        <v>0</v>
      </c>
      <c r="L13" s="80"/>
      <c r="M13" s="40"/>
      <c r="N13" s="40"/>
      <c r="O13" s="40"/>
      <c r="P13" s="40"/>
      <c r="Q13" s="40"/>
      <c r="R13" s="40"/>
      <c r="S13" s="430"/>
      <c r="T13" s="430"/>
      <c r="U13" s="427"/>
      <c r="V13" s="427"/>
    </row>
    <row r="14" spans="1:22" s="23" customFormat="1">
      <c r="A14" s="32" t="s">
        <v>3</v>
      </c>
      <c r="B14" s="128">
        <v>53881583.159999996</v>
      </c>
      <c r="C14" s="361">
        <v>2004446.5899999999</v>
      </c>
      <c r="D14" s="361">
        <v>0</v>
      </c>
      <c r="E14" s="361">
        <v>0</v>
      </c>
      <c r="F14" s="128">
        <v>0</v>
      </c>
      <c r="G14" s="128">
        <v>216373.93</v>
      </c>
      <c r="H14" s="310">
        <v>553850.41</v>
      </c>
      <c r="I14" s="128">
        <v>0</v>
      </c>
      <c r="J14" s="128">
        <v>0</v>
      </c>
      <c r="K14" s="128">
        <v>0</v>
      </c>
      <c r="L14" s="76"/>
      <c r="M14" s="40"/>
      <c r="N14" s="40"/>
      <c r="O14" s="40"/>
      <c r="P14" s="40"/>
      <c r="Q14" s="40"/>
      <c r="R14" s="40"/>
      <c r="S14" s="430"/>
      <c r="T14" s="430"/>
      <c r="U14" s="427"/>
      <c r="V14" s="427"/>
    </row>
    <row r="15" spans="1:22">
      <c r="A15" s="3" t="s">
        <v>4</v>
      </c>
      <c r="B15" s="128">
        <v>20950127.779999997</v>
      </c>
      <c r="C15" s="128">
        <v>853351.7300000001</v>
      </c>
      <c r="D15" s="361">
        <v>0</v>
      </c>
      <c r="E15" s="361">
        <v>0</v>
      </c>
      <c r="F15" s="128">
        <v>0</v>
      </c>
      <c r="G15" s="128">
        <v>49044.89</v>
      </c>
      <c r="H15" s="128">
        <v>0</v>
      </c>
      <c r="I15" s="128">
        <v>0</v>
      </c>
      <c r="J15" s="128">
        <v>0</v>
      </c>
      <c r="K15" s="128">
        <v>0</v>
      </c>
      <c r="L15" s="80"/>
      <c r="M15" s="40"/>
      <c r="N15" s="40"/>
      <c r="O15" s="40"/>
      <c r="P15" s="40"/>
      <c r="Q15" s="40"/>
      <c r="R15" s="40"/>
      <c r="S15" s="430"/>
      <c r="T15" s="430"/>
      <c r="U15" s="427"/>
      <c r="V15" s="427"/>
    </row>
    <row r="16" spans="1:22">
      <c r="A16" s="3" t="s">
        <v>5</v>
      </c>
      <c r="B16" s="128">
        <v>1364920.06</v>
      </c>
      <c r="C16" s="128">
        <v>38561.51</v>
      </c>
      <c r="D16" s="361">
        <v>0</v>
      </c>
      <c r="E16" s="361">
        <v>0</v>
      </c>
      <c r="F16" s="128">
        <v>0</v>
      </c>
      <c r="G16" s="128">
        <v>0</v>
      </c>
      <c r="H16" s="128">
        <v>0</v>
      </c>
      <c r="I16" s="128">
        <v>0</v>
      </c>
      <c r="J16" s="128">
        <v>0</v>
      </c>
      <c r="K16" s="128">
        <v>0</v>
      </c>
      <c r="L16" s="80"/>
      <c r="M16" s="40"/>
      <c r="N16" s="40"/>
      <c r="O16" s="40"/>
      <c r="P16" s="40"/>
      <c r="Q16" s="40"/>
      <c r="R16" s="40"/>
      <c r="S16" s="430"/>
      <c r="T16" s="430"/>
      <c r="U16" s="428"/>
      <c r="V16" s="428"/>
    </row>
    <row r="17" spans="1:22">
      <c r="A17" s="3"/>
      <c r="B17" s="328"/>
      <c r="C17" s="334"/>
      <c r="D17" s="334"/>
      <c r="E17" s="328"/>
      <c r="F17" s="128"/>
      <c r="G17" s="328"/>
      <c r="H17" s="328"/>
      <c r="I17" s="128"/>
      <c r="J17" s="128"/>
      <c r="K17" s="128"/>
      <c r="L17" s="80"/>
      <c r="M17" s="40"/>
      <c r="N17" s="40"/>
      <c r="O17" s="40"/>
      <c r="P17" s="40"/>
      <c r="Q17" s="40"/>
      <c r="R17" s="40"/>
      <c r="S17" s="430"/>
      <c r="T17" s="430"/>
      <c r="U17" s="428"/>
      <c r="V17" s="428"/>
    </row>
    <row r="18" spans="1:22">
      <c r="A18" s="3" t="s">
        <v>6</v>
      </c>
      <c r="B18" s="128">
        <v>1430683.5299999998</v>
      </c>
      <c r="C18" s="128">
        <v>38786</v>
      </c>
      <c r="D18" s="361">
        <v>0</v>
      </c>
      <c r="E18" s="361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0</v>
      </c>
      <c r="L18" s="80"/>
      <c r="M18" s="40"/>
      <c r="N18" s="40"/>
      <c r="O18" s="40"/>
      <c r="P18" s="40"/>
      <c r="Q18" s="40"/>
      <c r="R18" s="40"/>
      <c r="S18" s="430"/>
      <c r="T18" s="430"/>
      <c r="U18" s="427"/>
      <c r="V18" s="427"/>
    </row>
    <row r="19" spans="1:22">
      <c r="A19" s="3" t="s">
        <v>7</v>
      </c>
      <c r="B19" s="128">
        <v>2302665.1</v>
      </c>
      <c r="C19" s="128">
        <v>102172.29999999999</v>
      </c>
      <c r="D19" s="361">
        <v>0</v>
      </c>
      <c r="E19" s="361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80"/>
      <c r="M19" s="40"/>
      <c r="N19" s="40"/>
      <c r="O19" s="40"/>
      <c r="P19" s="40"/>
      <c r="Q19" s="40"/>
      <c r="R19" s="40"/>
      <c r="S19" s="430"/>
      <c r="T19" s="430"/>
      <c r="U19" s="427"/>
      <c r="V19" s="427"/>
    </row>
    <row r="20" spans="1:22">
      <c r="A20" s="3" t="s">
        <v>8</v>
      </c>
      <c r="B20" s="128">
        <v>2940246.12</v>
      </c>
      <c r="C20" s="128">
        <v>114411.51000000001</v>
      </c>
      <c r="D20" s="361">
        <v>0</v>
      </c>
      <c r="E20" s="361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80"/>
      <c r="M20" s="40"/>
      <c r="N20" s="40"/>
      <c r="O20" s="40"/>
      <c r="P20" s="40"/>
      <c r="Q20" s="40"/>
      <c r="R20" s="40"/>
      <c r="S20" s="430"/>
      <c r="T20" s="430"/>
      <c r="U20" s="427"/>
      <c r="V20" s="427"/>
    </row>
    <row r="21" spans="1:22">
      <c r="A21" s="3" t="s">
        <v>9</v>
      </c>
      <c r="B21" s="128">
        <v>2991929.21</v>
      </c>
      <c r="C21" s="128">
        <v>255784.71</v>
      </c>
      <c r="D21" s="361">
        <v>0</v>
      </c>
      <c r="E21" s="361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80"/>
      <c r="M21" s="40"/>
      <c r="N21" s="40"/>
      <c r="O21" s="40"/>
      <c r="P21" s="40"/>
      <c r="Q21" s="40"/>
      <c r="R21" s="40"/>
      <c r="S21" s="430"/>
      <c r="T21" s="430"/>
      <c r="U21" s="427"/>
      <c r="V21" s="427"/>
    </row>
    <row r="22" spans="1:22">
      <c r="A22" s="3" t="s">
        <v>10</v>
      </c>
      <c r="B22" s="128">
        <v>1708235.17</v>
      </c>
      <c r="C22" s="361">
        <v>173206.22999999998</v>
      </c>
      <c r="D22" s="361">
        <v>0</v>
      </c>
      <c r="E22" s="310">
        <v>59243.91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80"/>
      <c r="M22" s="40"/>
      <c r="N22" s="40"/>
      <c r="O22" s="40"/>
      <c r="P22" s="40"/>
      <c r="Q22" s="40"/>
      <c r="R22" s="40"/>
      <c r="S22" s="430"/>
      <c r="T22" s="430"/>
      <c r="U22" s="427"/>
      <c r="V22" s="427"/>
    </row>
    <row r="23" spans="1:22">
      <c r="A23" s="3"/>
      <c r="B23" s="328"/>
      <c r="C23" s="334"/>
      <c r="D23" s="334"/>
      <c r="E23" s="328"/>
      <c r="F23" s="128"/>
      <c r="G23" s="328"/>
      <c r="H23" s="328"/>
      <c r="I23" s="128"/>
      <c r="J23" s="128"/>
      <c r="K23" s="128"/>
      <c r="L23" s="80"/>
      <c r="M23" s="40"/>
      <c r="N23" s="40"/>
      <c r="O23" s="40"/>
      <c r="P23" s="40"/>
      <c r="Q23" s="40"/>
      <c r="R23" s="40"/>
      <c r="S23" s="430"/>
      <c r="T23" s="430"/>
      <c r="U23" s="427"/>
      <c r="V23" s="427"/>
    </row>
    <row r="24" spans="1:22">
      <c r="A24" s="3" t="s">
        <v>11</v>
      </c>
      <c r="B24" s="128">
        <v>4135632.0100000002</v>
      </c>
      <c r="C24" s="361">
        <v>201249.85</v>
      </c>
      <c r="D24" s="361">
        <v>0</v>
      </c>
      <c r="E24" s="361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80"/>
      <c r="M24" s="40"/>
      <c r="N24" s="40"/>
      <c r="O24" s="40"/>
      <c r="P24" s="40"/>
      <c r="Q24" s="40"/>
      <c r="R24" s="40"/>
      <c r="S24" s="430"/>
      <c r="T24" s="430"/>
      <c r="U24" s="427"/>
      <c r="V24" s="427"/>
    </row>
    <row r="25" spans="1:22">
      <c r="A25" s="3" t="s">
        <v>12</v>
      </c>
      <c r="B25" s="128">
        <v>1192448.73</v>
      </c>
      <c r="C25" s="361">
        <v>119714.58</v>
      </c>
      <c r="D25" s="361">
        <v>0</v>
      </c>
      <c r="E25" s="361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80"/>
      <c r="M25" s="40"/>
      <c r="N25" s="40"/>
      <c r="O25" s="40"/>
      <c r="P25" s="40"/>
      <c r="Q25" s="40"/>
      <c r="R25" s="40"/>
      <c r="S25" s="430"/>
      <c r="T25" s="430"/>
      <c r="U25" s="427"/>
      <c r="V25" s="427"/>
    </row>
    <row r="26" spans="1:22">
      <c r="A26" s="3" t="s">
        <v>13</v>
      </c>
      <c r="B26" s="310">
        <v>4805324.09</v>
      </c>
      <c r="C26" s="361">
        <v>283021.75</v>
      </c>
      <c r="D26" s="361">
        <v>0</v>
      </c>
      <c r="E26" s="361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80"/>
      <c r="M26" s="40"/>
      <c r="N26" s="40"/>
      <c r="O26" s="40"/>
      <c r="P26" s="40"/>
      <c r="Q26" s="40"/>
      <c r="R26" s="40"/>
      <c r="S26" s="430"/>
      <c r="T26" s="430"/>
      <c r="U26" s="427"/>
      <c r="V26" s="427"/>
    </row>
    <row r="27" spans="1:22">
      <c r="A27" s="3" t="s">
        <v>14</v>
      </c>
      <c r="B27" s="128">
        <v>3714678.1500000004</v>
      </c>
      <c r="C27" s="361">
        <v>623585.48</v>
      </c>
      <c r="D27" s="361">
        <v>0</v>
      </c>
      <c r="E27" s="361">
        <v>0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0</v>
      </c>
      <c r="L27" s="80"/>
      <c r="M27" s="40"/>
      <c r="N27" s="40"/>
      <c r="O27" s="40"/>
      <c r="P27" s="40"/>
      <c r="Q27" s="40"/>
      <c r="R27" s="40"/>
      <c r="S27" s="430"/>
      <c r="T27" s="430"/>
      <c r="U27" s="427"/>
      <c r="V27" s="427"/>
    </row>
    <row r="28" spans="1:22">
      <c r="A28" s="3" t="s">
        <v>15</v>
      </c>
      <c r="B28" s="128">
        <v>521047.74</v>
      </c>
      <c r="C28" s="361">
        <v>68803.899999999994</v>
      </c>
      <c r="D28" s="361">
        <v>0</v>
      </c>
      <c r="E28" s="361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0</v>
      </c>
      <c r="L28" s="80"/>
      <c r="M28" s="40"/>
      <c r="N28" s="40"/>
      <c r="O28" s="40"/>
      <c r="P28" s="40"/>
      <c r="Q28" s="40"/>
      <c r="R28" s="40"/>
      <c r="S28" s="430"/>
      <c r="T28" s="430"/>
      <c r="U28" s="427"/>
      <c r="V28" s="427"/>
    </row>
    <row r="29" spans="1:22">
      <c r="A29" s="3"/>
      <c r="B29" s="328"/>
      <c r="C29" s="334"/>
      <c r="D29" s="334"/>
      <c r="E29" s="328"/>
      <c r="F29" s="128"/>
      <c r="G29" s="328"/>
      <c r="H29" s="328"/>
      <c r="I29" s="128"/>
      <c r="J29" s="128"/>
      <c r="K29" s="128"/>
      <c r="L29" s="80"/>
      <c r="M29" s="40"/>
      <c r="N29" s="40"/>
      <c r="O29" s="40"/>
      <c r="P29" s="40"/>
      <c r="Q29" s="40"/>
      <c r="R29" s="40"/>
      <c r="S29" s="430"/>
      <c r="T29" s="430"/>
      <c r="U29" s="427"/>
      <c r="V29" s="427"/>
    </row>
    <row r="30" spans="1:22">
      <c r="A30" s="3" t="s">
        <v>16</v>
      </c>
      <c r="B30" s="128">
        <v>21847785.620000001</v>
      </c>
      <c r="C30" s="310">
        <v>555861.33000000007</v>
      </c>
      <c r="D30" s="310">
        <v>0</v>
      </c>
      <c r="E30" s="361">
        <v>0</v>
      </c>
      <c r="F30" s="128">
        <v>0</v>
      </c>
      <c r="G30" s="128">
        <v>201846.39</v>
      </c>
      <c r="H30" s="128">
        <v>0</v>
      </c>
      <c r="I30" s="128">
        <v>0</v>
      </c>
      <c r="J30" s="128">
        <v>0</v>
      </c>
      <c r="K30" s="128">
        <v>0</v>
      </c>
      <c r="L30" s="80"/>
      <c r="M30" s="40"/>
      <c r="N30" s="40"/>
      <c r="O30" s="40"/>
      <c r="P30" s="40"/>
      <c r="Q30" s="40"/>
      <c r="R30" s="40"/>
      <c r="S30" s="430"/>
      <c r="T30" s="430"/>
      <c r="U30" s="427"/>
      <c r="V30" s="427"/>
    </row>
    <row r="31" spans="1:22">
      <c r="A31" s="3" t="s">
        <v>17</v>
      </c>
      <c r="B31" s="128">
        <v>25489240.77</v>
      </c>
      <c r="C31" s="361">
        <v>1463009.38</v>
      </c>
      <c r="D31" s="361">
        <v>43082</v>
      </c>
      <c r="E31" s="361">
        <v>0</v>
      </c>
      <c r="F31" s="128">
        <v>0</v>
      </c>
      <c r="G31" s="310">
        <v>0</v>
      </c>
      <c r="H31" s="128">
        <v>1846069.6099999999</v>
      </c>
      <c r="I31" s="128">
        <v>0</v>
      </c>
      <c r="J31" s="128">
        <v>0</v>
      </c>
      <c r="K31" s="128">
        <v>0</v>
      </c>
      <c r="L31" s="80"/>
      <c r="M31" s="40"/>
      <c r="N31" s="40"/>
      <c r="O31" s="40"/>
      <c r="P31" s="40"/>
      <c r="Q31" s="40"/>
      <c r="R31" s="40"/>
      <c r="S31" s="430"/>
      <c r="T31" s="430"/>
      <c r="U31" s="427"/>
      <c r="V31" s="427"/>
    </row>
    <row r="32" spans="1:22" s="55" customFormat="1">
      <c r="A32" s="54" t="s">
        <v>18</v>
      </c>
      <c r="B32" s="310">
        <v>812061.92999999993</v>
      </c>
      <c r="C32" s="361">
        <v>48064.380000000005</v>
      </c>
      <c r="D32" s="361">
        <v>0</v>
      </c>
      <c r="E32" s="128">
        <v>324435.53000000003</v>
      </c>
      <c r="F32" s="128">
        <v>0</v>
      </c>
      <c r="G32" s="310">
        <v>0</v>
      </c>
      <c r="H32" s="128">
        <v>0</v>
      </c>
      <c r="I32" s="128">
        <v>0</v>
      </c>
      <c r="J32" s="128">
        <v>0</v>
      </c>
      <c r="K32" s="128">
        <v>0</v>
      </c>
      <c r="L32" s="307"/>
      <c r="M32" s="40"/>
      <c r="N32" s="40"/>
      <c r="O32" s="40"/>
      <c r="P32" s="40"/>
      <c r="Q32" s="40"/>
      <c r="R32" s="40"/>
      <c r="S32" s="430"/>
      <c r="T32" s="430"/>
      <c r="U32" s="427"/>
      <c r="V32" s="427"/>
    </row>
    <row r="33" spans="1:22">
      <c r="A33" s="3" t="s">
        <v>19</v>
      </c>
      <c r="B33" s="128">
        <v>2334784.44</v>
      </c>
      <c r="C33" s="361">
        <v>187425.3</v>
      </c>
      <c r="D33" s="361">
        <v>0</v>
      </c>
      <c r="E33" s="361">
        <v>0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0</v>
      </c>
      <c r="L33" s="80"/>
      <c r="M33" s="40"/>
      <c r="N33" s="40"/>
      <c r="O33" s="40"/>
      <c r="P33" s="40"/>
      <c r="Q33" s="40"/>
      <c r="R33" s="40"/>
      <c r="S33" s="430"/>
      <c r="T33" s="430"/>
      <c r="U33" s="427"/>
      <c r="V33" s="427"/>
    </row>
    <row r="34" spans="1:22">
      <c r="A34" s="3" t="s">
        <v>20</v>
      </c>
      <c r="B34" s="128">
        <v>1357671.8599999999</v>
      </c>
      <c r="C34" s="361">
        <v>143396</v>
      </c>
      <c r="D34" s="361">
        <v>0</v>
      </c>
      <c r="E34" s="128">
        <v>185866.36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80"/>
      <c r="M34" s="40"/>
      <c r="N34" s="40"/>
      <c r="O34" s="40"/>
      <c r="P34" s="40"/>
      <c r="Q34" s="40"/>
      <c r="R34" s="40"/>
      <c r="S34" s="430"/>
      <c r="T34" s="430"/>
      <c r="U34" s="427"/>
      <c r="V34" s="427"/>
    </row>
    <row r="35" spans="1:22">
      <c r="A35" s="3"/>
      <c r="B35" s="328"/>
      <c r="C35" s="334"/>
      <c r="D35" s="334"/>
      <c r="E35" s="328"/>
      <c r="F35" s="128"/>
      <c r="G35" s="328"/>
      <c r="H35" s="328"/>
      <c r="I35" s="128"/>
      <c r="J35" s="128"/>
      <c r="K35" s="128"/>
      <c r="L35" s="80"/>
      <c r="M35" s="40"/>
      <c r="N35" s="40"/>
      <c r="O35" s="40"/>
      <c r="P35" s="40"/>
      <c r="Q35" s="40"/>
      <c r="R35" s="40"/>
      <c r="S35" s="430"/>
      <c r="T35" s="430"/>
      <c r="U35" s="427"/>
      <c r="V35" s="427"/>
    </row>
    <row r="36" spans="1:22">
      <c r="A36" s="3" t="s">
        <v>21</v>
      </c>
      <c r="B36" s="128">
        <v>824524.47</v>
      </c>
      <c r="C36" s="361">
        <v>201947.49000000002</v>
      </c>
      <c r="D36" s="361">
        <v>0</v>
      </c>
      <c r="E36" s="361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80"/>
      <c r="M36" s="40"/>
      <c r="N36" s="40"/>
      <c r="O36" s="40"/>
      <c r="P36" s="40"/>
      <c r="Q36" s="40"/>
      <c r="R36" s="40"/>
      <c r="S36" s="430"/>
      <c r="T36" s="430"/>
      <c r="U36" s="427"/>
      <c r="V36" s="427"/>
    </row>
    <row r="37" spans="1:22">
      <c r="A37" s="3" t="s">
        <v>22</v>
      </c>
      <c r="B37" s="128">
        <v>6098986.4100000001</v>
      </c>
      <c r="C37" s="128">
        <v>143498.56</v>
      </c>
      <c r="D37" s="361">
        <v>0</v>
      </c>
      <c r="E37" s="128">
        <v>0</v>
      </c>
      <c r="F37" s="128">
        <v>0</v>
      </c>
      <c r="G37" s="128">
        <v>180770.51</v>
      </c>
      <c r="H37" s="128">
        <v>0</v>
      </c>
      <c r="I37" s="128">
        <v>0</v>
      </c>
      <c r="J37" s="128">
        <v>0</v>
      </c>
      <c r="K37" s="128">
        <v>0</v>
      </c>
      <c r="L37" s="80"/>
      <c r="M37" s="40"/>
      <c r="N37" s="40"/>
      <c r="O37" s="40"/>
      <c r="P37" s="40"/>
      <c r="Q37" s="40"/>
      <c r="R37" s="40"/>
      <c r="S37" s="430"/>
      <c r="T37" s="430"/>
      <c r="U37" s="427"/>
      <c r="V37" s="427"/>
    </row>
    <row r="38" spans="1:22">
      <c r="A38" s="3" t="s">
        <v>23</v>
      </c>
      <c r="B38" s="128">
        <v>4956378.8</v>
      </c>
      <c r="C38" s="128">
        <v>176980.52000000002</v>
      </c>
      <c r="D38" s="361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80"/>
      <c r="M38" s="40"/>
      <c r="N38" s="40"/>
      <c r="O38" s="40"/>
      <c r="P38" s="40"/>
      <c r="Q38" s="40"/>
      <c r="R38" s="40"/>
      <c r="S38" s="430"/>
      <c r="T38" s="430"/>
      <c r="U38" s="427"/>
      <c r="V38" s="427"/>
    </row>
    <row r="39" spans="1:22">
      <c r="A39" s="12" t="s">
        <v>24</v>
      </c>
      <c r="B39" s="129">
        <v>1590408.67</v>
      </c>
      <c r="C39" s="129">
        <v>0</v>
      </c>
      <c r="D39" s="380">
        <v>0</v>
      </c>
      <c r="E39" s="129">
        <v>0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0</v>
      </c>
      <c r="L39" s="73"/>
      <c r="M39" s="40"/>
      <c r="N39" s="40"/>
      <c r="O39" s="40"/>
      <c r="P39" s="40"/>
      <c r="Q39" s="40"/>
      <c r="R39" s="40"/>
      <c r="S39" s="430"/>
      <c r="T39" s="430"/>
      <c r="U39" s="427"/>
      <c r="V39" s="427"/>
    </row>
    <row r="40" spans="1:22">
      <c r="A40" s="3"/>
      <c r="B40" s="32"/>
      <c r="C40" s="32"/>
      <c r="D40" s="32"/>
      <c r="E40" s="32"/>
      <c r="F40" s="32"/>
      <c r="G40" s="32"/>
      <c r="H40" s="32"/>
      <c r="I40" s="32"/>
      <c r="J40" s="50"/>
      <c r="K40" s="50"/>
      <c r="L40" s="15"/>
    </row>
    <row r="41" spans="1:22">
      <c r="A41" s="3"/>
      <c r="L41" s="15"/>
    </row>
    <row r="42" spans="1:22">
      <c r="A42" s="3"/>
      <c r="B42" s="424"/>
      <c r="C42" s="424"/>
      <c r="D42" s="424"/>
      <c r="E42" s="424"/>
      <c r="F42" s="424"/>
      <c r="G42" s="424"/>
      <c r="H42" s="428"/>
      <c r="I42" s="428"/>
      <c r="J42" s="428"/>
      <c r="K42" s="428"/>
      <c r="L42" s="15"/>
    </row>
    <row r="43" spans="1:22">
      <c r="A43" s="3"/>
      <c r="B43" s="424"/>
      <c r="C43" s="424"/>
      <c r="D43" s="424"/>
      <c r="E43" s="424"/>
      <c r="F43" s="424"/>
      <c r="G43" s="424"/>
      <c r="H43" s="428"/>
      <c r="I43" s="428"/>
      <c r="J43" s="428"/>
      <c r="K43" s="428"/>
      <c r="L43" s="15"/>
    </row>
    <row r="44" spans="1:22">
      <c r="A44" s="3"/>
      <c r="B44" s="424"/>
      <c r="C44" s="424"/>
      <c r="D44" s="424"/>
      <c r="E44" s="424"/>
      <c r="F44" s="424"/>
      <c r="G44" s="424"/>
      <c r="H44" s="428"/>
      <c r="I44" s="428"/>
      <c r="J44" s="428"/>
      <c r="K44" s="428"/>
      <c r="L44" s="15"/>
    </row>
    <row r="45" spans="1:22">
      <c r="A45" s="3"/>
      <c r="B45" s="424"/>
      <c r="C45" s="424"/>
      <c r="D45" s="424"/>
      <c r="E45" s="424"/>
      <c r="F45" s="424"/>
      <c r="G45" s="424"/>
      <c r="H45" s="428"/>
      <c r="I45" s="428"/>
      <c r="J45" s="428"/>
      <c r="K45" s="428"/>
      <c r="L45" s="15"/>
    </row>
    <row r="46" spans="1:22">
      <c r="A46" s="3"/>
      <c r="B46" s="424"/>
      <c r="C46" s="424"/>
      <c r="D46" s="424"/>
      <c r="E46" s="424"/>
      <c r="F46" s="424"/>
      <c r="G46" s="424"/>
      <c r="H46" s="428"/>
      <c r="I46" s="428"/>
      <c r="J46" s="428"/>
      <c r="K46" s="428"/>
      <c r="L46" s="15"/>
    </row>
    <row r="47" spans="1:22">
      <c r="A47" s="3"/>
      <c r="B47" s="424"/>
      <c r="C47" s="424"/>
      <c r="D47" s="424"/>
      <c r="E47" s="424"/>
      <c r="F47" s="424"/>
      <c r="G47" s="424"/>
      <c r="H47" s="428"/>
      <c r="I47" s="428"/>
      <c r="J47" s="428"/>
      <c r="K47" s="428"/>
      <c r="L47" s="15"/>
    </row>
    <row r="48" spans="1:22">
      <c r="A48" s="3"/>
      <c r="B48" s="424"/>
      <c r="C48" s="424"/>
      <c r="D48" s="424"/>
      <c r="E48" s="424"/>
      <c r="F48" s="424"/>
      <c r="G48" s="424"/>
      <c r="H48" s="428"/>
      <c r="I48" s="428"/>
      <c r="J48" s="428"/>
      <c r="K48" s="428"/>
      <c r="L48" s="15"/>
    </row>
    <row r="49" spans="1:12">
      <c r="A49" s="3"/>
      <c r="B49" s="424"/>
      <c r="C49" s="424"/>
      <c r="D49" s="424"/>
      <c r="E49" s="424"/>
      <c r="F49" s="424"/>
      <c r="G49" s="424"/>
      <c r="H49" s="428"/>
      <c r="I49" s="428"/>
      <c r="J49" s="428"/>
      <c r="K49" s="428"/>
      <c r="L49" s="15"/>
    </row>
    <row r="50" spans="1:12">
      <c r="A50" s="3"/>
      <c r="B50" s="424"/>
      <c r="C50" s="424"/>
      <c r="D50" s="424"/>
      <c r="E50" s="424"/>
      <c r="F50" s="424"/>
      <c r="G50" s="424"/>
      <c r="H50" s="428"/>
      <c r="I50" s="428"/>
      <c r="J50" s="428"/>
      <c r="K50" s="428"/>
      <c r="L50" s="15"/>
    </row>
    <row r="51" spans="1:12">
      <c r="A51" s="3"/>
      <c r="B51" s="424"/>
      <c r="C51" s="424"/>
      <c r="D51" s="424"/>
      <c r="E51" s="424"/>
      <c r="F51" s="424"/>
      <c r="G51" s="424"/>
      <c r="H51" s="428"/>
      <c r="I51" s="428"/>
      <c r="J51" s="428"/>
      <c r="K51" s="428"/>
      <c r="L51" s="15"/>
    </row>
    <row r="52" spans="1:12">
      <c r="A52" s="3"/>
      <c r="B52" s="424"/>
      <c r="C52" s="424"/>
      <c r="D52" s="424"/>
      <c r="E52" s="424"/>
      <c r="F52" s="424"/>
      <c r="G52" s="424"/>
      <c r="H52" s="428"/>
      <c r="I52" s="428"/>
      <c r="J52" s="428"/>
      <c r="K52" s="428"/>
      <c r="L52" s="15"/>
    </row>
    <row r="53" spans="1:12">
      <c r="A53" s="3"/>
      <c r="B53" s="424"/>
      <c r="C53" s="424"/>
      <c r="D53" s="424"/>
      <c r="E53" s="424"/>
      <c r="F53" s="424"/>
      <c r="G53" s="424"/>
      <c r="H53" s="428"/>
      <c r="I53" s="428"/>
      <c r="J53" s="428"/>
      <c r="K53" s="428"/>
      <c r="L53" s="15"/>
    </row>
    <row r="54" spans="1:12">
      <c r="A54" s="3"/>
      <c r="B54" s="424"/>
      <c r="C54" s="424"/>
      <c r="D54" s="424"/>
      <c r="E54" s="424"/>
      <c r="F54" s="424"/>
      <c r="G54" s="424"/>
      <c r="H54" s="428"/>
      <c r="I54" s="428"/>
      <c r="J54" s="428"/>
      <c r="K54" s="428"/>
      <c r="L54" s="15"/>
    </row>
    <row r="55" spans="1:12">
      <c r="A55" s="3"/>
      <c r="B55" s="424"/>
      <c r="C55" s="424"/>
      <c r="D55" s="424"/>
      <c r="E55" s="424"/>
      <c r="F55" s="424"/>
      <c r="G55" s="424"/>
      <c r="H55" s="428"/>
      <c r="I55" s="428"/>
      <c r="J55" s="428"/>
      <c r="K55" s="428"/>
      <c r="L55" s="15"/>
    </row>
    <row r="56" spans="1:12">
      <c r="A56" s="3"/>
      <c r="B56" s="424"/>
      <c r="C56" s="424"/>
      <c r="D56" s="424"/>
      <c r="E56" s="424"/>
      <c r="F56" s="424"/>
      <c r="G56" s="424"/>
      <c r="H56" s="428"/>
      <c r="I56" s="428"/>
      <c r="J56" s="428"/>
      <c r="K56" s="428"/>
      <c r="L56" s="15"/>
    </row>
    <row r="57" spans="1:12">
      <c r="A57" s="3"/>
      <c r="B57" s="424"/>
      <c r="C57" s="424"/>
      <c r="D57" s="424"/>
      <c r="E57" s="424"/>
      <c r="F57" s="424"/>
      <c r="G57" s="424"/>
      <c r="H57" s="428"/>
      <c r="I57" s="428"/>
      <c r="J57" s="428"/>
      <c r="K57" s="428"/>
      <c r="L57" s="15"/>
    </row>
    <row r="58" spans="1:12">
      <c r="A58" s="3"/>
      <c r="B58" s="424"/>
      <c r="C58" s="424"/>
      <c r="D58" s="424"/>
      <c r="E58" s="424"/>
      <c r="F58" s="424"/>
      <c r="G58" s="424"/>
      <c r="H58" s="428"/>
      <c r="I58" s="428"/>
      <c r="J58" s="428"/>
      <c r="K58" s="428"/>
      <c r="L58" s="15"/>
    </row>
    <row r="59" spans="1:12">
      <c r="A59" s="3"/>
      <c r="B59" s="424"/>
      <c r="C59" s="424"/>
      <c r="D59" s="424"/>
      <c r="E59" s="424"/>
      <c r="F59" s="424"/>
      <c r="G59" s="424"/>
      <c r="H59" s="428"/>
      <c r="I59" s="428"/>
      <c r="J59" s="428"/>
      <c r="K59" s="428"/>
      <c r="L59" s="15"/>
    </row>
    <row r="60" spans="1:12">
      <c r="A60" s="3"/>
      <c r="B60" s="424"/>
      <c r="C60" s="424"/>
      <c r="D60" s="424"/>
      <c r="E60" s="424"/>
      <c r="F60" s="424"/>
      <c r="G60" s="424"/>
      <c r="H60" s="428"/>
      <c r="I60" s="428"/>
      <c r="J60" s="428"/>
      <c r="K60" s="428"/>
      <c r="L60" s="15"/>
    </row>
    <row r="61" spans="1:12">
      <c r="A61" s="3"/>
      <c r="B61" s="424"/>
      <c r="C61" s="424"/>
      <c r="D61" s="424"/>
      <c r="E61" s="424"/>
      <c r="F61" s="424"/>
      <c r="G61" s="424"/>
      <c r="H61" s="428"/>
      <c r="I61" s="428"/>
      <c r="J61" s="428"/>
      <c r="K61" s="428"/>
      <c r="L61" s="15"/>
    </row>
    <row r="62" spans="1:12">
      <c r="A62" s="3"/>
      <c r="B62" s="424"/>
      <c r="C62" s="424"/>
      <c r="D62" s="424"/>
      <c r="E62" s="424"/>
      <c r="F62" s="424"/>
      <c r="G62" s="424"/>
      <c r="H62" s="428"/>
      <c r="I62" s="428"/>
      <c r="J62" s="428"/>
      <c r="K62" s="428"/>
      <c r="L62" s="15"/>
    </row>
    <row r="63" spans="1:12">
      <c r="A63" s="3"/>
      <c r="B63" s="424"/>
      <c r="C63" s="424"/>
      <c r="D63" s="424"/>
      <c r="E63" s="424"/>
      <c r="F63" s="424"/>
      <c r="G63" s="424"/>
      <c r="H63" s="428"/>
      <c r="I63" s="428"/>
      <c r="J63" s="428"/>
      <c r="K63" s="428"/>
      <c r="L63" s="15"/>
    </row>
    <row r="64" spans="1:12">
      <c r="A64" s="3"/>
      <c r="B64" s="424"/>
      <c r="C64" s="424"/>
      <c r="D64" s="424"/>
      <c r="E64" s="424"/>
      <c r="F64" s="424"/>
      <c r="G64" s="424"/>
      <c r="H64" s="428"/>
      <c r="I64" s="428"/>
      <c r="J64" s="428"/>
      <c r="K64" s="428"/>
      <c r="L64" s="15"/>
    </row>
    <row r="65" spans="1:12">
      <c r="A65" s="3"/>
      <c r="B65" s="424"/>
      <c r="C65" s="424"/>
      <c r="D65" s="424"/>
      <c r="E65" s="424"/>
      <c r="F65" s="424"/>
      <c r="G65" s="424"/>
      <c r="H65" s="428"/>
      <c r="I65" s="428"/>
      <c r="J65" s="428"/>
      <c r="K65" s="428"/>
      <c r="L65" s="15"/>
    </row>
    <row r="66" spans="1:12">
      <c r="A66" s="3"/>
      <c r="B66" s="424"/>
      <c r="C66" s="424"/>
      <c r="D66" s="424"/>
      <c r="E66" s="424"/>
      <c r="F66" s="424"/>
      <c r="G66" s="424"/>
      <c r="H66" s="428"/>
      <c r="I66" s="428"/>
      <c r="J66" s="428"/>
      <c r="K66" s="428"/>
      <c r="L66" s="15"/>
    </row>
    <row r="67" spans="1:12">
      <c r="A67" s="3"/>
      <c r="B67" s="424"/>
      <c r="C67" s="424"/>
      <c r="D67" s="424"/>
      <c r="E67" s="424"/>
      <c r="F67" s="424"/>
      <c r="G67" s="424"/>
      <c r="H67" s="428"/>
      <c r="I67" s="428"/>
      <c r="J67" s="428"/>
      <c r="K67" s="428"/>
      <c r="L67" s="15"/>
    </row>
    <row r="68" spans="1:12">
      <c r="A68" s="3"/>
      <c r="B68" s="424"/>
      <c r="C68" s="424"/>
      <c r="D68" s="424"/>
      <c r="E68" s="424"/>
      <c r="F68" s="424"/>
      <c r="G68" s="424"/>
      <c r="H68" s="428"/>
      <c r="I68" s="428"/>
      <c r="J68" s="428"/>
      <c r="K68" s="428"/>
      <c r="L68" s="15"/>
    </row>
    <row r="69" spans="1:12">
      <c r="A69" s="3"/>
      <c r="B69" s="424"/>
      <c r="C69" s="424"/>
      <c r="D69" s="424"/>
      <c r="E69" s="424"/>
      <c r="F69" s="424"/>
      <c r="G69" s="424"/>
      <c r="H69" s="428"/>
      <c r="I69" s="428"/>
      <c r="J69" s="428"/>
      <c r="K69" s="428"/>
      <c r="L69" s="15"/>
    </row>
    <row r="71" spans="1:12">
      <c r="A71" s="3"/>
      <c r="L71" s="15"/>
    </row>
    <row r="72" spans="1:12">
      <c r="A72" s="3"/>
      <c r="L72" s="15"/>
    </row>
    <row r="73" spans="1:12">
      <c r="A73" s="3"/>
      <c r="L73" s="15"/>
    </row>
    <row r="75" spans="1:12">
      <c r="A75" s="3"/>
      <c r="B75" s="40"/>
      <c r="C75" s="40"/>
      <c r="D75" s="40"/>
      <c r="E75" s="40"/>
      <c r="F75" s="40"/>
      <c r="G75" s="40"/>
      <c r="H75" s="430"/>
      <c r="I75" s="430"/>
      <c r="J75" s="197"/>
      <c r="K75" s="197"/>
      <c r="L75" s="15"/>
    </row>
    <row r="76" spans="1:12">
      <c r="A76" s="3"/>
      <c r="B76" s="40"/>
      <c r="C76" s="40"/>
      <c r="D76" s="40"/>
      <c r="E76" s="40"/>
      <c r="F76" s="40"/>
      <c r="G76" s="40"/>
      <c r="H76" s="430"/>
      <c r="I76" s="430"/>
      <c r="L76" s="15"/>
    </row>
    <row r="77" spans="1:12">
      <c r="A77" s="3"/>
      <c r="B77" s="40"/>
      <c r="C77" s="40"/>
      <c r="D77" s="40"/>
      <c r="E77" s="40"/>
      <c r="F77" s="40"/>
      <c r="G77" s="40"/>
      <c r="H77" s="430"/>
      <c r="I77" s="430"/>
      <c r="L77" s="15"/>
    </row>
    <row r="78" spans="1:12">
      <c r="A78" s="3"/>
      <c r="B78" s="40"/>
      <c r="C78" s="40"/>
      <c r="D78" s="40"/>
      <c r="E78" s="40"/>
      <c r="F78" s="40"/>
      <c r="G78" s="40"/>
      <c r="H78" s="430"/>
      <c r="I78" s="430"/>
      <c r="L78" s="15"/>
    </row>
    <row r="79" spans="1:12">
      <c r="A79" s="3"/>
      <c r="B79" s="40"/>
      <c r="C79" s="40"/>
      <c r="D79" s="40"/>
      <c r="E79" s="40"/>
      <c r="F79" s="40"/>
      <c r="G79" s="40"/>
      <c r="H79" s="430"/>
      <c r="I79" s="430"/>
      <c r="L79" s="15"/>
    </row>
    <row r="81" spans="1:9">
      <c r="A81" s="3"/>
      <c r="B81" s="3"/>
      <c r="C81" s="3"/>
      <c r="D81" s="3"/>
      <c r="E81" s="3"/>
      <c r="F81" s="3"/>
      <c r="G81" s="3"/>
      <c r="H81" s="195"/>
      <c r="I81" s="195"/>
    </row>
    <row r="82" spans="1:9">
      <c r="A82" s="3"/>
      <c r="B82" s="3"/>
      <c r="C82" s="3"/>
      <c r="D82" s="3"/>
      <c r="E82" s="3"/>
      <c r="F82" s="3"/>
      <c r="G82" s="3"/>
      <c r="H82" s="195"/>
      <c r="I82" s="195"/>
    </row>
    <row r="83" spans="1:9">
      <c r="A83" s="3"/>
      <c r="B83" s="3"/>
      <c r="C83" s="3"/>
      <c r="D83" s="3"/>
      <c r="E83" s="3"/>
      <c r="F83" s="3"/>
      <c r="G83" s="3"/>
      <c r="H83" s="195"/>
      <c r="I83" s="195"/>
    </row>
    <row r="84" spans="1:9">
      <c r="A84" s="3"/>
      <c r="B84" s="3"/>
      <c r="C84" s="3"/>
      <c r="D84" s="3"/>
      <c r="E84" s="3"/>
      <c r="F84" s="3"/>
      <c r="G84" s="3"/>
      <c r="H84" s="195"/>
      <c r="I84" s="195"/>
    </row>
    <row r="85" spans="1:9">
      <c r="A85" s="3"/>
      <c r="B85" s="3"/>
      <c r="C85" s="3"/>
      <c r="D85" s="3"/>
      <c r="E85" s="3"/>
      <c r="F85" s="3"/>
      <c r="G85" s="3"/>
      <c r="H85" s="195"/>
      <c r="I85" s="195"/>
    </row>
    <row r="86" spans="1:9">
      <c r="A86" s="3"/>
      <c r="B86" s="3"/>
      <c r="C86" s="3"/>
      <c r="D86" s="3"/>
      <c r="E86" s="3"/>
      <c r="F86" s="3"/>
      <c r="G86" s="3"/>
      <c r="H86" s="195"/>
      <c r="I86" s="195"/>
    </row>
    <row r="87" spans="1:9">
      <c r="A87" s="3"/>
      <c r="B87" s="3"/>
      <c r="C87" s="3"/>
      <c r="D87" s="3"/>
      <c r="E87" s="3"/>
      <c r="F87" s="3"/>
      <c r="G87" s="3"/>
      <c r="H87" s="195"/>
      <c r="I87" s="195"/>
    </row>
    <row r="88" spans="1:9">
      <c r="A88" s="3"/>
      <c r="B88" s="3"/>
      <c r="C88" s="3"/>
      <c r="D88" s="3"/>
      <c r="E88" s="3"/>
      <c r="F88" s="3"/>
      <c r="G88" s="3"/>
      <c r="H88" s="195"/>
      <c r="I88" s="195"/>
    </row>
    <row r="89" spans="1:9">
      <c r="A89" s="3"/>
      <c r="B89" s="3"/>
      <c r="C89" s="3"/>
      <c r="D89" s="3"/>
      <c r="E89" s="3"/>
      <c r="F89" s="3"/>
      <c r="G89" s="3"/>
      <c r="H89" s="195"/>
      <c r="I89" s="195"/>
    </row>
    <row r="90" spans="1:9">
      <c r="A90" s="3"/>
      <c r="B90" s="3"/>
      <c r="C90" s="3"/>
      <c r="D90" s="3"/>
      <c r="E90" s="3"/>
      <c r="F90" s="3"/>
      <c r="G90" s="3"/>
      <c r="H90" s="195"/>
      <c r="I90" s="195"/>
    </row>
    <row r="91" spans="1:9">
      <c r="A91" s="3"/>
      <c r="B91" s="3"/>
      <c r="C91" s="3"/>
      <c r="D91" s="3"/>
      <c r="E91" s="3"/>
      <c r="F91" s="3"/>
      <c r="G91" s="3"/>
      <c r="H91" s="195"/>
      <c r="I91" s="195"/>
    </row>
    <row r="92" spans="1:9">
      <c r="A92" s="3"/>
      <c r="B92" s="3"/>
      <c r="C92" s="3"/>
      <c r="D92" s="3"/>
      <c r="E92" s="3"/>
      <c r="F92" s="3"/>
      <c r="G92" s="3"/>
      <c r="H92" s="195"/>
      <c r="I92" s="195"/>
    </row>
    <row r="93" spans="1:9">
      <c r="A93" s="3"/>
      <c r="B93" s="3"/>
      <c r="C93" s="3"/>
      <c r="D93" s="3"/>
      <c r="E93" s="3"/>
      <c r="F93" s="3"/>
      <c r="G93" s="3"/>
      <c r="H93" s="195"/>
      <c r="I93" s="195"/>
    </row>
    <row r="94" spans="1:9">
      <c r="A94" s="3"/>
      <c r="B94" s="3"/>
      <c r="C94" s="3"/>
      <c r="D94" s="3"/>
      <c r="E94" s="3"/>
      <c r="F94" s="3"/>
      <c r="G94" s="3"/>
      <c r="H94" s="195"/>
      <c r="I94" s="195"/>
    </row>
  </sheetData>
  <mergeCells count="7">
    <mergeCell ref="I8:I9"/>
    <mergeCell ref="A1:L1"/>
    <mergeCell ref="A3:L3"/>
    <mergeCell ref="H7:H9"/>
    <mergeCell ref="C7:C9"/>
    <mergeCell ref="D7:D9"/>
    <mergeCell ref="B6:I6"/>
  </mergeCells>
  <phoneticPr fontId="0" type="noConversion"/>
  <printOptions horizontalCentered="1"/>
  <pageMargins left="0.59" right="0.56000000000000005" top="0.83" bottom="1" header="0.67" footer="0.5"/>
  <pageSetup scale="73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4"/>
  <sheetViews>
    <sheetView topLeftCell="H1" zoomScaleNormal="100" workbookViewId="0">
      <selection activeCell="M12" sqref="M12"/>
    </sheetView>
  </sheetViews>
  <sheetFormatPr defaultRowHeight="12.75"/>
  <cols>
    <col min="1" max="3" width="14.42578125" customWidth="1"/>
    <col min="4" max="5" width="17" style="220" customWidth="1"/>
    <col min="6" max="6" width="14.85546875" style="220" bestFit="1" customWidth="1"/>
    <col min="7" max="7" width="13.85546875" style="220" bestFit="1" customWidth="1"/>
    <col min="8" max="9" width="13.85546875" style="220" customWidth="1"/>
    <col min="10" max="10" width="15" style="220" bestFit="1" customWidth="1"/>
    <col min="11" max="11" width="16.28515625" customWidth="1"/>
    <col min="13" max="13" width="10.28515625" bestFit="1" customWidth="1"/>
    <col min="16" max="16" width="11.28515625" bestFit="1" customWidth="1"/>
    <col min="18" max="18" width="10.28515625" bestFit="1" customWidth="1"/>
    <col min="20" max="20" width="10.28515625" bestFit="1" customWidth="1"/>
  </cols>
  <sheetData>
    <row r="1" spans="1:20">
      <c r="A1" s="534" t="s">
        <v>117</v>
      </c>
      <c r="B1" s="534"/>
      <c r="C1" s="534"/>
      <c r="D1" s="534"/>
      <c r="E1" s="534"/>
      <c r="F1" s="534"/>
      <c r="G1" s="534"/>
      <c r="H1" s="534"/>
      <c r="I1" s="534"/>
      <c r="J1" s="534"/>
      <c r="K1" s="425"/>
    </row>
    <row r="2" spans="1:20">
      <c r="A2" s="3"/>
      <c r="B2" s="3"/>
      <c r="C2" s="3"/>
      <c r="D2" s="195"/>
      <c r="E2" s="195"/>
    </row>
    <row r="3" spans="1:20">
      <c r="A3" s="540" t="s">
        <v>280</v>
      </c>
      <c r="B3" s="541"/>
      <c r="C3" s="541"/>
      <c r="D3" s="534"/>
      <c r="E3" s="534"/>
      <c r="F3" s="534"/>
      <c r="G3" s="534"/>
      <c r="H3" s="534"/>
      <c r="I3" s="534"/>
      <c r="J3" s="534"/>
    </row>
    <row r="4" spans="1:20" ht="13.5" thickBot="1">
      <c r="A4" s="3"/>
      <c r="B4" s="11"/>
      <c r="C4" s="11"/>
      <c r="D4" s="215"/>
      <c r="E4" s="215"/>
      <c r="F4" s="215"/>
      <c r="G4" s="215"/>
      <c r="H4" s="215"/>
      <c r="I4" s="215"/>
      <c r="J4" s="215"/>
    </row>
    <row r="5" spans="1:20" ht="15" customHeight="1" thickTop="1">
      <c r="A5" s="6"/>
      <c r="B5" s="560" t="s">
        <v>54</v>
      </c>
      <c r="C5" s="560"/>
      <c r="D5" s="560"/>
      <c r="E5" s="560"/>
      <c r="F5" s="563" t="s">
        <v>72</v>
      </c>
      <c r="G5" s="559"/>
      <c r="H5" s="564"/>
      <c r="I5" s="565" t="s">
        <v>239</v>
      </c>
      <c r="J5" s="561" t="s">
        <v>173</v>
      </c>
    </row>
    <row r="6" spans="1:20" ht="12.75" customHeight="1">
      <c r="A6" s="3"/>
      <c r="B6" s="285" t="s">
        <v>175</v>
      </c>
      <c r="C6" s="286"/>
      <c r="D6" s="287"/>
      <c r="E6" s="557" t="s">
        <v>186</v>
      </c>
      <c r="F6" s="284" t="s">
        <v>69</v>
      </c>
      <c r="G6" s="557" t="s">
        <v>229</v>
      </c>
      <c r="H6" s="290"/>
      <c r="I6" s="566"/>
      <c r="J6" s="544"/>
    </row>
    <row r="7" spans="1:20" ht="12.75" customHeight="1">
      <c r="A7" s="3" t="s">
        <v>75</v>
      </c>
      <c r="B7" s="552" t="s">
        <v>176</v>
      </c>
      <c r="C7" s="212" t="s">
        <v>134</v>
      </c>
      <c r="D7" s="212" t="s">
        <v>177</v>
      </c>
      <c r="E7" s="552"/>
      <c r="F7" s="288" t="s">
        <v>32</v>
      </c>
      <c r="G7" s="518"/>
      <c r="H7" s="291" t="s">
        <v>70</v>
      </c>
      <c r="I7" s="566"/>
      <c r="J7" s="544"/>
    </row>
    <row r="8" spans="1:20" ht="12.75" customHeight="1">
      <c r="A8" s="3" t="s">
        <v>31</v>
      </c>
      <c r="B8" s="552"/>
      <c r="C8" s="212" t="s">
        <v>132</v>
      </c>
      <c r="D8" s="212" t="s">
        <v>178</v>
      </c>
      <c r="E8" s="552"/>
      <c r="F8" s="288" t="s">
        <v>74</v>
      </c>
      <c r="G8" s="518"/>
      <c r="H8" s="291" t="s">
        <v>140</v>
      </c>
      <c r="I8" s="566"/>
      <c r="J8" s="544"/>
    </row>
    <row r="9" spans="1:20" ht="13.5" thickBot="1">
      <c r="A9" s="7" t="s">
        <v>129</v>
      </c>
      <c r="B9" s="559"/>
      <c r="C9" s="281" t="s">
        <v>31</v>
      </c>
      <c r="D9" s="281"/>
      <c r="E9" s="559"/>
      <c r="F9" s="289" t="s">
        <v>68</v>
      </c>
      <c r="G9" s="558"/>
      <c r="H9" s="292" t="s">
        <v>71</v>
      </c>
      <c r="I9" s="567"/>
      <c r="J9" s="562"/>
    </row>
    <row r="10" spans="1:20" s="294" customFormat="1">
      <c r="A10" s="278" t="s">
        <v>0</v>
      </c>
      <c r="B10" s="223">
        <f t="shared" ref="B10:J10" si="0">SUM(B12:B39)</f>
        <v>778793.55</v>
      </c>
      <c r="C10" s="223">
        <f t="shared" si="0"/>
        <v>30843.66</v>
      </c>
      <c r="D10" s="223">
        <f t="shared" si="0"/>
        <v>0</v>
      </c>
      <c r="E10" s="223">
        <f t="shared" si="0"/>
        <v>0</v>
      </c>
      <c r="F10" s="223">
        <f t="shared" si="0"/>
        <v>229980521.78999999</v>
      </c>
      <c r="G10" s="223">
        <f t="shared" si="0"/>
        <v>148680</v>
      </c>
      <c r="H10" s="223">
        <f t="shared" si="0"/>
        <v>23323140.73</v>
      </c>
      <c r="I10" s="223">
        <f t="shared" si="0"/>
        <v>0</v>
      </c>
      <c r="J10" s="293">
        <f t="shared" si="0"/>
        <v>32100790.639999997</v>
      </c>
    </row>
    <row r="11" spans="1:20" ht="15">
      <c r="A11" s="3"/>
      <c r="B11" s="194"/>
      <c r="C11" s="218"/>
      <c r="D11" s="218"/>
      <c r="E11" s="218"/>
      <c r="F11" s="224"/>
      <c r="G11" s="412"/>
      <c r="H11" s="224"/>
      <c r="I11" s="218"/>
      <c r="J11" s="224"/>
    </row>
    <row r="12" spans="1:20">
      <c r="A12" s="3" t="s">
        <v>1</v>
      </c>
      <c r="B12" s="128">
        <v>62709.38</v>
      </c>
      <c r="C12" s="128">
        <v>0</v>
      </c>
      <c r="D12" s="128">
        <v>0</v>
      </c>
      <c r="E12" s="310">
        <v>0</v>
      </c>
      <c r="F12" s="309">
        <v>2963779.16</v>
      </c>
      <c r="G12" s="128">
        <v>29620</v>
      </c>
      <c r="H12" s="309">
        <v>276820.86</v>
      </c>
      <c r="I12" s="376">
        <v>0</v>
      </c>
      <c r="J12" s="128">
        <v>154954.31</v>
      </c>
      <c r="K12" s="34"/>
      <c r="L12" s="40"/>
      <c r="M12" s="40"/>
      <c r="N12" s="201"/>
      <c r="O12" s="201"/>
      <c r="P12" s="201"/>
      <c r="Q12" s="431"/>
      <c r="R12" s="431"/>
      <c r="S12" s="431"/>
      <c r="T12" s="200"/>
    </row>
    <row r="13" spans="1:20">
      <c r="A13" s="3" t="s">
        <v>2</v>
      </c>
      <c r="B13" s="128">
        <v>6336.87</v>
      </c>
      <c r="C13" s="128">
        <v>0</v>
      </c>
      <c r="D13" s="128">
        <v>0</v>
      </c>
      <c r="E13" s="310">
        <v>0</v>
      </c>
      <c r="F13" s="309">
        <v>15563973.48</v>
      </c>
      <c r="G13" s="128">
        <v>0</v>
      </c>
      <c r="H13" s="128">
        <v>1426836</v>
      </c>
      <c r="I13" s="376">
        <v>0</v>
      </c>
      <c r="J13" s="127">
        <v>2021996.94</v>
      </c>
      <c r="K13" s="34"/>
      <c r="L13" s="40"/>
      <c r="M13" s="40"/>
      <c r="N13" s="201"/>
      <c r="O13" s="201"/>
      <c r="P13" s="201"/>
      <c r="Q13" s="431"/>
      <c r="R13" s="200"/>
      <c r="S13" s="200"/>
      <c r="T13" s="432"/>
    </row>
    <row r="14" spans="1:20" s="23" customFormat="1">
      <c r="A14" s="32" t="s">
        <v>3</v>
      </c>
      <c r="B14" s="128">
        <v>0</v>
      </c>
      <c r="C14" s="127">
        <v>0</v>
      </c>
      <c r="D14" s="127">
        <v>0</v>
      </c>
      <c r="E14" s="128">
        <v>0</v>
      </c>
      <c r="F14" s="309">
        <v>40341599.949999996</v>
      </c>
      <c r="G14" s="128">
        <v>0</v>
      </c>
      <c r="H14" s="128">
        <v>0</v>
      </c>
      <c r="I14" s="376">
        <v>0</v>
      </c>
      <c r="J14" s="127">
        <v>7965172.5700000003</v>
      </c>
      <c r="L14" s="40"/>
      <c r="M14" s="40"/>
      <c r="N14" s="201"/>
      <c r="O14" s="201"/>
      <c r="P14" s="201"/>
      <c r="Q14" s="428"/>
      <c r="R14" s="428"/>
      <c r="S14" s="428"/>
      <c r="T14" s="424"/>
    </row>
    <row r="15" spans="1:20">
      <c r="A15" s="3" t="s">
        <v>4</v>
      </c>
      <c r="B15" s="128">
        <v>0</v>
      </c>
      <c r="C15" s="128">
        <v>0</v>
      </c>
      <c r="D15" s="128">
        <v>0</v>
      </c>
      <c r="E15" s="128">
        <v>0</v>
      </c>
      <c r="F15" s="309">
        <v>29004475</v>
      </c>
      <c r="G15" s="128">
        <v>71015</v>
      </c>
      <c r="H15" s="309">
        <v>2394091</v>
      </c>
      <c r="I15" s="376">
        <v>0</v>
      </c>
      <c r="J15" s="128">
        <v>3428107.3600000003</v>
      </c>
      <c r="K15" s="34"/>
      <c r="L15" s="40"/>
      <c r="M15" s="40"/>
      <c r="N15" s="201"/>
      <c r="O15" s="201"/>
      <c r="P15" s="201"/>
      <c r="Q15" s="428"/>
      <c r="R15" s="200"/>
      <c r="S15" s="200"/>
      <c r="T15" s="432"/>
    </row>
    <row r="16" spans="1:20">
      <c r="A16" s="3" t="s">
        <v>5</v>
      </c>
      <c r="B16" s="128">
        <v>0</v>
      </c>
      <c r="C16" s="128">
        <v>0</v>
      </c>
      <c r="D16" s="128">
        <v>0</v>
      </c>
      <c r="E16" s="128">
        <v>0</v>
      </c>
      <c r="F16" s="309">
        <v>1659609.5000000002</v>
      </c>
      <c r="G16" s="128">
        <v>0</v>
      </c>
      <c r="H16" s="309">
        <v>242791</v>
      </c>
      <c r="I16" s="376">
        <v>0</v>
      </c>
      <c r="J16" s="128">
        <v>414091.29</v>
      </c>
      <c r="K16" s="34"/>
      <c r="L16" s="40"/>
      <c r="M16" s="40"/>
      <c r="N16" s="201"/>
      <c r="O16" s="201"/>
      <c r="P16" s="201"/>
      <c r="Q16" s="431"/>
      <c r="R16" s="428"/>
      <c r="S16" s="428"/>
      <c r="T16" s="424"/>
    </row>
    <row r="17" spans="1:20">
      <c r="A17" s="3"/>
      <c r="B17" s="328"/>
      <c r="C17" s="328"/>
      <c r="D17" s="328"/>
      <c r="E17" s="328"/>
      <c r="F17" s="323"/>
      <c r="G17" s="323"/>
      <c r="H17" s="323"/>
      <c r="I17" s="340"/>
      <c r="J17" s="328"/>
      <c r="K17" s="34"/>
      <c r="L17" s="40"/>
      <c r="M17" s="40"/>
      <c r="N17" s="201"/>
      <c r="O17" s="201"/>
      <c r="P17" s="201"/>
      <c r="Q17" s="431"/>
      <c r="R17" s="428"/>
      <c r="S17" s="428"/>
      <c r="T17" s="424"/>
    </row>
    <row r="18" spans="1:20">
      <c r="A18" s="3" t="s">
        <v>6</v>
      </c>
      <c r="B18" s="128">
        <v>25609.040000000001</v>
      </c>
      <c r="C18" s="128">
        <v>0</v>
      </c>
      <c r="D18" s="128">
        <v>0</v>
      </c>
      <c r="E18" s="128">
        <v>0</v>
      </c>
      <c r="F18" s="309">
        <v>2119015.5100000002</v>
      </c>
      <c r="G18" s="128">
        <v>0</v>
      </c>
      <c r="H18" s="128">
        <v>0</v>
      </c>
      <c r="I18" s="376">
        <v>0</v>
      </c>
      <c r="J18" s="128">
        <v>332629.64</v>
      </c>
      <c r="K18" s="34"/>
      <c r="L18" s="40"/>
      <c r="M18" s="40"/>
      <c r="N18" s="201"/>
      <c r="O18" s="201"/>
      <c r="P18" s="201"/>
      <c r="Q18" s="428"/>
      <c r="R18" s="428"/>
      <c r="S18" s="200"/>
      <c r="T18" s="432"/>
    </row>
    <row r="19" spans="1:20">
      <c r="A19" s="3" t="s">
        <v>7</v>
      </c>
      <c r="B19" s="128">
        <v>0</v>
      </c>
      <c r="C19" s="128">
        <v>0</v>
      </c>
      <c r="D19" s="128">
        <v>0</v>
      </c>
      <c r="E19" s="128">
        <v>0</v>
      </c>
      <c r="F19" s="309">
        <v>2559151.58</v>
      </c>
      <c r="G19" s="128">
        <v>31000</v>
      </c>
      <c r="H19" s="309">
        <v>394617.95</v>
      </c>
      <c r="I19" s="376">
        <v>0</v>
      </c>
      <c r="J19" s="128">
        <v>576943.14</v>
      </c>
      <c r="K19" s="34"/>
      <c r="L19" s="40"/>
      <c r="M19" s="40"/>
      <c r="N19" s="201"/>
      <c r="O19" s="201"/>
      <c r="P19" s="201"/>
      <c r="Q19" s="428"/>
      <c r="R19" s="200"/>
      <c r="S19" s="200"/>
      <c r="T19" s="432"/>
    </row>
    <row r="20" spans="1:20">
      <c r="A20" s="3" t="s">
        <v>8</v>
      </c>
      <c r="B20" s="128">
        <v>12367.19</v>
      </c>
      <c r="C20" s="128">
        <v>0</v>
      </c>
      <c r="D20" s="128">
        <v>0</v>
      </c>
      <c r="E20" s="128">
        <v>0</v>
      </c>
      <c r="F20" s="309">
        <v>4079850.1</v>
      </c>
      <c r="G20" s="128">
        <v>0</v>
      </c>
      <c r="H20" s="309">
        <v>412589.2</v>
      </c>
      <c r="I20" s="376">
        <v>0</v>
      </c>
      <c r="J20" s="128">
        <v>609991.27</v>
      </c>
      <c r="K20" s="34"/>
      <c r="L20" s="40"/>
      <c r="M20" s="40"/>
      <c r="N20" s="201"/>
      <c r="O20" s="201"/>
      <c r="P20" s="201"/>
      <c r="Q20" s="428"/>
      <c r="R20" s="200"/>
      <c r="S20" s="200"/>
      <c r="T20" s="432"/>
    </row>
    <row r="21" spans="1:20">
      <c r="A21" s="3" t="s">
        <v>9</v>
      </c>
      <c r="B21" s="128">
        <v>0</v>
      </c>
      <c r="C21" s="127">
        <v>4901.66</v>
      </c>
      <c r="D21" s="127">
        <v>0</v>
      </c>
      <c r="E21" s="128">
        <v>0</v>
      </c>
      <c r="F21" s="309">
        <v>5985607.21</v>
      </c>
      <c r="G21" s="128">
        <v>0</v>
      </c>
      <c r="H21" s="309">
        <v>872562.29</v>
      </c>
      <c r="I21" s="376">
        <v>0</v>
      </c>
      <c r="J21" s="128">
        <v>682910.25000000012</v>
      </c>
      <c r="K21" s="34"/>
      <c r="L21" s="40"/>
      <c r="M21" s="40"/>
      <c r="N21" s="201"/>
      <c r="O21" s="201"/>
      <c r="P21" s="201"/>
      <c r="Q21" s="431"/>
      <c r="R21" s="200"/>
      <c r="S21" s="200"/>
      <c r="T21" s="432"/>
    </row>
    <row r="22" spans="1:20">
      <c r="A22" s="3" t="s">
        <v>10</v>
      </c>
      <c r="B22" s="128">
        <v>0</v>
      </c>
      <c r="C22" s="128">
        <v>0</v>
      </c>
      <c r="D22" s="128">
        <v>0</v>
      </c>
      <c r="E22" s="128">
        <v>0</v>
      </c>
      <c r="F22" s="309">
        <v>1957397</v>
      </c>
      <c r="G22" s="128">
        <v>0</v>
      </c>
      <c r="H22" s="309">
        <v>120995</v>
      </c>
      <c r="I22" s="376">
        <v>0</v>
      </c>
      <c r="J22" s="128">
        <v>311775.08</v>
      </c>
      <c r="K22" s="34"/>
      <c r="L22" s="40"/>
      <c r="M22" s="40"/>
      <c r="N22" s="201"/>
      <c r="O22" s="201"/>
      <c r="P22" s="201"/>
      <c r="Q22" s="431"/>
      <c r="R22" s="200"/>
      <c r="S22" s="428"/>
      <c r="T22" s="432"/>
    </row>
    <row r="23" spans="1:20">
      <c r="A23" s="3"/>
      <c r="B23" s="328"/>
      <c r="C23" s="328"/>
      <c r="D23" s="328"/>
      <c r="E23" s="328"/>
      <c r="F23" s="323"/>
      <c r="G23" s="323"/>
      <c r="H23" s="323"/>
      <c r="I23" s="340"/>
      <c r="J23" s="328"/>
      <c r="K23" s="34"/>
      <c r="L23" s="40"/>
      <c r="M23" s="40"/>
      <c r="N23" s="201"/>
      <c r="O23" s="201"/>
      <c r="P23" s="201"/>
      <c r="Q23" s="431"/>
      <c r="R23" s="200"/>
      <c r="S23" s="428"/>
      <c r="T23" s="432"/>
    </row>
    <row r="24" spans="1:20">
      <c r="A24" s="3" t="s">
        <v>11</v>
      </c>
      <c r="B24" s="128">
        <v>0</v>
      </c>
      <c r="C24" s="128">
        <v>0</v>
      </c>
      <c r="D24" s="128">
        <v>0</v>
      </c>
      <c r="E24" s="128">
        <v>0</v>
      </c>
      <c r="F24" s="309">
        <v>0</v>
      </c>
      <c r="G24" s="128">
        <v>0</v>
      </c>
      <c r="H24" s="309">
        <v>6304426</v>
      </c>
      <c r="I24" s="376">
        <v>0</v>
      </c>
      <c r="J24" s="128">
        <v>773975.91</v>
      </c>
      <c r="K24" s="34"/>
      <c r="L24" s="40"/>
      <c r="M24" s="40"/>
      <c r="N24" s="201"/>
      <c r="O24" s="201"/>
      <c r="P24" s="201"/>
      <c r="Q24" s="431"/>
      <c r="R24" s="200"/>
      <c r="S24" s="428"/>
      <c r="T24" s="424"/>
    </row>
    <row r="25" spans="1:20">
      <c r="A25" s="3" t="s">
        <v>12</v>
      </c>
      <c r="B25" s="128">
        <v>40617.26</v>
      </c>
      <c r="C25" s="128">
        <v>0</v>
      </c>
      <c r="D25" s="128">
        <v>0</v>
      </c>
      <c r="E25" s="128">
        <v>0</v>
      </c>
      <c r="F25" s="309">
        <v>1287944</v>
      </c>
      <c r="G25" s="128">
        <v>0</v>
      </c>
      <c r="H25" s="309">
        <v>95542</v>
      </c>
      <c r="I25" s="376">
        <v>0</v>
      </c>
      <c r="J25" s="128">
        <v>315679.23</v>
      </c>
      <c r="K25" s="34"/>
      <c r="L25" s="40"/>
      <c r="M25" s="40"/>
      <c r="N25" s="201"/>
      <c r="O25" s="201"/>
      <c r="P25" s="201"/>
      <c r="Q25" s="431"/>
      <c r="R25" s="428"/>
      <c r="S25" s="428"/>
      <c r="T25" s="424"/>
    </row>
    <row r="26" spans="1:20">
      <c r="A26" s="3" t="s">
        <v>13</v>
      </c>
      <c r="B26" s="128">
        <v>0</v>
      </c>
      <c r="C26" s="128">
        <v>0</v>
      </c>
      <c r="D26" s="128">
        <v>0</v>
      </c>
      <c r="E26" s="128">
        <v>0</v>
      </c>
      <c r="F26" s="309">
        <v>7562783.8300000001</v>
      </c>
      <c r="G26" s="128">
        <v>0</v>
      </c>
      <c r="H26" s="309">
        <v>948267.51</v>
      </c>
      <c r="I26" s="376">
        <v>0</v>
      </c>
      <c r="J26" s="128">
        <v>892936.39</v>
      </c>
      <c r="K26" s="34"/>
      <c r="L26" s="40"/>
      <c r="M26" s="40"/>
      <c r="N26" s="201"/>
      <c r="O26" s="201"/>
      <c r="P26" s="201"/>
      <c r="Q26" s="431"/>
      <c r="R26" s="428"/>
      <c r="S26" s="428"/>
      <c r="T26" s="424"/>
    </row>
    <row r="27" spans="1:20">
      <c r="A27" s="3" t="s">
        <v>14</v>
      </c>
      <c r="B27" s="310">
        <v>309614.34999999998</v>
      </c>
      <c r="C27" s="128">
        <v>0</v>
      </c>
      <c r="D27" s="128">
        <v>0</v>
      </c>
      <c r="E27" s="128">
        <v>0</v>
      </c>
      <c r="F27" s="309">
        <v>5795193</v>
      </c>
      <c r="G27" s="128">
        <v>0</v>
      </c>
      <c r="H27" s="309">
        <v>761399</v>
      </c>
      <c r="I27" s="376">
        <v>0</v>
      </c>
      <c r="J27" s="128">
        <v>944906.18</v>
      </c>
      <c r="K27" s="34"/>
      <c r="L27" s="40"/>
      <c r="M27" s="40"/>
      <c r="N27" s="201"/>
      <c r="O27" s="201"/>
      <c r="P27" s="201"/>
      <c r="Q27" s="431"/>
      <c r="R27" s="428"/>
      <c r="S27" s="428"/>
      <c r="T27" s="424"/>
    </row>
    <row r="28" spans="1:20">
      <c r="A28" s="3" t="s">
        <v>15</v>
      </c>
      <c r="B28" s="128">
        <v>0</v>
      </c>
      <c r="C28" s="128">
        <v>0</v>
      </c>
      <c r="D28" s="128">
        <v>0</v>
      </c>
      <c r="E28" s="128">
        <v>0</v>
      </c>
      <c r="F28" s="309">
        <v>6441.44</v>
      </c>
      <c r="G28" s="128">
        <v>0</v>
      </c>
      <c r="H28" s="309">
        <v>877006</v>
      </c>
      <c r="I28" s="376">
        <v>0</v>
      </c>
      <c r="J28" s="128">
        <v>147223.79999999999</v>
      </c>
      <c r="K28" s="34"/>
      <c r="L28" s="40"/>
      <c r="M28" s="40"/>
      <c r="N28" s="201"/>
      <c r="O28" s="201"/>
      <c r="P28" s="201"/>
      <c r="Q28" s="427"/>
      <c r="R28" s="428"/>
      <c r="S28" s="428"/>
      <c r="T28" s="424"/>
    </row>
    <row r="29" spans="1:20">
      <c r="A29" s="3"/>
      <c r="B29" s="328"/>
      <c r="C29" s="328"/>
      <c r="D29" s="328"/>
      <c r="E29" s="328"/>
      <c r="F29" s="323"/>
      <c r="G29" s="323"/>
      <c r="H29" s="323"/>
      <c r="I29" s="340"/>
      <c r="J29" s="328"/>
      <c r="K29" s="34"/>
      <c r="L29" s="40"/>
      <c r="M29" s="40"/>
      <c r="N29" s="201"/>
      <c r="O29" s="201"/>
      <c r="P29" s="201"/>
      <c r="Q29" s="427"/>
      <c r="R29" s="428"/>
      <c r="S29" s="428"/>
      <c r="T29" s="424"/>
    </row>
    <row r="30" spans="1:20">
      <c r="A30" s="3" t="s">
        <v>16</v>
      </c>
      <c r="B30" s="128">
        <v>0</v>
      </c>
      <c r="C30" s="127">
        <v>25942</v>
      </c>
      <c r="D30" s="127">
        <v>0</v>
      </c>
      <c r="E30" s="128">
        <v>0</v>
      </c>
      <c r="F30" s="309">
        <v>33916260</v>
      </c>
      <c r="G30" s="128">
        <v>0</v>
      </c>
      <c r="H30" s="309">
        <v>2686683</v>
      </c>
      <c r="I30" s="376">
        <v>0</v>
      </c>
      <c r="J30" s="128">
        <v>3458820.05</v>
      </c>
      <c r="K30" s="34"/>
      <c r="L30" s="424"/>
      <c r="M30" s="424"/>
      <c r="N30" s="201"/>
      <c r="O30" s="201"/>
      <c r="P30" s="201"/>
      <c r="Q30" s="427"/>
      <c r="R30" s="428"/>
      <c r="S30" s="428"/>
      <c r="T30" s="424"/>
    </row>
    <row r="31" spans="1:20">
      <c r="A31" s="3" t="s">
        <v>17</v>
      </c>
      <c r="B31" s="128">
        <v>0</v>
      </c>
      <c r="C31" s="127">
        <v>0</v>
      </c>
      <c r="D31" s="127">
        <v>0</v>
      </c>
      <c r="E31" s="128">
        <v>0</v>
      </c>
      <c r="F31" s="309">
        <v>53480052.93</v>
      </c>
      <c r="G31" s="128">
        <v>17045</v>
      </c>
      <c r="H31" s="309">
        <v>3950490</v>
      </c>
      <c r="I31" s="376">
        <v>0</v>
      </c>
      <c r="J31" s="128">
        <v>4109931.29</v>
      </c>
      <c r="K31" s="34"/>
      <c r="L31" s="40"/>
      <c r="M31" s="40"/>
      <c r="N31" s="201"/>
      <c r="O31" s="201"/>
      <c r="P31" s="201"/>
      <c r="Q31" s="427"/>
      <c r="R31" s="428"/>
      <c r="S31" s="428"/>
      <c r="T31" s="424"/>
    </row>
    <row r="32" spans="1:20" s="55" customFormat="1">
      <c r="A32" s="54" t="s">
        <v>18</v>
      </c>
      <c r="B32" s="128">
        <v>97535.63</v>
      </c>
      <c r="C32" s="128">
        <v>0</v>
      </c>
      <c r="D32" s="128">
        <v>0</v>
      </c>
      <c r="E32" s="128">
        <v>0</v>
      </c>
      <c r="F32" s="309">
        <v>1066363.23</v>
      </c>
      <c r="G32" s="128">
        <v>0</v>
      </c>
      <c r="H32" s="128">
        <v>0</v>
      </c>
      <c r="I32" s="376">
        <v>0</v>
      </c>
      <c r="J32" s="128">
        <v>216770.75</v>
      </c>
      <c r="K32" s="307"/>
      <c r="L32" s="40"/>
      <c r="M32" s="40"/>
      <c r="N32" s="201"/>
      <c r="O32" s="201"/>
      <c r="P32" s="201"/>
      <c r="Q32" s="427"/>
      <c r="R32" s="428"/>
      <c r="S32" s="428"/>
      <c r="T32" s="424"/>
    </row>
    <row r="33" spans="1:20">
      <c r="A33" s="3" t="s">
        <v>19</v>
      </c>
      <c r="B33" s="128">
        <v>0</v>
      </c>
      <c r="C33" s="128">
        <v>0</v>
      </c>
      <c r="D33" s="128">
        <v>0</v>
      </c>
      <c r="E33" s="128">
        <v>0</v>
      </c>
      <c r="F33" s="309">
        <v>3512759.37</v>
      </c>
      <c r="G33" s="128">
        <v>0</v>
      </c>
      <c r="H33" s="309">
        <v>395844.68</v>
      </c>
      <c r="I33" s="376">
        <v>0</v>
      </c>
      <c r="J33" s="128">
        <v>667433.42999999993</v>
      </c>
      <c r="K33" s="34"/>
      <c r="L33" s="40"/>
      <c r="M33" s="40"/>
      <c r="N33" s="201"/>
      <c r="O33" s="201"/>
      <c r="P33" s="201"/>
      <c r="Q33" s="427"/>
      <c r="R33" s="428"/>
      <c r="S33" s="428"/>
      <c r="T33" s="424"/>
    </row>
    <row r="34" spans="1:20">
      <c r="A34" s="3" t="s">
        <v>20</v>
      </c>
      <c r="B34" s="128">
        <v>0</v>
      </c>
      <c r="C34" s="128">
        <v>0</v>
      </c>
      <c r="D34" s="128">
        <v>0</v>
      </c>
      <c r="E34" s="128">
        <v>0</v>
      </c>
      <c r="F34" s="309">
        <v>1594427.07</v>
      </c>
      <c r="G34" s="128">
        <v>0</v>
      </c>
      <c r="H34" s="128">
        <v>82668.990000000005</v>
      </c>
      <c r="I34" s="376">
        <v>0</v>
      </c>
      <c r="J34" s="128">
        <v>215154.1</v>
      </c>
      <c r="K34" s="34"/>
      <c r="L34" s="40"/>
      <c r="M34" s="40"/>
      <c r="N34" s="201"/>
      <c r="O34" s="201"/>
      <c r="P34" s="201"/>
      <c r="Q34" s="427"/>
      <c r="R34" s="428"/>
      <c r="S34" s="428"/>
      <c r="T34" s="424"/>
    </row>
    <row r="35" spans="1:20">
      <c r="A35" s="3"/>
      <c r="B35" s="328"/>
      <c r="C35" s="328"/>
      <c r="D35" s="328"/>
      <c r="E35" s="328"/>
      <c r="F35" s="323"/>
      <c r="G35" s="323"/>
      <c r="H35" s="323"/>
      <c r="I35" s="340"/>
      <c r="J35" s="328"/>
      <c r="K35" s="34"/>
      <c r="L35" s="40"/>
      <c r="M35" s="40"/>
      <c r="N35" s="201"/>
      <c r="O35" s="201"/>
      <c r="P35" s="201"/>
      <c r="Q35" s="427"/>
      <c r="R35" s="428"/>
      <c r="S35" s="428"/>
      <c r="T35" s="424"/>
    </row>
    <row r="36" spans="1:20">
      <c r="A36" s="3" t="s">
        <v>21</v>
      </c>
      <c r="B36" s="128">
        <v>0</v>
      </c>
      <c r="C36" s="128">
        <v>0</v>
      </c>
      <c r="D36" s="128">
        <v>0</v>
      </c>
      <c r="E36" s="128">
        <v>0</v>
      </c>
      <c r="F36" s="309">
        <v>1134584.77</v>
      </c>
      <c r="G36" s="128">
        <v>0</v>
      </c>
      <c r="H36" s="128">
        <v>108375.24</v>
      </c>
      <c r="I36" s="376">
        <v>0</v>
      </c>
      <c r="J36" s="128">
        <v>146245.85999999999</v>
      </c>
      <c r="K36" s="34"/>
      <c r="L36" s="40"/>
      <c r="M36" s="40"/>
      <c r="N36" s="201"/>
      <c r="O36" s="201"/>
      <c r="P36" s="201"/>
      <c r="Q36" s="427"/>
      <c r="R36" s="428"/>
      <c r="S36" s="428"/>
      <c r="T36" s="424"/>
    </row>
    <row r="37" spans="1:20">
      <c r="A37" s="3" t="s">
        <v>22</v>
      </c>
      <c r="B37" s="128">
        <v>46311.68</v>
      </c>
      <c r="C37" s="128">
        <v>0</v>
      </c>
      <c r="D37" s="128">
        <v>0</v>
      </c>
      <c r="E37" s="128">
        <v>0</v>
      </c>
      <c r="F37" s="309">
        <v>7483054.2800000003</v>
      </c>
      <c r="G37" s="128">
        <v>0</v>
      </c>
      <c r="H37" s="309">
        <v>611498.71</v>
      </c>
      <c r="I37" s="376">
        <v>0</v>
      </c>
      <c r="J37" s="128">
        <v>2313526.92</v>
      </c>
      <c r="K37" s="34"/>
      <c r="L37" s="40"/>
      <c r="M37" s="40"/>
      <c r="N37" s="201"/>
      <c r="O37" s="201"/>
      <c r="P37" s="201"/>
      <c r="Q37" s="427"/>
      <c r="R37" s="428"/>
      <c r="S37" s="428"/>
      <c r="T37" s="424"/>
    </row>
    <row r="38" spans="1:20">
      <c r="A38" s="3" t="s">
        <v>23</v>
      </c>
      <c r="B38" s="128">
        <v>177692.15</v>
      </c>
      <c r="C38" s="128">
        <v>0</v>
      </c>
      <c r="D38" s="128">
        <v>0</v>
      </c>
      <c r="E38" s="128">
        <v>0</v>
      </c>
      <c r="F38" s="309">
        <v>5061532.01</v>
      </c>
      <c r="G38" s="128">
        <v>0</v>
      </c>
      <c r="H38" s="128">
        <v>359636.3</v>
      </c>
      <c r="I38" s="376">
        <v>0</v>
      </c>
      <c r="J38" s="128">
        <v>727855.30999999994</v>
      </c>
      <c r="K38" s="34"/>
      <c r="L38" s="40"/>
      <c r="M38" s="40"/>
      <c r="N38" s="201"/>
      <c r="O38" s="201"/>
      <c r="P38" s="201"/>
      <c r="Q38" s="428"/>
      <c r="R38" s="428"/>
      <c r="S38" s="428"/>
      <c r="T38" s="424"/>
    </row>
    <row r="39" spans="1:20">
      <c r="A39" s="12" t="s">
        <v>24</v>
      </c>
      <c r="B39" s="129">
        <v>0</v>
      </c>
      <c r="C39" s="129">
        <v>0</v>
      </c>
      <c r="D39" s="381">
        <v>0</v>
      </c>
      <c r="E39" s="129">
        <v>0</v>
      </c>
      <c r="F39" s="311">
        <v>1844667.3699999999</v>
      </c>
      <c r="G39" s="129">
        <v>0</v>
      </c>
      <c r="H39" s="129">
        <v>0</v>
      </c>
      <c r="I39" s="382">
        <v>0</v>
      </c>
      <c r="J39" s="129">
        <v>671759.57000000007</v>
      </c>
      <c r="K39" s="34"/>
      <c r="L39" s="40"/>
      <c r="M39" s="40"/>
      <c r="N39" s="201"/>
      <c r="O39" s="201"/>
      <c r="P39" s="201"/>
      <c r="Q39" s="428"/>
      <c r="R39" s="428"/>
      <c r="S39" s="428"/>
      <c r="T39" s="424"/>
    </row>
    <row r="40" spans="1:20">
      <c r="A40" s="3"/>
      <c r="B40" s="3"/>
      <c r="C40" s="3"/>
      <c r="D40" s="226"/>
      <c r="E40" s="226"/>
      <c r="F40" s="192"/>
      <c r="G40" s="192"/>
      <c r="H40" s="192"/>
      <c r="I40" s="192"/>
      <c r="J40" s="225"/>
      <c r="K40" s="34"/>
    </row>
    <row r="41" spans="1:20">
      <c r="A41" s="3"/>
      <c r="K41" s="424"/>
    </row>
    <row r="42" spans="1:20">
      <c r="A42" s="3"/>
      <c r="B42" s="424"/>
      <c r="C42" s="424"/>
      <c r="D42" s="428"/>
      <c r="E42" s="428"/>
      <c r="F42" s="428"/>
      <c r="G42" s="428"/>
      <c r="H42" s="428"/>
      <c r="I42" s="428"/>
      <c r="J42" s="428"/>
      <c r="K42" s="424"/>
    </row>
    <row r="43" spans="1:20">
      <c r="A43" s="3"/>
      <c r="B43" s="424"/>
      <c r="C43" s="424"/>
      <c r="D43" s="428"/>
      <c r="E43" s="428"/>
      <c r="F43" s="428"/>
      <c r="G43" s="428"/>
      <c r="H43" s="428"/>
      <c r="I43" s="428"/>
      <c r="J43" s="428"/>
      <c r="K43" s="424"/>
    </row>
    <row r="44" spans="1:20">
      <c r="A44" s="3"/>
      <c r="B44" s="424"/>
      <c r="C44" s="424"/>
      <c r="D44" s="428"/>
      <c r="E44" s="428"/>
      <c r="F44" s="428"/>
      <c r="G44" s="428"/>
      <c r="H44" s="428"/>
      <c r="I44" s="428"/>
      <c r="J44" s="428"/>
      <c r="K44" s="424"/>
    </row>
    <row r="45" spans="1:20">
      <c r="A45" s="3"/>
      <c r="B45" s="424"/>
      <c r="C45" s="424"/>
      <c r="D45" s="428"/>
      <c r="E45" s="428"/>
      <c r="F45" s="428"/>
      <c r="G45" s="428"/>
      <c r="H45" s="428"/>
      <c r="I45" s="428"/>
      <c r="J45" s="428"/>
      <c r="K45" s="424"/>
    </row>
    <row r="46" spans="1:20">
      <c r="A46" s="3"/>
      <c r="B46" s="424"/>
      <c r="C46" s="424"/>
      <c r="D46" s="428"/>
      <c r="E46" s="428"/>
      <c r="F46" s="428"/>
      <c r="G46" s="428"/>
      <c r="H46" s="428"/>
      <c r="I46" s="428"/>
      <c r="J46" s="428"/>
      <c r="K46" s="424"/>
    </row>
    <row r="47" spans="1:20">
      <c r="A47" s="3"/>
      <c r="B47" s="424"/>
      <c r="C47" s="424"/>
      <c r="D47" s="428"/>
      <c r="E47" s="428"/>
      <c r="F47" s="428"/>
      <c r="G47" s="428"/>
      <c r="H47" s="428"/>
      <c r="I47" s="428"/>
      <c r="J47" s="428"/>
      <c r="K47" s="424"/>
    </row>
    <row r="48" spans="1:20">
      <c r="A48" s="3"/>
      <c r="B48" s="424"/>
      <c r="C48" s="424"/>
      <c r="D48" s="428"/>
      <c r="E48" s="428"/>
      <c r="F48" s="428"/>
      <c r="G48" s="428"/>
      <c r="H48" s="428"/>
      <c r="I48" s="428"/>
      <c r="J48" s="428"/>
      <c r="K48" s="424"/>
    </row>
    <row r="49" spans="1:11">
      <c r="A49" s="3"/>
      <c r="B49" s="424"/>
      <c r="C49" s="424"/>
      <c r="D49" s="428"/>
      <c r="E49" s="428"/>
      <c r="F49" s="428"/>
      <c r="G49" s="428"/>
      <c r="H49" s="428"/>
      <c r="I49" s="428"/>
      <c r="J49" s="428"/>
      <c r="K49" s="424"/>
    </row>
    <row r="50" spans="1:11">
      <c r="A50" s="3"/>
      <c r="B50" s="424"/>
      <c r="C50" s="424"/>
      <c r="D50" s="428"/>
      <c r="E50" s="428"/>
      <c r="F50" s="428"/>
      <c r="G50" s="428"/>
      <c r="H50" s="428"/>
      <c r="I50" s="428"/>
      <c r="J50" s="428"/>
      <c r="K50" s="424"/>
    </row>
    <row r="51" spans="1:11">
      <c r="A51" s="3"/>
      <c r="B51" s="424"/>
      <c r="C51" s="424"/>
      <c r="D51" s="428"/>
      <c r="E51" s="428"/>
      <c r="F51" s="428"/>
      <c r="G51" s="428"/>
      <c r="H51" s="428"/>
      <c r="I51" s="428"/>
      <c r="J51" s="428"/>
      <c r="K51" s="424"/>
    </row>
    <row r="52" spans="1:11">
      <c r="A52" s="3"/>
      <c r="B52" s="424"/>
      <c r="C52" s="424"/>
      <c r="D52" s="428"/>
      <c r="E52" s="428"/>
      <c r="F52" s="428"/>
      <c r="G52" s="428"/>
      <c r="H52" s="428"/>
      <c r="I52" s="428"/>
      <c r="J52" s="428"/>
      <c r="K52" s="424"/>
    </row>
    <row r="53" spans="1:11">
      <c r="A53" s="3"/>
      <c r="B53" s="424"/>
      <c r="C53" s="424"/>
      <c r="D53" s="428"/>
      <c r="E53" s="428"/>
      <c r="F53" s="428"/>
      <c r="G53" s="428"/>
      <c r="H53" s="428"/>
      <c r="I53" s="428"/>
      <c r="J53" s="428"/>
      <c r="K53" s="424"/>
    </row>
    <row r="54" spans="1:11">
      <c r="A54" s="3"/>
      <c r="B54" s="424"/>
      <c r="C54" s="424"/>
      <c r="D54" s="428"/>
      <c r="E54" s="428"/>
      <c r="F54" s="428"/>
      <c r="G54" s="428"/>
      <c r="H54" s="428"/>
      <c r="I54" s="428"/>
      <c r="J54" s="428"/>
      <c r="K54" s="424"/>
    </row>
    <row r="55" spans="1:11">
      <c r="A55" s="3"/>
      <c r="B55" s="424"/>
      <c r="C55" s="424"/>
      <c r="D55" s="428"/>
      <c r="E55" s="428"/>
      <c r="F55" s="428"/>
      <c r="G55" s="428"/>
      <c r="H55" s="428"/>
      <c r="I55" s="428"/>
      <c r="J55" s="428"/>
      <c r="K55" s="424"/>
    </row>
    <row r="56" spans="1:11">
      <c r="A56" s="3"/>
      <c r="B56" s="424"/>
      <c r="C56" s="424"/>
      <c r="D56" s="428"/>
      <c r="E56" s="428"/>
      <c r="F56" s="428"/>
      <c r="G56" s="428"/>
      <c r="H56" s="428"/>
      <c r="I56" s="428"/>
      <c r="J56" s="428"/>
      <c r="K56" s="424"/>
    </row>
    <row r="57" spans="1:11">
      <c r="A57" s="3"/>
      <c r="B57" s="424"/>
      <c r="C57" s="424"/>
      <c r="D57" s="428"/>
      <c r="E57" s="428"/>
      <c r="F57" s="428"/>
      <c r="G57" s="428"/>
      <c r="H57" s="428"/>
      <c r="I57" s="428"/>
      <c r="J57" s="428"/>
      <c r="K57" s="424"/>
    </row>
    <row r="58" spans="1:11">
      <c r="A58" s="3"/>
      <c r="B58" s="424"/>
      <c r="C58" s="424"/>
      <c r="D58" s="428"/>
      <c r="E58" s="428"/>
      <c r="F58" s="428"/>
      <c r="G58" s="428"/>
      <c r="H58" s="428"/>
      <c r="I58" s="428"/>
      <c r="J58" s="428"/>
      <c r="K58" s="424"/>
    </row>
    <row r="59" spans="1:11">
      <c r="A59" s="3"/>
      <c r="B59" s="424"/>
      <c r="C59" s="424"/>
      <c r="D59" s="428"/>
      <c r="E59" s="428"/>
      <c r="F59" s="428"/>
      <c r="G59" s="428"/>
      <c r="H59" s="428"/>
      <c r="I59" s="428"/>
      <c r="J59" s="428"/>
      <c r="K59" s="424"/>
    </row>
    <row r="60" spans="1:11">
      <c r="A60" s="3"/>
      <c r="B60" s="424"/>
      <c r="C60" s="424"/>
      <c r="D60" s="428"/>
      <c r="E60" s="428"/>
      <c r="F60" s="428"/>
      <c r="G60" s="428"/>
      <c r="H60" s="428"/>
      <c r="I60" s="428"/>
      <c r="J60" s="428"/>
      <c r="K60" s="424"/>
    </row>
    <row r="61" spans="1:11">
      <c r="A61" s="3"/>
      <c r="B61" s="424"/>
      <c r="C61" s="424"/>
      <c r="D61" s="428"/>
      <c r="E61" s="428"/>
      <c r="F61" s="428"/>
      <c r="G61" s="428"/>
      <c r="H61" s="428"/>
      <c r="I61" s="428"/>
      <c r="J61" s="428"/>
      <c r="K61" s="424"/>
    </row>
    <row r="62" spans="1:11">
      <c r="A62" s="3"/>
      <c r="B62" s="424"/>
      <c r="C62" s="424"/>
      <c r="D62" s="428"/>
      <c r="E62" s="428"/>
      <c r="F62" s="428"/>
      <c r="G62" s="428"/>
      <c r="H62" s="428"/>
      <c r="I62" s="428"/>
      <c r="J62" s="428"/>
      <c r="K62" s="424"/>
    </row>
    <row r="63" spans="1:11">
      <c r="B63" s="424"/>
      <c r="C63" s="424"/>
      <c r="D63" s="428"/>
      <c r="E63" s="428"/>
      <c r="F63" s="428"/>
      <c r="G63" s="428"/>
      <c r="H63" s="428"/>
      <c r="I63" s="428"/>
      <c r="J63" s="428"/>
      <c r="K63" s="424"/>
    </row>
    <row r="64" spans="1:11">
      <c r="A64" s="3"/>
      <c r="B64" s="424"/>
      <c r="C64" s="424"/>
      <c r="D64" s="428"/>
      <c r="E64" s="428"/>
      <c r="F64" s="428"/>
      <c r="G64" s="428"/>
      <c r="H64" s="428"/>
      <c r="I64" s="428"/>
      <c r="J64" s="428"/>
      <c r="K64" s="424"/>
    </row>
    <row r="65" spans="1:11">
      <c r="A65" s="3"/>
      <c r="B65" s="424"/>
      <c r="C65" s="424"/>
      <c r="D65" s="428"/>
      <c r="E65" s="428"/>
      <c r="F65" s="428"/>
      <c r="G65" s="428"/>
      <c r="H65" s="428"/>
      <c r="I65" s="428"/>
      <c r="J65" s="428"/>
      <c r="K65" s="424"/>
    </row>
    <row r="66" spans="1:11">
      <c r="A66" s="3"/>
      <c r="B66" s="424"/>
      <c r="C66" s="424"/>
      <c r="D66" s="428"/>
      <c r="E66" s="428"/>
      <c r="F66" s="428"/>
      <c r="G66" s="428"/>
      <c r="H66" s="428"/>
      <c r="I66" s="428"/>
      <c r="J66" s="428"/>
      <c r="K66" s="424"/>
    </row>
    <row r="67" spans="1:11">
      <c r="A67" s="3"/>
      <c r="B67" s="424"/>
      <c r="C67" s="424"/>
      <c r="D67" s="428"/>
      <c r="E67" s="428"/>
      <c r="F67" s="428"/>
      <c r="G67" s="428"/>
      <c r="H67" s="428"/>
      <c r="I67" s="428"/>
      <c r="J67" s="428"/>
      <c r="K67" s="424"/>
    </row>
    <row r="68" spans="1:11">
      <c r="A68" s="3"/>
      <c r="B68" s="424"/>
      <c r="C68" s="424"/>
      <c r="D68" s="428"/>
      <c r="E68" s="428"/>
      <c r="F68" s="428"/>
      <c r="G68" s="428"/>
      <c r="H68" s="428"/>
      <c r="I68" s="428"/>
      <c r="J68" s="428"/>
      <c r="K68" s="424"/>
    </row>
    <row r="69" spans="1:11">
      <c r="A69" s="3"/>
      <c r="B69" s="424"/>
      <c r="C69" s="424"/>
      <c r="D69" s="428"/>
      <c r="E69" s="428"/>
      <c r="F69" s="428"/>
      <c r="G69" s="428"/>
      <c r="H69" s="428"/>
      <c r="I69" s="428"/>
      <c r="J69" s="428"/>
      <c r="K69" s="424"/>
    </row>
    <row r="71" spans="1:11">
      <c r="A71" s="3"/>
      <c r="K71" s="424"/>
    </row>
    <row r="72" spans="1:11">
      <c r="A72" s="3"/>
      <c r="K72" s="424"/>
    </row>
    <row r="73" spans="1:11">
      <c r="A73" s="3"/>
      <c r="K73" s="424"/>
    </row>
    <row r="74" spans="1:11">
      <c r="K74" s="424"/>
    </row>
    <row r="75" spans="1:11">
      <c r="A75" s="3"/>
      <c r="B75" s="40"/>
      <c r="C75" s="40"/>
      <c r="D75" s="201"/>
      <c r="E75" s="201"/>
      <c r="F75" s="427"/>
      <c r="G75" s="427"/>
      <c r="H75" s="428"/>
      <c r="I75" s="428"/>
      <c r="J75" s="424"/>
    </row>
    <row r="76" spans="1:11">
      <c r="A76" s="3"/>
      <c r="B76" s="40"/>
      <c r="C76" s="40"/>
      <c r="D76" s="201"/>
      <c r="E76" s="201"/>
      <c r="F76" s="427"/>
      <c r="G76" s="427"/>
      <c r="H76" s="428"/>
      <c r="I76" s="428"/>
      <c r="J76" s="424"/>
      <c r="K76" s="424"/>
    </row>
    <row r="77" spans="1:11">
      <c r="A77" s="3"/>
      <c r="B77" s="40"/>
      <c r="C77" s="40"/>
      <c r="D77" s="201"/>
      <c r="E77" s="201"/>
      <c r="F77" s="428"/>
      <c r="G77" s="428"/>
      <c r="H77" s="428"/>
      <c r="I77" s="428"/>
      <c r="J77" s="424"/>
      <c r="K77" s="424"/>
    </row>
    <row r="78" spans="1:11">
      <c r="A78" s="3"/>
      <c r="B78" s="40"/>
      <c r="C78" s="40"/>
      <c r="D78" s="201"/>
      <c r="E78" s="201"/>
      <c r="F78" s="428"/>
      <c r="G78" s="428"/>
      <c r="H78" s="428"/>
      <c r="I78" s="428"/>
      <c r="J78" s="424"/>
      <c r="K78" s="424"/>
    </row>
    <row r="79" spans="1:11">
      <c r="A79" s="3"/>
      <c r="B79" s="40"/>
      <c r="C79" s="40"/>
      <c r="D79" s="201"/>
      <c r="H79" s="428"/>
      <c r="I79" s="428"/>
      <c r="J79" s="424"/>
    </row>
    <row r="80" spans="1:11">
      <c r="E80" s="201"/>
      <c r="F80" s="428"/>
      <c r="G80" s="428"/>
    </row>
    <row r="81" spans="1:8">
      <c r="A81" s="3"/>
      <c r="B81" s="3"/>
      <c r="C81" s="3"/>
      <c r="D81" s="195"/>
      <c r="E81" s="430"/>
      <c r="F81" s="428"/>
      <c r="G81" s="428"/>
      <c r="H81" s="428"/>
    </row>
    <row r="82" spans="1:8">
      <c r="A82" s="3"/>
      <c r="B82" s="3"/>
      <c r="C82" s="3"/>
      <c r="D82" s="195"/>
      <c r="E82" s="430"/>
      <c r="F82" s="428"/>
      <c r="G82" s="428"/>
      <c r="H82" s="428"/>
    </row>
    <row r="83" spans="1:8">
      <c r="A83" s="3"/>
      <c r="B83" s="3"/>
      <c r="C83" s="3"/>
      <c r="D83" s="195"/>
      <c r="E83" s="430"/>
      <c r="F83" s="428"/>
      <c r="G83" s="428"/>
      <c r="H83" s="428"/>
    </row>
    <row r="84" spans="1:8">
      <c r="A84" s="3"/>
      <c r="B84" s="3"/>
      <c r="C84" s="3"/>
      <c r="D84" s="195"/>
      <c r="E84" s="430"/>
      <c r="F84" s="428"/>
      <c r="G84" s="428"/>
      <c r="H84" s="428"/>
    </row>
    <row r="85" spans="1:8">
      <c r="A85" s="3"/>
      <c r="B85" s="3"/>
      <c r="C85" s="3"/>
      <c r="D85" s="195"/>
    </row>
    <row r="86" spans="1:8">
      <c r="A86" s="3"/>
      <c r="B86" s="3"/>
      <c r="C86" s="3"/>
      <c r="D86" s="195"/>
      <c r="E86" s="195"/>
      <c r="F86" s="428"/>
      <c r="G86" s="428"/>
    </row>
    <row r="87" spans="1:8">
      <c r="A87" s="3"/>
      <c r="B87" s="3"/>
      <c r="C87" s="3"/>
      <c r="D87" s="195"/>
      <c r="E87" s="195"/>
      <c r="F87" s="428"/>
      <c r="G87" s="428"/>
    </row>
    <row r="88" spans="1:8">
      <c r="A88" s="3"/>
      <c r="B88" s="3"/>
      <c r="C88" s="3"/>
      <c r="D88" s="195"/>
      <c r="E88" s="195"/>
      <c r="F88" s="428"/>
      <c r="G88" s="428"/>
    </row>
    <row r="89" spans="1:8">
      <c r="A89" s="3"/>
      <c r="B89" s="3"/>
      <c r="C89" s="3"/>
      <c r="D89" s="195"/>
      <c r="E89" s="195"/>
      <c r="F89" s="428"/>
      <c r="G89" s="428"/>
    </row>
    <row r="90" spans="1:8">
      <c r="A90" s="3"/>
      <c r="B90" s="3"/>
      <c r="C90" s="3"/>
      <c r="D90" s="195"/>
      <c r="E90" s="195"/>
    </row>
    <row r="91" spans="1:8">
      <c r="A91" s="3"/>
      <c r="B91" s="3"/>
      <c r="C91" s="3"/>
      <c r="D91" s="195"/>
      <c r="E91" s="195"/>
      <c r="F91" s="192"/>
    </row>
    <row r="92" spans="1:8">
      <c r="A92" s="3"/>
      <c r="B92" s="3"/>
      <c r="C92" s="3"/>
      <c r="D92" s="195"/>
      <c r="E92" s="195"/>
      <c r="F92" s="192"/>
    </row>
    <row r="93" spans="1:8">
      <c r="A93" s="3"/>
      <c r="B93" s="3"/>
      <c r="C93" s="3"/>
      <c r="D93" s="195"/>
      <c r="E93" s="195"/>
      <c r="F93" s="192"/>
    </row>
    <row r="94" spans="1:8">
      <c r="A94" s="3"/>
      <c r="B94" s="3"/>
      <c r="C94" s="3"/>
      <c r="D94" s="195"/>
      <c r="E94" s="195"/>
      <c r="F94" s="192"/>
    </row>
    <row r="95" spans="1:8">
      <c r="A95" s="3"/>
      <c r="B95" s="3"/>
      <c r="C95" s="3"/>
      <c r="D95" s="195"/>
      <c r="E95" s="195"/>
      <c r="F95" s="273"/>
    </row>
    <row r="96" spans="1:8">
      <c r="A96" s="3"/>
      <c r="B96" s="3"/>
      <c r="C96" s="3"/>
      <c r="D96" s="195"/>
      <c r="E96" s="195"/>
    </row>
    <row r="97" spans="1:5">
      <c r="A97" s="3"/>
      <c r="B97" s="3"/>
      <c r="C97" s="3"/>
      <c r="D97" s="195"/>
      <c r="E97" s="195"/>
    </row>
    <row r="98" spans="1:5">
      <c r="A98" s="3"/>
      <c r="B98" s="3"/>
      <c r="C98" s="3"/>
      <c r="D98" s="195"/>
      <c r="E98" s="195"/>
    </row>
    <row r="99" spans="1:5">
      <c r="A99" s="3"/>
      <c r="B99" s="3"/>
      <c r="C99" s="3"/>
      <c r="D99" s="195"/>
      <c r="E99" s="195"/>
    </row>
    <row r="100" spans="1:5">
      <c r="E100" s="195"/>
    </row>
    <row r="101" spans="1:5">
      <c r="E101" s="195"/>
    </row>
    <row r="102" spans="1:5">
      <c r="E102" s="195"/>
    </row>
    <row r="103" spans="1:5">
      <c r="E103" s="195"/>
    </row>
    <row r="104" spans="1:5">
      <c r="E104" s="195"/>
    </row>
  </sheetData>
  <mergeCells count="9">
    <mergeCell ref="G6:G9"/>
    <mergeCell ref="B7:B9"/>
    <mergeCell ref="B5:E5"/>
    <mergeCell ref="A1:J1"/>
    <mergeCell ref="A3:J3"/>
    <mergeCell ref="J5:J9"/>
    <mergeCell ref="F5:H5"/>
    <mergeCell ref="E6:E9"/>
    <mergeCell ref="I5:I9"/>
  </mergeCells>
  <phoneticPr fontId="0" type="noConversion"/>
  <printOptions horizontalCentered="1"/>
  <pageMargins left="0.59" right="0.56000000000000005" top="0.83" bottom="1" header="0.67" footer="0.5"/>
  <pageSetup scale="86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4"/>
  <sheetViews>
    <sheetView topLeftCell="I1" zoomScaleNormal="100" workbookViewId="0">
      <selection activeCell="M12" sqref="M12"/>
    </sheetView>
  </sheetViews>
  <sheetFormatPr defaultRowHeight="12.75"/>
  <cols>
    <col min="1" max="8" width="17.5703125" customWidth="1"/>
    <col min="9" max="9" width="14.28515625" style="220" customWidth="1"/>
    <col min="10" max="10" width="12.85546875" style="220" customWidth="1"/>
    <col min="11" max="11" width="13" style="220" customWidth="1"/>
    <col min="12" max="12" width="12.7109375" style="220" customWidth="1"/>
    <col min="13" max="13" width="13.140625" customWidth="1"/>
    <col min="14" max="14" width="11.28515625" bestFit="1" customWidth="1"/>
  </cols>
  <sheetData>
    <row r="1" spans="1:24">
      <c r="A1" s="534" t="s">
        <v>117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</row>
    <row r="2" spans="1:24">
      <c r="A2" s="3"/>
      <c r="B2" s="3"/>
      <c r="C2" s="3"/>
      <c r="D2" s="3"/>
      <c r="E2" s="3"/>
      <c r="F2" s="3"/>
      <c r="G2" s="3"/>
      <c r="H2" s="3"/>
      <c r="I2" s="195"/>
      <c r="J2" s="195"/>
      <c r="K2" s="195"/>
    </row>
    <row r="3" spans="1:24">
      <c r="A3" s="540" t="s">
        <v>280</v>
      </c>
      <c r="B3" s="541"/>
      <c r="C3" s="541"/>
      <c r="D3" s="541"/>
      <c r="E3" s="541"/>
      <c r="F3" s="541"/>
      <c r="G3" s="541"/>
      <c r="H3" s="541"/>
      <c r="I3" s="534"/>
      <c r="J3" s="534"/>
      <c r="K3" s="534"/>
      <c r="L3" s="534"/>
    </row>
    <row r="4" spans="1:24" ht="15" customHeight="1" thickBot="1">
      <c r="A4" s="3"/>
      <c r="B4" s="3"/>
      <c r="C4" s="3"/>
      <c r="D4" s="3"/>
      <c r="E4" s="3"/>
      <c r="F4" s="3"/>
      <c r="G4" s="3"/>
      <c r="H4" s="3"/>
      <c r="I4" s="195"/>
      <c r="J4" s="195"/>
      <c r="K4" s="195"/>
      <c r="L4" s="195"/>
      <c r="Q4" s="3"/>
    </row>
    <row r="5" spans="1:24" ht="17.25" customHeight="1" thickTop="1">
      <c r="A5" s="6"/>
      <c r="B5" s="568" t="s">
        <v>64</v>
      </c>
      <c r="C5" s="569"/>
      <c r="D5" s="569"/>
      <c r="E5" s="569"/>
      <c r="F5" s="569"/>
      <c r="G5" s="570"/>
      <c r="H5" s="571"/>
      <c r="I5" s="196"/>
      <c r="J5" s="216"/>
      <c r="K5" s="216"/>
      <c r="L5" s="216"/>
      <c r="P5" s="3"/>
    </row>
    <row r="6" spans="1:24" ht="12.75" customHeight="1">
      <c r="A6" s="3"/>
      <c r="B6" s="303"/>
      <c r="C6" s="220"/>
      <c r="D6" s="220"/>
      <c r="E6" s="211" t="s">
        <v>136</v>
      </c>
      <c r="F6" s="211" t="s">
        <v>219</v>
      </c>
      <c r="G6" s="211" t="s">
        <v>219</v>
      </c>
      <c r="H6" s="302" t="s">
        <v>219</v>
      </c>
      <c r="I6" s="195"/>
      <c r="J6" s="212" t="s">
        <v>137</v>
      </c>
      <c r="K6" s="537" t="s">
        <v>174</v>
      </c>
      <c r="L6" s="552" t="s">
        <v>242</v>
      </c>
      <c r="P6" s="3"/>
    </row>
    <row r="7" spans="1:24">
      <c r="A7" s="3" t="s">
        <v>75</v>
      </c>
      <c r="B7" s="304"/>
      <c r="C7" s="212"/>
      <c r="D7" s="575" t="s">
        <v>243</v>
      </c>
      <c r="E7" s="212" t="s">
        <v>118</v>
      </c>
      <c r="F7" s="552" t="s">
        <v>234</v>
      </c>
      <c r="G7" s="552" t="s">
        <v>230</v>
      </c>
      <c r="H7" s="572" t="s">
        <v>235</v>
      </c>
      <c r="I7" s="195"/>
      <c r="J7" s="212" t="s">
        <v>33</v>
      </c>
      <c r="K7" s="553"/>
      <c r="L7" s="519"/>
      <c r="P7" s="3"/>
    </row>
    <row r="8" spans="1:24">
      <c r="A8" s="3" t="s">
        <v>31</v>
      </c>
      <c r="B8" s="305" t="s">
        <v>135</v>
      </c>
      <c r="C8" s="212" t="s">
        <v>135</v>
      </c>
      <c r="D8" s="519"/>
      <c r="E8" s="212" t="s">
        <v>30</v>
      </c>
      <c r="F8" s="519"/>
      <c r="G8" s="519"/>
      <c r="H8" s="573"/>
      <c r="I8" s="212" t="s">
        <v>181</v>
      </c>
      <c r="J8" s="212" t="s">
        <v>63</v>
      </c>
      <c r="K8" s="553"/>
      <c r="L8" s="519"/>
      <c r="P8" s="3"/>
    </row>
    <row r="9" spans="1:24" ht="13.5" thickBot="1">
      <c r="A9" s="7" t="s">
        <v>129</v>
      </c>
      <c r="B9" s="306" t="s">
        <v>141</v>
      </c>
      <c r="C9" s="214" t="s">
        <v>52</v>
      </c>
      <c r="D9" s="520"/>
      <c r="E9" s="214" t="s">
        <v>119</v>
      </c>
      <c r="F9" s="520"/>
      <c r="G9" s="520"/>
      <c r="H9" s="574"/>
      <c r="I9" s="214" t="s">
        <v>32</v>
      </c>
      <c r="J9" s="214" t="s">
        <v>53</v>
      </c>
      <c r="K9" s="532"/>
      <c r="L9" s="520"/>
      <c r="P9" s="3"/>
    </row>
    <row r="10" spans="1:24" s="44" customFormat="1">
      <c r="A10" s="48" t="s">
        <v>0</v>
      </c>
      <c r="B10" s="293">
        <f t="shared" ref="B10:H10" si="0">SUM(B12:B39)</f>
        <v>179692197.42000008</v>
      </c>
      <c r="C10" s="223">
        <f t="shared" si="0"/>
        <v>5257617.2499999991</v>
      </c>
      <c r="D10" s="223">
        <f t="shared" si="0"/>
        <v>2794176.0599999996</v>
      </c>
      <c r="E10" s="223">
        <f t="shared" si="0"/>
        <v>436640.42000000004</v>
      </c>
      <c r="F10" s="223">
        <f t="shared" si="0"/>
        <v>0</v>
      </c>
      <c r="G10" s="223">
        <f t="shared" si="0"/>
        <v>0</v>
      </c>
      <c r="H10" s="223">
        <f t="shared" si="0"/>
        <v>0</v>
      </c>
      <c r="I10" s="293">
        <f>SUM(I12:I39)</f>
        <v>0</v>
      </c>
      <c r="J10" s="293">
        <f>SUM(J12:J39)</f>
        <v>0</v>
      </c>
      <c r="K10" s="223">
        <f>SUM(K12:K39)</f>
        <v>4968700.21</v>
      </c>
      <c r="L10" s="223">
        <f>SUM(L12:L39)</f>
        <v>140627.41</v>
      </c>
      <c r="N10" s="117"/>
      <c r="O10" s="117"/>
      <c r="P10" s="117"/>
      <c r="Q10"/>
      <c r="R10" s="117"/>
      <c r="S10" s="117"/>
      <c r="T10" s="117"/>
      <c r="U10" s="117"/>
      <c r="V10" s="117"/>
      <c r="W10" s="429"/>
      <c r="X10" s="50"/>
    </row>
    <row r="11" spans="1:24">
      <c r="A11" s="3"/>
      <c r="B11" s="3"/>
      <c r="C11" s="3"/>
      <c r="D11" s="3"/>
      <c r="E11" s="3"/>
      <c r="F11" s="3"/>
      <c r="G11" s="3"/>
      <c r="H11" s="3"/>
      <c r="I11" s="195"/>
      <c r="J11" s="218"/>
      <c r="K11" s="218"/>
      <c r="L11" s="218"/>
      <c r="N11" s="40"/>
      <c r="O11" s="40"/>
      <c r="P11" s="40"/>
      <c r="R11" s="40"/>
      <c r="S11" s="40"/>
      <c r="T11" s="40"/>
      <c r="U11" s="430"/>
      <c r="V11" s="430"/>
      <c r="W11" s="428"/>
      <c r="X11" s="197"/>
    </row>
    <row r="12" spans="1:24">
      <c r="A12" s="3" t="s">
        <v>1</v>
      </c>
      <c r="B12" s="128">
        <v>2392005.39</v>
      </c>
      <c r="C12" s="128">
        <v>84860.510000000009</v>
      </c>
      <c r="D12" s="128">
        <v>79734.84</v>
      </c>
      <c r="E12" s="128">
        <v>1432.92</v>
      </c>
      <c r="F12" s="128">
        <v>0</v>
      </c>
      <c r="G12" s="128">
        <v>0</v>
      </c>
      <c r="H12" s="128">
        <v>0</v>
      </c>
      <c r="I12" s="128">
        <v>0</v>
      </c>
      <c r="J12" s="310">
        <v>0</v>
      </c>
      <c r="K12" s="128">
        <v>612526.13</v>
      </c>
      <c r="L12" s="128">
        <v>0</v>
      </c>
      <c r="N12" s="40"/>
      <c r="O12" s="40"/>
      <c r="P12" s="40"/>
      <c r="R12" s="40"/>
      <c r="S12" s="40"/>
      <c r="T12" s="40"/>
      <c r="U12" s="430"/>
      <c r="V12" s="430"/>
      <c r="W12" s="430"/>
      <c r="X12" s="220"/>
    </row>
    <row r="13" spans="1:24">
      <c r="A13" s="3" t="s">
        <v>2</v>
      </c>
      <c r="B13" s="128">
        <v>16998327.100000001</v>
      </c>
      <c r="C13" s="128">
        <v>430380.7</v>
      </c>
      <c r="D13" s="128">
        <v>689693</v>
      </c>
      <c r="E13" s="128">
        <v>26056.59</v>
      </c>
      <c r="F13" s="128">
        <v>0</v>
      </c>
      <c r="G13" s="128">
        <v>0</v>
      </c>
      <c r="H13" s="128">
        <v>0</v>
      </c>
      <c r="I13" s="128">
        <v>0</v>
      </c>
      <c r="J13" s="377">
        <v>0</v>
      </c>
      <c r="K13" s="128">
        <v>0</v>
      </c>
      <c r="L13" s="378">
        <v>0</v>
      </c>
      <c r="N13" s="40"/>
      <c r="O13" s="40"/>
      <c r="P13" s="40"/>
      <c r="R13" s="40"/>
      <c r="S13" s="40"/>
      <c r="T13" s="40"/>
      <c r="U13" s="430"/>
      <c r="V13" s="430"/>
      <c r="W13" s="430"/>
      <c r="X13" s="220"/>
    </row>
    <row r="14" spans="1:24" s="23" customFormat="1">
      <c r="A14" s="32" t="s">
        <v>3</v>
      </c>
      <c r="B14" s="128">
        <v>21450839.360000003</v>
      </c>
      <c r="C14" s="128">
        <v>734317.97</v>
      </c>
      <c r="D14" s="128">
        <v>0</v>
      </c>
      <c r="E14" s="310">
        <v>0</v>
      </c>
      <c r="F14" s="310">
        <v>0</v>
      </c>
      <c r="G14" s="128">
        <v>0</v>
      </c>
      <c r="H14" s="128">
        <v>0</v>
      </c>
      <c r="I14" s="128">
        <v>0</v>
      </c>
      <c r="J14" s="310">
        <v>0</v>
      </c>
      <c r="K14" s="128">
        <v>208304.28</v>
      </c>
      <c r="L14" s="128">
        <v>7624</v>
      </c>
      <c r="N14" s="40"/>
      <c r="O14" s="40"/>
      <c r="P14" s="40"/>
      <c r="Q14"/>
      <c r="R14" s="40"/>
      <c r="S14" s="40"/>
      <c r="T14" s="40"/>
      <c r="U14" s="430"/>
      <c r="V14" s="430"/>
      <c r="W14" s="428"/>
      <c r="X14" s="197"/>
    </row>
    <row r="15" spans="1:24">
      <c r="A15" s="3" t="s">
        <v>4</v>
      </c>
      <c r="B15" s="128">
        <v>23451740.34</v>
      </c>
      <c r="C15" s="128">
        <v>976229.18</v>
      </c>
      <c r="D15" s="128">
        <v>824388.22</v>
      </c>
      <c r="E15" s="128">
        <v>217762.71000000002</v>
      </c>
      <c r="F15" s="128">
        <v>0</v>
      </c>
      <c r="G15" s="128">
        <v>0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N15" s="40"/>
      <c r="O15" s="40"/>
      <c r="P15" s="40"/>
      <c r="R15" s="40"/>
      <c r="S15" s="40"/>
      <c r="T15" s="40"/>
      <c r="U15" s="430"/>
      <c r="V15" s="430"/>
      <c r="W15" s="428"/>
      <c r="X15" s="197"/>
    </row>
    <row r="16" spans="1:24">
      <c r="A16" s="3" t="s">
        <v>5</v>
      </c>
      <c r="B16" s="128">
        <v>3015346.6199999996</v>
      </c>
      <c r="C16" s="128">
        <v>86911.77</v>
      </c>
      <c r="D16" s="128">
        <v>74568.84</v>
      </c>
      <c r="E16" s="128">
        <v>9911.93</v>
      </c>
      <c r="F16" s="128">
        <v>0</v>
      </c>
      <c r="G16" s="310">
        <v>0</v>
      </c>
      <c r="H16" s="310">
        <v>0</v>
      </c>
      <c r="I16" s="128">
        <v>0</v>
      </c>
      <c r="J16" s="128">
        <v>0</v>
      </c>
      <c r="K16" s="128">
        <v>0</v>
      </c>
      <c r="L16" s="128">
        <v>0</v>
      </c>
      <c r="N16" s="40"/>
      <c r="O16" s="40"/>
      <c r="P16" s="40"/>
      <c r="R16" s="40"/>
      <c r="S16" s="40"/>
      <c r="T16" s="40"/>
      <c r="U16" s="430"/>
      <c r="V16" s="430"/>
      <c r="W16" s="428"/>
      <c r="X16" s="197"/>
    </row>
    <row r="17" spans="1:24">
      <c r="A17" s="3"/>
      <c r="B17" s="328"/>
      <c r="C17" s="328"/>
      <c r="D17" s="328"/>
      <c r="E17" s="328"/>
      <c r="F17" s="328"/>
      <c r="G17" s="328"/>
      <c r="H17" s="328"/>
      <c r="I17" s="339"/>
      <c r="J17" s="328"/>
      <c r="K17" s="328"/>
      <c r="L17" s="328"/>
      <c r="N17" s="40"/>
      <c r="O17" s="40"/>
      <c r="P17" s="40"/>
      <c r="R17" s="40"/>
      <c r="S17" s="40"/>
      <c r="T17" s="40"/>
      <c r="U17" s="430"/>
      <c r="V17" s="430"/>
      <c r="W17" s="428"/>
      <c r="X17" s="197"/>
    </row>
    <row r="18" spans="1:24">
      <c r="A18" s="3" t="s">
        <v>6</v>
      </c>
      <c r="B18" s="128">
        <v>1197498.7299999997</v>
      </c>
      <c r="C18" s="128">
        <v>39810.149999999994</v>
      </c>
      <c r="D18" s="128">
        <v>14774.14</v>
      </c>
      <c r="E18" s="128">
        <v>0</v>
      </c>
      <c r="F18" s="128">
        <v>0</v>
      </c>
      <c r="G18" s="128">
        <v>0</v>
      </c>
      <c r="H18" s="128">
        <v>0</v>
      </c>
      <c r="I18" s="128">
        <v>0</v>
      </c>
      <c r="J18" s="128">
        <v>0</v>
      </c>
      <c r="K18" s="128">
        <v>122325.37999999999</v>
      </c>
      <c r="L18" s="128">
        <v>0</v>
      </c>
      <c r="N18" s="40"/>
      <c r="O18" s="40"/>
      <c r="P18" s="40"/>
      <c r="R18" s="40"/>
      <c r="S18" s="40"/>
      <c r="T18" s="40"/>
      <c r="U18" s="430"/>
      <c r="V18" s="430"/>
      <c r="W18" s="428"/>
      <c r="X18" s="197"/>
    </row>
    <row r="19" spans="1:24">
      <c r="A19" s="3" t="s">
        <v>7</v>
      </c>
      <c r="B19" s="310">
        <v>5326743</v>
      </c>
      <c r="C19" s="128">
        <v>183262.72</v>
      </c>
      <c r="D19" s="128">
        <v>136010</v>
      </c>
      <c r="E19" s="128">
        <v>0</v>
      </c>
      <c r="F19" s="128">
        <v>0</v>
      </c>
      <c r="G19" s="128">
        <v>0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N19" s="40"/>
      <c r="O19" s="40"/>
      <c r="P19" s="40"/>
      <c r="R19" s="40"/>
      <c r="S19" s="40"/>
      <c r="T19" s="40"/>
      <c r="U19" s="430"/>
      <c r="V19" s="430"/>
      <c r="W19" s="428"/>
      <c r="X19" s="197"/>
    </row>
    <row r="20" spans="1:24">
      <c r="A20" s="3" t="s">
        <v>8</v>
      </c>
      <c r="B20" s="128">
        <v>3487918.3899999997</v>
      </c>
      <c r="C20" s="128">
        <v>111879.98999999999</v>
      </c>
      <c r="D20" s="128">
        <v>102515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N20" s="40"/>
      <c r="O20" s="40"/>
      <c r="P20" s="40"/>
      <c r="R20" s="40"/>
      <c r="S20" s="40"/>
      <c r="T20" s="40"/>
      <c r="U20" s="430"/>
      <c r="V20" s="430"/>
      <c r="W20" s="428"/>
      <c r="X20" s="197"/>
    </row>
    <row r="21" spans="1:24">
      <c r="A21" s="3" t="s">
        <v>9</v>
      </c>
      <c r="B21" s="128">
        <v>5230861.3500000015</v>
      </c>
      <c r="C21" s="128">
        <v>87165.42</v>
      </c>
      <c r="D21" s="128">
        <v>120357.92</v>
      </c>
      <c r="E21" s="128">
        <v>4851.2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N21" s="40"/>
      <c r="O21" s="40"/>
      <c r="P21" s="40"/>
      <c r="R21" s="40"/>
      <c r="S21" s="40"/>
      <c r="T21" s="40"/>
      <c r="U21" s="430"/>
      <c r="V21" s="430"/>
      <c r="W21" s="428"/>
      <c r="X21" s="197"/>
    </row>
    <row r="22" spans="1:24">
      <c r="A22" s="3" t="s">
        <v>10</v>
      </c>
      <c r="B22" s="128">
        <v>1107963.5900000001</v>
      </c>
      <c r="C22" s="128">
        <v>37127.07</v>
      </c>
      <c r="D22" s="128">
        <v>31084</v>
      </c>
      <c r="E22" s="128">
        <v>0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18384.88</v>
      </c>
      <c r="L22" s="128">
        <v>76392.45</v>
      </c>
      <c r="N22" s="40"/>
      <c r="O22" s="40"/>
      <c r="P22" s="40"/>
      <c r="R22" s="40"/>
      <c r="S22" s="40"/>
      <c r="T22" s="40"/>
      <c r="U22" s="430"/>
      <c r="V22" s="430"/>
      <c r="W22" s="428"/>
      <c r="X22" s="197"/>
    </row>
    <row r="23" spans="1:24">
      <c r="A23" s="3"/>
      <c r="B23" s="328"/>
      <c r="C23" s="328"/>
      <c r="D23" s="328"/>
      <c r="E23" s="328"/>
      <c r="F23" s="328"/>
      <c r="G23" s="328"/>
      <c r="H23" s="328"/>
      <c r="I23" s="339"/>
      <c r="J23" s="328"/>
      <c r="K23" s="328"/>
      <c r="L23" s="328"/>
      <c r="N23" s="40"/>
      <c r="O23" s="40"/>
      <c r="P23" s="40"/>
      <c r="R23" s="40"/>
      <c r="S23" s="40"/>
      <c r="T23" s="40"/>
      <c r="U23" s="430"/>
      <c r="V23" s="430"/>
      <c r="W23" s="428"/>
      <c r="X23" s="197"/>
    </row>
    <row r="24" spans="1:24">
      <c r="A24" s="3" t="s">
        <v>11</v>
      </c>
      <c r="B24" s="128">
        <v>7432995.9100000001</v>
      </c>
      <c r="C24" s="128">
        <v>138381.26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468094.09</v>
      </c>
      <c r="L24" s="128">
        <v>0</v>
      </c>
      <c r="N24" s="40"/>
      <c r="O24" s="40"/>
      <c r="P24" s="40"/>
      <c r="R24" s="40"/>
      <c r="S24" s="40"/>
      <c r="T24" s="40"/>
      <c r="U24" s="430"/>
      <c r="V24" s="430"/>
      <c r="W24" s="428"/>
      <c r="X24" s="197"/>
    </row>
    <row r="25" spans="1:24">
      <c r="A25" s="3" t="s">
        <v>12</v>
      </c>
      <c r="B25" s="128">
        <v>980857.89</v>
      </c>
      <c r="C25" s="128">
        <v>48219.49</v>
      </c>
      <c r="D25" s="128">
        <v>20370.78</v>
      </c>
      <c r="E25" s="128">
        <v>1876.59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N25" s="40"/>
      <c r="O25" s="40"/>
      <c r="P25" s="40"/>
      <c r="R25" s="40"/>
      <c r="S25" s="40"/>
      <c r="T25" s="40"/>
      <c r="U25" s="430"/>
      <c r="V25" s="430"/>
      <c r="W25" s="430"/>
      <c r="X25" s="197"/>
    </row>
    <row r="26" spans="1:24">
      <c r="A26" s="3" t="s">
        <v>13</v>
      </c>
      <c r="B26" s="128">
        <v>8069897.75</v>
      </c>
      <c r="C26" s="128">
        <v>216853</v>
      </c>
      <c r="D26" s="128">
        <v>132145.85999999999</v>
      </c>
      <c r="E26" s="128">
        <v>0</v>
      </c>
      <c r="F26" s="128">
        <v>0</v>
      </c>
      <c r="G26" s="128">
        <v>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N26" s="40"/>
      <c r="O26" s="40"/>
      <c r="P26" s="40"/>
      <c r="R26" s="40"/>
      <c r="S26" s="40"/>
      <c r="T26" s="40"/>
      <c r="U26" s="430"/>
      <c r="V26" s="430"/>
      <c r="W26" s="430"/>
      <c r="X26" s="197"/>
    </row>
    <row r="27" spans="1:24">
      <c r="A27" s="3" t="s">
        <v>14</v>
      </c>
      <c r="B27" s="128">
        <v>9375605.6600000001</v>
      </c>
      <c r="C27" s="128">
        <v>277805.89</v>
      </c>
      <c r="D27" s="128">
        <v>217430.66</v>
      </c>
      <c r="E27" s="128">
        <v>38898.5</v>
      </c>
      <c r="F27" s="128">
        <v>0</v>
      </c>
      <c r="G27" s="128">
        <v>0</v>
      </c>
      <c r="H27" s="128">
        <v>0</v>
      </c>
      <c r="I27" s="128">
        <v>0</v>
      </c>
      <c r="J27" s="128">
        <v>0</v>
      </c>
      <c r="K27" s="128">
        <v>1308362.32</v>
      </c>
      <c r="L27" s="128">
        <v>0</v>
      </c>
      <c r="N27" s="40"/>
      <c r="O27" s="40"/>
      <c r="P27" s="40"/>
      <c r="R27" s="40"/>
      <c r="S27" s="40"/>
      <c r="T27" s="40"/>
      <c r="U27" s="430"/>
      <c r="V27" s="430"/>
      <c r="W27" s="430"/>
      <c r="X27" s="197"/>
    </row>
    <row r="28" spans="1:24">
      <c r="A28" s="3" t="s">
        <v>15</v>
      </c>
      <c r="B28" s="128">
        <v>542563.98</v>
      </c>
      <c r="C28" s="128">
        <v>23038.03</v>
      </c>
      <c r="D28" s="128">
        <v>876.05</v>
      </c>
      <c r="E28" s="128">
        <v>0</v>
      </c>
      <c r="F28" s="128">
        <v>0</v>
      </c>
      <c r="G28" s="128">
        <v>0</v>
      </c>
      <c r="H28" s="128">
        <v>0</v>
      </c>
      <c r="I28" s="128">
        <v>0</v>
      </c>
      <c r="J28" s="128">
        <v>0</v>
      </c>
      <c r="K28" s="128">
        <v>110243.59999999999</v>
      </c>
      <c r="L28" s="128">
        <v>0</v>
      </c>
      <c r="N28" s="40"/>
      <c r="O28" s="40"/>
      <c r="P28" s="40"/>
      <c r="R28" s="40"/>
      <c r="S28" s="40"/>
      <c r="T28" s="40"/>
      <c r="U28" s="430"/>
      <c r="V28" s="430"/>
      <c r="W28" s="430"/>
      <c r="X28" s="220"/>
    </row>
    <row r="29" spans="1:24">
      <c r="A29" s="3"/>
      <c r="B29" s="328"/>
      <c r="C29" s="328"/>
      <c r="D29" s="328"/>
      <c r="E29" s="328"/>
      <c r="F29" s="328"/>
      <c r="G29" s="328"/>
      <c r="H29" s="328"/>
      <c r="I29" s="328"/>
      <c r="J29" s="328"/>
      <c r="K29" s="328"/>
      <c r="L29" s="328"/>
      <c r="N29" s="40"/>
      <c r="O29" s="40"/>
      <c r="P29" s="40"/>
      <c r="R29" s="40"/>
      <c r="S29" s="40"/>
      <c r="T29" s="40"/>
      <c r="U29" s="430"/>
      <c r="V29" s="430"/>
      <c r="W29" s="430"/>
      <c r="X29" s="220"/>
    </row>
    <row r="30" spans="1:24">
      <c r="A30" s="3" t="s">
        <v>16</v>
      </c>
      <c r="B30" s="128">
        <v>28759770.379999999</v>
      </c>
      <c r="C30" s="128">
        <v>770031.71000000008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N30" s="40"/>
      <c r="O30" s="40"/>
      <c r="P30" s="40"/>
      <c r="R30" s="40"/>
      <c r="S30" s="40"/>
      <c r="T30" s="40"/>
      <c r="U30" s="430"/>
      <c r="V30" s="430"/>
      <c r="W30" s="430"/>
      <c r="X30" s="220"/>
    </row>
    <row r="31" spans="1:24">
      <c r="A31" s="3" t="s">
        <v>17</v>
      </c>
      <c r="B31" s="128">
        <v>24498956.530000001</v>
      </c>
      <c r="C31" s="128">
        <v>611964.39</v>
      </c>
      <c r="D31" s="128">
        <v>0</v>
      </c>
      <c r="E31" s="128">
        <v>40758.78</v>
      </c>
      <c r="F31" s="128">
        <v>0</v>
      </c>
      <c r="G31" s="128">
        <v>0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N31" s="40"/>
      <c r="O31" s="40"/>
      <c r="P31" s="40"/>
      <c r="R31" s="40"/>
      <c r="S31" s="40"/>
      <c r="T31" s="40"/>
      <c r="U31" s="430"/>
      <c r="V31" s="430"/>
      <c r="W31" s="430"/>
      <c r="X31" s="220"/>
    </row>
    <row r="32" spans="1:24" s="55" customFormat="1">
      <c r="A32" s="54" t="s">
        <v>18</v>
      </c>
      <c r="B32" s="128">
        <v>1546728.76</v>
      </c>
      <c r="C32" s="128">
        <v>44202.11</v>
      </c>
      <c r="D32" s="128">
        <v>22362.3</v>
      </c>
      <c r="E32" s="128">
        <v>33610.050000000003</v>
      </c>
      <c r="F32" s="128">
        <v>0</v>
      </c>
      <c r="G32" s="128">
        <v>0</v>
      </c>
      <c r="H32" s="128">
        <v>0</v>
      </c>
      <c r="I32" s="128">
        <v>0</v>
      </c>
      <c r="J32" s="128">
        <v>0</v>
      </c>
      <c r="K32" s="128">
        <v>397497.9</v>
      </c>
      <c r="L32" s="128">
        <v>0</v>
      </c>
      <c r="M32" s="66"/>
      <c r="N32" s="40"/>
      <c r="O32" s="40"/>
      <c r="P32" s="40"/>
      <c r="Q32"/>
      <c r="R32" s="40"/>
      <c r="S32" s="40"/>
      <c r="T32" s="40"/>
      <c r="U32" s="430"/>
      <c r="V32" s="430"/>
      <c r="W32" s="430"/>
      <c r="X32" s="220"/>
    </row>
    <row r="33" spans="1:24">
      <c r="A33" s="3" t="s">
        <v>19</v>
      </c>
      <c r="B33" s="128">
        <v>3489990.5500000003</v>
      </c>
      <c r="C33" s="128">
        <v>106907.68</v>
      </c>
      <c r="D33" s="128">
        <v>79585.73</v>
      </c>
      <c r="E33" s="128">
        <v>32791.17</v>
      </c>
      <c r="F33" s="128">
        <v>0</v>
      </c>
      <c r="G33" s="128">
        <v>0</v>
      </c>
      <c r="H33" s="128">
        <v>0</v>
      </c>
      <c r="I33" s="128">
        <v>0</v>
      </c>
      <c r="J33" s="128">
        <v>0</v>
      </c>
      <c r="K33" s="128">
        <v>435793.05000000005</v>
      </c>
      <c r="L33" s="128">
        <v>0</v>
      </c>
      <c r="N33" s="40"/>
      <c r="O33" s="40"/>
      <c r="P33" s="40"/>
      <c r="R33" s="40"/>
      <c r="S33" s="40"/>
      <c r="T33" s="40"/>
      <c r="U33" s="430"/>
      <c r="V33" s="430"/>
      <c r="W33" s="430"/>
      <c r="X33" s="220"/>
    </row>
    <row r="34" spans="1:24">
      <c r="A34" s="3" t="s">
        <v>20</v>
      </c>
      <c r="B34" s="128">
        <v>726144.8</v>
      </c>
      <c r="C34" s="128">
        <v>30572.34</v>
      </c>
      <c r="D34" s="128">
        <v>5714.01</v>
      </c>
      <c r="E34" s="128">
        <v>4443.8500000000004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260200.52</v>
      </c>
      <c r="L34" s="128">
        <v>0</v>
      </c>
      <c r="N34" s="40"/>
      <c r="O34" s="40"/>
      <c r="P34" s="40"/>
      <c r="R34" s="40"/>
      <c r="S34" s="40"/>
      <c r="T34" s="40"/>
      <c r="U34" s="430"/>
      <c r="V34" s="430"/>
      <c r="W34" s="430"/>
      <c r="X34" s="220"/>
    </row>
    <row r="35" spans="1:24">
      <c r="A35" s="3"/>
      <c r="B35" s="328"/>
      <c r="C35" s="328"/>
      <c r="D35" s="328"/>
      <c r="E35" s="328"/>
      <c r="F35" s="328"/>
      <c r="G35" s="328"/>
      <c r="H35" s="328"/>
      <c r="I35" s="328"/>
      <c r="J35" s="328"/>
      <c r="K35" s="328"/>
      <c r="L35" s="328"/>
      <c r="N35" s="40"/>
      <c r="O35" s="40"/>
      <c r="P35" s="40"/>
      <c r="R35" s="40"/>
      <c r="S35" s="40"/>
      <c r="T35" s="40"/>
      <c r="U35" s="430"/>
      <c r="V35" s="430"/>
      <c r="W35" s="430"/>
      <c r="X35" s="220"/>
    </row>
    <row r="36" spans="1:24">
      <c r="A36" s="3" t="s">
        <v>21</v>
      </c>
      <c r="B36" s="128">
        <v>940138.96</v>
      </c>
      <c r="C36" s="128">
        <v>13250.93</v>
      </c>
      <c r="D36" s="128">
        <v>11486.19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128">
        <v>0</v>
      </c>
      <c r="K36" s="128">
        <v>0</v>
      </c>
      <c r="L36" s="128">
        <v>0</v>
      </c>
      <c r="N36" s="40"/>
      <c r="O36" s="40"/>
      <c r="P36" s="40"/>
      <c r="R36" s="40"/>
      <c r="S36" s="40"/>
      <c r="T36" s="40"/>
      <c r="U36" s="430"/>
      <c r="V36" s="430"/>
      <c r="W36" s="430"/>
      <c r="X36" s="220"/>
    </row>
    <row r="37" spans="1:24">
      <c r="A37" s="3" t="s">
        <v>22</v>
      </c>
      <c r="B37" s="128">
        <v>4665928.93</v>
      </c>
      <c r="C37" s="128">
        <v>94840.7</v>
      </c>
      <c r="D37" s="128">
        <v>113794.72</v>
      </c>
      <c r="E37" s="128">
        <v>19719.98</v>
      </c>
      <c r="F37" s="128">
        <v>0</v>
      </c>
      <c r="G37" s="128">
        <v>0</v>
      </c>
      <c r="H37" s="128">
        <v>0</v>
      </c>
      <c r="I37" s="128">
        <v>0</v>
      </c>
      <c r="J37" s="128">
        <v>0</v>
      </c>
      <c r="K37" s="128">
        <v>0</v>
      </c>
      <c r="L37" s="128">
        <v>0</v>
      </c>
      <c r="N37" s="40"/>
      <c r="O37" s="40"/>
      <c r="P37" s="40"/>
      <c r="R37" s="40"/>
      <c r="S37" s="40"/>
      <c r="T37" s="40"/>
      <c r="U37" s="430"/>
      <c r="V37" s="430"/>
      <c r="W37" s="430"/>
      <c r="X37" s="220"/>
    </row>
    <row r="38" spans="1:24">
      <c r="A38" s="3" t="s">
        <v>23</v>
      </c>
      <c r="B38" s="128">
        <v>3081276.11</v>
      </c>
      <c r="C38" s="128">
        <v>67853.929999999993</v>
      </c>
      <c r="D38" s="128">
        <v>96933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437458.36</v>
      </c>
      <c r="L38" s="128">
        <v>56610.96</v>
      </c>
      <c r="P38" s="15"/>
    </row>
    <row r="39" spans="1:24">
      <c r="A39" s="12" t="s">
        <v>24</v>
      </c>
      <c r="B39" s="129">
        <v>1922097.3399999999</v>
      </c>
      <c r="C39" s="380">
        <v>41750.31</v>
      </c>
      <c r="D39" s="129">
        <v>20350.8</v>
      </c>
      <c r="E39" s="129">
        <v>4526.1499999999996</v>
      </c>
      <c r="F39" s="129">
        <v>0</v>
      </c>
      <c r="G39" s="129">
        <v>0</v>
      </c>
      <c r="H39" s="129">
        <v>0</v>
      </c>
      <c r="I39" s="129">
        <v>0</v>
      </c>
      <c r="J39" s="129">
        <v>0</v>
      </c>
      <c r="K39" s="129">
        <v>589509.69999999995</v>
      </c>
      <c r="L39" s="129">
        <v>0</v>
      </c>
      <c r="P39" s="15"/>
    </row>
    <row r="40" spans="1:24">
      <c r="A40" s="3"/>
      <c r="B40" s="32"/>
      <c r="C40" s="32"/>
      <c r="D40" s="32"/>
      <c r="E40" s="32"/>
      <c r="F40" s="32"/>
      <c r="G40" s="32"/>
      <c r="H40" s="32"/>
      <c r="I40" s="32"/>
      <c r="J40" s="50"/>
      <c r="K40" s="23"/>
      <c r="L40" s="50"/>
      <c r="P40" s="15"/>
    </row>
    <row r="41" spans="1:24">
      <c r="A41" s="3"/>
      <c r="M41" s="1"/>
      <c r="Q41" s="15"/>
    </row>
    <row r="42" spans="1:24">
      <c r="A42" s="3"/>
      <c r="B42" s="424"/>
      <c r="C42" s="424"/>
      <c r="D42" s="424"/>
      <c r="E42" s="424"/>
      <c r="F42" s="424"/>
      <c r="G42" s="424"/>
      <c r="H42" s="424"/>
      <c r="I42" s="428"/>
      <c r="J42" s="428"/>
      <c r="K42" s="428"/>
      <c r="L42" s="428"/>
      <c r="M42" s="1"/>
      <c r="Q42" s="15"/>
    </row>
    <row r="43" spans="1:24">
      <c r="A43" s="3"/>
      <c r="B43" s="424"/>
      <c r="C43" s="424"/>
      <c r="D43" s="424"/>
      <c r="E43" s="424"/>
      <c r="F43" s="424"/>
      <c r="G43" s="424"/>
      <c r="H43" s="424"/>
      <c r="I43" s="428"/>
      <c r="J43" s="428"/>
      <c r="K43" s="428"/>
      <c r="L43" s="428"/>
      <c r="M43" s="1"/>
    </row>
    <row r="44" spans="1:24">
      <c r="A44" s="3"/>
      <c r="B44" s="424"/>
      <c r="C44" s="424"/>
      <c r="D44" s="424"/>
      <c r="E44" s="424"/>
      <c r="F44" s="424"/>
      <c r="G44" s="424"/>
      <c r="H44" s="424"/>
      <c r="I44" s="428"/>
      <c r="J44" s="428"/>
      <c r="K44" s="428"/>
      <c r="L44" s="428"/>
      <c r="M44" s="1"/>
    </row>
    <row r="45" spans="1:24">
      <c r="A45" s="3"/>
      <c r="B45" s="424"/>
      <c r="C45" s="424"/>
      <c r="D45" s="424"/>
      <c r="E45" s="424"/>
      <c r="F45" s="424"/>
      <c r="G45" s="424"/>
      <c r="H45" s="424"/>
      <c r="I45" s="428"/>
      <c r="J45" s="428"/>
      <c r="K45" s="428"/>
      <c r="L45" s="428"/>
      <c r="M45" s="1"/>
    </row>
    <row r="46" spans="1:24">
      <c r="A46" s="3"/>
      <c r="B46" s="424"/>
      <c r="C46" s="424"/>
      <c r="D46" s="424"/>
      <c r="E46" s="424"/>
      <c r="F46" s="424"/>
      <c r="G46" s="424"/>
      <c r="H46" s="424"/>
      <c r="I46" s="428"/>
      <c r="J46" s="428"/>
      <c r="K46" s="428"/>
      <c r="L46" s="428"/>
      <c r="M46" s="1"/>
      <c r="Q46" s="15"/>
    </row>
    <row r="47" spans="1:24">
      <c r="A47" s="3"/>
      <c r="B47" s="424"/>
      <c r="C47" s="424"/>
      <c r="D47" s="424"/>
      <c r="E47" s="424"/>
      <c r="F47" s="424"/>
      <c r="G47" s="424"/>
      <c r="H47" s="424"/>
      <c r="I47" s="428"/>
      <c r="J47" s="428"/>
      <c r="K47" s="428"/>
      <c r="L47" s="428"/>
      <c r="M47" s="1"/>
      <c r="Q47" s="15"/>
    </row>
    <row r="48" spans="1:24">
      <c r="A48" s="3"/>
      <c r="B48" s="424"/>
      <c r="C48" s="424"/>
      <c r="D48" s="424"/>
      <c r="E48" s="424"/>
      <c r="F48" s="424"/>
      <c r="G48" s="424"/>
      <c r="H48" s="424"/>
      <c r="I48" s="428"/>
      <c r="J48" s="428"/>
      <c r="K48" s="428"/>
      <c r="L48" s="428"/>
      <c r="M48" s="1"/>
      <c r="Q48" s="15"/>
    </row>
    <row r="49" spans="1:17">
      <c r="A49" s="3"/>
      <c r="B49" s="424"/>
      <c r="C49" s="424"/>
      <c r="D49" s="424"/>
      <c r="E49" s="424"/>
      <c r="F49" s="424"/>
      <c r="G49" s="424"/>
      <c r="H49" s="424"/>
      <c r="I49" s="428"/>
      <c r="J49" s="428"/>
      <c r="K49" s="428"/>
      <c r="L49" s="428"/>
      <c r="M49" s="1"/>
      <c r="Q49" s="15"/>
    </row>
    <row r="50" spans="1:17">
      <c r="A50" s="3"/>
      <c r="B50" s="424"/>
      <c r="C50" s="424"/>
      <c r="D50" s="424"/>
      <c r="E50" s="424"/>
      <c r="F50" s="424"/>
      <c r="G50" s="424"/>
      <c r="H50" s="424"/>
      <c r="I50" s="428"/>
      <c r="J50" s="428"/>
      <c r="K50" s="428"/>
      <c r="L50" s="428"/>
      <c r="M50" s="1"/>
      <c r="Q50" s="15"/>
    </row>
    <row r="51" spans="1:17">
      <c r="A51" s="3"/>
      <c r="B51" s="424"/>
      <c r="C51" s="424"/>
      <c r="D51" s="424"/>
      <c r="E51" s="424"/>
      <c r="F51" s="424"/>
      <c r="G51" s="424"/>
      <c r="H51" s="424"/>
      <c r="I51" s="428"/>
      <c r="J51" s="428"/>
      <c r="K51" s="428"/>
      <c r="L51" s="428"/>
      <c r="M51" s="1"/>
      <c r="Q51" s="15"/>
    </row>
    <row r="52" spans="1:17">
      <c r="A52" s="3"/>
      <c r="B52" s="424"/>
      <c r="C52" s="424"/>
      <c r="D52" s="424"/>
      <c r="E52" s="424"/>
      <c r="F52" s="424"/>
      <c r="G52" s="424"/>
      <c r="H52" s="424"/>
      <c r="I52" s="428"/>
      <c r="J52" s="428"/>
      <c r="K52" s="428"/>
      <c r="L52" s="428"/>
      <c r="M52" s="1"/>
      <c r="Q52" s="15"/>
    </row>
    <row r="53" spans="1:17">
      <c r="A53" s="3"/>
      <c r="B53" s="424"/>
      <c r="C53" s="424"/>
      <c r="D53" s="424"/>
      <c r="E53" s="424"/>
      <c r="F53" s="424"/>
      <c r="G53" s="424"/>
      <c r="H53" s="424"/>
      <c r="I53" s="428"/>
      <c r="J53" s="428"/>
      <c r="K53" s="428"/>
      <c r="L53" s="428"/>
      <c r="M53" s="1"/>
      <c r="Q53" s="15"/>
    </row>
    <row r="54" spans="1:17">
      <c r="A54" s="3"/>
      <c r="B54" s="424"/>
      <c r="C54" s="424"/>
      <c r="D54" s="424"/>
      <c r="E54" s="424"/>
      <c r="F54" s="424"/>
      <c r="G54" s="424"/>
      <c r="H54" s="424"/>
      <c r="I54" s="428"/>
      <c r="J54" s="428"/>
      <c r="K54" s="428"/>
      <c r="L54" s="428"/>
      <c r="M54" s="1"/>
      <c r="Q54" s="15"/>
    </row>
    <row r="55" spans="1:17">
      <c r="A55" s="3"/>
      <c r="B55" s="424"/>
      <c r="C55" s="424"/>
      <c r="D55" s="424"/>
      <c r="E55" s="424"/>
      <c r="F55" s="424"/>
      <c r="G55" s="424"/>
      <c r="H55" s="424"/>
      <c r="I55" s="428"/>
      <c r="J55" s="428"/>
      <c r="K55" s="428"/>
      <c r="L55" s="428"/>
      <c r="M55" s="1"/>
      <c r="Q55" s="15"/>
    </row>
    <row r="56" spans="1:17">
      <c r="A56" s="3"/>
      <c r="B56" s="424"/>
      <c r="C56" s="424"/>
      <c r="D56" s="424"/>
      <c r="E56" s="424"/>
      <c r="F56" s="424"/>
      <c r="G56" s="424"/>
      <c r="H56" s="424"/>
      <c r="I56" s="428"/>
      <c r="J56" s="428"/>
      <c r="K56" s="428"/>
      <c r="L56" s="428"/>
      <c r="M56" s="1"/>
      <c r="Q56" s="15"/>
    </row>
    <row r="57" spans="1:17">
      <c r="A57" s="3"/>
      <c r="B57" s="424"/>
      <c r="C57" s="424"/>
      <c r="D57" s="424"/>
      <c r="E57" s="424"/>
      <c r="F57" s="424"/>
      <c r="G57" s="424"/>
      <c r="H57" s="424"/>
      <c r="I57" s="428"/>
      <c r="J57" s="428"/>
      <c r="K57" s="428"/>
      <c r="L57" s="428"/>
      <c r="M57" s="1"/>
      <c r="Q57" s="15"/>
    </row>
    <row r="58" spans="1:17">
      <c r="A58" s="3"/>
      <c r="B58" s="424"/>
      <c r="C58" s="424"/>
      <c r="D58" s="424"/>
      <c r="E58" s="424"/>
      <c r="F58" s="424"/>
      <c r="G58" s="424"/>
      <c r="H58" s="424"/>
      <c r="I58" s="428"/>
      <c r="J58" s="428"/>
      <c r="K58" s="428"/>
      <c r="L58" s="428"/>
      <c r="M58" s="1"/>
      <c r="Q58" s="15"/>
    </row>
    <row r="59" spans="1:17">
      <c r="A59" s="3"/>
      <c r="B59" s="424"/>
      <c r="C59" s="424"/>
      <c r="D59" s="424"/>
      <c r="E59" s="424"/>
      <c r="F59" s="424"/>
      <c r="G59" s="424"/>
      <c r="H59" s="424"/>
      <c r="I59" s="428"/>
      <c r="J59" s="428"/>
      <c r="K59" s="428"/>
      <c r="L59" s="428"/>
      <c r="M59" s="1"/>
      <c r="Q59" s="15"/>
    </row>
    <row r="60" spans="1:17">
      <c r="A60" s="3"/>
      <c r="B60" s="424"/>
      <c r="C60" s="424"/>
      <c r="D60" s="424"/>
      <c r="E60" s="424"/>
      <c r="F60" s="424"/>
      <c r="G60" s="424"/>
      <c r="H60" s="424"/>
      <c r="I60" s="428"/>
      <c r="J60" s="428"/>
      <c r="K60" s="428"/>
      <c r="L60" s="428"/>
      <c r="M60" s="1"/>
      <c r="Q60" s="15"/>
    </row>
    <row r="61" spans="1:17">
      <c r="A61" s="3"/>
      <c r="B61" s="424"/>
      <c r="C61" s="424"/>
      <c r="D61" s="424"/>
      <c r="E61" s="424"/>
      <c r="F61" s="424"/>
      <c r="G61" s="424"/>
      <c r="H61" s="424"/>
      <c r="I61" s="428"/>
      <c r="J61" s="428"/>
      <c r="K61" s="428"/>
      <c r="L61" s="428"/>
      <c r="M61" s="1"/>
      <c r="Q61" s="15"/>
    </row>
    <row r="62" spans="1:17">
      <c r="A62" s="3"/>
      <c r="B62" s="424"/>
      <c r="C62" s="424"/>
      <c r="D62" s="424"/>
      <c r="E62" s="424"/>
      <c r="F62" s="424"/>
      <c r="G62" s="424"/>
      <c r="H62" s="424"/>
      <c r="I62" s="428"/>
      <c r="J62" s="428"/>
      <c r="K62" s="428"/>
      <c r="L62" s="428"/>
      <c r="M62" s="1"/>
      <c r="Q62" s="15"/>
    </row>
    <row r="63" spans="1:17">
      <c r="A63" s="3"/>
      <c r="B63" s="424"/>
      <c r="C63" s="424"/>
      <c r="D63" s="424"/>
      <c r="E63" s="424"/>
      <c r="F63" s="424"/>
      <c r="G63" s="424"/>
      <c r="H63" s="424"/>
      <c r="I63" s="428"/>
      <c r="J63" s="428"/>
      <c r="K63" s="428"/>
      <c r="L63" s="428"/>
      <c r="M63" s="1"/>
    </row>
    <row r="64" spans="1:17">
      <c r="A64" s="3"/>
      <c r="B64" s="424"/>
      <c r="C64" s="424"/>
      <c r="D64" s="424"/>
      <c r="E64" s="424"/>
      <c r="F64" s="424"/>
      <c r="G64" s="424"/>
      <c r="H64" s="424"/>
      <c r="I64" s="428"/>
      <c r="J64" s="428"/>
      <c r="K64" s="428"/>
      <c r="L64" s="428"/>
      <c r="M64" s="1"/>
    </row>
    <row r="65" spans="1:13">
      <c r="A65" s="3"/>
      <c r="B65" s="424"/>
      <c r="C65" s="424"/>
      <c r="D65" s="424"/>
      <c r="E65" s="424"/>
      <c r="F65" s="424"/>
      <c r="G65" s="424"/>
      <c r="H65" s="424"/>
      <c r="I65" s="428"/>
      <c r="J65" s="428"/>
      <c r="K65" s="428"/>
      <c r="L65" s="428"/>
      <c r="M65" s="1"/>
    </row>
    <row r="66" spans="1:13">
      <c r="A66" s="3"/>
      <c r="B66" s="424"/>
      <c r="C66" s="424"/>
      <c r="D66" s="424"/>
      <c r="E66" s="424"/>
      <c r="F66" s="424"/>
      <c r="G66" s="424"/>
      <c r="H66" s="424"/>
      <c r="I66" s="428"/>
      <c r="J66" s="428"/>
      <c r="K66" s="428"/>
      <c r="L66" s="428"/>
      <c r="M66" s="1"/>
    </row>
    <row r="67" spans="1:13">
      <c r="A67" s="3"/>
      <c r="B67" s="424"/>
      <c r="C67" s="424"/>
      <c r="D67" s="424"/>
      <c r="E67" s="424"/>
      <c r="F67" s="424"/>
      <c r="G67" s="424"/>
      <c r="H67" s="424"/>
      <c r="I67" s="428"/>
      <c r="J67" s="428"/>
      <c r="K67" s="428"/>
      <c r="L67" s="428"/>
      <c r="M67" s="1"/>
    </row>
    <row r="68" spans="1:13">
      <c r="A68" s="3"/>
      <c r="B68" s="424"/>
      <c r="C68" s="424"/>
      <c r="D68" s="424"/>
      <c r="E68" s="424"/>
      <c r="F68" s="424"/>
      <c r="G68" s="424"/>
      <c r="H68" s="424"/>
      <c r="I68" s="428"/>
      <c r="J68" s="428"/>
      <c r="K68" s="428"/>
      <c r="L68" s="428"/>
      <c r="M68" s="1"/>
    </row>
    <row r="69" spans="1:13">
      <c r="A69" s="3"/>
      <c r="B69" s="424"/>
      <c r="C69" s="424"/>
      <c r="D69" s="424"/>
      <c r="E69" s="424"/>
      <c r="F69" s="424"/>
      <c r="G69" s="424"/>
      <c r="H69" s="424"/>
      <c r="I69" s="428"/>
      <c r="J69" s="428"/>
      <c r="K69" s="428"/>
      <c r="L69" s="428"/>
      <c r="M69" s="1"/>
    </row>
    <row r="71" spans="1:13">
      <c r="A71" s="3"/>
      <c r="M71" s="1"/>
    </row>
    <row r="72" spans="1:13">
      <c r="A72" s="3"/>
      <c r="M72" s="1"/>
    </row>
    <row r="73" spans="1:13">
      <c r="A73" s="3"/>
      <c r="M73" s="1"/>
    </row>
    <row r="75" spans="1:13">
      <c r="A75" s="3"/>
      <c r="B75" s="40"/>
      <c r="C75" s="40"/>
      <c r="D75" s="40"/>
      <c r="E75" s="40"/>
      <c r="F75" s="40"/>
      <c r="G75" s="40"/>
      <c r="H75" s="40"/>
      <c r="I75" s="430"/>
      <c r="J75" s="430"/>
      <c r="K75" s="430"/>
      <c r="M75" s="1"/>
    </row>
    <row r="76" spans="1:13">
      <c r="A76" s="3"/>
      <c r="B76" s="40"/>
      <c r="C76" s="40"/>
      <c r="D76" s="40"/>
      <c r="E76" s="40"/>
      <c r="F76" s="40"/>
      <c r="G76" s="40"/>
      <c r="H76" s="40"/>
      <c r="I76" s="430"/>
      <c r="J76" s="430"/>
      <c r="K76" s="430"/>
      <c r="M76" s="1"/>
    </row>
    <row r="77" spans="1:13">
      <c r="A77" s="3"/>
      <c r="B77" s="40"/>
      <c r="C77" s="40"/>
      <c r="D77" s="40"/>
      <c r="E77" s="40"/>
      <c r="F77" s="40"/>
      <c r="G77" s="40"/>
      <c r="H77" s="40"/>
      <c r="I77" s="430"/>
      <c r="J77" s="430"/>
      <c r="K77" s="430"/>
      <c r="M77" s="1"/>
    </row>
    <row r="78" spans="1:13">
      <c r="A78" s="3"/>
      <c r="B78" s="40"/>
      <c r="C78" s="40"/>
      <c r="D78" s="40"/>
      <c r="E78" s="40"/>
      <c r="F78" s="40"/>
      <c r="G78" s="40"/>
      <c r="H78" s="40"/>
      <c r="I78" s="430"/>
      <c r="J78" s="430"/>
      <c r="K78" s="430"/>
      <c r="M78" s="1"/>
    </row>
    <row r="80" spans="1:13">
      <c r="A80" s="3"/>
      <c r="B80" s="3"/>
      <c r="C80" s="3"/>
      <c r="D80" s="3"/>
      <c r="E80" s="3"/>
      <c r="F80" s="3"/>
      <c r="G80" s="3"/>
      <c r="H80" s="3"/>
      <c r="I80" s="195"/>
      <c r="J80" s="195"/>
      <c r="K80" s="195"/>
      <c r="M80" s="1"/>
    </row>
    <row r="81" spans="1:11">
      <c r="A81" s="3"/>
      <c r="B81" s="3"/>
      <c r="C81" s="3"/>
      <c r="D81" s="3"/>
      <c r="E81" s="3"/>
      <c r="F81" s="3"/>
      <c r="G81" s="3"/>
      <c r="H81" s="3"/>
      <c r="I81" s="195"/>
      <c r="J81" s="195"/>
    </row>
    <row r="82" spans="1:11">
      <c r="A82" s="3"/>
      <c r="B82" s="3"/>
      <c r="C82" s="3"/>
      <c r="D82" s="3"/>
      <c r="E82" s="3"/>
      <c r="F82" s="3"/>
      <c r="G82" s="3"/>
      <c r="H82" s="3"/>
      <c r="I82" s="195"/>
      <c r="J82" s="195"/>
    </row>
    <row r="83" spans="1:11">
      <c r="A83" s="3"/>
      <c r="B83" s="3"/>
      <c r="C83" s="3"/>
      <c r="D83" s="3"/>
      <c r="E83" s="3"/>
      <c r="F83" s="3"/>
      <c r="G83" s="3"/>
      <c r="H83" s="3"/>
      <c r="I83" s="195"/>
      <c r="J83" s="195"/>
    </row>
    <row r="84" spans="1:11">
      <c r="A84" s="3"/>
      <c r="B84" s="3"/>
      <c r="C84" s="3"/>
      <c r="D84" s="3"/>
      <c r="E84" s="3"/>
      <c r="F84" s="3"/>
      <c r="G84" s="3"/>
      <c r="H84" s="3"/>
      <c r="I84" s="195"/>
      <c r="J84" s="195"/>
      <c r="K84" s="195"/>
    </row>
    <row r="85" spans="1:11">
      <c r="A85" s="3"/>
      <c r="B85" s="3"/>
      <c r="C85" s="3"/>
      <c r="D85" s="3"/>
      <c r="E85" s="3"/>
      <c r="F85" s="3"/>
      <c r="G85" s="3"/>
      <c r="H85" s="3"/>
      <c r="I85" s="195"/>
      <c r="J85" s="195"/>
      <c r="K85" s="195"/>
    </row>
    <row r="86" spans="1:11">
      <c r="A86" s="3"/>
      <c r="B86" s="3"/>
      <c r="C86" s="3"/>
      <c r="D86" s="3"/>
      <c r="E86" s="3"/>
      <c r="F86" s="3"/>
      <c r="G86" s="3"/>
      <c r="H86" s="3"/>
      <c r="I86" s="195"/>
      <c r="J86" s="195"/>
      <c r="K86" s="195"/>
    </row>
    <row r="87" spans="1:11">
      <c r="A87" s="3"/>
      <c r="B87" s="3"/>
      <c r="C87" s="3"/>
      <c r="D87" s="3"/>
      <c r="E87" s="3"/>
      <c r="F87" s="3"/>
      <c r="G87" s="3"/>
      <c r="H87" s="3"/>
      <c r="I87" s="195"/>
      <c r="J87" s="195"/>
      <c r="K87" s="195"/>
    </row>
    <row r="88" spans="1:11">
      <c r="A88" s="3"/>
      <c r="B88" s="3"/>
      <c r="C88" s="3"/>
      <c r="D88" s="3"/>
      <c r="E88" s="3"/>
      <c r="F88" s="3"/>
      <c r="G88" s="3"/>
      <c r="H88" s="3"/>
      <c r="I88" s="195"/>
      <c r="J88" s="195"/>
      <c r="K88" s="195"/>
    </row>
    <row r="89" spans="1:11">
      <c r="A89" s="3"/>
      <c r="B89" s="3"/>
      <c r="C89" s="3"/>
      <c r="D89" s="3"/>
      <c r="E89" s="3"/>
      <c r="F89" s="3"/>
      <c r="G89" s="3"/>
      <c r="H89" s="3"/>
      <c r="I89" s="195"/>
      <c r="J89" s="195"/>
      <c r="K89" s="195"/>
    </row>
    <row r="90" spans="1:11">
      <c r="A90" s="3"/>
      <c r="B90" s="3"/>
      <c r="C90" s="3"/>
      <c r="D90" s="3"/>
      <c r="E90" s="3"/>
      <c r="F90" s="3"/>
      <c r="G90" s="3"/>
      <c r="H90" s="3"/>
      <c r="I90" s="195"/>
      <c r="J90" s="195"/>
      <c r="K90" s="195"/>
    </row>
    <row r="91" spans="1:11">
      <c r="A91" s="3"/>
      <c r="B91" s="3"/>
      <c r="C91" s="3"/>
      <c r="D91" s="3"/>
      <c r="E91" s="3"/>
      <c r="F91" s="3"/>
      <c r="G91" s="3"/>
      <c r="H91" s="3"/>
      <c r="I91" s="195"/>
      <c r="J91" s="195"/>
      <c r="K91" s="195"/>
    </row>
    <row r="92" spans="1:11">
      <c r="A92" s="3"/>
      <c r="B92" s="3"/>
      <c r="C92" s="3"/>
      <c r="D92" s="3"/>
      <c r="E92" s="3"/>
      <c r="F92" s="3"/>
      <c r="G92" s="3"/>
      <c r="H92" s="3"/>
      <c r="I92" s="195"/>
      <c r="J92" s="195"/>
      <c r="K92" s="195"/>
    </row>
    <row r="93" spans="1:11">
      <c r="A93" s="3"/>
      <c r="B93" s="3"/>
      <c r="C93" s="3"/>
      <c r="D93" s="3"/>
      <c r="E93" s="3"/>
      <c r="F93" s="3"/>
      <c r="G93" s="3"/>
      <c r="H93" s="3"/>
      <c r="I93" s="195"/>
      <c r="J93" s="195"/>
      <c r="K93" s="195"/>
    </row>
    <row r="94" spans="1:11">
      <c r="A94" s="3"/>
      <c r="B94" s="3"/>
      <c r="C94" s="3"/>
      <c r="D94" s="3"/>
      <c r="E94" s="3"/>
      <c r="F94" s="3"/>
      <c r="G94" s="3"/>
      <c r="H94" s="3"/>
      <c r="I94" s="195"/>
      <c r="J94" s="195"/>
      <c r="K94" s="195"/>
    </row>
  </sheetData>
  <mergeCells count="9">
    <mergeCell ref="A1:L1"/>
    <mergeCell ref="A3:L3"/>
    <mergeCell ref="K6:K9"/>
    <mergeCell ref="B5:H5"/>
    <mergeCell ref="G7:G9"/>
    <mergeCell ref="H7:H9"/>
    <mergeCell ref="F7:F9"/>
    <mergeCell ref="L6:L9"/>
    <mergeCell ref="D7:D9"/>
  </mergeCells>
  <phoneticPr fontId="0" type="noConversion"/>
  <printOptions horizontalCentered="1"/>
  <pageMargins left="0.59" right="0.56000000000000005" top="0.83" bottom="1" header="0.67" footer="0.5"/>
  <pageSetup scale="66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"/>
  <sheetViews>
    <sheetView topLeftCell="J1" zoomScaleNormal="100" workbookViewId="0">
      <selection activeCell="M12" sqref="M12"/>
    </sheetView>
  </sheetViews>
  <sheetFormatPr defaultRowHeight="12.75"/>
  <cols>
    <col min="1" max="1" width="17.28515625" customWidth="1"/>
    <col min="2" max="2" width="15" customWidth="1"/>
    <col min="3" max="3" width="17.28515625" customWidth="1"/>
    <col min="4" max="4" width="12.85546875" style="220" customWidth="1"/>
    <col min="5" max="5" width="14.85546875" style="220" customWidth="1"/>
    <col min="6" max="6" width="12.28515625" style="220" customWidth="1"/>
    <col min="7" max="7" width="14.85546875" style="220" customWidth="1"/>
    <col min="8" max="8" width="14.5703125" style="220" customWidth="1"/>
    <col min="9" max="9" width="15.28515625" style="220" customWidth="1"/>
    <col min="10" max="11" width="16.42578125" style="220" customWidth="1"/>
    <col min="12" max="12" width="13.7109375" style="220" customWidth="1"/>
    <col min="13" max="13" width="14.5703125" style="220" customWidth="1"/>
    <col min="14" max="14" width="14" customWidth="1"/>
    <col min="15" max="15" width="11.140625" bestFit="1" customWidth="1"/>
    <col min="16" max="16" width="16.140625" bestFit="1" customWidth="1"/>
    <col min="17" max="17" width="24" customWidth="1"/>
    <col min="18" max="18" width="16.42578125" customWidth="1"/>
    <col min="21" max="21" width="10.28515625" bestFit="1" customWidth="1"/>
  </cols>
  <sheetData>
    <row r="1" spans="1:26">
      <c r="A1" s="534" t="s">
        <v>117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</row>
    <row r="2" spans="1:26">
      <c r="A2" s="3"/>
      <c r="B2" s="3"/>
      <c r="C2" s="3"/>
    </row>
    <row r="3" spans="1:26">
      <c r="A3" s="540" t="s">
        <v>280</v>
      </c>
      <c r="B3" s="541"/>
      <c r="C3" s="541"/>
      <c r="D3" s="534"/>
      <c r="E3" s="534"/>
      <c r="F3" s="534"/>
      <c r="G3" s="534"/>
      <c r="H3" s="534"/>
      <c r="I3" s="534"/>
      <c r="J3" s="534"/>
      <c r="K3" s="534"/>
      <c r="L3" s="534"/>
      <c r="M3" s="534"/>
    </row>
    <row r="4" spans="1:26" ht="13.5" thickBot="1">
      <c r="A4" s="11"/>
      <c r="B4" s="11"/>
      <c r="C4" s="11"/>
      <c r="D4" s="215"/>
      <c r="E4" s="215"/>
      <c r="F4" s="215"/>
      <c r="G4" s="215"/>
      <c r="H4" s="215"/>
      <c r="I4" s="215"/>
      <c r="J4" s="215"/>
      <c r="K4" s="215"/>
      <c r="L4" s="215"/>
      <c r="M4" s="215"/>
    </row>
    <row r="5" spans="1:26" ht="13.5" thickTop="1">
      <c r="A5" s="3"/>
      <c r="B5" s="576" t="s">
        <v>149</v>
      </c>
      <c r="C5" s="552" t="s">
        <v>182</v>
      </c>
      <c r="D5" s="195"/>
      <c r="E5" s="195"/>
      <c r="F5" s="195"/>
      <c r="G5" s="196"/>
      <c r="H5" s="579" t="s">
        <v>219</v>
      </c>
      <c r="I5" s="558"/>
      <c r="J5" s="558"/>
      <c r="K5" s="558"/>
      <c r="L5" s="580"/>
      <c r="M5" s="195"/>
    </row>
    <row r="6" spans="1:26" ht="15" customHeight="1">
      <c r="A6" s="3"/>
      <c r="B6" s="577"/>
      <c r="C6" s="518"/>
      <c r="D6" s="544" t="s">
        <v>185</v>
      </c>
      <c r="E6" s="544" t="s">
        <v>183</v>
      </c>
      <c r="F6" s="544" t="s">
        <v>184</v>
      </c>
      <c r="G6" s="195"/>
      <c r="H6" s="552" t="s">
        <v>240</v>
      </c>
      <c r="I6" s="552" t="s">
        <v>241</v>
      </c>
      <c r="J6" s="552" t="s">
        <v>232</v>
      </c>
      <c r="K6" s="552" t="s">
        <v>233</v>
      </c>
      <c r="L6" s="552" t="s">
        <v>236</v>
      </c>
      <c r="M6" s="212" t="s">
        <v>34</v>
      </c>
    </row>
    <row r="7" spans="1:26">
      <c r="A7" s="3" t="s">
        <v>75</v>
      </c>
      <c r="B7" s="577"/>
      <c r="C7" s="519"/>
      <c r="D7" s="504"/>
      <c r="E7" s="504"/>
      <c r="F7" s="504"/>
      <c r="G7" s="552" t="s">
        <v>180</v>
      </c>
      <c r="H7" s="519"/>
      <c r="I7" s="519"/>
      <c r="J7" s="519"/>
      <c r="K7" s="519"/>
      <c r="L7" s="519"/>
      <c r="M7" s="212" t="s">
        <v>50</v>
      </c>
    </row>
    <row r="8" spans="1:26">
      <c r="A8" s="3" t="s">
        <v>31</v>
      </c>
      <c r="B8" s="577"/>
      <c r="C8" s="519"/>
      <c r="D8" s="504"/>
      <c r="E8" s="504"/>
      <c r="F8" s="504"/>
      <c r="G8" s="553"/>
      <c r="H8" s="519"/>
      <c r="I8" s="519"/>
      <c r="J8" s="519"/>
      <c r="K8" s="519"/>
      <c r="L8" s="519"/>
      <c r="M8" s="212" t="s">
        <v>49</v>
      </c>
    </row>
    <row r="9" spans="1:26" ht="13.5" thickBot="1">
      <c r="A9" s="7" t="s">
        <v>129</v>
      </c>
      <c r="B9" s="578"/>
      <c r="C9" s="520"/>
      <c r="D9" s="505"/>
      <c r="E9" s="505"/>
      <c r="F9" s="505"/>
      <c r="G9" s="532"/>
      <c r="H9" s="520"/>
      <c r="I9" s="520"/>
      <c r="J9" s="520"/>
      <c r="K9" s="520"/>
      <c r="L9" s="520"/>
      <c r="M9" s="222" t="s">
        <v>61</v>
      </c>
    </row>
    <row r="10" spans="1:26" s="294" customFormat="1">
      <c r="A10" s="278" t="s">
        <v>0</v>
      </c>
      <c r="B10" s="223">
        <f>SUM(B12:B39)</f>
        <v>122350.54</v>
      </c>
      <c r="C10" s="223">
        <f>SUM(C12:C39)</f>
        <v>70953.45</v>
      </c>
      <c r="D10" s="223">
        <f t="shared" ref="D10:M10" si="0">SUM(D12:D39)</f>
        <v>0</v>
      </c>
      <c r="E10" s="293">
        <f t="shared" si="0"/>
        <v>26366577.25</v>
      </c>
      <c r="F10" s="223">
        <f t="shared" si="0"/>
        <v>512433.83999999997</v>
      </c>
      <c r="G10" s="223">
        <f>SUM(G12:G39)</f>
        <v>18363626.220000003</v>
      </c>
      <c r="H10" s="223">
        <f>SUM(H12:H39)</f>
        <v>34236479.18</v>
      </c>
      <c r="I10" s="223">
        <f>SUM(I12:I39)</f>
        <v>0</v>
      </c>
      <c r="J10" s="223">
        <f t="shared" si="0"/>
        <v>0</v>
      </c>
      <c r="K10" s="223">
        <f t="shared" si="0"/>
        <v>0</v>
      </c>
      <c r="L10" s="223">
        <f t="shared" si="0"/>
        <v>0</v>
      </c>
      <c r="M10" s="223">
        <f t="shared" si="0"/>
        <v>49409195.449999996</v>
      </c>
    </row>
    <row r="11" spans="1:26">
      <c r="A11" s="3"/>
      <c r="B11" s="3"/>
      <c r="C11" s="3"/>
      <c r="D11" s="218"/>
      <c r="E11" s="218"/>
      <c r="F11" s="218"/>
      <c r="G11" s="224"/>
      <c r="H11" s="224"/>
      <c r="I11" s="224"/>
      <c r="J11" s="218"/>
      <c r="K11" s="218"/>
      <c r="L11" s="218"/>
      <c r="M11" s="218" t="s">
        <v>244</v>
      </c>
    </row>
    <row r="12" spans="1:26">
      <c r="A12" s="195" t="s">
        <v>1</v>
      </c>
      <c r="B12" s="128">
        <v>0</v>
      </c>
      <c r="C12" s="128">
        <v>0</v>
      </c>
      <c r="D12" s="128">
        <v>0</v>
      </c>
      <c r="E12" s="128">
        <v>0</v>
      </c>
      <c r="F12" s="128">
        <v>0</v>
      </c>
      <c r="G12" s="128">
        <v>444202.7</v>
      </c>
      <c r="H12" s="128">
        <v>1163834.25</v>
      </c>
      <c r="I12" s="128">
        <v>0</v>
      </c>
      <c r="J12" s="128">
        <v>0</v>
      </c>
      <c r="K12" s="128">
        <v>0</v>
      </c>
      <c r="L12" s="128">
        <v>0</v>
      </c>
      <c r="M12" s="128">
        <v>1997562.7699999998</v>
      </c>
      <c r="O12" s="40"/>
      <c r="P12" s="40"/>
      <c r="Q12" s="427"/>
      <c r="R12" s="427"/>
      <c r="S12" s="427"/>
      <c r="T12" s="427"/>
      <c r="U12" s="427"/>
      <c r="V12" s="197"/>
      <c r="W12" s="197"/>
      <c r="X12" s="197"/>
      <c r="Y12" s="197"/>
      <c r="Z12" s="427"/>
    </row>
    <row r="13" spans="1:26">
      <c r="A13" s="195" t="s">
        <v>2</v>
      </c>
      <c r="B13" s="128">
        <v>0</v>
      </c>
      <c r="C13" s="128">
        <v>0</v>
      </c>
      <c r="D13" s="128">
        <v>0</v>
      </c>
      <c r="E13" s="128">
        <v>0</v>
      </c>
      <c r="F13" s="128">
        <v>29120.63</v>
      </c>
      <c r="G13" s="128">
        <v>2237578</v>
      </c>
      <c r="H13" s="128">
        <v>2953627.1300000004</v>
      </c>
      <c r="I13" s="128">
        <v>0</v>
      </c>
      <c r="J13" s="128">
        <v>0</v>
      </c>
      <c r="K13" s="128">
        <v>0</v>
      </c>
      <c r="L13" s="128">
        <v>0</v>
      </c>
      <c r="M13" s="128">
        <v>4449646.209999999</v>
      </c>
      <c r="O13" s="40"/>
      <c r="P13" s="40"/>
      <c r="Q13" s="428"/>
      <c r="R13" s="428"/>
      <c r="S13" s="428"/>
      <c r="T13" s="428"/>
      <c r="U13" s="428"/>
      <c r="V13" s="220"/>
      <c r="W13" s="220"/>
      <c r="X13" s="220"/>
      <c r="Y13" s="220"/>
      <c r="Z13" s="428"/>
    </row>
    <row r="14" spans="1:26" s="23" customFormat="1">
      <c r="A14" s="32" t="s">
        <v>3</v>
      </c>
      <c r="B14" s="128">
        <v>0</v>
      </c>
      <c r="C14" s="128">
        <v>5125.24</v>
      </c>
      <c r="D14" s="127">
        <v>0</v>
      </c>
      <c r="E14" s="128">
        <v>9064815.8900000006</v>
      </c>
      <c r="F14" s="128">
        <v>41202.58</v>
      </c>
      <c r="G14" s="128">
        <v>11121586.130000001</v>
      </c>
      <c r="H14" s="128">
        <v>8523324.4199999999</v>
      </c>
      <c r="I14" s="128">
        <v>0</v>
      </c>
      <c r="J14" s="128">
        <v>0</v>
      </c>
      <c r="K14" s="128">
        <v>0</v>
      </c>
      <c r="L14" s="128">
        <v>0</v>
      </c>
      <c r="M14" s="128">
        <v>1970885.5399999991</v>
      </c>
      <c r="O14" s="40"/>
      <c r="P14" s="40"/>
      <c r="Q14" s="428"/>
      <c r="R14" s="428"/>
      <c r="S14" s="428"/>
      <c r="T14" s="428"/>
      <c r="U14" s="428"/>
      <c r="V14" s="220"/>
      <c r="W14" s="220"/>
      <c r="X14" s="220"/>
      <c r="Y14" s="220"/>
      <c r="Z14" s="428"/>
    </row>
    <row r="15" spans="1:26">
      <c r="A15" s="195" t="s">
        <v>4</v>
      </c>
      <c r="B15" s="128">
        <v>5488</v>
      </c>
      <c r="C15" s="128">
        <v>8074</v>
      </c>
      <c r="D15" s="128">
        <v>0</v>
      </c>
      <c r="E15" s="128">
        <v>8095484.919999999</v>
      </c>
      <c r="F15" s="128">
        <v>69819.060000000012</v>
      </c>
      <c r="G15" s="310"/>
      <c r="H15" s="310">
        <v>2311308.5299999998</v>
      </c>
      <c r="I15" s="128">
        <v>0</v>
      </c>
      <c r="J15" s="128">
        <v>0</v>
      </c>
      <c r="K15" s="128">
        <v>0</v>
      </c>
      <c r="L15" s="128">
        <v>0</v>
      </c>
      <c r="M15" s="128">
        <v>1235698.04</v>
      </c>
      <c r="O15" s="40"/>
      <c r="P15" s="40"/>
      <c r="Q15" s="427"/>
      <c r="R15" s="427"/>
      <c r="S15" s="427"/>
      <c r="T15" s="427"/>
      <c r="U15" s="428"/>
      <c r="V15" s="197"/>
      <c r="W15" s="197"/>
      <c r="X15" s="197"/>
      <c r="Y15" s="197"/>
      <c r="Z15" s="428"/>
    </row>
    <row r="16" spans="1:26">
      <c r="A16" s="195" t="s">
        <v>5</v>
      </c>
      <c r="B16" s="128">
        <v>0</v>
      </c>
      <c r="C16" s="128">
        <v>0</v>
      </c>
      <c r="D16" s="127">
        <v>0</v>
      </c>
      <c r="E16" s="310">
        <v>0</v>
      </c>
      <c r="F16" s="128">
        <v>7571.56</v>
      </c>
      <c r="G16" s="128">
        <v>292907.98</v>
      </c>
      <c r="H16" s="128">
        <v>564346.59000000008</v>
      </c>
      <c r="I16" s="128">
        <v>0</v>
      </c>
      <c r="J16" s="128">
        <v>0</v>
      </c>
      <c r="K16" s="128">
        <v>0</v>
      </c>
      <c r="L16" s="128">
        <v>0</v>
      </c>
      <c r="M16" s="128">
        <v>2410552.4299999997</v>
      </c>
      <c r="O16" s="40"/>
      <c r="P16" s="40"/>
      <c r="Q16" s="428"/>
      <c r="R16" s="428"/>
      <c r="S16" s="428"/>
      <c r="T16" s="428"/>
      <c r="U16" s="427"/>
      <c r="V16" s="220"/>
      <c r="W16" s="220"/>
      <c r="X16" s="220"/>
      <c r="Y16" s="220"/>
      <c r="Z16" s="428"/>
    </row>
    <row r="17" spans="1:26">
      <c r="A17" s="197"/>
      <c r="B17" s="328"/>
      <c r="C17" s="328"/>
      <c r="D17" s="328"/>
      <c r="E17" s="328"/>
      <c r="F17" s="328"/>
      <c r="G17" s="328"/>
      <c r="H17" s="328"/>
      <c r="I17" s="128"/>
      <c r="J17" s="128"/>
      <c r="K17" s="128"/>
      <c r="L17" s="128"/>
      <c r="M17" s="341"/>
      <c r="O17" s="40"/>
      <c r="P17" s="40"/>
      <c r="Q17" s="428"/>
      <c r="R17" s="428"/>
      <c r="S17" s="428"/>
      <c r="T17" s="428"/>
      <c r="U17" s="427"/>
      <c r="V17" s="220"/>
      <c r="W17" s="220"/>
      <c r="X17" s="220"/>
      <c r="Y17" s="220"/>
      <c r="Z17" s="428"/>
    </row>
    <row r="18" spans="1:26">
      <c r="A18" s="195" t="s">
        <v>6</v>
      </c>
      <c r="B18" s="128">
        <v>0</v>
      </c>
      <c r="C18" s="128">
        <v>0</v>
      </c>
      <c r="D18" s="128">
        <v>0</v>
      </c>
      <c r="E18" s="128">
        <v>843190.43</v>
      </c>
      <c r="F18" s="128">
        <v>0</v>
      </c>
      <c r="G18" s="128"/>
      <c r="H18" s="128">
        <v>323993.31999999995</v>
      </c>
      <c r="I18" s="128">
        <v>0</v>
      </c>
      <c r="J18" s="128">
        <v>0</v>
      </c>
      <c r="K18" s="128">
        <v>0</v>
      </c>
      <c r="L18" s="128">
        <v>0</v>
      </c>
      <c r="M18" s="128">
        <v>120857.09</v>
      </c>
      <c r="O18" s="40"/>
      <c r="P18" s="40"/>
      <c r="Q18" s="428"/>
      <c r="R18" s="428"/>
      <c r="S18" s="428"/>
      <c r="T18" s="428"/>
      <c r="U18" s="428"/>
      <c r="V18" s="220"/>
      <c r="W18" s="220"/>
      <c r="X18" s="220"/>
      <c r="Y18" s="220"/>
      <c r="Z18" s="428"/>
    </row>
    <row r="19" spans="1:26">
      <c r="A19" s="195" t="s">
        <v>7</v>
      </c>
      <c r="B19" s="128">
        <v>0</v>
      </c>
      <c r="C19" s="128">
        <v>16331.76</v>
      </c>
      <c r="D19" s="128">
        <v>0</v>
      </c>
      <c r="E19" s="128">
        <v>0</v>
      </c>
      <c r="F19" s="128">
        <v>7922.74</v>
      </c>
      <c r="G19" s="128"/>
      <c r="H19" s="128">
        <v>808944.03</v>
      </c>
      <c r="I19" s="128">
        <v>0</v>
      </c>
      <c r="J19" s="128">
        <v>0</v>
      </c>
      <c r="K19" s="128">
        <v>0</v>
      </c>
      <c r="L19" s="128">
        <v>0</v>
      </c>
      <c r="M19" s="128">
        <v>1301751.24</v>
      </c>
      <c r="O19" s="40"/>
      <c r="P19" s="40"/>
      <c r="Q19" s="428"/>
      <c r="R19" s="428"/>
      <c r="S19" s="428"/>
      <c r="T19" s="428"/>
      <c r="U19" s="428"/>
      <c r="V19" s="220"/>
      <c r="W19" s="220"/>
      <c r="X19" s="220"/>
      <c r="Y19" s="220"/>
      <c r="Z19" s="428"/>
    </row>
    <row r="20" spans="1:26">
      <c r="A20" s="195" t="s">
        <v>8</v>
      </c>
      <c r="B20" s="128">
        <v>0</v>
      </c>
      <c r="C20" s="128">
        <v>0</v>
      </c>
      <c r="D20" s="128">
        <v>0</v>
      </c>
      <c r="E20" s="128">
        <v>1485069.61</v>
      </c>
      <c r="F20" s="128">
        <v>0</v>
      </c>
      <c r="G20" s="128"/>
      <c r="H20" s="128">
        <v>750299.65999999992</v>
      </c>
      <c r="I20" s="128">
        <v>0</v>
      </c>
      <c r="J20" s="128">
        <v>0</v>
      </c>
      <c r="K20" s="128">
        <v>0</v>
      </c>
      <c r="L20" s="128">
        <v>0</v>
      </c>
      <c r="M20" s="128">
        <v>227649.83</v>
      </c>
      <c r="O20" s="40"/>
      <c r="P20" s="40"/>
      <c r="Q20" s="428"/>
      <c r="R20" s="428"/>
      <c r="S20" s="428"/>
      <c r="T20" s="428"/>
      <c r="U20" s="428"/>
      <c r="V20" s="220"/>
      <c r="W20" s="220"/>
      <c r="X20" s="220"/>
      <c r="Y20" s="220"/>
      <c r="Z20" s="428"/>
    </row>
    <row r="21" spans="1:26">
      <c r="A21" s="195" t="s">
        <v>9</v>
      </c>
      <c r="B21" s="128">
        <v>0</v>
      </c>
      <c r="C21" s="128">
        <v>0</v>
      </c>
      <c r="D21" s="128">
        <v>0</v>
      </c>
      <c r="E21" s="128">
        <v>0</v>
      </c>
      <c r="F21" s="128">
        <v>46278.68</v>
      </c>
      <c r="G21" s="310">
        <v>977333.56</v>
      </c>
      <c r="H21" s="310">
        <v>713428.52000000014</v>
      </c>
      <c r="I21" s="128">
        <v>0</v>
      </c>
      <c r="J21" s="128">
        <v>0</v>
      </c>
      <c r="K21" s="128">
        <v>0</v>
      </c>
      <c r="L21" s="128">
        <v>0</v>
      </c>
      <c r="M21" s="128">
        <v>769077.07000000007</v>
      </c>
      <c r="O21" s="40"/>
      <c r="P21" s="40"/>
      <c r="Q21" s="428"/>
      <c r="R21" s="428"/>
      <c r="S21" s="428"/>
      <c r="T21" s="428"/>
      <c r="U21" s="428"/>
      <c r="V21" s="220"/>
      <c r="W21" s="220"/>
      <c r="X21" s="220"/>
      <c r="Y21" s="220"/>
      <c r="Z21" s="428"/>
    </row>
    <row r="22" spans="1:26">
      <c r="A22" s="195" t="s">
        <v>10</v>
      </c>
      <c r="B22" s="128">
        <v>25104.84</v>
      </c>
      <c r="C22" s="128">
        <v>0</v>
      </c>
      <c r="D22" s="128">
        <v>0</v>
      </c>
      <c r="E22" s="128">
        <v>0</v>
      </c>
      <c r="F22" s="128">
        <v>0</v>
      </c>
      <c r="G22" s="128"/>
      <c r="H22" s="128">
        <v>748423.72999999986</v>
      </c>
      <c r="I22" s="128">
        <v>0</v>
      </c>
      <c r="J22" s="128">
        <v>0</v>
      </c>
      <c r="K22" s="128">
        <v>0</v>
      </c>
      <c r="L22" s="128">
        <v>0</v>
      </c>
      <c r="M22" s="128">
        <v>1020364.61</v>
      </c>
      <c r="O22" s="40"/>
      <c r="P22" s="40"/>
      <c r="Q22" s="428"/>
      <c r="R22" s="428"/>
      <c r="S22" s="428"/>
      <c r="T22" s="428"/>
      <c r="U22" s="428"/>
      <c r="V22" s="220"/>
      <c r="W22" s="220"/>
      <c r="X22" s="220"/>
      <c r="Y22" s="220"/>
      <c r="Z22" s="428"/>
    </row>
    <row r="23" spans="1:26">
      <c r="A23" s="195"/>
      <c r="B23" s="328"/>
      <c r="C23" s="328"/>
      <c r="D23" s="328"/>
      <c r="E23" s="328"/>
      <c r="F23" s="328"/>
      <c r="G23" s="328"/>
      <c r="H23" s="328"/>
      <c r="I23" s="128"/>
      <c r="J23" s="128"/>
      <c r="K23" s="128"/>
      <c r="L23" s="128"/>
      <c r="M23" s="341"/>
      <c r="Q23" s="220"/>
      <c r="R23" s="220"/>
      <c r="S23" s="220"/>
      <c r="T23" s="220"/>
      <c r="U23" s="220"/>
      <c r="V23" s="220"/>
      <c r="W23" s="220"/>
      <c r="X23" s="220"/>
      <c r="Y23" s="220"/>
      <c r="Z23" s="428"/>
    </row>
    <row r="24" spans="1:26">
      <c r="A24" s="195" t="s">
        <v>11</v>
      </c>
      <c r="B24" s="128">
        <v>1080</v>
      </c>
      <c r="C24" s="128">
        <v>10264.969999999999</v>
      </c>
      <c r="D24" s="128">
        <v>0</v>
      </c>
      <c r="E24" s="128">
        <v>0</v>
      </c>
      <c r="F24" s="128">
        <v>5372.88</v>
      </c>
      <c r="G24" s="128">
        <v>24613</v>
      </c>
      <c r="H24" s="128">
        <v>992867.32999999984</v>
      </c>
      <c r="I24" s="128">
        <v>0</v>
      </c>
      <c r="J24" s="128">
        <v>0</v>
      </c>
      <c r="K24" s="128">
        <v>0</v>
      </c>
      <c r="L24" s="128">
        <v>0</v>
      </c>
      <c r="M24" s="128">
        <v>1754333.7700000003</v>
      </c>
      <c r="O24" s="40"/>
      <c r="P24" s="40"/>
      <c r="Q24" s="428"/>
      <c r="R24" s="428"/>
      <c r="S24" s="428"/>
      <c r="T24" s="428"/>
      <c r="U24" s="428"/>
      <c r="V24" s="220"/>
      <c r="W24" s="220"/>
      <c r="X24" s="220"/>
      <c r="Y24" s="220"/>
      <c r="Z24" s="428"/>
    </row>
    <row r="25" spans="1:26">
      <c r="A25" s="195" t="s">
        <v>12</v>
      </c>
      <c r="B25" s="128">
        <v>0</v>
      </c>
      <c r="C25" s="128">
        <v>18981.37</v>
      </c>
      <c r="D25" s="128">
        <v>0</v>
      </c>
      <c r="E25" s="128">
        <v>437630.46</v>
      </c>
      <c r="F25" s="128">
        <v>0</v>
      </c>
      <c r="G25" s="128"/>
      <c r="H25" s="128">
        <v>473212.28</v>
      </c>
      <c r="I25" s="128">
        <v>0</v>
      </c>
      <c r="J25" s="128">
        <v>0</v>
      </c>
      <c r="K25" s="128">
        <v>0</v>
      </c>
      <c r="L25" s="128">
        <v>0</v>
      </c>
      <c r="M25" s="128">
        <v>155402.55000000002</v>
      </c>
      <c r="O25" s="40"/>
      <c r="P25" s="40"/>
      <c r="Q25" s="428"/>
      <c r="R25" s="428"/>
      <c r="S25" s="428"/>
      <c r="T25" s="428"/>
      <c r="U25" s="428"/>
      <c r="V25" s="220"/>
      <c r="W25" s="220"/>
      <c r="X25" s="220"/>
      <c r="Y25" s="220"/>
      <c r="Z25" s="427"/>
    </row>
    <row r="26" spans="1:26">
      <c r="A26" s="195" t="s">
        <v>13</v>
      </c>
      <c r="B26" s="128">
        <v>3600</v>
      </c>
      <c r="C26" s="128">
        <v>0</v>
      </c>
      <c r="D26" s="128">
        <v>0</v>
      </c>
      <c r="E26" s="128">
        <v>0</v>
      </c>
      <c r="F26" s="128">
        <v>39462.339999999997</v>
      </c>
      <c r="G26" s="128">
        <v>433572.87</v>
      </c>
      <c r="H26" s="128">
        <v>831539.11</v>
      </c>
      <c r="I26" s="128">
        <v>0</v>
      </c>
      <c r="J26" s="128">
        <v>0</v>
      </c>
      <c r="K26" s="128">
        <v>0</v>
      </c>
      <c r="L26" s="128">
        <v>0</v>
      </c>
      <c r="M26" s="128">
        <v>3045201.96</v>
      </c>
      <c r="O26" s="40"/>
      <c r="P26" s="40"/>
      <c r="Q26" s="428"/>
      <c r="R26" s="428"/>
      <c r="S26" s="428"/>
      <c r="T26" s="428"/>
      <c r="U26" s="428"/>
      <c r="V26" s="220"/>
      <c r="W26" s="220"/>
      <c r="X26" s="220"/>
      <c r="Y26" s="220"/>
      <c r="Z26" s="427"/>
    </row>
    <row r="27" spans="1:26">
      <c r="A27" s="195" t="s">
        <v>14</v>
      </c>
      <c r="B27" s="128">
        <v>0</v>
      </c>
      <c r="C27" s="128">
        <v>0</v>
      </c>
      <c r="D27" s="128">
        <v>0</v>
      </c>
      <c r="E27" s="128">
        <v>0</v>
      </c>
      <c r="F27" s="128">
        <v>61669.97</v>
      </c>
      <c r="G27" s="128">
        <v>162583</v>
      </c>
      <c r="H27" s="128">
        <v>1388362.7599999998</v>
      </c>
      <c r="I27" s="128">
        <v>0</v>
      </c>
      <c r="J27" s="128">
        <v>0</v>
      </c>
      <c r="K27" s="128">
        <v>0</v>
      </c>
      <c r="L27" s="128">
        <v>0</v>
      </c>
      <c r="M27" s="128">
        <v>524851.79</v>
      </c>
      <c r="O27" s="40"/>
      <c r="P27" s="40"/>
      <c r="Q27" s="428"/>
      <c r="R27" s="428"/>
      <c r="S27" s="428"/>
      <c r="T27" s="428"/>
      <c r="U27" s="428"/>
      <c r="V27" s="220"/>
      <c r="W27" s="220"/>
      <c r="X27" s="220"/>
      <c r="Y27" s="220"/>
      <c r="Z27" s="427"/>
    </row>
    <row r="28" spans="1:26">
      <c r="A28" s="195" t="s">
        <v>15</v>
      </c>
      <c r="B28" s="128">
        <v>0</v>
      </c>
      <c r="C28" s="128">
        <v>0</v>
      </c>
      <c r="D28" s="128">
        <v>0</v>
      </c>
      <c r="E28" s="128">
        <v>215551.82</v>
      </c>
      <c r="F28" s="128">
        <v>0</v>
      </c>
      <c r="G28" s="128">
        <v>66047.42</v>
      </c>
      <c r="H28" s="128">
        <v>418060.06000000006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O28" s="40"/>
      <c r="P28" s="40"/>
      <c r="Q28" s="428"/>
      <c r="R28" s="428"/>
      <c r="S28" s="428"/>
      <c r="T28" s="428"/>
      <c r="U28" s="428"/>
      <c r="V28" s="220"/>
      <c r="W28" s="220"/>
      <c r="X28" s="220"/>
      <c r="Y28" s="220"/>
      <c r="Z28" s="428"/>
    </row>
    <row r="29" spans="1:26">
      <c r="A29" s="195"/>
      <c r="B29" s="328"/>
      <c r="C29" s="328"/>
      <c r="D29" s="328"/>
      <c r="E29" s="328"/>
      <c r="F29" s="328"/>
      <c r="G29" s="328"/>
      <c r="H29" s="328"/>
      <c r="I29" s="128"/>
      <c r="J29" s="128"/>
      <c r="K29" s="128"/>
      <c r="L29" s="128"/>
      <c r="M29" s="341"/>
      <c r="Q29" s="220"/>
      <c r="R29" s="220"/>
      <c r="S29" s="220"/>
      <c r="T29" s="220"/>
      <c r="U29" s="220"/>
      <c r="V29" s="220"/>
      <c r="W29" s="220"/>
      <c r="X29" s="220"/>
      <c r="Y29" s="220"/>
      <c r="Z29" s="428"/>
    </row>
    <row r="30" spans="1:26">
      <c r="A30" s="195" t="s">
        <v>16</v>
      </c>
      <c r="B30" s="128">
        <v>55890</v>
      </c>
      <c r="C30" s="128">
        <v>0</v>
      </c>
      <c r="D30" s="128">
        <v>0</v>
      </c>
      <c r="E30" s="128">
        <v>4833370</v>
      </c>
      <c r="F30" s="310">
        <v>19274.16</v>
      </c>
      <c r="G30" s="128">
        <v>258780</v>
      </c>
      <c r="H30" s="128">
        <v>1371571.6900000002</v>
      </c>
      <c r="I30" s="128">
        <v>0</v>
      </c>
      <c r="J30" s="128">
        <v>0</v>
      </c>
      <c r="K30" s="128">
        <v>0</v>
      </c>
      <c r="L30" s="128">
        <v>0</v>
      </c>
      <c r="M30" s="128">
        <v>5032135.28</v>
      </c>
      <c r="O30" s="40"/>
      <c r="P30" s="40"/>
      <c r="Q30" s="428"/>
      <c r="R30" s="428"/>
      <c r="S30" s="428"/>
      <c r="T30" s="428"/>
      <c r="U30" s="428"/>
      <c r="V30" s="220"/>
      <c r="W30" s="220"/>
      <c r="X30" s="220"/>
      <c r="Y30" s="220"/>
      <c r="Z30" s="428"/>
    </row>
    <row r="31" spans="1:26">
      <c r="A31" s="195" t="s">
        <v>17</v>
      </c>
      <c r="B31" s="128">
        <v>0</v>
      </c>
      <c r="C31" s="128">
        <v>5342.85</v>
      </c>
      <c r="D31" s="128">
        <v>0</v>
      </c>
      <c r="E31" s="128">
        <v>0</v>
      </c>
      <c r="F31" s="310">
        <v>61945.79</v>
      </c>
      <c r="G31" s="128">
        <v>110519.77</v>
      </c>
      <c r="H31" s="128">
        <v>6261834.6500000013</v>
      </c>
      <c r="I31" s="128">
        <v>0</v>
      </c>
      <c r="J31" s="128">
        <v>0</v>
      </c>
      <c r="K31" s="128">
        <v>0</v>
      </c>
      <c r="L31" s="128">
        <v>0</v>
      </c>
      <c r="M31" s="128">
        <v>15582126.089999998</v>
      </c>
      <c r="O31" s="40"/>
      <c r="P31" s="40"/>
      <c r="Q31" s="428"/>
      <c r="R31" s="428"/>
      <c r="S31" s="428"/>
      <c r="T31" s="428"/>
      <c r="U31" s="428"/>
      <c r="V31" s="220"/>
      <c r="W31" s="220"/>
      <c r="X31" s="220"/>
      <c r="Y31" s="220"/>
      <c r="Z31" s="428"/>
    </row>
    <row r="32" spans="1:26" s="55" customFormat="1">
      <c r="A32" s="226" t="s">
        <v>18</v>
      </c>
      <c r="B32" s="128">
        <v>0</v>
      </c>
      <c r="C32" s="128">
        <v>0</v>
      </c>
      <c r="D32" s="128">
        <v>0</v>
      </c>
      <c r="E32" s="128">
        <v>0</v>
      </c>
      <c r="F32" s="128">
        <v>0</v>
      </c>
      <c r="G32" s="128"/>
      <c r="H32" s="128">
        <v>607140.78999999992</v>
      </c>
      <c r="I32" s="128">
        <v>0</v>
      </c>
      <c r="J32" s="128">
        <v>0</v>
      </c>
      <c r="K32" s="128">
        <v>0</v>
      </c>
      <c r="L32" s="128">
        <v>0</v>
      </c>
      <c r="M32" s="128">
        <v>385693.04</v>
      </c>
      <c r="O32" s="40"/>
      <c r="P32" s="40"/>
      <c r="Q32" s="428"/>
      <c r="R32" s="428"/>
      <c r="S32" s="428"/>
      <c r="T32" s="428"/>
      <c r="U32" s="428"/>
      <c r="V32" s="220"/>
      <c r="W32" s="220"/>
      <c r="X32" s="220"/>
      <c r="Y32" s="220"/>
      <c r="Z32" s="428"/>
    </row>
    <row r="33" spans="1:26">
      <c r="A33" s="195" t="s">
        <v>19</v>
      </c>
      <c r="B33" s="128">
        <v>0</v>
      </c>
      <c r="C33" s="128">
        <v>0</v>
      </c>
      <c r="D33" s="128">
        <v>0</v>
      </c>
      <c r="E33" s="128">
        <v>0</v>
      </c>
      <c r="F33" s="128">
        <v>26178.48</v>
      </c>
      <c r="G33" s="128">
        <v>2202026.4900000002</v>
      </c>
      <c r="H33" s="128">
        <v>413930.41</v>
      </c>
      <c r="I33" s="128">
        <v>0</v>
      </c>
      <c r="J33" s="128">
        <v>0</v>
      </c>
      <c r="K33" s="128">
        <v>0</v>
      </c>
      <c r="L33" s="128">
        <v>0</v>
      </c>
      <c r="M33" s="128">
        <v>3872470.3999999994</v>
      </c>
      <c r="O33" s="40"/>
      <c r="P33" s="40"/>
      <c r="Q33" s="428"/>
      <c r="R33" s="428"/>
      <c r="S33" s="428"/>
      <c r="T33" s="428"/>
      <c r="U33" s="428"/>
      <c r="V33" s="220"/>
      <c r="W33" s="220"/>
      <c r="X33" s="220"/>
      <c r="Y33" s="220"/>
      <c r="Z33" s="428"/>
    </row>
    <row r="34" spans="1:26">
      <c r="A34" s="195" t="s">
        <v>20</v>
      </c>
      <c r="B34" s="128">
        <v>0</v>
      </c>
      <c r="C34" s="128">
        <v>0</v>
      </c>
      <c r="D34" s="128">
        <v>0</v>
      </c>
      <c r="E34" s="128">
        <v>255326.22999999998</v>
      </c>
      <c r="F34" s="128">
        <v>13438.14</v>
      </c>
      <c r="G34" s="128"/>
      <c r="H34" s="128">
        <v>307514.25</v>
      </c>
      <c r="I34" s="128">
        <v>0</v>
      </c>
      <c r="J34" s="128">
        <v>0</v>
      </c>
      <c r="K34" s="128">
        <v>0</v>
      </c>
      <c r="L34" s="128">
        <v>0</v>
      </c>
      <c r="M34" s="128">
        <v>166818.27000000002</v>
      </c>
      <c r="O34" s="40"/>
      <c r="P34" s="40"/>
      <c r="Q34" s="428"/>
      <c r="R34" s="428"/>
      <c r="S34" s="428"/>
      <c r="T34" s="428"/>
      <c r="U34" s="428"/>
      <c r="V34" s="220"/>
      <c r="W34" s="220"/>
      <c r="X34" s="220"/>
      <c r="Y34" s="428"/>
      <c r="Z34" s="428"/>
    </row>
    <row r="35" spans="1:26">
      <c r="A35" s="195"/>
      <c r="B35" s="328"/>
      <c r="C35" s="325"/>
      <c r="D35" s="328"/>
      <c r="E35" s="328"/>
      <c r="F35" s="328"/>
      <c r="G35" s="328"/>
      <c r="H35" s="328"/>
      <c r="I35" s="128"/>
      <c r="J35" s="128"/>
      <c r="K35" s="128"/>
      <c r="L35" s="128"/>
      <c r="M35" s="341"/>
      <c r="O35" s="40"/>
      <c r="P35" s="40"/>
      <c r="Q35" s="428"/>
      <c r="R35" s="428"/>
      <c r="S35" s="428"/>
      <c r="T35" s="428"/>
      <c r="U35" s="428"/>
      <c r="V35" s="220"/>
      <c r="W35" s="220"/>
      <c r="X35" s="220"/>
      <c r="Y35" s="428"/>
      <c r="Z35" s="428"/>
    </row>
    <row r="36" spans="1:26">
      <c r="A36" s="195" t="s">
        <v>21</v>
      </c>
      <c r="B36" s="128">
        <v>0</v>
      </c>
      <c r="C36" s="128">
        <v>0</v>
      </c>
      <c r="D36" s="128">
        <v>0</v>
      </c>
      <c r="E36" s="128">
        <v>0</v>
      </c>
      <c r="F36" s="128">
        <v>0</v>
      </c>
      <c r="G36" s="128"/>
      <c r="H36" s="128">
        <v>249678.54000000004</v>
      </c>
      <c r="I36" s="128">
        <v>0</v>
      </c>
      <c r="J36" s="128">
        <v>0</v>
      </c>
      <c r="K36" s="128">
        <v>0</v>
      </c>
      <c r="L36" s="128">
        <v>0</v>
      </c>
      <c r="M36" s="128">
        <v>304198.97000000003</v>
      </c>
      <c r="O36" s="40"/>
      <c r="P36" s="40"/>
      <c r="Q36" s="428"/>
      <c r="R36" s="428"/>
      <c r="S36" s="428"/>
      <c r="T36" s="428"/>
      <c r="U36" s="428"/>
      <c r="V36" s="220"/>
      <c r="W36" s="220"/>
      <c r="X36" s="220"/>
      <c r="Y36" s="220"/>
      <c r="Z36" s="428"/>
    </row>
    <row r="37" spans="1:26">
      <c r="A37" s="195" t="s">
        <v>22</v>
      </c>
      <c r="B37" s="128">
        <v>1260</v>
      </c>
      <c r="C37" s="128">
        <v>0</v>
      </c>
      <c r="D37" s="128">
        <v>0</v>
      </c>
      <c r="E37" s="128">
        <v>1136137.8899999999</v>
      </c>
      <c r="F37" s="128">
        <v>4737.8900000000003</v>
      </c>
      <c r="G37" s="367">
        <v>28875.3</v>
      </c>
      <c r="H37" s="128">
        <v>1032425.9200000002</v>
      </c>
      <c r="I37" s="128">
        <v>0</v>
      </c>
      <c r="J37" s="128">
        <v>0</v>
      </c>
      <c r="K37" s="128">
        <v>0</v>
      </c>
      <c r="L37" s="128">
        <v>0</v>
      </c>
      <c r="M37" s="128">
        <v>90721.79</v>
      </c>
      <c r="O37" s="40"/>
      <c r="P37" s="40"/>
      <c r="Q37" s="428"/>
      <c r="R37" s="428"/>
      <c r="S37" s="428"/>
      <c r="T37" s="428"/>
      <c r="U37" s="428"/>
      <c r="V37" s="220"/>
      <c r="W37" s="220"/>
      <c r="X37" s="220"/>
      <c r="Y37" s="220"/>
      <c r="Z37" s="428"/>
    </row>
    <row r="38" spans="1:26">
      <c r="A38" s="195" t="s">
        <v>23</v>
      </c>
      <c r="B38" s="128">
        <v>29927.7</v>
      </c>
      <c r="C38" s="128">
        <v>6833.26</v>
      </c>
      <c r="D38" s="128">
        <v>0</v>
      </c>
      <c r="E38" s="128">
        <v>0</v>
      </c>
      <c r="F38" s="128">
        <v>72666.880000000005</v>
      </c>
      <c r="G38" s="128">
        <v>3000</v>
      </c>
      <c r="H38" s="128">
        <v>590920.74</v>
      </c>
      <c r="I38" s="128">
        <v>0</v>
      </c>
      <c r="J38" s="128">
        <v>0</v>
      </c>
      <c r="K38" s="128">
        <v>0</v>
      </c>
      <c r="L38" s="128">
        <v>0</v>
      </c>
      <c r="M38" s="128">
        <v>1495383.22</v>
      </c>
      <c r="O38" s="40"/>
      <c r="P38" s="40"/>
      <c r="Q38" s="428"/>
      <c r="R38" s="428"/>
      <c r="S38" s="428"/>
      <c r="T38" s="428"/>
      <c r="U38" s="428"/>
      <c r="V38" s="220"/>
      <c r="W38" s="220"/>
      <c r="X38" s="220"/>
      <c r="Y38" s="220"/>
      <c r="Z38" s="428"/>
    </row>
    <row r="39" spans="1:26">
      <c r="A39" s="295" t="s">
        <v>24</v>
      </c>
      <c r="B39" s="129">
        <v>0</v>
      </c>
      <c r="C39" s="129">
        <v>0</v>
      </c>
      <c r="D39" s="129">
        <v>0</v>
      </c>
      <c r="E39" s="129">
        <v>0</v>
      </c>
      <c r="F39" s="129">
        <v>5772.06</v>
      </c>
      <c r="G39" s="129"/>
      <c r="H39" s="129">
        <v>435890.47000000003</v>
      </c>
      <c r="I39" s="129">
        <v>0</v>
      </c>
      <c r="J39" s="129">
        <v>0</v>
      </c>
      <c r="K39" s="129">
        <v>0</v>
      </c>
      <c r="L39" s="129">
        <v>0</v>
      </c>
      <c r="M39" s="129">
        <v>1495813.4900000002</v>
      </c>
      <c r="O39" s="40"/>
      <c r="P39" s="40"/>
      <c r="Q39" s="428"/>
      <c r="R39" s="428"/>
      <c r="S39" s="428"/>
      <c r="T39" s="428"/>
      <c r="U39" s="428"/>
      <c r="V39" s="220"/>
      <c r="W39" s="220"/>
      <c r="X39" s="220"/>
      <c r="Y39" s="220"/>
      <c r="Z39" s="428"/>
    </row>
    <row r="40" spans="1:26">
      <c r="A40" s="3"/>
      <c r="B40" s="3"/>
      <c r="C40" s="3"/>
      <c r="D40" s="192"/>
      <c r="E40" s="192"/>
      <c r="F40" s="192"/>
      <c r="G40" s="192"/>
      <c r="H40" s="192"/>
      <c r="I40" s="192"/>
      <c r="J40" s="192"/>
      <c r="K40" s="192"/>
      <c r="L40" s="192"/>
      <c r="M40" s="192"/>
    </row>
    <row r="41" spans="1:26">
      <c r="A41" s="3"/>
      <c r="B41" s="40"/>
      <c r="C41" s="40"/>
      <c r="D41" s="427"/>
      <c r="E41" s="427"/>
      <c r="F41" s="427"/>
      <c r="G41" s="427"/>
      <c r="H41" s="427"/>
      <c r="I41" s="197"/>
      <c r="J41" s="197"/>
      <c r="K41" s="197"/>
      <c r="L41" s="197"/>
      <c r="M41" s="197"/>
    </row>
    <row r="42" spans="1:26">
      <c r="A42" s="3"/>
      <c r="B42" s="424"/>
      <c r="C42" s="424"/>
      <c r="D42" s="428"/>
      <c r="E42" s="428"/>
      <c r="F42" s="428"/>
      <c r="G42" s="428"/>
      <c r="H42" s="428"/>
      <c r="I42" s="428"/>
      <c r="J42" s="428"/>
      <c r="K42" s="428"/>
      <c r="L42" s="428"/>
      <c r="M42" s="428"/>
      <c r="Q42" s="23"/>
    </row>
    <row r="43" spans="1:26">
      <c r="A43" s="3"/>
      <c r="B43" s="424"/>
      <c r="C43" s="424"/>
      <c r="D43" s="428"/>
      <c r="E43" s="428"/>
      <c r="F43" s="428"/>
      <c r="G43" s="428"/>
      <c r="H43" s="428"/>
      <c r="I43" s="428"/>
      <c r="J43" s="428"/>
      <c r="K43" s="428"/>
      <c r="L43" s="428"/>
      <c r="M43" s="428"/>
      <c r="O43" s="424"/>
      <c r="R43" s="424"/>
    </row>
    <row r="44" spans="1:26">
      <c r="A44" s="3"/>
      <c r="B44" s="424"/>
      <c r="C44" s="424"/>
      <c r="D44" s="428"/>
      <c r="E44" s="428"/>
      <c r="F44" s="428"/>
      <c r="G44" s="428"/>
      <c r="H44" s="428"/>
      <c r="I44" s="428"/>
      <c r="J44" s="428"/>
      <c r="K44" s="428"/>
      <c r="L44" s="428"/>
      <c r="M44" s="428"/>
      <c r="N44" s="424"/>
      <c r="O44" s="424"/>
    </row>
    <row r="45" spans="1:26">
      <c r="A45" s="3"/>
      <c r="B45" s="424"/>
      <c r="C45" s="424"/>
      <c r="D45" s="428"/>
      <c r="E45" s="428"/>
      <c r="F45" s="428"/>
      <c r="G45" s="428"/>
      <c r="H45" s="428"/>
      <c r="I45" s="428"/>
      <c r="J45" s="428"/>
      <c r="K45" s="428"/>
      <c r="L45" s="428"/>
      <c r="M45" s="428"/>
      <c r="O45" s="424"/>
      <c r="R45" s="424"/>
      <c r="S45" s="424"/>
    </row>
    <row r="46" spans="1:26">
      <c r="A46" s="3"/>
      <c r="B46" s="424"/>
      <c r="C46" s="424"/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O46" s="424"/>
      <c r="P46" s="23"/>
      <c r="Q46" s="23"/>
      <c r="R46" s="429"/>
      <c r="S46" s="23"/>
    </row>
    <row r="47" spans="1:26">
      <c r="A47" s="3"/>
      <c r="B47" s="424"/>
      <c r="C47" s="424"/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O47" s="424"/>
      <c r="P47" s="23"/>
      <c r="Q47" s="23"/>
      <c r="R47" s="429"/>
      <c r="S47" s="23"/>
    </row>
    <row r="48" spans="1:26">
      <c r="A48" s="3"/>
      <c r="B48" s="424"/>
      <c r="C48" s="424"/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O48" s="429"/>
      <c r="R48" s="424"/>
    </row>
    <row r="49" spans="1:18">
      <c r="A49" s="3"/>
      <c r="B49" s="424"/>
      <c r="C49" s="424"/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4"/>
      <c r="O49" s="424"/>
      <c r="R49" s="424"/>
    </row>
    <row r="50" spans="1:18">
      <c r="A50" s="3"/>
      <c r="B50" s="424"/>
      <c r="C50" s="424"/>
      <c r="D50" s="428"/>
      <c r="E50" s="428"/>
      <c r="F50" s="428"/>
      <c r="G50" s="428"/>
      <c r="H50" s="428"/>
      <c r="I50" s="428"/>
      <c r="J50" s="428"/>
      <c r="K50" s="428"/>
      <c r="L50" s="428"/>
      <c r="M50" s="428"/>
      <c r="N50" s="424"/>
      <c r="O50" s="424"/>
      <c r="R50" s="424"/>
    </row>
    <row r="51" spans="1:18">
      <c r="A51" s="3"/>
      <c r="B51" s="424"/>
      <c r="C51" s="424"/>
      <c r="D51" s="428"/>
      <c r="E51" s="428"/>
      <c r="F51" s="428"/>
      <c r="G51" s="428"/>
      <c r="H51" s="428"/>
      <c r="I51" s="428"/>
      <c r="J51" s="428"/>
      <c r="K51" s="428"/>
      <c r="L51" s="428"/>
      <c r="M51" s="428"/>
      <c r="N51" s="424"/>
      <c r="O51" s="424"/>
      <c r="R51" s="424"/>
    </row>
    <row r="52" spans="1:18">
      <c r="A52" s="3"/>
      <c r="B52" s="424"/>
      <c r="C52" s="424"/>
      <c r="D52" s="428"/>
      <c r="E52" s="428"/>
      <c r="F52" s="428"/>
      <c r="G52" s="428"/>
      <c r="H52" s="428"/>
      <c r="I52" s="428"/>
      <c r="J52" s="428"/>
      <c r="K52" s="428"/>
      <c r="L52" s="428"/>
      <c r="M52" s="428"/>
      <c r="N52" s="424"/>
      <c r="O52" s="424"/>
      <c r="R52" s="424"/>
    </row>
    <row r="53" spans="1:18">
      <c r="A53" s="3"/>
      <c r="B53" s="424"/>
      <c r="C53" s="424"/>
      <c r="D53" s="428"/>
      <c r="E53" s="428"/>
      <c r="F53" s="428"/>
      <c r="G53" s="428"/>
      <c r="H53" s="428"/>
      <c r="I53" s="428"/>
      <c r="J53" s="428"/>
      <c r="K53" s="428"/>
      <c r="L53" s="428"/>
      <c r="M53" s="428"/>
      <c r="N53" s="424"/>
      <c r="O53" s="424"/>
      <c r="R53" s="424"/>
    </row>
    <row r="54" spans="1:18">
      <c r="A54" s="3"/>
      <c r="B54" s="424"/>
      <c r="C54" s="424"/>
      <c r="D54" s="428"/>
      <c r="E54" s="428"/>
      <c r="F54" s="428"/>
      <c r="G54" s="428"/>
      <c r="H54" s="428"/>
      <c r="I54" s="428"/>
      <c r="J54" s="428"/>
      <c r="K54" s="428"/>
      <c r="L54" s="428"/>
      <c r="M54" s="428"/>
      <c r="N54" s="424"/>
      <c r="O54" s="424"/>
      <c r="R54" s="424"/>
    </row>
    <row r="55" spans="1:18">
      <c r="A55" s="3"/>
      <c r="B55" s="424"/>
      <c r="C55" s="424"/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4"/>
      <c r="O55" s="424"/>
      <c r="R55" s="424"/>
    </row>
    <row r="56" spans="1:18">
      <c r="B56" s="424"/>
      <c r="C56" s="424"/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4"/>
      <c r="O56" s="424"/>
      <c r="R56" s="424"/>
    </row>
    <row r="57" spans="1:18">
      <c r="A57" s="3"/>
      <c r="B57" s="424"/>
      <c r="C57" s="424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4"/>
      <c r="O57" s="424"/>
      <c r="R57" s="424"/>
    </row>
    <row r="58" spans="1:18">
      <c r="A58" s="3"/>
      <c r="B58" s="424"/>
      <c r="C58" s="424"/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4"/>
      <c r="O58" s="424"/>
      <c r="R58" s="424"/>
    </row>
    <row r="59" spans="1:18">
      <c r="A59" s="3"/>
      <c r="B59" s="424"/>
      <c r="C59" s="424"/>
      <c r="D59" s="428"/>
      <c r="E59" s="428"/>
      <c r="F59" s="428"/>
      <c r="G59" s="428"/>
      <c r="H59" s="428"/>
      <c r="I59" s="428"/>
      <c r="J59" s="428"/>
      <c r="K59" s="428"/>
      <c r="L59" s="428"/>
      <c r="M59" s="428"/>
      <c r="N59" s="424"/>
      <c r="O59" s="424"/>
      <c r="R59" s="424"/>
    </row>
    <row r="60" spans="1:18">
      <c r="A60" s="3"/>
      <c r="B60" s="424"/>
      <c r="C60" s="424"/>
      <c r="D60" s="428"/>
      <c r="E60" s="428"/>
      <c r="F60" s="428"/>
      <c r="G60" s="428"/>
      <c r="H60" s="428"/>
      <c r="I60" s="428"/>
      <c r="J60" s="428"/>
      <c r="K60" s="428"/>
      <c r="L60" s="428"/>
      <c r="M60" s="428"/>
      <c r="N60" s="424"/>
      <c r="O60" s="424"/>
      <c r="R60" s="424"/>
    </row>
    <row r="61" spans="1:18">
      <c r="A61" s="3"/>
      <c r="B61" s="424"/>
      <c r="C61" s="424"/>
      <c r="D61" s="428"/>
      <c r="E61" s="428"/>
      <c r="F61" s="428"/>
      <c r="G61" s="428"/>
      <c r="H61" s="428"/>
      <c r="I61" s="428"/>
      <c r="J61" s="428"/>
      <c r="K61" s="428"/>
      <c r="L61" s="428"/>
      <c r="M61" s="428"/>
      <c r="N61" s="424"/>
      <c r="O61" s="424"/>
      <c r="R61" s="424"/>
    </row>
    <row r="62" spans="1:18">
      <c r="A62" s="3"/>
      <c r="B62" s="424"/>
      <c r="C62" s="424"/>
      <c r="D62" s="428"/>
      <c r="E62" s="428"/>
      <c r="F62" s="428"/>
      <c r="G62" s="428"/>
      <c r="H62" s="428"/>
      <c r="I62" s="428"/>
      <c r="J62" s="428"/>
      <c r="K62" s="428"/>
      <c r="L62" s="428"/>
      <c r="M62" s="428"/>
      <c r="N62" s="424"/>
      <c r="O62" s="424"/>
      <c r="R62" s="424"/>
    </row>
    <row r="63" spans="1:18">
      <c r="B63" s="424"/>
      <c r="C63" s="424"/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4"/>
      <c r="O63" s="424"/>
      <c r="R63" s="424"/>
    </row>
    <row r="64" spans="1:18">
      <c r="A64" s="3"/>
      <c r="B64" s="424"/>
      <c r="C64" s="424"/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4"/>
      <c r="O64" s="424"/>
      <c r="R64" s="424"/>
    </row>
    <row r="65" spans="1:19">
      <c r="A65" s="3"/>
      <c r="B65" s="424"/>
      <c r="C65" s="424"/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4"/>
      <c r="O65" s="424"/>
      <c r="R65" s="424"/>
    </row>
    <row r="66" spans="1:19">
      <c r="A66" s="3"/>
      <c r="B66" s="424"/>
      <c r="C66" s="424"/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4"/>
      <c r="O66" s="424"/>
      <c r="R66" s="424"/>
    </row>
    <row r="67" spans="1:19">
      <c r="A67" s="3"/>
      <c r="B67" s="424"/>
      <c r="C67" s="424"/>
      <c r="D67" s="428"/>
      <c r="E67" s="428"/>
      <c r="F67" s="428"/>
      <c r="G67" s="428"/>
      <c r="H67" s="428"/>
      <c r="I67" s="428"/>
      <c r="J67" s="428"/>
      <c r="K67" s="428"/>
      <c r="L67" s="428"/>
      <c r="M67" s="428"/>
      <c r="N67" s="424"/>
      <c r="O67" s="424"/>
      <c r="R67" s="424"/>
    </row>
    <row r="68" spans="1:19">
      <c r="A68" s="3"/>
      <c r="B68" s="424"/>
      <c r="C68" s="424"/>
      <c r="D68" s="428"/>
      <c r="E68" s="428"/>
      <c r="F68" s="428"/>
      <c r="G68" s="428"/>
      <c r="H68" s="428"/>
      <c r="I68" s="428"/>
      <c r="J68" s="428"/>
      <c r="K68" s="428"/>
      <c r="L68" s="428"/>
      <c r="M68" s="428"/>
      <c r="N68" s="424"/>
      <c r="O68" s="424"/>
      <c r="P68" s="55"/>
      <c r="R68" s="424"/>
      <c r="S68" s="55"/>
    </row>
    <row r="69" spans="1:19">
      <c r="A69" s="3"/>
      <c r="B69" s="424"/>
      <c r="C69" s="424"/>
      <c r="D69" s="428"/>
      <c r="E69" s="428"/>
      <c r="F69" s="428"/>
      <c r="G69" s="428"/>
      <c r="H69" s="428"/>
      <c r="I69" s="428"/>
      <c r="J69" s="428"/>
      <c r="K69" s="428"/>
      <c r="L69" s="428"/>
      <c r="M69" s="428"/>
      <c r="N69" s="424"/>
      <c r="O69" s="424"/>
      <c r="R69" s="424"/>
    </row>
    <row r="71" spans="1:19">
      <c r="A71" s="3"/>
      <c r="N71" s="424"/>
      <c r="O71" s="424"/>
    </row>
    <row r="72" spans="1:19">
      <c r="A72" s="3"/>
      <c r="N72" s="424"/>
      <c r="O72" s="424"/>
      <c r="Q72" s="23"/>
    </row>
    <row r="73" spans="1:19">
      <c r="A73" s="3"/>
      <c r="N73" s="424"/>
      <c r="O73" s="459"/>
      <c r="R73" s="424"/>
    </row>
    <row r="74" spans="1:19">
      <c r="A74" s="3"/>
      <c r="N74" s="424"/>
      <c r="O74" s="424"/>
    </row>
    <row r="75" spans="1:19">
      <c r="N75" s="424"/>
      <c r="O75" s="424"/>
    </row>
    <row r="76" spans="1:19">
      <c r="A76" s="3"/>
      <c r="B76" s="40"/>
      <c r="C76" s="40"/>
      <c r="D76" s="428"/>
      <c r="E76" s="428"/>
      <c r="F76" s="428"/>
      <c r="G76" s="428"/>
      <c r="H76" s="428"/>
      <c r="M76" s="428"/>
      <c r="N76" s="424"/>
    </row>
    <row r="77" spans="1:19">
      <c r="A77" s="3"/>
      <c r="B77" s="40"/>
      <c r="C77" s="40"/>
      <c r="D77" s="428"/>
      <c r="E77" s="428"/>
      <c r="F77" s="428"/>
      <c r="G77" s="428"/>
      <c r="H77" s="428"/>
      <c r="M77" s="428"/>
      <c r="N77" s="424"/>
    </row>
    <row r="78" spans="1:19">
      <c r="A78" s="3"/>
      <c r="B78" s="40"/>
      <c r="C78" s="40"/>
      <c r="D78" s="428"/>
      <c r="E78" s="428"/>
      <c r="F78" s="428"/>
      <c r="G78" s="428"/>
      <c r="H78" s="428"/>
      <c r="M78" s="428"/>
      <c r="N78" s="424"/>
    </row>
    <row r="79" spans="1:19">
      <c r="E79" s="428"/>
      <c r="F79" s="428"/>
      <c r="H79" s="428"/>
      <c r="M79" s="428"/>
      <c r="N79" s="424"/>
    </row>
    <row r="80" spans="1:19">
      <c r="A80" s="3"/>
      <c r="B80" s="3"/>
      <c r="C80" s="3"/>
      <c r="E80" s="428"/>
      <c r="F80" s="428"/>
    </row>
    <row r="81" spans="1:14">
      <c r="A81" s="3"/>
      <c r="B81" s="3"/>
      <c r="C81" s="3"/>
      <c r="E81" s="428"/>
      <c r="H81" s="428"/>
      <c r="M81" s="428"/>
      <c r="N81" s="424"/>
    </row>
    <row r="82" spans="1:14">
      <c r="A82" s="3"/>
      <c r="B82" s="3"/>
      <c r="C82" s="3"/>
      <c r="E82" s="428"/>
      <c r="F82" s="428"/>
      <c r="H82" s="428"/>
      <c r="M82" s="428"/>
      <c r="N82" s="424"/>
    </row>
    <row r="83" spans="1:14">
      <c r="A83" s="3"/>
      <c r="B83" s="3"/>
      <c r="C83" s="3"/>
      <c r="F83" s="428"/>
      <c r="H83" s="428"/>
      <c r="M83" s="428"/>
      <c r="N83" s="424"/>
    </row>
    <row r="84" spans="1:14">
      <c r="A84" s="3"/>
      <c r="B84" s="3"/>
      <c r="C84" s="3"/>
      <c r="F84" s="428"/>
      <c r="M84" s="428"/>
      <c r="N84" s="424"/>
    </row>
    <row r="85" spans="1:14">
      <c r="A85" s="3"/>
      <c r="B85" s="3"/>
      <c r="C85" s="3"/>
    </row>
    <row r="86" spans="1:14">
      <c r="A86" s="3"/>
      <c r="B86" s="3"/>
      <c r="C86" s="3"/>
      <c r="M86" s="428"/>
    </row>
    <row r="87" spans="1:14">
      <c r="M87" s="428"/>
    </row>
    <row r="88" spans="1:14">
      <c r="M88" s="428"/>
    </row>
    <row r="89" spans="1:14">
      <c r="M89" s="428"/>
    </row>
    <row r="91" spans="1:14">
      <c r="M91" s="428"/>
    </row>
    <row r="92" spans="1:14">
      <c r="M92" s="428"/>
    </row>
    <row r="93" spans="1:14">
      <c r="M93" s="428"/>
    </row>
    <row r="94" spans="1:14">
      <c r="M94" s="428"/>
    </row>
    <row r="96" spans="1:14">
      <c r="M96" s="428"/>
    </row>
    <row r="97" spans="13:13">
      <c r="M97" s="428"/>
    </row>
    <row r="98" spans="13:13">
      <c r="M98" s="428"/>
    </row>
    <row r="99" spans="13:13">
      <c r="M99" s="428"/>
    </row>
  </sheetData>
  <mergeCells count="14">
    <mergeCell ref="K6:K9"/>
    <mergeCell ref="L6:L9"/>
    <mergeCell ref="B5:B9"/>
    <mergeCell ref="C5:C9"/>
    <mergeCell ref="A1:M1"/>
    <mergeCell ref="A3:M3"/>
    <mergeCell ref="E6:E9"/>
    <mergeCell ref="F6:F9"/>
    <mergeCell ref="D6:D9"/>
    <mergeCell ref="G7:G9"/>
    <mergeCell ref="J6:J9"/>
    <mergeCell ref="H6:H9"/>
    <mergeCell ref="H5:L5"/>
    <mergeCell ref="I6:I9"/>
  </mergeCells>
  <phoneticPr fontId="0" type="noConversion"/>
  <printOptions horizontalCentered="1"/>
  <pageMargins left="0.59" right="0.56000000000000005" top="0.83" bottom="1" header="0.67" footer="0.5"/>
  <pageSetup scale="65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2"/>
  <sheetViews>
    <sheetView topLeftCell="D1" zoomScaleNormal="100" workbookViewId="0">
      <selection activeCell="M12" sqref="M12"/>
    </sheetView>
  </sheetViews>
  <sheetFormatPr defaultColWidth="11.42578125" defaultRowHeight="12.75"/>
  <cols>
    <col min="1" max="1" width="17.85546875" style="24" customWidth="1"/>
    <col min="2" max="2" width="13.42578125" style="180" customWidth="1"/>
    <col min="3" max="3" width="17.7109375" style="180" customWidth="1"/>
    <col min="4" max="4" width="17.5703125" style="180" bestFit="1" customWidth="1"/>
    <col min="5" max="5" width="14.140625" style="180" customWidth="1"/>
    <col min="6" max="6" width="14.28515625" style="180" customWidth="1"/>
    <col min="7" max="7" width="15.5703125" style="180" customWidth="1"/>
    <col min="8" max="8" width="17.42578125" style="180" customWidth="1"/>
    <col min="9" max="11" width="14.7109375" style="180" customWidth="1"/>
    <col min="12" max="12" width="12.5703125" style="180" customWidth="1"/>
    <col min="13" max="13" width="11.42578125" style="24"/>
    <col min="14" max="14" width="12" style="24" bestFit="1" customWidth="1"/>
    <col min="15" max="16384" width="11.42578125" style="24"/>
  </cols>
  <sheetData>
    <row r="1" spans="1:14">
      <c r="A1" s="22" t="s">
        <v>91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spans="1:14">
      <c r="A2" s="22"/>
      <c r="B2" s="227"/>
      <c r="C2" s="227"/>
      <c r="D2" s="227"/>
      <c r="E2" s="227"/>
      <c r="F2" s="227"/>
      <c r="G2" s="227"/>
      <c r="H2" s="227"/>
      <c r="I2" s="227"/>
      <c r="J2" s="239"/>
      <c r="K2" s="239"/>
      <c r="L2" s="227"/>
    </row>
    <row r="3" spans="1:14">
      <c r="A3" s="322" t="s">
        <v>259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4" ht="13.5" thickBot="1">
      <c r="A4" s="47"/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4" ht="15" customHeight="1" thickTop="1">
      <c r="A5" s="581" t="s">
        <v>161</v>
      </c>
      <c r="B5" s="584" t="s">
        <v>256</v>
      </c>
      <c r="C5" s="588" t="s">
        <v>187</v>
      </c>
      <c r="D5" s="588" t="s">
        <v>163</v>
      </c>
      <c r="E5" s="584" t="s">
        <v>251</v>
      </c>
      <c r="F5" s="584" t="s">
        <v>252</v>
      </c>
      <c r="G5" s="582" t="s">
        <v>92</v>
      </c>
      <c r="H5" s="582"/>
      <c r="I5" s="582"/>
      <c r="J5" s="582"/>
      <c r="K5" s="582"/>
      <c r="L5" s="582"/>
    </row>
    <row r="6" spans="1:14" ht="12.75" customHeight="1">
      <c r="A6" s="519"/>
      <c r="B6" s="585"/>
      <c r="C6" s="511"/>
      <c r="D6" s="511"/>
      <c r="E6" s="585"/>
      <c r="F6" s="585"/>
      <c r="G6" s="583" t="s">
        <v>164</v>
      </c>
      <c r="H6" s="587" t="s">
        <v>206</v>
      </c>
      <c r="I6" s="583" t="s">
        <v>203</v>
      </c>
      <c r="J6" s="583" t="s">
        <v>188</v>
      </c>
      <c r="K6" s="583" t="s">
        <v>160</v>
      </c>
      <c r="L6" s="583" t="s">
        <v>162</v>
      </c>
    </row>
    <row r="7" spans="1:14">
      <c r="A7" s="519"/>
      <c r="B7" s="585"/>
      <c r="C7" s="511"/>
      <c r="D7" s="511"/>
      <c r="E7" s="585"/>
      <c r="F7" s="585"/>
      <c r="G7" s="511"/>
      <c r="H7" s="585"/>
      <c r="I7" s="502"/>
      <c r="J7" s="502"/>
      <c r="K7" s="511"/>
      <c r="L7" s="511"/>
    </row>
    <row r="8" spans="1:14">
      <c r="A8" s="519"/>
      <c r="B8" s="585"/>
      <c r="C8" s="511"/>
      <c r="D8" s="511"/>
      <c r="E8" s="585"/>
      <c r="F8" s="585"/>
      <c r="G8" s="511"/>
      <c r="H8" s="585"/>
      <c r="I8" s="502"/>
      <c r="J8" s="502"/>
      <c r="K8" s="511"/>
      <c r="L8" s="511"/>
    </row>
    <row r="9" spans="1:14" ht="13.5" thickBot="1">
      <c r="A9" s="520"/>
      <c r="B9" s="586"/>
      <c r="C9" s="503"/>
      <c r="D9" s="503"/>
      <c r="E9" s="586"/>
      <c r="F9" s="586"/>
      <c r="G9" s="503"/>
      <c r="H9" s="586"/>
      <c r="I9" s="503"/>
      <c r="J9" s="503"/>
      <c r="K9" s="503"/>
      <c r="L9" s="503"/>
    </row>
    <row r="10" spans="1:14">
      <c r="A10" s="32" t="s">
        <v>0</v>
      </c>
      <c r="B10" s="219">
        <f>SUM(B12:B39)</f>
        <v>834524</v>
      </c>
      <c r="C10" s="231">
        <f>SUM(C12:C39)</f>
        <v>395551645249</v>
      </c>
      <c r="D10" s="232">
        <f>+C10/B10</f>
        <v>473984.74489529361</v>
      </c>
      <c r="E10" s="231">
        <f>SUM(E12:E39)</f>
        <v>5724834640</v>
      </c>
      <c r="F10" s="231">
        <f>SUM(F12:F39)+1</f>
        <v>2862409481</v>
      </c>
      <c r="G10" s="231">
        <f>SUM(G12:G39)-2</f>
        <v>2862425160</v>
      </c>
      <c r="H10" s="231">
        <f>SUM(H12:H39)-1</f>
        <v>858725195</v>
      </c>
      <c r="I10" s="231">
        <f>SUM(I12:I39)-2</f>
        <v>2882444198.5</v>
      </c>
      <c r="J10" s="240">
        <f>SUM(J12:J39)</f>
        <v>132684798</v>
      </c>
      <c r="K10" s="231">
        <f>SUM(K12:K39)</f>
        <v>3015128998.5</v>
      </c>
      <c r="L10" s="231">
        <f>K10/B10</f>
        <v>3612.9925544382186</v>
      </c>
    </row>
    <row r="11" spans="1:14">
      <c r="A11" s="23"/>
      <c r="B11" s="209"/>
      <c r="C11" s="209"/>
      <c r="D11" s="233"/>
      <c r="E11" s="209"/>
      <c r="F11" s="236"/>
      <c r="G11" s="209"/>
      <c r="H11" s="209"/>
      <c r="I11" s="209"/>
      <c r="J11" s="241"/>
      <c r="K11" s="209"/>
      <c r="L11" s="267"/>
    </row>
    <row r="12" spans="1:14">
      <c r="A12" s="23" t="s">
        <v>1</v>
      </c>
      <c r="B12" s="351">
        <v>8313.5</v>
      </c>
      <c r="C12" s="176">
        <v>2447070714</v>
      </c>
      <c r="D12" s="233">
        <f>+C12/B12</f>
        <v>294349.03638660011</v>
      </c>
      <c r="E12" s="206">
        <v>57030610</v>
      </c>
      <c r="F12" s="209">
        <v>17708227</v>
      </c>
      <c r="G12" s="209">
        <f>+E12-F12</f>
        <v>39322383</v>
      </c>
      <c r="H12" s="237">
        <f>E12*0.15</f>
        <v>8554591.5</v>
      </c>
      <c r="I12" s="342">
        <f>IF(G12&gt;H12,G12,H12)</f>
        <v>39322383</v>
      </c>
      <c r="J12" s="352">
        <v>0</v>
      </c>
      <c r="K12" s="206">
        <f>I12+J12</f>
        <v>39322383</v>
      </c>
      <c r="L12" s="267">
        <f>K12/B12</f>
        <v>4729.9432248752028</v>
      </c>
      <c r="N12" s="470"/>
    </row>
    <row r="13" spans="1:14">
      <c r="A13" s="23" t="s">
        <v>2</v>
      </c>
      <c r="B13" s="351">
        <v>76181</v>
      </c>
      <c r="C13" s="176">
        <v>44716043747</v>
      </c>
      <c r="D13" s="233">
        <f>+C13/B13</f>
        <v>586971.07870728918</v>
      </c>
      <c r="E13" s="206">
        <v>522601660</v>
      </c>
      <c r="F13" s="209">
        <v>323587651</v>
      </c>
      <c r="G13" s="209">
        <f>+E13-F13</f>
        <v>199014009</v>
      </c>
      <c r="H13" s="237">
        <f>E13*0.15</f>
        <v>78390249</v>
      </c>
      <c r="I13" s="342">
        <f>IF(G13&gt;H13,G13,H13)</f>
        <v>199014009</v>
      </c>
      <c r="J13" s="353">
        <v>9406830</v>
      </c>
      <c r="K13" s="206">
        <f>I13+J13</f>
        <v>208420839</v>
      </c>
      <c r="L13" s="267">
        <f>K13/B13</f>
        <v>2735.8637849332513</v>
      </c>
      <c r="N13" s="470"/>
    </row>
    <row r="14" spans="1:14">
      <c r="A14" s="23" t="s">
        <v>3</v>
      </c>
      <c r="B14" s="351">
        <v>79352</v>
      </c>
      <c r="C14" s="176">
        <v>21634385126</v>
      </c>
      <c r="D14" s="233">
        <f>+C14/B14</f>
        <v>272638.18336021778</v>
      </c>
      <c r="E14" s="206">
        <v>544354720</v>
      </c>
      <c r="F14" s="209">
        <v>156557228</v>
      </c>
      <c r="G14" s="209">
        <f>+E14-F14</f>
        <v>387797492</v>
      </c>
      <c r="H14" s="237">
        <f>E14*0.15</f>
        <v>81653208</v>
      </c>
      <c r="I14" s="342">
        <f>IF(G14&gt;H14,G14,H14)</f>
        <v>387797492</v>
      </c>
      <c r="J14" s="353">
        <v>22862898</v>
      </c>
      <c r="K14" s="206">
        <f>I14+J14</f>
        <v>410660390</v>
      </c>
      <c r="L14" s="267">
        <f>K14/B14</f>
        <v>5175.1737826393792</v>
      </c>
      <c r="N14" s="470"/>
    </row>
    <row r="15" spans="1:14">
      <c r="A15" s="23" t="s">
        <v>4</v>
      </c>
      <c r="B15" s="352">
        <v>104357.75</v>
      </c>
      <c r="C15" s="176">
        <v>49497919533</v>
      </c>
      <c r="D15" s="233">
        <f>+C15/B15</f>
        <v>474309.95333839604</v>
      </c>
      <c r="E15" s="206">
        <v>715894165</v>
      </c>
      <c r="F15" s="209">
        <v>358191695</v>
      </c>
      <c r="G15" s="209">
        <f>+E15-F15</f>
        <v>357702470</v>
      </c>
      <c r="H15" s="237">
        <f>E15*0.15</f>
        <v>107384124.75</v>
      </c>
      <c r="I15" s="342">
        <f>IF(G15&gt;H15,G15,H15)</f>
        <v>357702470</v>
      </c>
      <c r="J15" s="353">
        <v>5727153</v>
      </c>
      <c r="K15" s="206">
        <f>I15+J15</f>
        <v>363429623</v>
      </c>
      <c r="L15" s="267">
        <f>K15/B15</f>
        <v>3482.5360167309086</v>
      </c>
      <c r="N15" s="470"/>
    </row>
    <row r="16" spans="1:14">
      <c r="A16" s="23" t="s">
        <v>5</v>
      </c>
      <c r="B16" s="351">
        <v>15822.75</v>
      </c>
      <c r="C16" s="176">
        <v>7170793811</v>
      </c>
      <c r="D16" s="233">
        <f>+C16/B16</f>
        <v>453195.16588456492</v>
      </c>
      <c r="E16" s="206">
        <v>108544065</v>
      </c>
      <c r="F16" s="209">
        <v>51891449</v>
      </c>
      <c r="G16" s="209">
        <f>+E16-F16</f>
        <v>56652616</v>
      </c>
      <c r="H16" s="237">
        <f>E16*0.15</f>
        <v>16281609.75</v>
      </c>
      <c r="I16" s="342">
        <f>IF(G16&gt;H16,G16,H16)</f>
        <v>56652616</v>
      </c>
      <c r="J16" s="353">
        <v>2279425</v>
      </c>
      <c r="K16" s="206">
        <f>I16+J16</f>
        <v>58932041</v>
      </c>
      <c r="L16" s="267">
        <f>K16/B16</f>
        <v>3724.5131851290071</v>
      </c>
      <c r="N16" s="470"/>
    </row>
    <row r="17" spans="1:14">
      <c r="A17" s="23"/>
      <c r="C17" s="176"/>
      <c r="D17" s="234"/>
      <c r="E17" s="235"/>
      <c r="F17" s="209"/>
      <c r="G17" s="209"/>
      <c r="H17" s="237"/>
      <c r="J17" s="353"/>
      <c r="K17" s="209"/>
      <c r="L17" s="267"/>
      <c r="N17" s="470"/>
    </row>
    <row r="18" spans="1:14">
      <c r="A18" s="23" t="s">
        <v>6</v>
      </c>
      <c r="B18" s="351">
        <v>5235</v>
      </c>
      <c r="C18" s="176">
        <v>1491955877</v>
      </c>
      <c r="D18" s="233">
        <f>+C18/B18</f>
        <v>284996.34708691499</v>
      </c>
      <c r="E18" s="206">
        <v>35912100</v>
      </c>
      <c r="F18" s="209">
        <v>10796539</v>
      </c>
      <c r="G18" s="209">
        <f>+E18-F18</f>
        <v>25115561</v>
      </c>
      <c r="H18" s="237">
        <f>E18*0.15</f>
        <v>5386815</v>
      </c>
      <c r="I18" s="342">
        <f>IF(G18&gt;H18,G18,H18)</f>
        <v>25115561</v>
      </c>
      <c r="J18" s="352">
        <v>0</v>
      </c>
      <c r="K18" s="206">
        <f>I18+J18</f>
        <v>25115561</v>
      </c>
      <c r="L18" s="267">
        <f>K18/B18</f>
        <v>4797.6238777459412</v>
      </c>
      <c r="N18" s="470"/>
    </row>
    <row r="19" spans="1:14">
      <c r="A19" s="23" t="s">
        <v>7</v>
      </c>
      <c r="B19" s="351">
        <v>25948.5</v>
      </c>
      <c r="C19" s="176">
        <v>11512151764</v>
      </c>
      <c r="D19" s="233">
        <f>+C19/B19</f>
        <v>443653.84372892458</v>
      </c>
      <c r="E19" s="206">
        <v>178006710</v>
      </c>
      <c r="F19" s="209">
        <v>83307686</v>
      </c>
      <c r="G19" s="209">
        <f>+E19-F19</f>
        <v>94699024</v>
      </c>
      <c r="H19" s="237">
        <f>E19*0.15</f>
        <v>26701006.5</v>
      </c>
      <c r="I19" s="342">
        <f>IF(G19&gt;H19,G19,H19)</f>
        <v>94699024</v>
      </c>
      <c r="J19" s="353">
        <v>2492094</v>
      </c>
      <c r="K19" s="206">
        <f>I19+J19</f>
        <v>97191118</v>
      </c>
      <c r="L19" s="267">
        <f>K19/B19</f>
        <v>3745.5389714241669</v>
      </c>
      <c r="N19" s="470"/>
    </row>
    <row r="20" spans="1:14">
      <c r="A20" s="23" t="s">
        <v>8</v>
      </c>
      <c r="B20" s="351">
        <v>15100</v>
      </c>
      <c r="C20" s="176">
        <v>5626154380</v>
      </c>
      <c r="D20" s="233">
        <f>+C20/B20</f>
        <v>372593.00529801322</v>
      </c>
      <c r="E20" s="206">
        <v>103586000</v>
      </c>
      <c r="F20" s="209">
        <v>40713666</v>
      </c>
      <c r="G20" s="209">
        <f>+E20-F20</f>
        <v>62872334</v>
      </c>
      <c r="H20" s="237">
        <f>E20*0.15</f>
        <v>15537900</v>
      </c>
      <c r="I20" s="342">
        <f>IF(G20&gt;H20,G20,H20)</f>
        <v>62872334</v>
      </c>
      <c r="J20" s="352">
        <v>0</v>
      </c>
      <c r="K20" s="206">
        <f>I20+J20</f>
        <v>62872334</v>
      </c>
      <c r="L20" s="267">
        <f>K20/B20</f>
        <v>4163.7307284768212</v>
      </c>
      <c r="N20" s="470"/>
    </row>
    <row r="21" spans="1:14">
      <c r="A21" s="23" t="s">
        <v>9</v>
      </c>
      <c r="B21" s="351">
        <v>25523.75</v>
      </c>
      <c r="C21" s="176">
        <v>9689932609</v>
      </c>
      <c r="D21" s="233">
        <f>+C21/B21</f>
        <v>379643.76743229345</v>
      </c>
      <c r="E21" s="206">
        <v>175092925</v>
      </c>
      <c r="F21" s="209">
        <v>70121197</v>
      </c>
      <c r="G21" s="209">
        <f>+E21-F21</f>
        <v>104971728</v>
      </c>
      <c r="H21" s="237">
        <f>E21*0.15</f>
        <v>26263938.75</v>
      </c>
      <c r="I21" s="342">
        <f>IF(G21&gt;H21,G21,H21)</f>
        <v>104971728</v>
      </c>
      <c r="J21" s="353">
        <v>3501859</v>
      </c>
      <c r="K21" s="206">
        <f>I21+J21</f>
        <v>108473587</v>
      </c>
      <c r="L21" s="267">
        <f>K21/B21</f>
        <v>4249.9079093001619</v>
      </c>
      <c r="N21" s="470"/>
    </row>
    <row r="22" spans="1:14">
      <c r="A22" s="23" t="s">
        <v>10</v>
      </c>
      <c r="B22" s="351">
        <v>4505</v>
      </c>
      <c r="C22" s="176">
        <v>1611468527</v>
      </c>
      <c r="D22" s="233">
        <f>+C22/B22</f>
        <v>357706.66526082129</v>
      </c>
      <c r="E22" s="206">
        <v>30904300</v>
      </c>
      <c r="F22" s="209">
        <v>11661392</v>
      </c>
      <c r="G22" s="209">
        <f>+E22-F22</f>
        <v>19242908</v>
      </c>
      <c r="H22" s="237">
        <f>E22*0.15</f>
        <v>4635645</v>
      </c>
      <c r="I22" s="342">
        <f>IF(G22&gt;H22,G22,H22)</f>
        <v>19242908</v>
      </c>
      <c r="J22" s="352">
        <v>0</v>
      </c>
      <c r="K22" s="206">
        <f>I22+J22</f>
        <v>19242908</v>
      </c>
      <c r="L22" s="267">
        <f>K22/B22</f>
        <v>4271.4557158712541</v>
      </c>
      <c r="N22" s="470"/>
    </row>
    <row r="23" spans="1:14">
      <c r="A23" s="23"/>
      <c r="B23" s="351"/>
      <c r="C23" s="176"/>
      <c r="D23" s="233"/>
      <c r="E23" s="235"/>
      <c r="F23" s="209"/>
      <c r="G23" s="209"/>
      <c r="H23" s="237"/>
      <c r="I23" s="176"/>
      <c r="J23" s="353"/>
      <c r="K23" s="209"/>
      <c r="L23" s="267"/>
      <c r="N23" s="470"/>
    </row>
    <row r="24" spans="1:14">
      <c r="A24" s="23" t="s">
        <v>11</v>
      </c>
      <c r="B24" s="351">
        <v>39471.5</v>
      </c>
      <c r="C24" s="176">
        <v>15886403810</v>
      </c>
      <c r="D24" s="233">
        <f>+C24/B24</f>
        <v>402477.83362679399</v>
      </c>
      <c r="E24" s="206">
        <v>270774490</v>
      </c>
      <c r="F24" s="209">
        <v>114961961</v>
      </c>
      <c r="G24" s="209">
        <f>+E24-F24+1</f>
        <v>155812530</v>
      </c>
      <c r="H24" s="237">
        <f>E24*0.15</f>
        <v>40616173.5</v>
      </c>
      <c r="I24" s="342">
        <f>IF(G24&gt;H24,G24,H24)</f>
        <v>155812530</v>
      </c>
      <c r="J24" s="353">
        <v>6498588</v>
      </c>
      <c r="K24" s="206">
        <f>I24+J24</f>
        <v>162311118</v>
      </c>
      <c r="L24" s="267">
        <f>K24/B24</f>
        <v>4112.1091927086636</v>
      </c>
      <c r="N24" s="470"/>
    </row>
    <row r="25" spans="1:14">
      <c r="A25" s="23" t="s">
        <v>12</v>
      </c>
      <c r="B25" s="351">
        <v>3785.5</v>
      </c>
      <c r="C25" s="176">
        <v>2360679298</v>
      </c>
      <c r="D25" s="233">
        <f>+C25/B25</f>
        <v>623610.96235635981</v>
      </c>
      <c r="E25" s="206">
        <v>25968530</v>
      </c>
      <c r="F25" s="209">
        <v>17083056</v>
      </c>
      <c r="G25" s="209">
        <f>+E25-F25+1</f>
        <v>8885475</v>
      </c>
      <c r="H25" s="237">
        <f>E25*0.15</f>
        <v>3895279.5</v>
      </c>
      <c r="I25" s="342">
        <f>IF(G25&gt;H25,G25,H25)</f>
        <v>8885475</v>
      </c>
      <c r="J25" s="352">
        <v>0</v>
      </c>
      <c r="K25" s="206">
        <f>I25+J25</f>
        <v>8885475</v>
      </c>
      <c r="L25" s="267">
        <f>K25/B25</f>
        <v>2347.2394663848895</v>
      </c>
      <c r="N25" s="470"/>
    </row>
    <row r="26" spans="1:14">
      <c r="A26" s="23" t="s">
        <v>13</v>
      </c>
      <c r="B26" s="351">
        <v>37055</v>
      </c>
      <c r="C26" s="176">
        <v>16370184188</v>
      </c>
      <c r="D26" s="233">
        <f>+C26/B26</f>
        <v>441780.7094319255</v>
      </c>
      <c r="E26" s="206">
        <v>254197300</v>
      </c>
      <c r="F26" s="209">
        <v>118462838</v>
      </c>
      <c r="G26" s="209">
        <f>(+E26-F26)</f>
        <v>135734462</v>
      </c>
      <c r="H26" s="237">
        <f>E26*0.15</f>
        <v>38129595</v>
      </c>
      <c r="I26" s="342">
        <f>IF(G26&gt;H26,G26,H26)</f>
        <v>135734462</v>
      </c>
      <c r="J26" s="352">
        <v>0</v>
      </c>
      <c r="K26" s="206">
        <f>I26+J26</f>
        <v>135734462</v>
      </c>
      <c r="L26" s="267">
        <f>K26/B26</f>
        <v>3663.0538928619621</v>
      </c>
      <c r="N26" s="470"/>
    </row>
    <row r="27" spans="1:14">
      <c r="A27" s="23" t="s">
        <v>14</v>
      </c>
      <c r="B27" s="351">
        <v>51629.75</v>
      </c>
      <c r="C27" s="176">
        <v>27716977751</v>
      </c>
      <c r="D27" s="233">
        <f>+C27/B27</f>
        <v>536841.21559759637</v>
      </c>
      <c r="E27" s="206">
        <v>354180085</v>
      </c>
      <c r="F27" s="209">
        <v>200573909</v>
      </c>
      <c r="G27" s="209">
        <f>+E27-F27</f>
        <v>153606176</v>
      </c>
      <c r="H27" s="237">
        <f>E27*0.15</f>
        <v>53127012.75</v>
      </c>
      <c r="I27" s="342">
        <f>IF(G27&gt;H27,G27,H27)</f>
        <v>153606176</v>
      </c>
      <c r="J27" s="353">
        <v>5312701</v>
      </c>
      <c r="K27" s="206">
        <f>I27+J27</f>
        <v>158918877</v>
      </c>
      <c r="L27" s="267">
        <f>K27/B27</f>
        <v>3078.0485475912628</v>
      </c>
      <c r="N27" s="470"/>
    </row>
    <row r="28" spans="1:14">
      <c r="A28" s="23" t="s">
        <v>15</v>
      </c>
      <c r="B28" s="351">
        <v>1995</v>
      </c>
      <c r="C28" s="176">
        <v>1557535798</v>
      </c>
      <c r="D28" s="233">
        <f>+C28/B28</f>
        <v>780719.69824561407</v>
      </c>
      <c r="E28" s="206">
        <v>13685700</v>
      </c>
      <c r="F28" s="209">
        <v>11271108</v>
      </c>
      <c r="G28" s="209">
        <f>+E28-F28</f>
        <v>2414592</v>
      </c>
      <c r="H28" s="237">
        <f>E28*0.15</f>
        <v>2052855</v>
      </c>
      <c r="I28" s="342">
        <f>IF(G28&gt;H28,G28,H28)</f>
        <v>2414592</v>
      </c>
      <c r="J28" s="353">
        <v>136857</v>
      </c>
      <c r="K28" s="206">
        <f>I28+J28</f>
        <v>2551449</v>
      </c>
      <c r="L28" s="267">
        <f>K28/B28</f>
        <v>1278.9218045112782</v>
      </c>
      <c r="N28" s="470"/>
    </row>
    <row r="29" spans="1:14">
      <c r="A29" s="23"/>
      <c r="C29" s="176"/>
      <c r="D29" s="233"/>
      <c r="E29" s="235"/>
      <c r="F29" s="209"/>
      <c r="G29" s="209"/>
      <c r="H29" s="237"/>
      <c r="J29" s="353"/>
      <c r="K29" s="209"/>
      <c r="L29" s="267"/>
      <c r="N29" s="470"/>
    </row>
    <row r="30" spans="1:14">
      <c r="A30" s="23" t="s">
        <v>16</v>
      </c>
      <c r="B30" s="351">
        <v>147462.25</v>
      </c>
      <c r="C30" s="176">
        <v>96888567983</v>
      </c>
      <c r="D30" s="233">
        <f>+C30/B30</f>
        <v>657039.80498737807</v>
      </c>
      <c r="E30" s="206">
        <v>1011591035</v>
      </c>
      <c r="F30" s="209">
        <v>701134122</v>
      </c>
      <c r="G30" s="209">
        <f>+E30-F30</f>
        <v>310456913</v>
      </c>
      <c r="H30" s="237">
        <f>E30*0.15</f>
        <v>151738655.25</v>
      </c>
      <c r="I30" s="342">
        <f>IF(G30&gt;H30,G30,H30)</f>
        <v>310456913</v>
      </c>
      <c r="J30" s="353">
        <v>34394095</v>
      </c>
      <c r="K30" s="206">
        <f>I30+J30</f>
        <v>344851008</v>
      </c>
      <c r="L30" s="267">
        <f>K30/B30</f>
        <v>2338.5714513375456</v>
      </c>
      <c r="N30" s="470"/>
    </row>
    <row r="31" spans="1:14">
      <c r="A31" s="23" t="s">
        <v>17</v>
      </c>
      <c r="B31" s="351">
        <v>119280.75</v>
      </c>
      <c r="C31" s="176">
        <v>44730804357</v>
      </c>
      <c r="D31" s="233">
        <f>+C31/B31</f>
        <v>375004.38551065448</v>
      </c>
      <c r="E31" s="206">
        <v>818265945</v>
      </c>
      <c r="F31" s="209">
        <v>323694466</v>
      </c>
      <c r="G31" s="209">
        <f>+E31-F31</f>
        <v>494571479</v>
      </c>
      <c r="H31" s="237">
        <f>E31*0.15</f>
        <v>122739891.75</v>
      </c>
      <c r="I31" s="342">
        <f>IF(G31&gt;H31,G31,H31)</f>
        <v>494571479</v>
      </c>
      <c r="J31" s="353">
        <v>39276765</v>
      </c>
      <c r="K31" s="206">
        <f>I31+J31</f>
        <v>533848244</v>
      </c>
      <c r="L31" s="267">
        <f>K31/B31</f>
        <v>4475.5607589657175</v>
      </c>
      <c r="N31" s="470"/>
    </row>
    <row r="32" spans="1:14">
      <c r="A32" s="23" t="s">
        <v>18</v>
      </c>
      <c r="B32" s="351">
        <v>7471.5</v>
      </c>
      <c r="C32" s="176">
        <v>4182907537</v>
      </c>
      <c r="D32" s="413">
        <f>+C32/B32</f>
        <v>559848.42896339425</v>
      </c>
      <c r="E32" s="206">
        <v>51254490</v>
      </c>
      <c r="F32" s="209">
        <v>30269610</v>
      </c>
      <c r="G32" s="209">
        <f>+E32-F32</f>
        <v>20984880</v>
      </c>
      <c r="H32" s="237">
        <f>E32*0.15</f>
        <v>7688173.5</v>
      </c>
      <c r="I32" s="342">
        <f>IF(G32&gt;H32,G32,H32)</f>
        <v>20984880</v>
      </c>
      <c r="J32" s="353">
        <v>563799</v>
      </c>
      <c r="K32" s="206">
        <f>I32+J32</f>
        <v>21548679</v>
      </c>
      <c r="L32" s="267">
        <f>K32/B32</f>
        <v>2884.1168440072274</v>
      </c>
      <c r="N32" s="470"/>
    </row>
    <row r="33" spans="1:14">
      <c r="A33" s="23" t="s">
        <v>19</v>
      </c>
      <c r="B33" s="351">
        <v>16890.25</v>
      </c>
      <c r="C33" s="176">
        <v>7202769004</v>
      </c>
      <c r="D33" s="233">
        <f>+C33/B33</f>
        <v>426445.37552730128</v>
      </c>
      <c r="E33" s="206">
        <v>115867115</v>
      </c>
      <c r="F33" s="209">
        <v>52122838</v>
      </c>
      <c r="G33" s="209">
        <f>+E33-F33</f>
        <v>63744277</v>
      </c>
      <c r="H33" s="237">
        <f>E33*0.15</f>
        <v>17380067.25</v>
      </c>
      <c r="I33" s="342">
        <f>IF(G33&gt;H33,G33,H33)</f>
        <v>63744277</v>
      </c>
      <c r="J33" s="353">
        <v>231734</v>
      </c>
      <c r="K33" s="206">
        <f>I33+J33</f>
        <v>63976011</v>
      </c>
      <c r="L33" s="267">
        <f>K33/B33</f>
        <v>3787.7480203075738</v>
      </c>
      <c r="N33" s="470"/>
    </row>
    <row r="34" spans="1:14">
      <c r="A34" s="23" t="s">
        <v>20</v>
      </c>
      <c r="B34" s="351">
        <v>2727</v>
      </c>
      <c r="C34" s="176">
        <v>792257742</v>
      </c>
      <c r="D34" s="233">
        <f>+C34/B34</f>
        <v>290523.55775577558</v>
      </c>
      <c r="E34" s="206">
        <v>18707220</v>
      </c>
      <c r="F34" s="209">
        <v>5733173</v>
      </c>
      <c r="G34" s="209">
        <f>+E34-F34</f>
        <v>12974047</v>
      </c>
      <c r="H34" s="237">
        <f>E34*0.15</f>
        <v>2806083</v>
      </c>
      <c r="I34" s="342">
        <f>IF(G34&gt;H34,G34,H34)</f>
        <v>12974047</v>
      </c>
      <c r="J34" s="352">
        <v>0</v>
      </c>
      <c r="K34" s="206">
        <f>I34+J34</f>
        <v>12974047</v>
      </c>
      <c r="L34" s="267">
        <f>K34/B34</f>
        <v>4757.6263292995964</v>
      </c>
      <c r="N34" s="470"/>
    </row>
    <row r="35" spans="1:14">
      <c r="A35" s="23"/>
      <c r="C35" s="176"/>
      <c r="D35" s="233"/>
      <c r="E35" s="235"/>
      <c r="F35" s="209"/>
      <c r="G35" s="209"/>
      <c r="H35" s="237"/>
      <c r="I35" s="176"/>
      <c r="J35" s="353"/>
      <c r="K35" s="209"/>
      <c r="L35" s="267"/>
      <c r="N35" s="470"/>
    </row>
    <row r="36" spans="1:14">
      <c r="A36" s="23" t="s">
        <v>21</v>
      </c>
      <c r="B36" s="351">
        <v>4298.5</v>
      </c>
      <c r="C36" s="176">
        <v>4424010084</v>
      </c>
      <c r="D36" s="413">
        <f>+C36/B36</f>
        <v>1029198.5771780853</v>
      </c>
      <c r="E36" s="206">
        <v>29487710</v>
      </c>
      <c r="F36" s="209">
        <v>32014349</v>
      </c>
      <c r="G36" s="206">
        <f>+E36-F36</f>
        <v>-2526639</v>
      </c>
      <c r="H36" s="237">
        <f>E36*0.15</f>
        <v>4423156.5</v>
      </c>
      <c r="I36" s="342">
        <f>IF(G36&gt;H36,G36,H36)</f>
        <v>4423156.5</v>
      </c>
      <c r="J36" s="352">
        <v>0</v>
      </c>
      <c r="K36" s="206">
        <f>I36+J36</f>
        <v>4423156.5</v>
      </c>
      <c r="L36" s="267">
        <f>K36/B36</f>
        <v>1029</v>
      </c>
      <c r="N36" s="470"/>
    </row>
    <row r="37" spans="1:14">
      <c r="A37" s="23" t="s">
        <v>22</v>
      </c>
      <c r="B37" s="351">
        <v>21939.25</v>
      </c>
      <c r="C37" s="176">
        <v>7331241760</v>
      </c>
      <c r="D37" s="413">
        <f>+C37/B37</f>
        <v>334161.00185740169</v>
      </c>
      <c r="E37" s="206">
        <v>150503255</v>
      </c>
      <c r="F37" s="209">
        <v>53052531</v>
      </c>
      <c r="G37" s="209">
        <f>+E37-F37</f>
        <v>97450724</v>
      </c>
      <c r="H37" s="237">
        <f>E37*0.15</f>
        <v>22575488.25</v>
      </c>
      <c r="I37" s="342">
        <f>IF(G37&gt;H37,G37,H37)</f>
        <v>97450724</v>
      </c>
      <c r="J37" s="352">
        <v>0</v>
      </c>
      <c r="K37" s="206">
        <f>I37+J37</f>
        <v>97450724</v>
      </c>
      <c r="L37" s="267">
        <f>K37/B37</f>
        <v>4441.8439098875306</v>
      </c>
      <c r="N37" s="470"/>
    </row>
    <row r="38" spans="1:14">
      <c r="A38" s="23" t="s">
        <v>23</v>
      </c>
      <c r="B38" s="351">
        <v>13929.5</v>
      </c>
      <c r="C38" s="176">
        <v>3868116751</v>
      </c>
      <c r="D38" s="413">
        <f>+C38/B38</f>
        <v>277692.43339674792</v>
      </c>
      <c r="E38" s="206">
        <v>95556370</v>
      </c>
      <c r="F38" s="209">
        <v>27991627</v>
      </c>
      <c r="G38" s="209">
        <f>+E38-F38</f>
        <v>67564743</v>
      </c>
      <c r="H38" s="237">
        <f>E38*0.15</f>
        <v>14333455.5</v>
      </c>
      <c r="I38" s="342">
        <f>IF(G38&gt;H38,G38,H38)</f>
        <v>67564743</v>
      </c>
      <c r="J38" s="352">
        <v>0</v>
      </c>
      <c r="K38" s="206">
        <f>I38+J38</f>
        <v>67564743</v>
      </c>
      <c r="L38" s="267">
        <f>K38/B38</f>
        <v>4850.4786962920425</v>
      </c>
      <c r="N38" s="470"/>
    </row>
    <row r="39" spans="1:14">
      <c r="A39" s="23" t="s">
        <v>24</v>
      </c>
      <c r="B39" s="351">
        <v>6249</v>
      </c>
      <c r="C39" s="176">
        <v>6841313098</v>
      </c>
      <c r="D39" s="413">
        <f>+C39/B39</f>
        <v>1094785.2613218115</v>
      </c>
      <c r="E39" s="206">
        <v>42868140</v>
      </c>
      <c r="F39" s="209">
        <v>49507162</v>
      </c>
      <c r="G39" s="193">
        <f>+E39-F39</f>
        <v>-6639022</v>
      </c>
      <c r="H39" s="210">
        <f>E39*0.15</f>
        <v>6430221</v>
      </c>
      <c r="I39" s="177">
        <f>IF(G39&gt;H39,G39,H39)</f>
        <v>6430221</v>
      </c>
      <c r="J39" s="352">
        <v>0</v>
      </c>
      <c r="K39" s="206">
        <f>I39+J39</f>
        <v>6430221</v>
      </c>
      <c r="L39" s="267">
        <f>K39/B39</f>
        <v>1029</v>
      </c>
      <c r="N39" s="470"/>
    </row>
    <row r="40" spans="1:14">
      <c r="A40" s="26" t="s">
        <v>245</v>
      </c>
      <c r="B40" s="230"/>
      <c r="C40" s="230"/>
      <c r="D40" s="230"/>
      <c r="E40" s="230"/>
      <c r="F40" s="230"/>
      <c r="G40" s="230"/>
      <c r="H40" s="237"/>
      <c r="J40" s="230"/>
      <c r="K40" s="230"/>
      <c r="L40" s="230"/>
    </row>
    <row r="41" spans="1:14">
      <c r="A41" s="23"/>
      <c r="B41" s="209"/>
      <c r="C41" s="225"/>
      <c r="D41" s="225"/>
      <c r="E41" s="225"/>
      <c r="F41" s="225"/>
      <c r="G41" s="225"/>
      <c r="H41" s="225"/>
      <c r="J41" s="225"/>
      <c r="K41" s="225"/>
      <c r="L41" s="225"/>
    </row>
    <row r="42" spans="1:14">
      <c r="A42" s="23" t="s">
        <v>200</v>
      </c>
      <c r="B42" s="209"/>
      <c r="C42" s="209"/>
      <c r="D42" s="209"/>
      <c r="E42" s="209"/>
      <c r="F42" s="209"/>
      <c r="G42" s="209"/>
      <c r="H42" s="209"/>
      <c r="I42" s="237"/>
      <c r="J42" s="209"/>
      <c r="K42" s="209"/>
      <c r="L42" s="209"/>
    </row>
    <row r="43" spans="1:14">
      <c r="A43" s="23"/>
      <c r="B43" s="209"/>
      <c r="C43" s="209"/>
      <c r="D43" s="209"/>
      <c r="E43" s="209"/>
      <c r="F43" s="209"/>
      <c r="G43" s="209"/>
      <c r="H43" s="209"/>
      <c r="I43" s="237"/>
      <c r="J43" s="209"/>
      <c r="K43" s="209"/>
      <c r="L43" s="209"/>
    </row>
    <row r="44" spans="1:14">
      <c r="A44" s="23" t="s">
        <v>253</v>
      </c>
      <c r="B44" s="209"/>
      <c r="C44" s="209"/>
      <c r="D44" s="209"/>
      <c r="E44" s="209"/>
      <c r="F44" s="209"/>
      <c r="G44" s="209"/>
      <c r="H44" s="209"/>
      <c r="I44" s="238"/>
      <c r="J44" s="209"/>
      <c r="K44" s="209"/>
      <c r="L44" s="209"/>
    </row>
    <row r="45" spans="1:14">
      <c r="A45" s="23"/>
      <c r="B45" s="209"/>
      <c r="C45" s="209"/>
      <c r="D45" s="209"/>
      <c r="E45" s="433"/>
      <c r="F45" s="435"/>
      <c r="G45" s="209"/>
      <c r="H45" s="209"/>
      <c r="I45" s="209"/>
      <c r="J45" s="209"/>
      <c r="K45" s="209"/>
      <c r="L45" s="209"/>
    </row>
    <row r="46" spans="1:14">
      <c r="A46" s="23"/>
      <c r="B46" s="209"/>
      <c r="C46" s="209"/>
      <c r="D46" s="209"/>
      <c r="E46" s="209"/>
      <c r="F46" s="200"/>
      <c r="G46" s="209"/>
      <c r="H46" s="209"/>
      <c r="I46" s="209"/>
      <c r="J46" s="209"/>
      <c r="K46" s="209"/>
      <c r="L46" s="209"/>
    </row>
    <row r="47" spans="1:14">
      <c r="A47" s="23"/>
      <c r="B47" s="209"/>
      <c r="C47" s="209"/>
      <c r="D47" s="209"/>
      <c r="E47" s="209"/>
      <c r="F47" s="200"/>
      <c r="G47" s="209"/>
      <c r="H47" s="209"/>
      <c r="I47" s="209"/>
      <c r="J47" s="209"/>
      <c r="K47" s="209"/>
      <c r="L47" s="209"/>
    </row>
    <row r="48" spans="1:14">
      <c r="A48" s="23"/>
      <c r="B48" s="209"/>
      <c r="C48" s="209"/>
      <c r="D48" s="209"/>
      <c r="E48" s="209"/>
      <c r="F48" s="200"/>
      <c r="G48" s="209"/>
      <c r="H48" s="209"/>
      <c r="I48" s="209"/>
      <c r="J48" s="209"/>
      <c r="K48" s="209"/>
      <c r="L48" s="209"/>
    </row>
    <row r="49" spans="1:12">
      <c r="B49" s="209"/>
      <c r="C49" s="209"/>
      <c r="E49" s="209"/>
      <c r="F49" s="200"/>
      <c r="G49" s="209"/>
      <c r="H49" s="209"/>
      <c r="I49" s="209"/>
      <c r="J49" s="209"/>
      <c r="K49" s="209"/>
    </row>
    <row r="50" spans="1:12">
      <c r="A50" s="23"/>
      <c r="L50" s="209"/>
    </row>
    <row r="51" spans="1:12">
      <c r="A51" s="23"/>
      <c r="L51" s="209"/>
    </row>
    <row r="52" spans="1:12">
      <c r="A52" s="23"/>
      <c r="B52" s="209"/>
      <c r="C52" s="209"/>
      <c r="D52" s="209"/>
      <c r="E52" s="209"/>
      <c r="F52" s="200"/>
      <c r="G52" s="209"/>
      <c r="H52" s="209"/>
      <c r="I52" s="209"/>
      <c r="J52" s="209"/>
      <c r="K52" s="209"/>
      <c r="L52" s="209"/>
    </row>
    <row r="53" spans="1:12">
      <c r="A53" s="23"/>
      <c r="B53" s="209"/>
      <c r="C53" s="209"/>
      <c r="D53" s="209"/>
      <c r="E53" s="209"/>
      <c r="F53" s="200"/>
      <c r="G53" s="209"/>
      <c r="H53" s="209"/>
      <c r="I53" s="209"/>
      <c r="J53" s="209"/>
      <c r="K53" s="209"/>
      <c r="L53" s="209"/>
    </row>
    <row r="54" spans="1:12">
      <c r="A54" s="23"/>
      <c r="B54" s="209"/>
      <c r="C54" s="209"/>
      <c r="D54" s="209"/>
      <c r="E54" s="209"/>
      <c r="F54" s="200"/>
      <c r="G54" s="209"/>
      <c r="H54" s="209"/>
      <c r="I54" s="209"/>
      <c r="J54" s="209"/>
      <c r="K54" s="209"/>
      <c r="L54" s="209"/>
    </row>
    <row r="55" spans="1:12">
      <c r="A55" s="23"/>
      <c r="B55" s="209"/>
      <c r="C55" s="209"/>
      <c r="D55" s="209"/>
      <c r="E55" s="209"/>
      <c r="F55" s="200"/>
      <c r="G55" s="209"/>
      <c r="H55" s="209"/>
      <c r="I55" s="209"/>
      <c r="J55" s="209"/>
      <c r="K55" s="209"/>
      <c r="L55" s="209"/>
    </row>
    <row r="56" spans="1:12">
      <c r="A56" s="23"/>
      <c r="B56" s="209"/>
      <c r="C56" s="209"/>
      <c r="D56" s="209"/>
      <c r="E56" s="209"/>
      <c r="F56" s="200"/>
      <c r="G56" s="209"/>
      <c r="H56" s="209"/>
      <c r="I56" s="209"/>
      <c r="J56" s="209"/>
      <c r="K56" s="209"/>
      <c r="L56" s="209"/>
    </row>
    <row r="57" spans="1:12">
      <c r="A57" s="23"/>
      <c r="B57" s="209"/>
      <c r="C57" s="209"/>
      <c r="D57" s="209"/>
      <c r="E57" s="209"/>
      <c r="F57" s="200"/>
      <c r="G57" s="209"/>
      <c r="H57" s="209"/>
      <c r="I57" s="209"/>
      <c r="J57" s="209"/>
      <c r="K57" s="209"/>
      <c r="L57" s="209"/>
    </row>
    <row r="58" spans="1:12">
      <c r="A58" s="23"/>
      <c r="B58" s="209"/>
      <c r="C58" s="209"/>
      <c r="D58" s="209"/>
      <c r="E58" s="209"/>
      <c r="F58" s="200"/>
      <c r="G58" s="209"/>
      <c r="H58" s="209"/>
      <c r="I58" s="209"/>
      <c r="J58" s="209"/>
      <c r="K58" s="209"/>
      <c r="L58" s="209"/>
    </row>
    <row r="59" spans="1:12">
      <c r="A59" s="23"/>
      <c r="B59" s="209"/>
      <c r="C59" s="209"/>
      <c r="D59" s="209"/>
      <c r="E59" s="209"/>
      <c r="F59" s="200"/>
      <c r="G59" s="209"/>
      <c r="H59" s="209"/>
      <c r="I59" s="209"/>
      <c r="J59" s="209"/>
      <c r="K59" s="209"/>
      <c r="L59" s="209"/>
    </row>
    <row r="60" spans="1:12">
      <c r="A60" s="23"/>
      <c r="B60" s="209"/>
      <c r="C60" s="209"/>
      <c r="D60" s="209"/>
      <c r="E60" s="209"/>
      <c r="F60" s="200"/>
      <c r="G60" s="209"/>
      <c r="H60" s="209"/>
      <c r="I60" s="209"/>
      <c r="J60" s="209"/>
      <c r="K60" s="209"/>
      <c r="L60" s="209"/>
    </row>
    <row r="61" spans="1:12">
      <c r="A61" s="23"/>
      <c r="B61" s="209"/>
      <c r="C61" s="209"/>
      <c r="D61" s="209"/>
      <c r="E61" s="209"/>
      <c r="F61" s="200"/>
      <c r="G61" s="209"/>
      <c r="H61" s="209"/>
      <c r="I61" s="209"/>
      <c r="J61" s="209"/>
      <c r="K61" s="209"/>
      <c r="L61" s="209"/>
    </row>
    <row r="62" spans="1:12">
      <c r="A62" s="23"/>
      <c r="B62" s="209"/>
      <c r="C62" s="209"/>
      <c r="D62" s="209"/>
      <c r="E62" s="209"/>
      <c r="F62" s="200"/>
      <c r="G62" s="209"/>
      <c r="H62" s="209"/>
      <c r="I62" s="209"/>
      <c r="J62" s="209"/>
      <c r="K62" s="209"/>
      <c r="L62" s="209"/>
    </row>
    <row r="63" spans="1:12">
      <c r="A63" s="23"/>
      <c r="B63" s="209"/>
      <c r="C63" s="209"/>
      <c r="D63" s="209"/>
      <c r="E63" s="209"/>
      <c r="F63" s="200"/>
      <c r="G63" s="209"/>
      <c r="H63" s="209"/>
      <c r="I63" s="209"/>
      <c r="J63" s="209"/>
      <c r="K63" s="209"/>
      <c r="L63" s="209"/>
    </row>
    <row r="64" spans="1:12">
      <c r="A64" s="23"/>
      <c r="B64" s="209"/>
      <c r="C64" s="209"/>
      <c r="D64" s="209"/>
      <c r="E64" s="209"/>
      <c r="F64" s="200"/>
      <c r="G64" s="209"/>
      <c r="H64" s="209"/>
      <c r="I64" s="209"/>
      <c r="J64" s="209"/>
      <c r="K64" s="209"/>
      <c r="L64" s="209"/>
    </row>
    <row r="65" spans="1:12">
      <c r="A65" s="23"/>
      <c r="B65" s="209"/>
      <c r="C65" s="209"/>
      <c r="D65" s="209"/>
      <c r="E65" s="209"/>
      <c r="F65" s="200"/>
      <c r="G65" s="209"/>
      <c r="H65" s="209"/>
      <c r="I65" s="209"/>
      <c r="J65" s="209"/>
      <c r="K65" s="209"/>
      <c r="L65" s="209"/>
    </row>
    <row r="66" spans="1:12">
      <c r="A66" s="23"/>
      <c r="B66" s="209"/>
      <c r="C66" s="209"/>
      <c r="D66" s="181"/>
      <c r="E66" s="209"/>
      <c r="F66" s="200"/>
      <c r="G66" s="209"/>
      <c r="H66" s="209"/>
      <c r="I66" s="209"/>
      <c r="J66" s="209"/>
      <c r="K66" s="209"/>
      <c r="L66" s="209"/>
    </row>
    <row r="67" spans="1:12">
      <c r="A67" s="23"/>
      <c r="B67" s="209"/>
      <c r="C67" s="209"/>
      <c r="D67" s="181"/>
      <c r="E67" s="209"/>
      <c r="F67" s="200"/>
      <c r="G67" s="209"/>
      <c r="H67" s="209"/>
      <c r="I67" s="209"/>
      <c r="J67" s="209"/>
      <c r="K67" s="209"/>
      <c r="L67" s="209"/>
    </row>
    <row r="68" spans="1:12">
      <c r="B68" s="181"/>
      <c r="C68" s="181"/>
      <c r="D68" s="181"/>
      <c r="E68" s="181"/>
      <c r="F68" s="434"/>
      <c r="G68" s="181"/>
      <c r="H68" s="181"/>
      <c r="I68" s="181"/>
      <c r="J68" s="181"/>
      <c r="K68" s="181"/>
      <c r="L68" s="181"/>
    </row>
    <row r="69" spans="1:12">
      <c r="B69" s="181"/>
      <c r="C69" s="181"/>
      <c r="D69" s="181"/>
      <c r="E69" s="181"/>
      <c r="F69" s="434"/>
      <c r="G69" s="181"/>
      <c r="H69" s="181"/>
      <c r="I69" s="181"/>
      <c r="J69" s="181"/>
      <c r="K69" s="181"/>
      <c r="L69" s="181"/>
    </row>
    <row r="70" spans="1:12">
      <c r="B70" s="181"/>
      <c r="C70" s="181"/>
      <c r="D70" s="181"/>
      <c r="E70" s="181"/>
      <c r="F70" s="434"/>
      <c r="G70" s="181"/>
      <c r="H70" s="181"/>
      <c r="I70" s="181"/>
      <c r="J70" s="181"/>
      <c r="K70" s="181"/>
      <c r="L70" s="181"/>
    </row>
    <row r="71" spans="1:12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</row>
    <row r="72" spans="1:12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</row>
    <row r="73" spans="1:12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</row>
    <row r="74" spans="1:12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</row>
    <row r="75" spans="1:12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</row>
    <row r="76" spans="1:12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</row>
    <row r="77" spans="1:12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</row>
    <row r="78" spans="1:12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</row>
    <row r="79" spans="1:12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</row>
    <row r="80" spans="1:12"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</row>
    <row r="81" spans="2:12"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</row>
    <row r="82" spans="2:12"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</row>
    <row r="83" spans="2:12"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</row>
    <row r="84" spans="2:12"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</row>
    <row r="85" spans="2:12"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</row>
    <row r="86" spans="2:12"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</row>
    <row r="87" spans="2:12"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</row>
    <row r="88" spans="2:12"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</row>
    <row r="89" spans="2:12"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</row>
    <row r="90" spans="2:12"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</row>
    <row r="91" spans="2:12"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</row>
    <row r="92" spans="2:12"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</row>
    <row r="93" spans="2:12"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</row>
    <row r="94" spans="2:12"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</row>
    <row r="95" spans="2:12"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</row>
    <row r="96" spans="2:12"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</row>
    <row r="97" spans="2:12"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</row>
    <row r="98" spans="2:12"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</row>
    <row r="99" spans="2:12"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</row>
    <row r="100" spans="2:12">
      <c r="B100" s="181"/>
      <c r="C100" s="181"/>
      <c r="E100" s="181"/>
      <c r="F100" s="181"/>
      <c r="G100" s="181"/>
      <c r="H100" s="181"/>
      <c r="I100" s="181"/>
      <c r="J100" s="181"/>
      <c r="K100" s="181"/>
      <c r="L100" s="181"/>
    </row>
    <row r="101" spans="2:12">
      <c r="B101" s="181"/>
      <c r="C101" s="181"/>
      <c r="E101" s="181"/>
      <c r="F101" s="181"/>
      <c r="G101" s="181"/>
      <c r="H101" s="181"/>
      <c r="I101" s="181"/>
      <c r="J101" s="181"/>
      <c r="K101" s="181"/>
      <c r="L101" s="181"/>
    </row>
    <row r="102" spans="2:12">
      <c r="B102" s="181"/>
      <c r="C102" s="181"/>
      <c r="E102" s="181"/>
      <c r="F102" s="181"/>
      <c r="G102" s="181"/>
      <c r="H102" s="181"/>
      <c r="I102" s="181"/>
      <c r="J102" s="181"/>
      <c r="K102" s="181"/>
      <c r="L102" s="181"/>
    </row>
  </sheetData>
  <mergeCells count="13">
    <mergeCell ref="A5:A9"/>
    <mergeCell ref="G5:L5"/>
    <mergeCell ref="J6:J9"/>
    <mergeCell ref="E5:E9"/>
    <mergeCell ref="F5:F9"/>
    <mergeCell ref="G6:G9"/>
    <mergeCell ref="H6:H9"/>
    <mergeCell ref="I6:I9"/>
    <mergeCell ref="K6:K9"/>
    <mergeCell ref="L6:L9"/>
    <mergeCell ref="D5:D9"/>
    <mergeCell ref="C5:C9"/>
    <mergeCell ref="B5:B9"/>
  </mergeCells>
  <phoneticPr fontId="0" type="noConversion"/>
  <printOptions horizontalCentered="1"/>
  <pageMargins left="0.59" right="0.56000000000000005" top="0.83" bottom="1" header="0.67" footer="0.5"/>
  <pageSetup scale="69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zoomScaleNormal="100" workbookViewId="0">
      <selection activeCell="M12" sqref="M12"/>
    </sheetView>
  </sheetViews>
  <sheetFormatPr defaultColWidth="11.42578125" defaultRowHeight="12.75"/>
  <cols>
    <col min="1" max="1" width="21.5703125" style="24" customWidth="1"/>
    <col min="2" max="3" width="14.7109375" style="24" customWidth="1"/>
    <col min="4" max="4" width="15.28515625" style="180" customWidth="1"/>
    <col min="5" max="5" width="17.42578125" style="24" customWidth="1"/>
    <col min="6" max="6" width="15.28515625" style="24" customWidth="1"/>
    <col min="7" max="7" width="16.7109375" style="24" customWidth="1"/>
    <col min="8" max="8" width="15.42578125" style="24" customWidth="1"/>
    <col min="9" max="9" width="17.85546875" style="24" customWidth="1"/>
    <col min="10" max="11" width="11.42578125" style="24" customWidth="1"/>
    <col min="12" max="12" width="14.5703125" style="24" customWidth="1"/>
    <col min="13" max="16384" width="11.42578125" style="24"/>
  </cols>
  <sheetData>
    <row r="1" spans="1:13">
      <c r="A1" s="22" t="s">
        <v>94</v>
      </c>
      <c r="B1" s="22"/>
      <c r="C1" s="22"/>
      <c r="D1" s="179"/>
      <c r="E1" s="22"/>
      <c r="F1" s="22"/>
      <c r="G1" s="22"/>
      <c r="H1" s="22"/>
      <c r="I1" s="22"/>
      <c r="J1" s="23"/>
      <c r="K1" s="23"/>
      <c r="L1" s="23"/>
      <c r="M1" s="23"/>
    </row>
    <row r="2" spans="1:13">
      <c r="A2" s="22"/>
      <c r="B2" s="22"/>
      <c r="C2" s="22"/>
      <c r="D2" s="179"/>
      <c r="E2" s="22"/>
      <c r="F2" s="22"/>
      <c r="G2" s="22"/>
      <c r="H2" s="22"/>
      <c r="I2" s="22"/>
      <c r="J2" s="23"/>
      <c r="K2" s="23"/>
      <c r="L2" s="23"/>
      <c r="M2" s="23"/>
    </row>
    <row r="3" spans="1:13">
      <c r="A3" s="22" t="s">
        <v>258</v>
      </c>
      <c r="B3" s="22"/>
      <c r="C3" s="22"/>
      <c r="D3" s="179"/>
      <c r="E3" s="22"/>
      <c r="F3" s="22"/>
      <c r="G3" s="22"/>
      <c r="H3" s="22"/>
      <c r="I3" s="22"/>
      <c r="J3" s="23"/>
      <c r="K3" s="23"/>
      <c r="L3" s="23"/>
      <c r="M3" s="23"/>
    </row>
    <row r="4" spans="1:13">
      <c r="A4" s="22"/>
      <c r="B4" s="22"/>
      <c r="C4" s="22"/>
      <c r="D4" s="179"/>
      <c r="E4" s="22"/>
      <c r="F4" s="22"/>
      <c r="G4" s="22"/>
      <c r="H4" s="22"/>
      <c r="I4" s="22"/>
      <c r="J4" s="23"/>
      <c r="K4" s="23"/>
      <c r="L4" s="23"/>
      <c r="M4" s="23"/>
    </row>
    <row r="5" spans="1:13" ht="13.5" thickBot="1">
      <c r="A5" s="47"/>
      <c r="B5" s="47"/>
      <c r="C5" s="47"/>
      <c r="D5" s="145"/>
      <c r="E5" s="47"/>
      <c r="F5" s="47"/>
      <c r="G5" s="47"/>
      <c r="H5" s="47"/>
      <c r="I5" s="47"/>
      <c r="J5" s="23"/>
      <c r="K5" s="23"/>
      <c r="L5" s="23"/>
      <c r="M5" s="23"/>
    </row>
    <row r="6" spans="1:13" ht="13.5" customHeight="1" thickTop="1">
      <c r="A6" s="23"/>
      <c r="B6" s="589" t="s">
        <v>255</v>
      </c>
      <c r="C6" s="589" t="s">
        <v>254</v>
      </c>
      <c r="D6" s="595" t="s">
        <v>166</v>
      </c>
      <c r="E6" s="592" t="s">
        <v>165</v>
      </c>
      <c r="F6" s="589" t="s">
        <v>257</v>
      </c>
      <c r="G6" s="589" t="s">
        <v>167</v>
      </c>
      <c r="H6" s="592" t="s">
        <v>190</v>
      </c>
      <c r="I6" s="592" t="s">
        <v>168</v>
      </c>
      <c r="J6" s="23"/>
      <c r="K6" s="23"/>
      <c r="L6" s="23"/>
      <c r="M6" s="23"/>
    </row>
    <row r="7" spans="1:13">
      <c r="A7" s="34" t="s">
        <v>75</v>
      </c>
      <c r="B7" s="590"/>
      <c r="C7" s="590"/>
      <c r="D7" s="485"/>
      <c r="E7" s="593"/>
      <c r="F7" s="590"/>
      <c r="G7" s="590"/>
      <c r="H7" s="530"/>
      <c r="I7" s="593"/>
      <c r="J7" s="23"/>
      <c r="K7" s="23"/>
      <c r="L7" s="23"/>
      <c r="M7" s="23"/>
    </row>
    <row r="8" spans="1:13">
      <c r="A8" s="32" t="s">
        <v>31</v>
      </c>
      <c r="B8" s="590"/>
      <c r="C8" s="594"/>
      <c r="D8" s="596"/>
      <c r="E8" s="530"/>
      <c r="F8" s="590"/>
      <c r="G8" s="594"/>
      <c r="H8" s="530"/>
      <c r="I8" s="593"/>
      <c r="J8" s="23"/>
      <c r="K8" s="23"/>
      <c r="L8" s="23"/>
      <c r="M8" s="23"/>
    </row>
    <row r="9" spans="1:13" ht="13.5" thickBot="1">
      <c r="A9" s="52" t="s">
        <v>129</v>
      </c>
      <c r="B9" s="591"/>
      <c r="C9" s="49" t="s">
        <v>95</v>
      </c>
      <c r="D9" s="149" t="s">
        <v>96</v>
      </c>
      <c r="E9" s="62" t="s">
        <v>189</v>
      </c>
      <c r="F9" s="591"/>
      <c r="G9" s="49" t="s">
        <v>207</v>
      </c>
      <c r="H9" s="506"/>
      <c r="I9" s="506"/>
      <c r="J9" s="23"/>
      <c r="K9" s="23"/>
      <c r="L9" s="23"/>
      <c r="M9" s="23"/>
    </row>
    <row r="10" spans="1:13">
      <c r="A10" s="32" t="s">
        <v>0</v>
      </c>
      <c r="B10" s="50">
        <f>SUM(B12:B39)</f>
        <v>360420</v>
      </c>
      <c r="C10" s="51">
        <f>SUM(C12:C39)</f>
        <v>1199117340</v>
      </c>
      <c r="D10" s="51">
        <f>table9!D10</f>
        <v>473984.74489529361</v>
      </c>
      <c r="E10" s="51">
        <f>SUM(E12:E39)</f>
        <v>1435257494</v>
      </c>
      <c r="F10" s="51">
        <f>SUM(F12:F39)+1</f>
        <v>1199117306</v>
      </c>
      <c r="G10" s="51">
        <f>SUM(G12:G39)-1</f>
        <v>959293870</v>
      </c>
      <c r="H10" s="51">
        <f>SUM(H12:H39)-1</f>
        <v>52558333</v>
      </c>
      <c r="I10" s="51">
        <f>SUM(I12:I39)</f>
        <v>1251675638</v>
      </c>
      <c r="J10" s="23"/>
      <c r="K10" s="23"/>
      <c r="L10" s="23"/>
      <c r="M10" s="23"/>
    </row>
    <row r="11" spans="1:13">
      <c r="A11" s="23"/>
      <c r="B11" s="25"/>
      <c r="C11" s="25"/>
      <c r="D11" s="176"/>
      <c r="E11" s="25"/>
      <c r="F11" s="25"/>
      <c r="G11" s="25"/>
      <c r="H11" s="25"/>
      <c r="I11" s="25"/>
      <c r="J11" s="23"/>
      <c r="K11" s="23"/>
      <c r="L11" s="23"/>
      <c r="M11" s="23"/>
    </row>
    <row r="12" spans="1:13">
      <c r="A12" s="23" t="s">
        <v>1</v>
      </c>
      <c r="B12" s="25">
        <v>4630</v>
      </c>
      <c r="C12" s="25">
        <v>15404010</v>
      </c>
      <c r="D12" s="354">
        <f>table9!D12</f>
        <v>294349.03638660011</v>
      </c>
      <c r="E12" s="25">
        <v>24804806</v>
      </c>
      <c r="F12" s="25">
        <v>20723718</v>
      </c>
      <c r="G12" s="25">
        <v>12323208</v>
      </c>
      <c r="H12" s="50">
        <f>IF(F12&gt;G12,0,(G12-F12))</f>
        <v>0</v>
      </c>
      <c r="I12" s="25">
        <f>MAX(F12,G12)</f>
        <v>20723718</v>
      </c>
      <c r="J12" s="29"/>
      <c r="K12" s="23"/>
      <c r="L12" s="25"/>
      <c r="M12" s="23"/>
    </row>
    <row r="13" spans="1:13">
      <c r="A13" s="190" t="s">
        <v>2</v>
      </c>
      <c r="B13" s="25">
        <v>23701</v>
      </c>
      <c r="C13" s="25">
        <v>78853227</v>
      </c>
      <c r="D13" s="354">
        <f>table9!D13</f>
        <v>586971.07870728918</v>
      </c>
      <c r="E13" s="25">
        <v>63674777</v>
      </c>
      <c r="F13" s="25">
        <v>53198487</v>
      </c>
      <c r="G13" s="25">
        <v>63082582</v>
      </c>
      <c r="H13" s="50">
        <f t="shared" ref="H13:H38" si="0">IF(F13&gt;G13,0,(G13-F13))</f>
        <v>9884095</v>
      </c>
      <c r="I13" s="25">
        <f>MAX(F13,G13)</f>
        <v>63082582</v>
      </c>
      <c r="J13" s="23"/>
      <c r="K13" s="23"/>
      <c r="L13" s="25"/>
      <c r="M13" s="23"/>
    </row>
    <row r="14" spans="1:13">
      <c r="A14" s="23" t="s">
        <v>3</v>
      </c>
      <c r="B14" s="25">
        <v>67816</v>
      </c>
      <c r="C14" s="25">
        <v>225623832</v>
      </c>
      <c r="D14" s="354">
        <f>table9!D14</f>
        <v>272638.18336021778</v>
      </c>
      <c r="E14" s="25">
        <v>392250178</v>
      </c>
      <c r="F14" s="25">
        <v>327714001</v>
      </c>
      <c r="G14" s="25">
        <v>180499066</v>
      </c>
      <c r="H14" s="50">
        <f t="shared" si="0"/>
        <v>0</v>
      </c>
      <c r="I14" s="25">
        <f>MAX(F14,G14)</f>
        <v>327714001</v>
      </c>
      <c r="J14" s="23"/>
      <c r="K14" s="23"/>
      <c r="L14" s="25"/>
      <c r="M14" s="23"/>
    </row>
    <row r="15" spans="1:13">
      <c r="A15" s="23" t="s">
        <v>4</v>
      </c>
      <c r="B15" s="25">
        <v>48901</v>
      </c>
      <c r="C15" s="25">
        <v>162693627</v>
      </c>
      <c r="D15" s="354">
        <f>table9!D15</f>
        <v>474309.95333839604</v>
      </c>
      <c r="E15" s="25">
        <v>162582144</v>
      </c>
      <c r="F15" s="25">
        <v>135832813</v>
      </c>
      <c r="G15" s="25">
        <v>130154902</v>
      </c>
      <c r="H15" s="50">
        <f t="shared" si="0"/>
        <v>0</v>
      </c>
      <c r="I15" s="25">
        <f>MAX(F15,G15)</f>
        <v>135832813</v>
      </c>
      <c r="J15" s="23"/>
      <c r="K15" s="23"/>
      <c r="L15" s="25"/>
      <c r="M15" s="23"/>
    </row>
    <row r="16" spans="1:13">
      <c r="A16" s="23" t="s">
        <v>5</v>
      </c>
      <c r="B16" s="25">
        <v>3705</v>
      </c>
      <c r="C16" s="25">
        <v>12326535</v>
      </c>
      <c r="D16" s="354">
        <f>table9!D16</f>
        <v>453195.16588456492</v>
      </c>
      <c r="E16" s="25">
        <v>12892005</v>
      </c>
      <c r="F16" s="25">
        <v>10770908</v>
      </c>
      <c r="G16" s="25">
        <v>9861228</v>
      </c>
      <c r="H16" s="50">
        <f t="shared" si="0"/>
        <v>0</v>
      </c>
      <c r="I16" s="25">
        <f>MAX(F16,G16)</f>
        <v>10770908</v>
      </c>
      <c r="J16" s="23"/>
      <c r="K16" s="23"/>
      <c r="L16" s="25"/>
      <c r="M16" s="23"/>
    </row>
    <row r="17" spans="1:13">
      <c r="A17" s="23"/>
      <c r="B17" s="25"/>
      <c r="C17" s="25"/>
      <c r="E17" s="25"/>
      <c r="F17" s="25"/>
      <c r="G17" s="25"/>
      <c r="H17" s="50"/>
      <c r="I17" s="25"/>
      <c r="J17" s="23"/>
      <c r="K17" s="23"/>
      <c r="L17" s="25"/>
      <c r="M17" s="23"/>
    </row>
    <row r="18" spans="1:13">
      <c r="A18" s="23" t="s">
        <v>6</v>
      </c>
      <c r="B18" s="25">
        <v>2964</v>
      </c>
      <c r="C18" s="25">
        <v>9861228</v>
      </c>
      <c r="D18" s="354">
        <f>table9!D18</f>
        <v>284996.34708691499</v>
      </c>
      <c r="E18" s="25">
        <v>16400491</v>
      </c>
      <c r="F18" s="25">
        <v>13702149</v>
      </c>
      <c r="G18" s="25">
        <v>7888982</v>
      </c>
      <c r="H18" s="50">
        <f t="shared" si="0"/>
        <v>0</v>
      </c>
      <c r="I18" s="25">
        <f>MAX(F18,G18)</f>
        <v>13702149</v>
      </c>
      <c r="J18" s="23"/>
      <c r="K18" s="23"/>
      <c r="L18" s="25"/>
      <c r="M18" s="23"/>
    </row>
    <row r="19" spans="1:13">
      <c r="A19" s="23" t="s">
        <v>7</v>
      </c>
      <c r="B19" s="25">
        <v>4790</v>
      </c>
      <c r="C19" s="25">
        <v>15936330</v>
      </c>
      <c r="D19" s="354">
        <f>table9!D19</f>
        <v>443653.84372892458</v>
      </c>
      <c r="E19" s="25">
        <v>17025839</v>
      </c>
      <c r="F19" s="25">
        <v>14224610</v>
      </c>
      <c r="G19" s="25">
        <v>12749064</v>
      </c>
      <c r="H19" s="50">
        <f t="shared" si="0"/>
        <v>0</v>
      </c>
      <c r="I19" s="25">
        <f>MAX(F19,G19)</f>
        <v>14224610</v>
      </c>
      <c r="J19" s="23"/>
      <c r="K19" s="23"/>
      <c r="L19" s="25"/>
      <c r="M19" s="23"/>
    </row>
    <row r="20" spans="1:13">
      <c r="A20" s="23" t="s">
        <v>8</v>
      </c>
      <c r="B20" s="25">
        <v>6175</v>
      </c>
      <c r="C20" s="25">
        <v>20544225</v>
      </c>
      <c r="D20" s="354">
        <f>table9!D20</f>
        <v>372593.00529801322</v>
      </c>
      <c r="E20" s="25">
        <v>26134828</v>
      </c>
      <c r="F20" s="25">
        <v>21834914</v>
      </c>
      <c r="G20" s="25">
        <v>16435380</v>
      </c>
      <c r="H20" s="50">
        <f t="shared" si="0"/>
        <v>0</v>
      </c>
      <c r="I20" s="25">
        <f>MAX(F20,G20)</f>
        <v>21834914</v>
      </c>
      <c r="J20" s="23"/>
      <c r="K20" s="23"/>
      <c r="L20" s="25"/>
      <c r="M20" s="23"/>
    </row>
    <row r="21" spans="1:13">
      <c r="A21" s="23" t="s">
        <v>9</v>
      </c>
      <c r="B21" s="25">
        <v>8336</v>
      </c>
      <c r="C21" s="25">
        <v>27733872</v>
      </c>
      <c r="D21" s="354">
        <f>table9!D21</f>
        <v>379643.76743229345</v>
      </c>
      <c r="E21" s="25">
        <v>34625698</v>
      </c>
      <c r="F21" s="25">
        <v>28928798</v>
      </c>
      <c r="G21" s="25">
        <v>22187098</v>
      </c>
      <c r="H21" s="50">
        <f t="shared" si="0"/>
        <v>0</v>
      </c>
      <c r="I21" s="25">
        <f>MAX(F21,G21)</f>
        <v>28928798</v>
      </c>
      <c r="J21" s="23"/>
      <c r="K21" s="23"/>
      <c r="L21" s="25"/>
      <c r="M21" s="23"/>
    </row>
    <row r="22" spans="1:13">
      <c r="A22" s="23" t="s">
        <v>10</v>
      </c>
      <c r="B22" s="25">
        <v>2899</v>
      </c>
      <c r="C22" s="25">
        <v>9644973</v>
      </c>
      <c r="D22" s="354">
        <f>table9!D22</f>
        <v>357706.66526082129</v>
      </c>
      <c r="E22" s="25">
        <v>12780215</v>
      </c>
      <c r="F22" s="25">
        <v>10677511</v>
      </c>
      <c r="G22" s="25">
        <v>7715978</v>
      </c>
      <c r="H22" s="50">
        <f t="shared" si="0"/>
        <v>0</v>
      </c>
      <c r="I22" s="25">
        <f>MAX(F22,G22)</f>
        <v>10677511</v>
      </c>
      <c r="J22" s="23"/>
      <c r="K22" s="23"/>
      <c r="L22" s="25"/>
      <c r="M22" s="23"/>
    </row>
    <row r="23" spans="1:13">
      <c r="A23" s="23"/>
      <c r="B23" s="25"/>
      <c r="C23" s="25"/>
      <c r="E23" s="25"/>
      <c r="F23" s="25"/>
      <c r="G23" s="25"/>
      <c r="H23" s="50"/>
      <c r="I23" s="25"/>
      <c r="J23" s="23"/>
      <c r="K23" s="23"/>
      <c r="L23" s="25"/>
      <c r="M23" s="23"/>
    </row>
    <row r="24" spans="1:13">
      <c r="A24" s="23" t="s">
        <v>11</v>
      </c>
      <c r="B24" s="25">
        <v>9939</v>
      </c>
      <c r="C24" s="25">
        <v>33067053</v>
      </c>
      <c r="D24" s="354">
        <f>table9!D24</f>
        <v>402477.83362679399</v>
      </c>
      <c r="E24" s="25">
        <v>38941971</v>
      </c>
      <c r="F24" s="25">
        <v>32534923</v>
      </c>
      <c r="G24" s="25">
        <v>26453642</v>
      </c>
      <c r="H24" s="50">
        <f t="shared" si="0"/>
        <v>0</v>
      </c>
      <c r="I24" s="25">
        <f>MAX(F24,G24)</f>
        <v>32534923</v>
      </c>
      <c r="J24" s="23"/>
      <c r="K24" s="23"/>
      <c r="L24" s="25"/>
      <c r="M24" s="23"/>
    </row>
    <row r="25" spans="1:13">
      <c r="A25" s="23" t="s">
        <v>12</v>
      </c>
      <c r="B25" s="25">
        <v>1763</v>
      </c>
      <c r="C25" s="25">
        <v>5865501</v>
      </c>
      <c r="D25" s="354">
        <f>table9!D25</f>
        <v>623610.96235635981</v>
      </c>
      <c r="E25" s="25">
        <v>4458163</v>
      </c>
      <c r="F25" s="25">
        <v>3724670</v>
      </c>
      <c r="G25" s="25">
        <v>4692401</v>
      </c>
      <c r="H25" s="50">
        <f t="shared" si="0"/>
        <v>967731</v>
      </c>
      <c r="I25" s="25">
        <f>MAX(F25,G25)</f>
        <v>4692401</v>
      </c>
      <c r="J25" s="23"/>
      <c r="K25" s="23"/>
      <c r="L25" s="25"/>
      <c r="M25" s="23"/>
    </row>
    <row r="26" spans="1:13">
      <c r="A26" s="23" t="s">
        <v>13</v>
      </c>
      <c r="B26" s="25">
        <v>10970</v>
      </c>
      <c r="C26" s="25">
        <v>36497190</v>
      </c>
      <c r="D26" s="354">
        <f>table9!D26</f>
        <v>441780.7094319255</v>
      </c>
      <c r="E26" s="25">
        <v>39157684</v>
      </c>
      <c r="F26" s="25">
        <v>32715145</v>
      </c>
      <c r="G26" s="25">
        <v>29197752</v>
      </c>
      <c r="H26" s="50">
        <f t="shared" si="0"/>
        <v>0</v>
      </c>
      <c r="I26" s="25">
        <f>MAX(F26,G26)</f>
        <v>32715145</v>
      </c>
      <c r="J26" s="23"/>
      <c r="K26" s="23"/>
      <c r="L26" s="25"/>
      <c r="M26" s="23"/>
    </row>
    <row r="27" spans="1:13">
      <c r="A27" s="23" t="s">
        <v>14</v>
      </c>
      <c r="B27" s="25">
        <v>9700</v>
      </c>
      <c r="C27" s="25">
        <v>32271900</v>
      </c>
      <c r="D27" s="354">
        <f>table9!D27</f>
        <v>536841.21559759637</v>
      </c>
      <c r="E27" s="25">
        <v>28493346</v>
      </c>
      <c r="F27" s="25">
        <v>23805390</v>
      </c>
      <c r="G27" s="25">
        <v>25817520</v>
      </c>
      <c r="H27" s="50">
        <f>IF(F27&gt;G27,0,(G27-F27))</f>
        <v>2012130</v>
      </c>
      <c r="I27" s="25">
        <f>MAX(F27,G27)</f>
        <v>25817520</v>
      </c>
      <c r="J27" s="23"/>
      <c r="K27" s="23"/>
      <c r="L27" s="25"/>
      <c r="M27" s="23"/>
    </row>
    <row r="28" spans="1:13">
      <c r="A28" s="23" t="s">
        <v>15</v>
      </c>
      <c r="B28" s="25">
        <v>995</v>
      </c>
      <c r="C28" s="25">
        <v>3310365</v>
      </c>
      <c r="D28" s="354">
        <f>table9!D28</f>
        <v>780719.69824561407</v>
      </c>
      <c r="E28" s="25">
        <v>2009765</v>
      </c>
      <c r="F28" s="25">
        <v>1679102</v>
      </c>
      <c r="G28" s="25">
        <v>2648292</v>
      </c>
      <c r="H28" s="50">
        <f>IF(F28&gt;G28,0,(G28-F28))+1</f>
        <v>969191</v>
      </c>
      <c r="I28" s="25">
        <f>MAX(F28,G28)</f>
        <v>2648292</v>
      </c>
      <c r="J28" s="23"/>
      <c r="K28" s="23"/>
      <c r="L28" s="25"/>
      <c r="M28" s="23"/>
    </row>
    <row r="29" spans="1:13">
      <c r="A29" s="23"/>
      <c r="B29" s="25"/>
      <c r="C29" s="25"/>
      <c r="E29" s="25"/>
      <c r="F29" s="25"/>
      <c r="G29" s="25"/>
      <c r="H29" s="50"/>
      <c r="I29" s="25"/>
      <c r="J29" s="23"/>
      <c r="K29" s="23"/>
      <c r="L29" s="25"/>
      <c r="M29" s="23"/>
    </row>
    <row r="30" spans="1:13">
      <c r="A30" s="23" t="s">
        <v>16</v>
      </c>
      <c r="B30" s="25">
        <v>48324</v>
      </c>
      <c r="C30" s="25">
        <v>160773948</v>
      </c>
      <c r="D30" s="354">
        <f>table9!D30</f>
        <v>657039.80498737807</v>
      </c>
      <c r="E30" s="25">
        <v>115981432</v>
      </c>
      <c r="F30" s="25">
        <v>96899227</v>
      </c>
      <c r="G30" s="25">
        <v>128619158</v>
      </c>
      <c r="H30" s="50">
        <f t="shared" si="0"/>
        <v>31719931</v>
      </c>
      <c r="I30" s="25">
        <f>MAX(F30,G30)</f>
        <v>128619158</v>
      </c>
      <c r="J30" s="23"/>
      <c r="K30" s="23"/>
      <c r="L30" s="25"/>
      <c r="M30" s="23"/>
    </row>
    <row r="31" spans="1:13">
      <c r="A31" s="23" t="s">
        <v>17</v>
      </c>
      <c r="B31" s="25">
        <v>72438</v>
      </c>
      <c r="C31" s="25">
        <v>241001226</v>
      </c>
      <c r="D31" s="354">
        <f>table9!D31</f>
        <v>375004.38551065448</v>
      </c>
      <c r="E31" s="25">
        <v>304612667</v>
      </c>
      <c r="F31" s="25">
        <v>254495324</v>
      </c>
      <c r="G31" s="25">
        <v>192800981</v>
      </c>
      <c r="H31" s="50">
        <f t="shared" si="0"/>
        <v>0</v>
      </c>
      <c r="I31" s="25">
        <f>MAX(F31,G31)</f>
        <v>254495324</v>
      </c>
      <c r="J31" s="23"/>
      <c r="K31" s="23"/>
      <c r="L31" s="25"/>
      <c r="M31" s="23"/>
    </row>
    <row r="32" spans="1:13">
      <c r="A32" s="23" t="s">
        <v>18</v>
      </c>
      <c r="B32" s="25">
        <v>1898</v>
      </c>
      <c r="C32" s="25">
        <v>6314646</v>
      </c>
      <c r="D32" s="354">
        <f>table9!D32</f>
        <v>559848.42896339425</v>
      </c>
      <c r="E32" s="25">
        <v>5346179</v>
      </c>
      <c r="F32" s="25">
        <v>4466582</v>
      </c>
      <c r="G32" s="25">
        <v>5051717</v>
      </c>
      <c r="H32" s="50">
        <f t="shared" si="0"/>
        <v>585135</v>
      </c>
      <c r="I32" s="25">
        <f>MAX(F32,G32)</f>
        <v>5051717</v>
      </c>
      <c r="J32" s="23"/>
      <c r="K32" s="23"/>
      <c r="L32" s="25"/>
      <c r="M32" s="23"/>
    </row>
    <row r="33" spans="1:13">
      <c r="A33" s="23" t="s">
        <v>19</v>
      </c>
      <c r="B33" s="25">
        <v>5249</v>
      </c>
      <c r="C33" s="25">
        <v>17463423</v>
      </c>
      <c r="D33" s="354">
        <f>table9!D33</f>
        <v>426445.37552730128</v>
      </c>
      <c r="E33" s="25">
        <v>19410241</v>
      </c>
      <c r="F33" s="25">
        <v>16216711</v>
      </c>
      <c r="G33" s="25">
        <v>13970738</v>
      </c>
      <c r="H33" s="50">
        <f t="shared" si="0"/>
        <v>0</v>
      </c>
      <c r="I33" s="25">
        <f>MAX(F33,G33)</f>
        <v>16216711</v>
      </c>
      <c r="J33" s="23"/>
      <c r="K33" s="23"/>
      <c r="L33" s="25"/>
      <c r="M33" s="23"/>
    </row>
    <row r="34" spans="1:13">
      <c r="A34" s="23" t="s">
        <v>20</v>
      </c>
      <c r="B34" s="25">
        <v>1964</v>
      </c>
      <c r="C34" s="25">
        <v>6534228</v>
      </c>
      <c r="D34" s="354">
        <f>table9!D34</f>
        <v>290523.55775577558</v>
      </c>
      <c r="E34" s="25">
        <v>10660483</v>
      </c>
      <c r="F34" s="25">
        <v>8906534</v>
      </c>
      <c r="G34" s="25">
        <v>5227382</v>
      </c>
      <c r="H34" s="50">
        <f t="shared" si="0"/>
        <v>0</v>
      </c>
      <c r="I34" s="25">
        <f>MAX(F34,G34)</f>
        <v>8906534</v>
      </c>
      <c r="J34" s="23"/>
      <c r="K34" s="23"/>
      <c r="L34" s="25"/>
      <c r="M34" s="23"/>
    </row>
    <row r="35" spans="1:13">
      <c r="A35" s="23"/>
      <c r="B35" s="25"/>
      <c r="C35" s="25"/>
      <c r="E35" s="25"/>
      <c r="F35" s="25"/>
      <c r="G35" s="25"/>
      <c r="H35" s="50"/>
      <c r="I35" s="25"/>
      <c r="J35" s="23"/>
      <c r="K35" s="23"/>
      <c r="L35" s="25"/>
      <c r="M35" s="23"/>
    </row>
    <row r="36" spans="1:13">
      <c r="A36" s="23" t="s">
        <v>21</v>
      </c>
      <c r="B36" s="25">
        <v>1752</v>
      </c>
      <c r="C36" s="25">
        <v>5828904</v>
      </c>
      <c r="D36" s="354">
        <f>table9!D36</f>
        <v>1029198.5771780853</v>
      </c>
      <c r="E36" s="25">
        <v>2684430</v>
      </c>
      <c r="F36" s="25">
        <v>2242766</v>
      </c>
      <c r="G36" s="25">
        <v>4663123</v>
      </c>
      <c r="H36" s="50">
        <f>IF(F36&gt;G36,0,(G36-F36))</f>
        <v>2420357</v>
      </c>
      <c r="I36" s="25">
        <f>MAX(F36,G36)</f>
        <v>4663123</v>
      </c>
      <c r="J36" s="23"/>
      <c r="K36" s="23"/>
      <c r="L36" s="25"/>
      <c r="M36" s="23"/>
    </row>
    <row r="37" spans="1:13">
      <c r="A37" s="23" t="s">
        <v>22</v>
      </c>
      <c r="B37" s="25">
        <v>10629</v>
      </c>
      <c r="C37" s="25">
        <v>35362683</v>
      </c>
      <c r="D37" s="354">
        <f>table9!D37</f>
        <v>334161.00185740169</v>
      </c>
      <c r="E37" s="25">
        <v>50159599</v>
      </c>
      <c r="F37" s="25">
        <v>41906935</v>
      </c>
      <c r="G37" s="25">
        <v>28290146</v>
      </c>
      <c r="H37" s="50">
        <f t="shared" si="0"/>
        <v>0</v>
      </c>
      <c r="I37" s="25">
        <f>MAX(F37,G37)</f>
        <v>41906935</v>
      </c>
      <c r="J37" s="23"/>
      <c r="K37" s="23"/>
      <c r="L37" s="25"/>
      <c r="M37" s="23"/>
    </row>
    <row r="38" spans="1:13">
      <c r="A38" s="23" t="s">
        <v>23</v>
      </c>
      <c r="B38" s="25">
        <v>8139</v>
      </c>
      <c r="C38" s="25">
        <v>27078453</v>
      </c>
      <c r="D38" s="354">
        <f>table9!D38</f>
        <v>277692.43339674792</v>
      </c>
      <c r="E38" s="25">
        <v>46219486</v>
      </c>
      <c r="F38" s="25">
        <v>38615082</v>
      </c>
      <c r="G38" s="25">
        <v>21662762</v>
      </c>
      <c r="H38" s="50">
        <f t="shared" si="0"/>
        <v>0</v>
      </c>
      <c r="I38" s="25">
        <f>MAX(F38,G38)</f>
        <v>38615082</v>
      </c>
      <c r="J38" s="23"/>
      <c r="K38" s="23"/>
      <c r="L38" s="25"/>
      <c r="M38" s="23"/>
    </row>
    <row r="39" spans="1:13">
      <c r="A39" s="31" t="s">
        <v>24</v>
      </c>
      <c r="B39" s="28">
        <v>2743</v>
      </c>
      <c r="C39" s="28">
        <v>9125961</v>
      </c>
      <c r="D39" s="354">
        <f>table9!D39</f>
        <v>1094785.2613218115</v>
      </c>
      <c r="E39" s="28">
        <v>3951067</v>
      </c>
      <c r="F39" s="28">
        <v>3301005</v>
      </c>
      <c r="G39" s="28">
        <v>7300769</v>
      </c>
      <c r="H39" s="113">
        <f>IF(F39&gt;G39,0,(G39-F39))</f>
        <v>3999764</v>
      </c>
      <c r="I39" s="28">
        <f>MAX(F39,G39)</f>
        <v>7300769</v>
      </c>
      <c r="J39" s="23"/>
      <c r="K39" s="23"/>
      <c r="L39" s="25"/>
      <c r="M39" s="23"/>
    </row>
    <row r="40" spans="1:13">
      <c r="A40" s="33"/>
      <c r="B40" s="33"/>
      <c r="C40" s="33"/>
      <c r="D40" s="182"/>
      <c r="E40" s="33"/>
      <c r="F40" s="33"/>
      <c r="G40" s="33"/>
      <c r="H40" s="33"/>
      <c r="I40" s="33"/>
      <c r="J40" s="23"/>
      <c r="K40" s="23"/>
      <c r="L40" s="25"/>
      <c r="M40" s="23"/>
    </row>
    <row r="41" spans="1:13">
      <c r="A41" s="23" t="s">
        <v>93</v>
      </c>
      <c r="B41" s="25"/>
      <c r="C41" s="436"/>
      <c r="D41" s="176"/>
      <c r="F41" s="437"/>
      <c r="G41" s="25"/>
      <c r="H41" s="25"/>
      <c r="I41" s="25"/>
      <c r="J41" s="23"/>
      <c r="K41" s="23"/>
      <c r="L41" s="25"/>
      <c r="M41" s="23"/>
    </row>
    <row r="42" spans="1:13">
      <c r="A42" s="23"/>
      <c r="B42" s="25"/>
      <c r="C42" s="25"/>
      <c r="D42" s="176"/>
      <c r="E42" s="25"/>
      <c r="F42" s="25"/>
      <c r="G42" s="25"/>
      <c r="H42" s="25"/>
      <c r="I42" s="25"/>
      <c r="J42" s="23"/>
      <c r="K42" s="23"/>
      <c r="L42" s="25"/>
      <c r="M42" s="23"/>
    </row>
    <row r="43" spans="1:13">
      <c r="A43" s="23" t="s">
        <v>250</v>
      </c>
      <c r="B43" s="25"/>
      <c r="C43" s="25"/>
      <c r="D43" s="176"/>
      <c r="E43" s="25"/>
      <c r="F43" s="25"/>
      <c r="G43" s="25"/>
      <c r="H43" s="25"/>
      <c r="I43" s="25"/>
      <c r="J43" s="23"/>
      <c r="K43" s="23"/>
      <c r="L43" s="25"/>
      <c r="M43" s="23"/>
    </row>
    <row r="44" spans="1:13">
      <c r="A44" s="23"/>
      <c r="B44" s="25"/>
      <c r="C44" s="25"/>
      <c r="D44" s="176"/>
      <c r="E44" s="25"/>
      <c r="F44" s="25"/>
      <c r="G44" s="25"/>
      <c r="H44" s="25"/>
      <c r="I44" s="25"/>
      <c r="J44" s="23"/>
      <c r="K44" s="23"/>
      <c r="L44" s="25"/>
      <c r="M44" s="23"/>
    </row>
    <row r="45" spans="1:13">
      <c r="A45" s="23"/>
      <c r="B45" s="25"/>
      <c r="C45" s="176"/>
      <c r="D45" s="25"/>
      <c r="E45" s="25"/>
      <c r="G45" s="25"/>
      <c r="H45" s="25"/>
      <c r="I45" s="25"/>
      <c r="J45" s="23"/>
      <c r="K45" s="23"/>
      <c r="L45" s="23"/>
      <c r="M45" s="23"/>
    </row>
    <row r="46" spans="1:13">
      <c r="A46" s="23"/>
      <c r="B46" s="25"/>
      <c r="C46" s="176"/>
      <c r="D46" s="25"/>
      <c r="E46" s="25"/>
      <c r="G46" s="25"/>
      <c r="H46" s="25"/>
      <c r="I46" s="25"/>
      <c r="J46" s="23"/>
      <c r="K46" s="23"/>
      <c r="L46" s="23"/>
      <c r="M46" s="23"/>
    </row>
    <row r="47" spans="1:13">
      <c r="A47" s="23"/>
      <c r="B47" s="25"/>
      <c r="C47" s="176"/>
      <c r="D47" s="25"/>
      <c r="E47" s="25"/>
      <c r="G47" s="25"/>
      <c r="H47" s="25"/>
      <c r="I47" s="25"/>
      <c r="J47" s="23"/>
      <c r="K47" s="23"/>
      <c r="L47" s="23"/>
      <c r="M47" s="23"/>
    </row>
    <row r="48" spans="1:13">
      <c r="A48" s="23"/>
      <c r="B48" s="25"/>
      <c r="C48" s="176"/>
      <c r="D48" s="25"/>
      <c r="E48" s="25"/>
      <c r="G48" s="25"/>
      <c r="H48" s="25"/>
      <c r="I48" s="25"/>
      <c r="J48" s="23"/>
      <c r="K48" s="23"/>
      <c r="L48" s="23"/>
      <c r="M48" s="23"/>
    </row>
    <row r="49" spans="1:13">
      <c r="A49" s="23"/>
      <c r="C49" s="180"/>
      <c r="D49" s="24"/>
      <c r="J49" s="23"/>
      <c r="K49" s="23"/>
      <c r="L49" s="23"/>
      <c r="M49" s="23"/>
    </row>
    <row r="50" spans="1:13">
      <c r="A50" s="23"/>
      <c r="C50" s="180"/>
      <c r="D50" s="24"/>
      <c r="J50" s="23"/>
      <c r="K50" s="23"/>
      <c r="L50" s="23"/>
      <c r="M50" s="23"/>
    </row>
    <row r="51" spans="1:13">
      <c r="A51" s="23"/>
      <c r="B51" s="25"/>
      <c r="C51" s="176"/>
      <c r="D51" s="25"/>
      <c r="E51" s="25"/>
      <c r="G51" s="25"/>
      <c r="H51" s="25"/>
      <c r="I51" s="25"/>
      <c r="J51" s="23"/>
      <c r="K51" s="23"/>
      <c r="L51" s="23"/>
      <c r="M51" s="23"/>
    </row>
    <row r="52" spans="1:13">
      <c r="A52" s="23"/>
      <c r="B52" s="25"/>
      <c r="C52" s="176"/>
      <c r="D52" s="25"/>
      <c r="E52" s="25"/>
      <c r="G52" s="25"/>
      <c r="H52" s="25"/>
      <c r="I52" s="25"/>
      <c r="J52" s="23"/>
      <c r="K52" s="23"/>
      <c r="L52" s="23"/>
      <c r="M52" s="23"/>
    </row>
    <row r="53" spans="1:13">
      <c r="A53" s="23"/>
      <c r="B53" s="25"/>
      <c r="C53" s="176"/>
      <c r="D53" s="25"/>
      <c r="E53" s="25"/>
      <c r="G53" s="25"/>
      <c r="H53" s="25"/>
      <c r="I53" s="25"/>
      <c r="J53" s="23"/>
      <c r="K53" s="23"/>
      <c r="L53" s="23"/>
      <c r="M53" s="23"/>
    </row>
    <row r="54" spans="1:13">
      <c r="A54" s="23"/>
      <c r="B54" s="25"/>
      <c r="C54" s="176"/>
      <c r="D54" s="25"/>
      <c r="E54" s="25"/>
      <c r="G54" s="25"/>
      <c r="H54" s="25"/>
      <c r="I54" s="25"/>
      <c r="J54" s="23"/>
      <c r="K54" s="23"/>
      <c r="L54" s="23"/>
      <c r="M54" s="23"/>
    </row>
    <row r="55" spans="1:13">
      <c r="A55" s="23"/>
      <c r="B55" s="25"/>
      <c r="C55" s="176"/>
      <c r="D55" s="25"/>
      <c r="E55" s="25"/>
      <c r="G55" s="25"/>
      <c r="H55" s="25"/>
      <c r="I55" s="25"/>
      <c r="J55" s="23"/>
      <c r="K55" s="23"/>
      <c r="L55" s="23"/>
      <c r="M55" s="23"/>
    </row>
    <row r="56" spans="1:13">
      <c r="A56" s="23"/>
      <c r="B56" s="25"/>
      <c r="C56" s="176"/>
      <c r="D56" s="25"/>
      <c r="E56" s="25"/>
      <c r="G56" s="25"/>
      <c r="H56" s="25"/>
      <c r="I56" s="25"/>
      <c r="J56" s="23"/>
      <c r="K56" s="23"/>
      <c r="L56" s="23"/>
      <c r="M56" s="23"/>
    </row>
    <row r="57" spans="1:13">
      <c r="A57" s="23"/>
      <c r="B57" s="25"/>
      <c r="C57" s="176"/>
      <c r="D57" s="25"/>
      <c r="E57" s="25"/>
      <c r="G57" s="25"/>
      <c r="H57" s="25"/>
      <c r="I57" s="25"/>
      <c r="J57" s="23"/>
      <c r="K57" s="23"/>
      <c r="L57" s="23"/>
      <c r="M57" s="23"/>
    </row>
    <row r="58" spans="1:13">
      <c r="A58" s="23"/>
      <c r="B58" s="25"/>
      <c r="C58" s="176"/>
      <c r="D58" s="25"/>
      <c r="E58" s="25"/>
      <c r="G58" s="25"/>
      <c r="H58" s="25"/>
      <c r="I58" s="25"/>
      <c r="J58" s="23"/>
      <c r="K58" s="23"/>
      <c r="L58" s="23"/>
      <c r="M58" s="23"/>
    </row>
    <row r="59" spans="1:13">
      <c r="A59" s="23"/>
      <c r="B59" s="25"/>
      <c r="C59" s="176"/>
      <c r="D59" s="25"/>
      <c r="E59" s="25"/>
      <c r="G59" s="25"/>
      <c r="H59" s="25"/>
      <c r="I59" s="25"/>
      <c r="J59" s="23"/>
      <c r="K59" s="23"/>
      <c r="L59" s="23"/>
      <c r="M59" s="23"/>
    </row>
    <row r="60" spans="1:13">
      <c r="A60" s="23"/>
      <c r="B60" s="25"/>
      <c r="C60" s="176"/>
      <c r="D60" s="25"/>
      <c r="E60" s="25"/>
      <c r="G60" s="25"/>
      <c r="H60" s="25"/>
      <c r="I60" s="25"/>
      <c r="J60" s="23"/>
      <c r="K60" s="23"/>
      <c r="L60" s="23"/>
      <c r="M60" s="23"/>
    </row>
    <row r="61" spans="1:13">
      <c r="A61" s="23"/>
      <c r="B61" s="25"/>
      <c r="C61" s="176"/>
      <c r="D61" s="25"/>
      <c r="E61" s="25"/>
      <c r="G61" s="25"/>
      <c r="H61" s="25"/>
      <c r="I61" s="25"/>
      <c r="J61" s="23"/>
      <c r="K61" s="23"/>
      <c r="L61" s="23"/>
      <c r="M61" s="23"/>
    </row>
    <row r="62" spans="1:13">
      <c r="A62" s="23"/>
      <c r="B62" s="25"/>
      <c r="C62" s="176"/>
      <c r="D62" s="25"/>
      <c r="E62" s="25"/>
      <c r="G62" s="25"/>
      <c r="H62" s="25"/>
      <c r="I62" s="25"/>
      <c r="J62" s="23"/>
      <c r="K62" s="23"/>
      <c r="L62" s="23"/>
      <c r="M62" s="23"/>
    </row>
    <row r="63" spans="1:13">
      <c r="A63" s="23"/>
      <c r="B63" s="25"/>
      <c r="C63" s="176"/>
      <c r="D63" s="25"/>
      <c r="E63" s="25"/>
      <c r="G63" s="25"/>
      <c r="H63" s="25"/>
      <c r="I63" s="25"/>
      <c r="J63" s="23"/>
      <c r="K63" s="23"/>
      <c r="L63" s="23"/>
      <c r="M63" s="23"/>
    </row>
    <row r="64" spans="1:13">
      <c r="A64" s="23"/>
      <c r="B64" s="25"/>
      <c r="C64" s="176"/>
      <c r="D64" s="25"/>
      <c r="E64" s="25"/>
      <c r="G64" s="25"/>
      <c r="H64" s="25"/>
      <c r="I64" s="25"/>
      <c r="J64" s="23"/>
      <c r="K64" s="23"/>
      <c r="L64" s="23"/>
      <c r="M64" s="23"/>
    </row>
    <row r="65" spans="1:13">
      <c r="A65" s="23"/>
      <c r="B65" s="25"/>
      <c r="C65" s="176"/>
      <c r="D65" s="25"/>
      <c r="E65" s="25"/>
      <c r="G65" s="25"/>
      <c r="H65" s="25"/>
      <c r="I65" s="25"/>
      <c r="J65" s="23"/>
      <c r="K65" s="23"/>
      <c r="L65" s="23"/>
      <c r="M65" s="23"/>
    </row>
    <row r="66" spans="1:13">
      <c r="A66" s="23"/>
      <c r="B66" s="25"/>
      <c r="C66" s="176"/>
      <c r="D66" s="25"/>
      <c r="E66" s="25"/>
      <c r="G66" s="25"/>
      <c r="H66" s="25"/>
      <c r="I66" s="25"/>
      <c r="J66" s="23"/>
      <c r="K66" s="23"/>
      <c r="L66" s="23"/>
      <c r="M66" s="23"/>
    </row>
    <row r="67" spans="1:13">
      <c r="B67" s="27"/>
      <c r="C67" s="181"/>
      <c r="D67" s="27"/>
      <c r="E67" s="27"/>
      <c r="G67" s="27"/>
      <c r="H67" s="27"/>
      <c r="I67" s="27"/>
    </row>
    <row r="68" spans="1:13">
      <c r="B68" s="27"/>
      <c r="C68" s="181"/>
      <c r="D68" s="27"/>
      <c r="E68" s="27"/>
      <c r="G68" s="27"/>
      <c r="H68" s="27"/>
      <c r="I68" s="27"/>
    </row>
    <row r="69" spans="1:13">
      <c r="B69" s="27"/>
      <c r="C69" s="181"/>
      <c r="D69" s="27"/>
      <c r="E69" s="27"/>
      <c r="G69" s="27"/>
      <c r="H69" s="27"/>
      <c r="I69" s="27"/>
    </row>
    <row r="70" spans="1:13">
      <c r="B70" s="27"/>
      <c r="C70" s="181"/>
      <c r="D70" s="27"/>
      <c r="E70" s="27"/>
      <c r="G70" s="27"/>
      <c r="H70" s="27"/>
      <c r="I70" s="27"/>
    </row>
    <row r="71" spans="1:13">
      <c r="B71" s="27"/>
      <c r="C71" s="181"/>
      <c r="D71" s="27"/>
      <c r="E71" s="27"/>
      <c r="G71" s="27"/>
      <c r="H71" s="27"/>
      <c r="I71" s="27"/>
    </row>
    <row r="72" spans="1:13">
      <c r="B72" s="27"/>
      <c r="C72" s="181"/>
      <c r="D72" s="27"/>
      <c r="E72" s="27"/>
      <c r="G72" s="27"/>
      <c r="H72" s="27"/>
      <c r="I72" s="27"/>
    </row>
    <row r="73" spans="1:13">
      <c r="B73" s="27"/>
      <c r="C73" s="27"/>
      <c r="D73" s="181"/>
      <c r="E73" s="27"/>
      <c r="F73" s="27"/>
      <c r="G73" s="27"/>
      <c r="H73" s="27"/>
      <c r="I73" s="27"/>
    </row>
    <row r="74" spans="1:13">
      <c r="B74" s="27"/>
      <c r="C74" s="27"/>
      <c r="D74" s="181"/>
      <c r="E74" s="27"/>
      <c r="F74" s="27"/>
      <c r="G74" s="27"/>
      <c r="H74" s="27"/>
      <c r="I74" s="27"/>
    </row>
    <row r="75" spans="1:13">
      <c r="B75" s="27"/>
      <c r="C75" s="27"/>
      <c r="D75" s="181"/>
      <c r="E75" s="27"/>
      <c r="F75" s="27"/>
      <c r="G75" s="27"/>
      <c r="H75" s="27"/>
      <c r="I75" s="27"/>
    </row>
    <row r="76" spans="1:13">
      <c r="B76" s="27"/>
      <c r="C76" s="27"/>
      <c r="D76" s="181"/>
      <c r="E76" s="27"/>
      <c r="F76" s="27"/>
      <c r="G76" s="27"/>
      <c r="H76" s="27"/>
      <c r="I76" s="27"/>
    </row>
    <row r="77" spans="1:13">
      <c r="B77" s="27"/>
      <c r="C77" s="27"/>
      <c r="D77" s="181"/>
      <c r="E77" s="27"/>
      <c r="F77" s="27"/>
      <c r="G77" s="27"/>
      <c r="H77" s="27"/>
      <c r="I77" s="27"/>
    </row>
    <row r="78" spans="1:13">
      <c r="B78" s="27"/>
      <c r="C78" s="27"/>
      <c r="D78" s="181"/>
      <c r="E78" s="27"/>
      <c r="F78" s="27"/>
      <c r="G78" s="27"/>
      <c r="H78" s="27"/>
      <c r="I78" s="27"/>
    </row>
    <row r="79" spans="1:13">
      <c r="B79" s="27"/>
      <c r="C79" s="27"/>
      <c r="D79" s="181"/>
      <c r="E79" s="27"/>
      <c r="F79" s="27"/>
      <c r="G79" s="27"/>
      <c r="H79" s="27"/>
      <c r="I79" s="27"/>
    </row>
    <row r="80" spans="1:13">
      <c r="B80" s="27"/>
      <c r="C80" s="27"/>
      <c r="D80" s="181"/>
      <c r="E80" s="27"/>
      <c r="F80" s="27"/>
      <c r="G80" s="27"/>
      <c r="H80" s="27"/>
      <c r="I80" s="27"/>
    </row>
    <row r="81" spans="2:9">
      <c r="B81" s="27"/>
      <c r="C81" s="27"/>
      <c r="D81" s="181"/>
      <c r="E81" s="27"/>
      <c r="F81" s="27"/>
      <c r="G81" s="27"/>
      <c r="H81" s="27"/>
      <c r="I81" s="27"/>
    </row>
    <row r="82" spans="2:9">
      <c r="B82" s="27"/>
      <c r="C82" s="27"/>
      <c r="D82" s="181"/>
      <c r="E82" s="27"/>
      <c r="F82" s="27"/>
      <c r="G82" s="27"/>
      <c r="H82" s="27"/>
      <c r="I82" s="27"/>
    </row>
    <row r="83" spans="2:9">
      <c r="B83" s="27"/>
      <c r="C83" s="27"/>
      <c r="D83" s="181"/>
      <c r="E83" s="27"/>
      <c r="F83" s="27"/>
      <c r="G83" s="27"/>
      <c r="H83" s="27"/>
      <c r="I83" s="27"/>
    </row>
    <row r="84" spans="2:9">
      <c r="B84" s="27"/>
      <c r="C84" s="27"/>
      <c r="D84" s="181"/>
      <c r="E84" s="27"/>
      <c r="F84" s="27"/>
      <c r="G84" s="27"/>
      <c r="H84" s="27"/>
      <c r="I84" s="27"/>
    </row>
    <row r="85" spans="2:9">
      <c r="B85" s="27"/>
      <c r="C85" s="27"/>
      <c r="D85" s="181"/>
      <c r="E85" s="27"/>
      <c r="F85" s="27"/>
      <c r="G85" s="27"/>
      <c r="H85" s="27"/>
      <c r="I85" s="27"/>
    </row>
    <row r="86" spans="2:9">
      <c r="B86" s="27"/>
      <c r="C86" s="27"/>
      <c r="D86" s="181"/>
      <c r="E86" s="27"/>
      <c r="F86" s="27"/>
      <c r="G86" s="27"/>
      <c r="H86" s="27"/>
      <c r="I86" s="27"/>
    </row>
    <row r="87" spans="2:9">
      <c r="B87" s="27"/>
      <c r="C87" s="27"/>
      <c r="D87" s="181"/>
      <c r="E87" s="27"/>
      <c r="F87" s="27"/>
      <c r="G87" s="27"/>
      <c r="H87" s="27"/>
      <c r="I87" s="27"/>
    </row>
    <row r="88" spans="2:9">
      <c r="B88" s="27"/>
      <c r="C88" s="27"/>
      <c r="D88" s="181"/>
      <c r="E88" s="27"/>
      <c r="F88" s="27"/>
      <c r="G88" s="27"/>
      <c r="H88" s="27"/>
      <c r="I88" s="27"/>
    </row>
    <row r="89" spans="2:9">
      <c r="B89" s="27"/>
      <c r="C89" s="27"/>
      <c r="D89" s="181"/>
      <c r="E89" s="27"/>
      <c r="F89" s="27"/>
      <c r="G89" s="27"/>
      <c r="H89" s="27"/>
      <c r="I89" s="27"/>
    </row>
    <row r="90" spans="2:9">
      <c r="B90" s="27"/>
      <c r="C90" s="27"/>
      <c r="D90" s="181"/>
      <c r="E90" s="27"/>
      <c r="F90" s="27"/>
      <c r="G90" s="27"/>
      <c r="H90" s="27"/>
      <c r="I90" s="27"/>
    </row>
    <row r="91" spans="2:9">
      <c r="B91" s="27"/>
      <c r="C91" s="27"/>
      <c r="D91" s="181"/>
      <c r="E91" s="27"/>
      <c r="F91" s="27"/>
      <c r="G91" s="27"/>
      <c r="H91" s="27"/>
      <c r="I91" s="27"/>
    </row>
    <row r="92" spans="2:9">
      <c r="B92" s="27"/>
      <c r="C92" s="27"/>
      <c r="D92" s="181"/>
      <c r="E92" s="27"/>
      <c r="F92" s="27"/>
      <c r="G92" s="27"/>
      <c r="H92" s="27"/>
      <c r="I92" s="27"/>
    </row>
    <row r="93" spans="2:9">
      <c r="B93" s="27"/>
      <c r="C93" s="27"/>
      <c r="D93" s="181"/>
      <c r="E93" s="27"/>
      <c r="F93" s="27"/>
      <c r="G93" s="27"/>
      <c r="H93" s="27"/>
      <c r="I93" s="27"/>
    </row>
    <row r="94" spans="2:9">
      <c r="B94" s="27"/>
      <c r="C94" s="27"/>
      <c r="D94" s="181"/>
      <c r="E94" s="27"/>
      <c r="F94" s="27"/>
      <c r="G94" s="27"/>
      <c r="H94" s="27"/>
      <c r="I94" s="27"/>
    </row>
    <row r="95" spans="2:9">
      <c r="B95" s="27"/>
      <c r="C95" s="27"/>
      <c r="D95" s="181"/>
      <c r="E95" s="27"/>
      <c r="F95" s="27"/>
      <c r="G95" s="27"/>
      <c r="H95" s="27"/>
      <c r="I95" s="27"/>
    </row>
    <row r="96" spans="2:9">
      <c r="B96" s="27"/>
      <c r="C96" s="27"/>
      <c r="D96" s="181"/>
      <c r="E96" s="27"/>
      <c r="F96" s="27"/>
      <c r="G96" s="27"/>
      <c r="H96" s="27"/>
      <c r="I96" s="27"/>
    </row>
    <row r="97" spans="2:9">
      <c r="B97" s="27"/>
      <c r="C97" s="27"/>
      <c r="D97" s="181"/>
      <c r="E97" s="27"/>
      <c r="F97" s="27"/>
      <c r="G97" s="27"/>
      <c r="H97" s="27"/>
      <c r="I97" s="27"/>
    </row>
    <row r="98" spans="2:9">
      <c r="B98" s="27"/>
      <c r="C98" s="27"/>
      <c r="D98" s="181"/>
      <c r="E98" s="27"/>
      <c r="F98" s="27"/>
      <c r="G98" s="27"/>
      <c r="H98" s="27"/>
      <c r="I98" s="27"/>
    </row>
    <row r="99" spans="2:9">
      <c r="B99" s="27"/>
      <c r="C99" s="27"/>
      <c r="D99" s="181"/>
      <c r="E99" s="27"/>
      <c r="F99" s="27"/>
      <c r="G99" s="27"/>
      <c r="H99" s="27"/>
      <c r="I99" s="27"/>
    </row>
    <row r="100" spans="2:9">
      <c r="B100" s="27"/>
      <c r="C100" s="27"/>
      <c r="D100" s="181"/>
      <c r="E100" s="27"/>
      <c r="F100" s="27"/>
      <c r="G100" s="27"/>
      <c r="H100" s="27"/>
      <c r="I100" s="27"/>
    </row>
  </sheetData>
  <mergeCells count="8">
    <mergeCell ref="B6:B9"/>
    <mergeCell ref="F6:F9"/>
    <mergeCell ref="H6:H9"/>
    <mergeCell ref="I6:I9"/>
    <mergeCell ref="C6:C8"/>
    <mergeCell ref="D6:D8"/>
    <mergeCell ref="E6:E8"/>
    <mergeCell ref="G6:G8"/>
  </mergeCells>
  <phoneticPr fontId="0" type="noConversion"/>
  <printOptions horizontalCentered="1"/>
  <pageMargins left="0.59" right="0.56000000000000005" top="0.83" bottom="1" header="0.67" footer="0.5"/>
  <pageSetup scale="86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A5" zoomScale="99" zoomScaleNormal="99" workbookViewId="0">
      <selection activeCell="M12" sqref="M12"/>
    </sheetView>
  </sheetViews>
  <sheetFormatPr defaultRowHeight="12.75"/>
  <cols>
    <col min="1" max="1" width="22" customWidth="1"/>
    <col min="2" max="2" width="20.85546875" customWidth="1"/>
    <col min="3" max="3" width="18.140625" customWidth="1"/>
    <col min="4" max="4" width="15.42578125" customWidth="1"/>
    <col min="5" max="5" width="13.85546875" style="82" customWidth="1"/>
    <col min="6" max="6" width="16" customWidth="1"/>
    <col min="8" max="8" width="12.42578125" bestFit="1" customWidth="1"/>
    <col min="11" max="11" width="9.28515625" bestFit="1" customWidth="1"/>
  </cols>
  <sheetData>
    <row r="1" spans="1:11">
      <c r="A1" s="482" t="s">
        <v>105</v>
      </c>
      <c r="B1" s="482"/>
      <c r="C1" s="482"/>
      <c r="D1" s="482"/>
      <c r="E1" s="482"/>
      <c r="F1" s="482"/>
    </row>
    <row r="2" spans="1:11" ht="13.5" customHeight="1">
      <c r="A2" s="39"/>
      <c r="E2" s="32"/>
    </row>
    <row r="3" spans="1:11">
      <c r="A3" s="474" t="s">
        <v>266</v>
      </c>
      <c r="B3" s="482"/>
      <c r="C3" s="482"/>
      <c r="D3" s="482"/>
      <c r="E3" s="482"/>
      <c r="F3" s="482"/>
    </row>
    <row r="4" spans="1:11" ht="13.5" thickBot="1">
      <c r="A4" s="3"/>
      <c r="B4" s="3"/>
      <c r="C4" s="3"/>
      <c r="D4" s="3"/>
      <c r="E4" s="23"/>
      <c r="F4" s="3"/>
    </row>
    <row r="5" spans="1:11" ht="15" customHeight="1" thickTop="1">
      <c r="A5" s="6"/>
      <c r="B5" s="61" t="s">
        <v>202</v>
      </c>
      <c r="C5" s="6"/>
      <c r="D5" s="6"/>
      <c r="E5" s="584" t="s">
        <v>267</v>
      </c>
      <c r="F5" s="130"/>
      <c r="G5" s="19"/>
    </row>
    <row r="6" spans="1:11">
      <c r="A6" s="3" t="s">
        <v>75</v>
      </c>
      <c r="B6" s="4" t="s">
        <v>112</v>
      </c>
      <c r="C6" s="4" t="s">
        <v>100</v>
      </c>
      <c r="D6" s="4" t="s">
        <v>97</v>
      </c>
      <c r="E6" s="585"/>
      <c r="F6" s="4" t="s">
        <v>97</v>
      </c>
      <c r="G6" s="19"/>
    </row>
    <row r="7" spans="1:11">
      <c r="A7" s="3" t="s">
        <v>31</v>
      </c>
      <c r="B7" s="4" t="s">
        <v>113</v>
      </c>
      <c r="C7" s="4" t="s">
        <v>101</v>
      </c>
      <c r="D7" s="4" t="s">
        <v>98</v>
      </c>
      <c r="E7" s="585"/>
      <c r="F7" s="4" t="s">
        <v>98</v>
      </c>
      <c r="G7" s="19"/>
    </row>
    <row r="8" spans="1:11" ht="13.5" thickBot="1">
      <c r="A8" s="7" t="s">
        <v>129</v>
      </c>
      <c r="B8" s="8" t="s">
        <v>99</v>
      </c>
      <c r="C8" s="8" t="s">
        <v>201</v>
      </c>
      <c r="D8" s="8" t="s">
        <v>102</v>
      </c>
      <c r="E8" s="586"/>
      <c r="F8" s="8" t="s">
        <v>103</v>
      </c>
      <c r="G8" s="19"/>
    </row>
    <row r="9" spans="1:11">
      <c r="A9" s="3" t="s">
        <v>0</v>
      </c>
      <c r="B9" s="268">
        <f>SUM(B11:B38)-2</f>
        <v>671973784</v>
      </c>
      <c r="C9" s="269">
        <f>SUM(C11:C38)-1</f>
        <v>862023.11003276159</v>
      </c>
      <c r="D9" s="16">
        <f>+B9*1000/C9</f>
        <v>779531.05453804054</v>
      </c>
      <c r="E9" s="445">
        <f>SUM(E11:E38)</f>
        <v>6006401</v>
      </c>
      <c r="F9" s="46">
        <f>+B9*1000/E9</f>
        <v>111876.27732480732</v>
      </c>
    </row>
    <row r="10" spans="1:11">
      <c r="A10" s="3"/>
      <c r="B10" s="2"/>
      <c r="C10" s="5"/>
      <c r="D10" s="3"/>
      <c r="E10" s="56"/>
      <c r="F10" s="2"/>
    </row>
    <row r="11" spans="1:11">
      <c r="A11" s="3" t="s">
        <v>1</v>
      </c>
      <c r="B11" s="109">
        <v>3889963</v>
      </c>
      <c r="C11" s="414">
        <v>8588.35</v>
      </c>
      <c r="D11" s="2">
        <f>+B11*1000/C11</f>
        <v>452934.84778799186</v>
      </c>
      <c r="E11" s="358">
        <v>72528</v>
      </c>
      <c r="F11" s="15">
        <f>+B11*1000/E11</f>
        <v>53633.948268255015</v>
      </c>
      <c r="H11" s="424"/>
      <c r="I11" s="443"/>
      <c r="J11" s="443"/>
      <c r="K11" s="444"/>
    </row>
    <row r="12" spans="1:11">
      <c r="A12" s="3" t="s">
        <v>2</v>
      </c>
      <c r="B12" s="109">
        <v>77806973</v>
      </c>
      <c r="C12" s="414">
        <v>78685.208857758626</v>
      </c>
      <c r="D12" s="2">
        <f>+B12*1000/C12</f>
        <v>988838.6156622367</v>
      </c>
      <c r="E12" s="358">
        <v>564195</v>
      </c>
      <c r="F12" s="15">
        <f>+B12*1000/E12</f>
        <v>137907.94494811192</v>
      </c>
      <c r="H12" s="424"/>
      <c r="I12" s="443"/>
      <c r="J12" s="443"/>
      <c r="K12" s="444"/>
    </row>
    <row r="13" spans="1:11">
      <c r="A13" s="3" t="s">
        <v>3</v>
      </c>
      <c r="B13" s="109">
        <v>35895146</v>
      </c>
      <c r="C13" s="414">
        <v>83278.688118822523</v>
      </c>
      <c r="D13" s="2">
        <f>+B13*1000/C13</f>
        <v>431024.39304500801</v>
      </c>
      <c r="E13" s="440">
        <v>621849</v>
      </c>
      <c r="F13" s="15">
        <f>+B13*1000/E13</f>
        <v>57723.251142962356</v>
      </c>
      <c r="H13" s="424"/>
      <c r="I13" s="443"/>
      <c r="J13" s="443"/>
      <c r="K13" s="444"/>
    </row>
    <row r="14" spans="1:11">
      <c r="A14" s="3" t="s">
        <v>4</v>
      </c>
      <c r="B14" s="109">
        <v>78005881</v>
      </c>
      <c r="C14" s="414">
        <v>108262.50689655173</v>
      </c>
      <c r="D14" s="2">
        <f>+B14*1000/C14</f>
        <v>720525.35301567614</v>
      </c>
      <c r="E14" s="440">
        <v>831128</v>
      </c>
      <c r="F14" s="15">
        <f>+B14*1000/E14</f>
        <v>93855.436226429621</v>
      </c>
      <c r="H14" s="424"/>
      <c r="I14" s="443"/>
      <c r="J14" s="443"/>
      <c r="K14" s="444"/>
    </row>
    <row r="15" spans="1:11">
      <c r="A15" s="3" t="s">
        <v>5</v>
      </c>
      <c r="B15" s="109">
        <v>12232236</v>
      </c>
      <c r="C15" s="414">
        <v>15769.746551724138</v>
      </c>
      <c r="D15" s="2">
        <f>+B15*1000/C15</f>
        <v>775677.39975266915</v>
      </c>
      <c r="E15" s="358">
        <v>90595</v>
      </c>
      <c r="F15" s="15">
        <f>+B15*1000/E15</f>
        <v>135021.09387935317</v>
      </c>
      <c r="H15" s="424"/>
      <c r="I15" s="443"/>
      <c r="J15" s="443"/>
      <c r="K15" s="444"/>
    </row>
    <row r="16" spans="1:11">
      <c r="A16" s="3"/>
      <c r="B16" s="109"/>
      <c r="C16" s="414"/>
      <c r="D16" s="2"/>
      <c r="E16" s="438"/>
      <c r="F16" s="15"/>
      <c r="H16" s="424"/>
      <c r="I16" s="443"/>
      <c r="J16" s="443"/>
      <c r="K16" s="458"/>
    </row>
    <row r="17" spans="1:11">
      <c r="A17" s="3" t="s">
        <v>6</v>
      </c>
      <c r="B17" s="109">
        <v>2612656</v>
      </c>
      <c r="C17" s="414">
        <v>5434.8356353591162</v>
      </c>
      <c r="D17" s="2">
        <f>+B17*1000/C17</f>
        <v>480724.01362094999</v>
      </c>
      <c r="E17" s="358">
        <v>32579</v>
      </c>
      <c r="F17" s="15">
        <f>+B17*1000/E17</f>
        <v>80194.481107461863</v>
      </c>
      <c r="H17" s="424"/>
      <c r="I17" s="443"/>
      <c r="J17" s="443"/>
      <c r="K17" s="444"/>
    </row>
    <row r="18" spans="1:11">
      <c r="A18" s="3" t="s">
        <v>7</v>
      </c>
      <c r="B18" s="109">
        <v>18484249</v>
      </c>
      <c r="C18" s="414">
        <v>25665.350000000002</v>
      </c>
      <c r="D18" s="2">
        <f>+B18*1000/C18</f>
        <v>720202.49090700096</v>
      </c>
      <c r="E18" s="358">
        <v>167627</v>
      </c>
      <c r="F18" s="15">
        <f>+B18*1000/E18</f>
        <v>110270.11758248969</v>
      </c>
      <c r="H18" s="424"/>
      <c r="I18" s="443"/>
      <c r="J18" s="443"/>
      <c r="K18" s="444"/>
    </row>
    <row r="19" spans="1:11">
      <c r="A19" s="3" t="s">
        <v>8</v>
      </c>
      <c r="B19" s="109">
        <v>9668778</v>
      </c>
      <c r="C19" s="414">
        <v>15304.694576877235</v>
      </c>
      <c r="D19" s="2">
        <f>+B19*1000/C19</f>
        <v>631752.43069586391</v>
      </c>
      <c r="E19" s="358">
        <v>102382</v>
      </c>
      <c r="F19" s="15">
        <f>+B19*1000/E19</f>
        <v>94438.260631751677</v>
      </c>
      <c r="H19" s="424"/>
      <c r="I19" s="443"/>
      <c r="J19" s="443"/>
      <c r="K19" s="444"/>
    </row>
    <row r="20" spans="1:11">
      <c r="A20" s="3" t="s">
        <v>9</v>
      </c>
      <c r="B20" s="109">
        <v>16323388</v>
      </c>
      <c r="C20" s="414">
        <v>25997.835284118504</v>
      </c>
      <c r="D20" s="2">
        <f>+B20*1000/C20</f>
        <v>627874.89118263603</v>
      </c>
      <c r="E20" s="358">
        <v>156118</v>
      </c>
      <c r="F20" s="15">
        <f>+B20*1000/E20</f>
        <v>104558.01381006674</v>
      </c>
      <c r="H20" s="424"/>
      <c r="I20" s="443"/>
      <c r="J20" s="443"/>
      <c r="K20" s="444"/>
    </row>
    <row r="21" spans="1:11">
      <c r="A21" s="3" t="s">
        <v>10</v>
      </c>
      <c r="B21" s="109">
        <v>2891447</v>
      </c>
      <c r="C21" s="414">
        <v>4633.3</v>
      </c>
      <c r="D21" s="2">
        <f>+B21*1000/C21</f>
        <v>624057.79897697107</v>
      </c>
      <c r="E21" s="358">
        <v>32384</v>
      </c>
      <c r="F21" s="15">
        <f>+B21*1000/E21</f>
        <v>89286.283349802368</v>
      </c>
      <c r="H21" s="424"/>
      <c r="I21" s="443"/>
      <c r="J21" s="443"/>
      <c r="K21" s="444"/>
    </row>
    <row r="22" spans="1:11">
      <c r="A22" s="3"/>
      <c r="B22" s="71"/>
      <c r="C22" s="414"/>
      <c r="D22" s="2"/>
      <c r="E22" s="439"/>
      <c r="F22" s="15"/>
      <c r="H22" s="424"/>
      <c r="I22" s="443"/>
      <c r="J22" s="443"/>
      <c r="K22" s="458"/>
    </row>
    <row r="23" spans="1:11">
      <c r="A23" s="3" t="s">
        <v>11</v>
      </c>
      <c r="B23" s="109">
        <v>26158043</v>
      </c>
      <c r="C23" s="414">
        <v>40650.450000000004</v>
      </c>
      <c r="D23" s="2">
        <f>+B23*1000/C23</f>
        <v>643487.16926872882</v>
      </c>
      <c r="E23" s="358">
        <v>245322</v>
      </c>
      <c r="F23" s="15">
        <f>+B23*1000/E23</f>
        <v>106627.38360195987</v>
      </c>
      <c r="H23" s="424"/>
      <c r="I23" s="443"/>
      <c r="J23" s="443"/>
      <c r="K23" s="444"/>
    </row>
    <row r="24" spans="1:11">
      <c r="A24" s="3" t="s">
        <v>12</v>
      </c>
      <c r="B24" s="109">
        <v>4461940</v>
      </c>
      <c r="C24" s="414">
        <v>3519.75</v>
      </c>
      <c r="D24" s="2">
        <f>+B24*1000/C24</f>
        <v>1267686.6254705589</v>
      </c>
      <c r="E24" s="358">
        <v>29460</v>
      </c>
      <c r="F24" s="15">
        <f>+B24*1000/E24</f>
        <v>151457.56958587916</v>
      </c>
      <c r="H24" s="424"/>
      <c r="I24" s="443"/>
      <c r="J24" s="443"/>
      <c r="K24" s="444"/>
    </row>
    <row r="25" spans="1:11">
      <c r="A25" s="3" t="s">
        <v>13</v>
      </c>
      <c r="B25" s="109">
        <v>26756070</v>
      </c>
      <c r="C25" s="414">
        <v>36854.443103448277</v>
      </c>
      <c r="D25" s="2">
        <f>+B25*1000/C25</f>
        <v>725993.06208201998</v>
      </c>
      <c r="E25" s="358">
        <v>250290</v>
      </c>
      <c r="F25" s="15">
        <f>+B25*1000/E25</f>
        <v>106900.27568021095</v>
      </c>
      <c r="H25" s="424"/>
      <c r="I25" s="443"/>
      <c r="J25" s="443"/>
      <c r="K25" s="444"/>
    </row>
    <row r="26" spans="1:11">
      <c r="A26" s="3" t="s">
        <v>14</v>
      </c>
      <c r="B26" s="109">
        <v>45370329</v>
      </c>
      <c r="C26" s="414">
        <v>53272.612068965514</v>
      </c>
      <c r="D26" s="2">
        <f>+B26*1000/C26</f>
        <v>851663.30761601485</v>
      </c>
      <c r="E26" s="358">
        <v>313414</v>
      </c>
      <c r="F26" s="15">
        <f>+B26*1000/E26</f>
        <v>144761.6539146305</v>
      </c>
      <c r="H26" s="424"/>
      <c r="I26" s="443"/>
      <c r="J26" s="443"/>
      <c r="K26" s="444"/>
    </row>
    <row r="27" spans="1:11">
      <c r="A27" s="3" t="s">
        <v>15</v>
      </c>
      <c r="B27" s="109">
        <v>2950128</v>
      </c>
      <c r="C27" s="414">
        <v>2084.2396551724137</v>
      </c>
      <c r="D27" s="2">
        <f>+B27*1000/C27</f>
        <v>1415445.6723240677</v>
      </c>
      <c r="E27" s="358">
        <v>19787</v>
      </c>
      <c r="F27" s="15">
        <f>+B27*1000/E27</f>
        <v>149094.25380300198</v>
      </c>
      <c r="H27" s="424"/>
      <c r="I27" s="443"/>
      <c r="J27" s="443"/>
      <c r="K27" s="444"/>
    </row>
    <row r="28" spans="1:11">
      <c r="A28" s="3"/>
      <c r="B28" s="71"/>
      <c r="C28" s="414"/>
      <c r="D28" s="2"/>
      <c r="E28" s="439"/>
      <c r="F28" s="15"/>
      <c r="H28" s="424"/>
      <c r="I28" s="443"/>
      <c r="J28" s="443"/>
      <c r="K28" s="458"/>
    </row>
    <row r="29" spans="1:11">
      <c r="A29" s="3" t="s">
        <v>16</v>
      </c>
      <c r="B29" s="109">
        <v>168852446</v>
      </c>
      <c r="C29" s="414">
        <v>152719.46236979932</v>
      </c>
      <c r="D29" s="2">
        <f>+B29*1000/C29</f>
        <v>1105638.0331613256</v>
      </c>
      <c r="E29" s="358">
        <v>1040116</v>
      </c>
      <c r="F29" s="15">
        <f>+B29*1000/E29</f>
        <v>162340.01399843863</v>
      </c>
      <c r="H29" s="424"/>
      <c r="I29" s="443"/>
      <c r="J29" s="443"/>
      <c r="K29" s="444"/>
    </row>
    <row r="30" spans="1:11">
      <c r="A30" s="3" t="s">
        <v>17</v>
      </c>
      <c r="B30" s="109">
        <v>76630154</v>
      </c>
      <c r="C30" s="414">
        <v>126211.40957427812</v>
      </c>
      <c r="D30" s="2">
        <f>+B30*1000/C30</f>
        <v>607157.10456352611</v>
      </c>
      <c r="E30" s="358">
        <v>909535</v>
      </c>
      <c r="F30" s="15">
        <f>+B30*1000/E30</f>
        <v>84252.012291995357</v>
      </c>
      <c r="H30" s="424"/>
      <c r="I30" s="443"/>
      <c r="J30" s="443"/>
      <c r="K30" s="444"/>
    </row>
    <row r="31" spans="1:11">
      <c r="A31" s="3" t="s">
        <v>18</v>
      </c>
      <c r="B31" s="109">
        <v>7653576</v>
      </c>
      <c r="C31" s="414">
        <v>7616.75</v>
      </c>
      <c r="D31" s="2">
        <f>+B31*1000/C31</f>
        <v>1004834.8705156399</v>
      </c>
      <c r="E31" s="358">
        <v>48904</v>
      </c>
      <c r="F31" s="15">
        <f>+B31*1000/E31</f>
        <v>156502.0448225094</v>
      </c>
      <c r="H31" s="424"/>
      <c r="I31" s="443"/>
      <c r="J31" s="443"/>
      <c r="K31" s="444"/>
    </row>
    <row r="32" spans="1:11">
      <c r="A32" s="3" t="s">
        <v>19</v>
      </c>
      <c r="B32" s="109">
        <v>12097535</v>
      </c>
      <c r="C32" s="414">
        <v>17321.485836636995</v>
      </c>
      <c r="D32" s="2">
        <f>+B32*1000/C32</f>
        <v>698412.08277942764</v>
      </c>
      <c r="E32" s="358">
        <v>111413</v>
      </c>
      <c r="F32" s="15">
        <f>+B32*1000/E32</f>
        <v>108582.79554450558</v>
      </c>
      <c r="H32" s="424"/>
      <c r="I32" s="443"/>
      <c r="J32" s="443"/>
      <c r="K32" s="444"/>
    </row>
    <row r="33" spans="1:11">
      <c r="A33" s="3" t="s">
        <v>20</v>
      </c>
      <c r="B33" s="109">
        <v>1430802</v>
      </c>
      <c r="C33" s="414">
        <v>2800.5348780487807</v>
      </c>
      <c r="D33" s="2">
        <f>+B33*1000/C33</f>
        <v>510903.11754906049</v>
      </c>
      <c r="E33" s="358">
        <v>25768</v>
      </c>
      <c r="F33" s="15">
        <f>+B33*1000/E33</f>
        <v>55526.311704439613</v>
      </c>
      <c r="H33" s="424"/>
      <c r="I33" s="443"/>
      <c r="J33" s="443"/>
      <c r="K33" s="444"/>
    </row>
    <row r="34" spans="1:11">
      <c r="A34" s="3"/>
      <c r="B34" s="109"/>
      <c r="C34" s="414"/>
      <c r="D34" s="2"/>
      <c r="E34" s="439"/>
      <c r="F34" s="15"/>
      <c r="H34" s="424"/>
      <c r="I34" s="443"/>
      <c r="J34" s="443"/>
      <c r="K34" s="458"/>
    </row>
    <row r="35" spans="1:11">
      <c r="A35" s="3" t="s">
        <v>21</v>
      </c>
      <c r="B35" s="109">
        <v>8532943</v>
      </c>
      <c r="C35" s="414">
        <v>4505.25</v>
      </c>
      <c r="D35" s="2">
        <f>+B35*1000/C35</f>
        <v>1893999.8890183675</v>
      </c>
      <c r="E35" s="441">
        <v>37512</v>
      </c>
      <c r="F35" s="15">
        <f>+B35*1000/E35</f>
        <v>227472.35551290255</v>
      </c>
      <c r="H35" s="424"/>
      <c r="I35" s="443"/>
      <c r="J35" s="443"/>
      <c r="K35" s="444"/>
    </row>
    <row r="36" spans="1:11">
      <c r="A36" s="3" t="s">
        <v>22</v>
      </c>
      <c r="B36" s="109">
        <v>12327772</v>
      </c>
      <c r="C36" s="414">
        <v>22040.764241254823</v>
      </c>
      <c r="D36" s="2">
        <f>+B36*1000/C36</f>
        <v>559316.90321905806</v>
      </c>
      <c r="E36" s="441">
        <v>149585</v>
      </c>
      <c r="F36" s="15">
        <f>+B36*1000/E36</f>
        <v>82413.156399371597</v>
      </c>
      <c r="H36" s="424"/>
      <c r="I36" s="443"/>
      <c r="J36" s="443"/>
      <c r="K36" s="444"/>
    </row>
    <row r="37" spans="1:11">
      <c r="A37" s="3" t="s">
        <v>23</v>
      </c>
      <c r="B37" s="109">
        <v>6084640</v>
      </c>
      <c r="C37" s="414">
        <v>14326.750804998199</v>
      </c>
      <c r="D37" s="2">
        <f>+B37*1000/C37</f>
        <v>424704.81149691256</v>
      </c>
      <c r="E37" s="441">
        <v>102370</v>
      </c>
      <c r="F37" s="15">
        <f>+B37*1000/E37</f>
        <v>59437.725896258671</v>
      </c>
      <c r="H37" s="424"/>
      <c r="I37" s="443"/>
      <c r="J37" s="443"/>
      <c r="K37" s="444"/>
    </row>
    <row r="38" spans="1:11" ht="13.5" thickBot="1">
      <c r="A38" s="7" t="s">
        <v>24</v>
      </c>
      <c r="B38" s="356">
        <v>14856691</v>
      </c>
      <c r="C38" s="415">
        <v>6479.6915789473687</v>
      </c>
      <c r="D38" s="77">
        <f>+B38*1000/C38</f>
        <v>2292808.3565380871</v>
      </c>
      <c r="E38" s="442">
        <v>51540</v>
      </c>
      <c r="F38" s="78">
        <f>+B38*1000/E38</f>
        <v>288255.54908808693</v>
      </c>
      <c r="H38" s="424"/>
      <c r="I38" s="443"/>
      <c r="J38" s="443"/>
      <c r="K38" s="444"/>
    </row>
    <row r="39" spans="1:11">
      <c r="A39" s="3"/>
      <c r="B39" s="109"/>
      <c r="C39" s="121"/>
      <c r="D39" s="2"/>
      <c r="E39" s="30"/>
      <c r="F39" s="15"/>
      <c r="H39" s="443"/>
    </row>
    <row r="40" spans="1:11">
      <c r="A40" s="146" t="s">
        <v>261</v>
      </c>
      <c r="B40" s="2"/>
      <c r="C40" s="2"/>
      <c r="D40" s="2"/>
      <c r="E40" s="118"/>
      <c r="F40" s="15"/>
      <c r="H40" s="443"/>
    </row>
    <row r="41" spans="1:11">
      <c r="A41" s="320" t="s">
        <v>262</v>
      </c>
      <c r="H41" s="443"/>
    </row>
    <row r="42" spans="1:11">
      <c r="A42" s="320" t="s">
        <v>246</v>
      </c>
      <c r="B42" s="355" t="s">
        <v>263</v>
      </c>
      <c r="H42" s="443"/>
    </row>
    <row r="44" spans="1:11">
      <c r="A44" s="32" t="s">
        <v>247</v>
      </c>
    </row>
    <row r="45" spans="1:11">
      <c r="A45" s="32"/>
    </row>
    <row r="46" spans="1:11">
      <c r="A46" s="357" t="s">
        <v>264</v>
      </c>
    </row>
    <row r="47" spans="1:11">
      <c r="A47" s="76" t="s">
        <v>279</v>
      </c>
    </row>
    <row r="48" spans="1:11">
      <c r="A48" s="76" t="s">
        <v>248</v>
      </c>
      <c r="B48" s="321" t="s">
        <v>249</v>
      </c>
      <c r="C48" s="23" t="s">
        <v>265</v>
      </c>
    </row>
    <row r="49" spans="4:5" ht="20.25" customHeight="1">
      <c r="D49" s="38"/>
      <c r="E49"/>
    </row>
    <row r="50" spans="4:5">
      <c r="D50" s="38"/>
      <c r="E50" s="444"/>
    </row>
    <row r="51" spans="4:5">
      <c r="D51" s="38"/>
      <c r="E51" s="444"/>
    </row>
    <row r="52" spans="4:5">
      <c r="D52" s="38"/>
      <c r="E52" s="444"/>
    </row>
    <row r="53" spans="4:5">
      <c r="D53" s="38"/>
      <c r="E53" s="444"/>
    </row>
    <row r="54" spans="4:5">
      <c r="D54" s="38"/>
      <c r="E54" s="444"/>
    </row>
    <row r="55" spans="4:5">
      <c r="D55" s="38"/>
      <c r="E55" s="444"/>
    </row>
    <row r="56" spans="4:5">
      <c r="D56" s="38"/>
      <c r="E56" s="444"/>
    </row>
    <row r="57" spans="4:5">
      <c r="D57" s="38"/>
      <c r="E57" s="444"/>
    </row>
    <row r="58" spans="4:5">
      <c r="D58" s="38"/>
      <c r="E58" s="444"/>
    </row>
    <row r="59" spans="4:5">
      <c r="D59" s="38"/>
      <c r="E59" s="444"/>
    </row>
    <row r="60" spans="4:5">
      <c r="D60" s="38"/>
      <c r="E60" s="444"/>
    </row>
    <row r="61" spans="4:5">
      <c r="D61" s="38"/>
      <c r="E61" s="444"/>
    </row>
    <row r="62" spans="4:5">
      <c r="D62" s="38"/>
      <c r="E62" s="444"/>
    </row>
    <row r="63" spans="4:5">
      <c r="D63" s="38"/>
      <c r="E63" s="444"/>
    </row>
    <row r="64" spans="4:5">
      <c r="D64" s="38"/>
      <c r="E64" s="444"/>
    </row>
    <row r="65" spans="4:5">
      <c r="D65" s="38"/>
      <c r="E65" s="444"/>
    </row>
    <row r="66" spans="4:5">
      <c r="D66" s="38"/>
      <c r="E66" s="444"/>
    </row>
    <row r="67" spans="4:5">
      <c r="D67" s="38"/>
      <c r="E67" s="444"/>
    </row>
    <row r="68" spans="4:5">
      <c r="D68" s="38"/>
      <c r="E68" s="444"/>
    </row>
    <row r="69" spans="4:5">
      <c r="D69" s="38"/>
      <c r="E69" s="444"/>
    </row>
    <row r="70" spans="4:5">
      <c r="D70" s="38"/>
      <c r="E70" s="444"/>
    </row>
    <row r="71" spans="4:5">
      <c r="D71" s="38"/>
      <c r="E71" s="444"/>
    </row>
    <row r="72" spans="4:5">
      <c r="D72" s="38"/>
      <c r="E72" s="444"/>
    </row>
    <row r="73" spans="4:5">
      <c r="D73" s="38"/>
      <c r="E73" s="444"/>
    </row>
    <row r="74" spans="4:5">
      <c r="D74" s="38"/>
      <c r="E74"/>
    </row>
    <row r="75" spans="4:5">
      <c r="D75" s="38"/>
      <c r="E75"/>
    </row>
  </sheetData>
  <mergeCells count="3">
    <mergeCell ref="A1:F1"/>
    <mergeCell ref="A3:F3"/>
    <mergeCell ref="E5:E8"/>
  </mergeCells>
  <phoneticPr fontId="0" type="noConversion"/>
  <hyperlinks>
    <hyperlink ref="B48" r:id="rId1"/>
  </hyperlinks>
  <printOptions horizontalCentered="1"/>
  <pageMargins left="0.59" right="0.56000000000000005" top="0.83" bottom="1" header="0.67" footer="0.5"/>
  <pageSetup scale="82" orientation="landscape" r:id="rId2"/>
  <headerFooter alignWithMargins="0">
    <oddFooter>&amp;L&amp;"Arial,Italic"&amp;9MSDE - LFRO  2/2017&amp;C- 1 -&amp;R&amp;"Arial,Italic"&amp;9Selected Financial Data-Part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6"/>
  <sheetViews>
    <sheetView topLeftCell="A29" zoomScaleNormal="100" workbookViewId="0">
      <selection activeCell="M12" sqref="M12"/>
    </sheetView>
  </sheetViews>
  <sheetFormatPr defaultRowHeight="12.75"/>
  <cols>
    <col min="1" max="1" width="14.140625" style="85" customWidth="1"/>
    <col min="2" max="2" width="16.7109375" style="85" customWidth="1"/>
    <col min="3" max="3" width="17.7109375" style="85" bestFit="1" customWidth="1"/>
    <col min="4" max="4" width="16.28515625" style="85" customWidth="1"/>
    <col min="5" max="5" width="17.7109375" style="85" bestFit="1" customWidth="1"/>
    <col min="6" max="6" width="14.85546875" style="85" bestFit="1" customWidth="1"/>
    <col min="7" max="7" width="15" style="85" bestFit="1" customWidth="1"/>
    <col min="8" max="8" width="2.7109375" style="85" customWidth="1"/>
    <col min="9" max="9" width="16.5703125" style="85" bestFit="1" customWidth="1"/>
    <col min="10" max="10" width="9.140625" style="85"/>
    <col min="11" max="11" width="7.140625" style="85" bestFit="1" customWidth="1"/>
    <col min="12" max="12" width="9.140625" style="85"/>
    <col min="13" max="13" width="9.140625" style="55"/>
    <col min="14" max="14" width="16.28515625" style="54" bestFit="1" customWidth="1"/>
    <col min="15" max="15" width="15.28515625" style="55" bestFit="1" customWidth="1"/>
    <col min="16" max="16" width="14.28515625" style="55" bestFit="1" customWidth="1"/>
    <col min="17" max="17" width="16.28515625" style="55" bestFit="1" customWidth="1"/>
    <col min="18" max="18" width="11.85546875" style="55" bestFit="1" customWidth="1"/>
    <col min="19" max="19" width="9.140625" style="55"/>
    <col min="20" max="20" width="12.28515625" style="55" bestFit="1" customWidth="1"/>
    <col min="21" max="21" width="9.140625" style="55"/>
    <col min="22" max="22" width="14" style="55" bestFit="1" customWidth="1"/>
    <col min="23" max="16384" width="9.140625" style="55"/>
  </cols>
  <sheetData>
    <row r="1" spans="1:59">
      <c r="A1" s="479" t="s">
        <v>84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59">
      <c r="A2" s="76"/>
      <c r="B2" s="76"/>
      <c r="C2" s="178"/>
      <c r="D2" s="81"/>
      <c r="E2" s="76"/>
      <c r="F2" s="76"/>
      <c r="G2" s="76"/>
      <c r="H2" s="76"/>
      <c r="I2" s="76"/>
      <c r="J2" s="76"/>
      <c r="K2" s="76"/>
      <c r="L2" s="76"/>
    </row>
    <row r="3" spans="1:59" s="80" customFormat="1">
      <c r="A3" s="479" t="s">
        <v>276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N3" s="63"/>
    </row>
    <row r="4" spans="1:59">
      <c r="A4" s="481" t="s">
        <v>139</v>
      </c>
      <c r="B4" s="481"/>
      <c r="C4" s="481"/>
      <c r="D4" s="481"/>
      <c r="E4" s="481"/>
      <c r="F4" s="481"/>
      <c r="G4" s="481"/>
      <c r="H4" s="481"/>
      <c r="I4" s="481"/>
      <c r="J4" s="481"/>
      <c r="K4" s="481"/>
      <c r="L4" s="481"/>
    </row>
    <row r="5" spans="1:59" ht="13.5" thickBot="1">
      <c r="I5" s="383"/>
      <c r="O5" s="457">
        <f>F9+'table 6'!H10+'table 6'!I10</f>
        <v>819350163.72999978</v>
      </c>
    </row>
    <row r="6" spans="1:59" ht="15" customHeight="1" thickTop="1">
      <c r="A6" s="384" t="s">
        <v>75</v>
      </c>
      <c r="B6" s="385" t="s">
        <v>41</v>
      </c>
      <c r="C6" s="477" t="s">
        <v>78</v>
      </c>
      <c r="D6" s="477"/>
      <c r="E6" s="478"/>
      <c r="F6" s="478"/>
      <c r="G6" s="384"/>
      <c r="H6" s="384"/>
      <c r="I6" s="477" t="s">
        <v>80</v>
      </c>
      <c r="J6" s="477"/>
      <c r="K6" s="477"/>
      <c r="L6" s="477"/>
      <c r="M6" s="386"/>
      <c r="N6" s="387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6"/>
      <c r="AR6" s="386"/>
      <c r="AS6" s="386"/>
      <c r="AT6" s="386"/>
      <c r="AU6" s="386"/>
      <c r="AV6" s="386"/>
      <c r="AW6" s="386"/>
      <c r="AX6" s="386"/>
      <c r="AY6" s="386"/>
      <c r="AZ6" s="386"/>
      <c r="BA6" s="386"/>
      <c r="BB6" s="386"/>
      <c r="BC6" s="386"/>
      <c r="BD6" s="386"/>
      <c r="BE6" s="386"/>
      <c r="BF6" s="386"/>
      <c r="BG6" s="386"/>
    </row>
    <row r="7" spans="1:59">
      <c r="A7" s="388" t="s">
        <v>31</v>
      </c>
      <c r="B7" s="389" t="s">
        <v>81</v>
      </c>
      <c r="C7" s="476" t="s">
        <v>75</v>
      </c>
      <c r="D7" s="476"/>
      <c r="E7" s="390"/>
      <c r="F7" s="390"/>
      <c r="G7" s="389" t="s">
        <v>77</v>
      </c>
      <c r="H7" s="389"/>
      <c r="I7" s="391"/>
      <c r="J7" s="391"/>
      <c r="K7" s="391"/>
      <c r="L7" s="391" t="s">
        <v>77</v>
      </c>
    </row>
    <row r="8" spans="1:59" ht="13.5" thickBot="1">
      <c r="A8" s="392" t="s">
        <v>129</v>
      </c>
      <c r="B8" s="393" t="s">
        <v>82</v>
      </c>
      <c r="C8" s="149" t="s">
        <v>76</v>
      </c>
      <c r="D8" s="149" t="s">
        <v>269</v>
      </c>
      <c r="E8" s="394" t="s">
        <v>42</v>
      </c>
      <c r="F8" s="394" t="s">
        <v>49</v>
      </c>
      <c r="G8" s="394" t="s">
        <v>79</v>
      </c>
      <c r="H8" s="394"/>
      <c r="I8" s="393" t="s">
        <v>75</v>
      </c>
      <c r="J8" s="393" t="s">
        <v>42</v>
      </c>
      <c r="K8" s="394" t="s">
        <v>49</v>
      </c>
      <c r="L8" s="394" t="s">
        <v>79</v>
      </c>
    </row>
    <row r="9" spans="1:59">
      <c r="A9" s="388" t="s">
        <v>0</v>
      </c>
      <c r="B9" s="395">
        <f t="shared" ref="B9:G9" si="0">SUM(B11:B38)</f>
        <v>12473622199.331656</v>
      </c>
      <c r="C9" s="396">
        <f t="shared" si="0"/>
        <v>5722073815.6599998</v>
      </c>
      <c r="D9" s="395">
        <f t="shared" si="0"/>
        <v>92694721.48999998</v>
      </c>
      <c r="E9" s="407">
        <f t="shared" si="0"/>
        <v>6089057608.9216518</v>
      </c>
      <c r="F9" s="396">
        <f t="shared" si="0"/>
        <v>566179216.59999979</v>
      </c>
      <c r="G9" s="395">
        <f t="shared" si="0"/>
        <v>3616836.6600000006</v>
      </c>
      <c r="H9" s="395"/>
      <c r="I9" s="397">
        <f>IF(B9&lt;&gt;0,((+C9+D9)/B9),(IF(C9&lt;&gt;0,1,0)))</f>
        <v>0.46616519598144945</v>
      </c>
      <c r="J9" s="397">
        <f>IF($B9&lt;&gt;0,(E9/$B9),(IF(E9&lt;&gt;0,1,0)))</f>
        <v>0.48815472455530257</v>
      </c>
      <c r="K9" s="397">
        <f>IF($B9&lt;&gt;0,(F9/$B9),(IF(F9&lt;&gt;0,1,0)))</f>
        <v>4.5390120652390453E-2</v>
      </c>
      <c r="L9" s="397">
        <f>IF($B9&lt;&gt;0,(G9/$B9),(IF(G9&lt;&gt;0,1,0)))</f>
        <v>2.8995881085718575E-4</v>
      </c>
      <c r="N9" s="451"/>
      <c r="O9" s="398"/>
      <c r="P9" s="398"/>
      <c r="Q9" s="398"/>
    </row>
    <row r="10" spans="1:59">
      <c r="A10" s="388"/>
      <c r="B10" s="399"/>
      <c r="C10" s="406"/>
      <c r="D10" s="400"/>
      <c r="E10" s="122"/>
      <c r="F10" s="391"/>
      <c r="G10" s="391"/>
      <c r="H10" s="391"/>
      <c r="I10" s="84"/>
      <c r="J10" s="84"/>
      <c r="K10" s="84"/>
      <c r="L10" s="84"/>
      <c r="N10" s="64"/>
      <c r="T10" s="76" t="s">
        <v>278</v>
      </c>
      <c r="V10" s="76" t="s">
        <v>277</v>
      </c>
    </row>
    <row r="11" spans="1:59">
      <c r="A11" s="85" t="s">
        <v>1</v>
      </c>
      <c r="B11" s="86">
        <f t="shared" ref="B11:B38" si="1">SUM(C11:G11)</f>
        <v>125311236.70987228</v>
      </c>
      <c r="C11" s="309">
        <v>29418144</v>
      </c>
      <c r="D11" s="309">
        <v>555488.13</v>
      </c>
      <c r="E11" s="309">
        <v>84826227.859872282</v>
      </c>
      <c r="F11" s="360">
        <v>10394044.489999998</v>
      </c>
      <c r="G11" s="309">
        <v>117332.23</v>
      </c>
      <c r="H11" s="248"/>
      <c r="I11" s="401">
        <f>IF(B11&lt;&gt;0,((+C11+D11)/B11*100),(IF(C11&lt;&gt;0,1,0)))</f>
        <v>23.919349067950435</v>
      </c>
      <c r="J11" s="401">
        <f>IF($B11&lt;&gt;0,(E11/$B11*100),(IF(E11&lt;&gt;0,1,0)))</f>
        <v>67.692435321077241</v>
      </c>
      <c r="K11" s="88">
        <f t="shared" ref="K11:L26" si="2">IF($B11&lt;&gt;0,(F11/$B11*100),(IF(F11&lt;&gt;0,1,0)))</f>
        <v>8.2945829623123775</v>
      </c>
      <c r="L11" s="88">
        <f t="shared" si="2"/>
        <v>9.3632648659955589E-2</v>
      </c>
      <c r="M11" s="66"/>
      <c r="N11" s="449">
        <v>29418144</v>
      </c>
      <c r="O11" s="420">
        <v>555488.13</v>
      </c>
      <c r="P11" s="420">
        <v>77081295.269999996</v>
      </c>
      <c r="Q11" s="420">
        <v>10423664.489999998</v>
      </c>
      <c r="R11" s="420">
        <v>117332.23</v>
      </c>
      <c r="T11" s="420">
        <v>7744932.5898722932</v>
      </c>
      <c r="V11" s="420">
        <f>P11+T11</f>
        <v>84826227.859872282</v>
      </c>
    </row>
    <row r="12" spans="1:59">
      <c r="A12" s="85" t="s">
        <v>2</v>
      </c>
      <c r="B12" s="86">
        <f t="shared" si="1"/>
        <v>1063276317.0964314</v>
      </c>
      <c r="C12" s="309">
        <v>603483250</v>
      </c>
      <c r="D12" s="310">
        <v>2783380.73</v>
      </c>
      <c r="E12" s="309">
        <v>414558182.47643131</v>
      </c>
      <c r="F12" s="360">
        <v>41854047.890000008</v>
      </c>
      <c r="G12" s="309">
        <v>597456</v>
      </c>
      <c r="H12" s="235"/>
      <c r="I12" s="401">
        <f>IF(B12&lt;&gt;0,((+C12+D12)/B12*100),(IF(C12&lt;&gt;0,1,0)))</f>
        <v>57.018727962038874</v>
      </c>
      <c r="J12" s="401">
        <f>IF($B12&lt;&gt;0,(E12/$B12*100),(IF(E12&lt;&gt;0,1,0)))</f>
        <v>38.988753516912375</v>
      </c>
      <c r="K12" s="88">
        <f t="shared" si="2"/>
        <v>3.9363284234801732</v>
      </c>
      <c r="L12" s="88">
        <f t="shared" si="2"/>
        <v>5.6190097568571643E-2</v>
      </c>
      <c r="N12" s="449">
        <v>603483250</v>
      </c>
      <c r="O12" s="420">
        <v>2783380.73</v>
      </c>
      <c r="P12" s="420">
        <v>333960299.81</v>
      </c>
      <c r="Q12" s="420">
        <v>41879478.370000012</v>
      </c>
      <c r="R12" s="420">
        <v>597456</v>
      </c>
      <c r="T12" s="420">
        <v>62085588.666431285</v>
      </c>
      <c r="V12" s="420">
        <f t="shared" ref="V12:V15" si="3">P12+T12</f>
        <v>396045888.47643131</v>
      </c>
    </row>
    <row r="13" spans="1:59">
      <c r="A13" s="85" t="s">
        <v>3</v>
      </c>
      <c r="B13" s="86">
        <f t="shared" si="1"/>
        <v>1337952585.5693853</v>
      </c>
      <c r="C13" s="309">
        <v>254684807.99000001</v>
      </c>
      <c r="D13" s="309">
        <v>9200427.6500000004</v>
      </c>
      <c r="E13" s="309">
        <v>978581356.17938519</v>
      </c>
      <c r="F13" s="360">
        <v>119769848.04999995</v>
      </c>
      <c r="G13" s="309">
        <v>-24283854.300000001</v>
      </c>
      <c r="H13" s="235"/>
      <c r="I13" s="401">
        <f>IF(B13&lt;&gt;0,((+C13+D13)/B13*100),(IF(C13&lt;&gt;0,1,0)))</f>
        <v>19.723063319743861</v>
      </c>
      <c r="J13" s="401">
        <f>IF($B13&lt;&gt;0,(E13/$B13*100),(IF(E13&lt;&gt;0,1,0)))</f>
        <v>73.140211897937746</v>
      </c>
      <c r="K13" s="88">
        <f t="shared" si="2"/>
        <v>8.9517258938611892</v>
      </c>
      <c r="L13" s="88">
        <f t="shared" si="2"/>
        <v>-1.8150011115428017</v>
      </c>
      <c r="N13" s="449">
        <v>254684807.99000001</v>
      </c>
      <c r="O13" s="420">
        <v>9200427.6500000004</v>
      </c>
      <c r="P13" s="420">
        <v>908390752.5999999</v>
      </c>
      <c r="Q13" s="420">
        <v>119792137.94999996</v>
      </c>
      <c r="R13" s="420">
        <v>-24283854.300000001</v>
      </c>
      <c r="T13" s="420">
        <v>70190603.579385251</v>
      </c>
      <c r="V13" s="420">
        <f t="shared" si="3"/>
        <v>978581356.17938519</v>
      </c>
    </row>
    <row r="14" spans="1:59">
      <c r="A14" s="85" t="s">
        <v>4</v>
      </c>
      <c r="B14" s="86">
        <f t="shared" si="1"/>
        <v>1510087070.8792334</v>
      </c>
      <c r="C14" s="309">
        <v>738074687</v>
      </c>
      <c r="D14" s="309">
        <v>5643848.6399999997</v>
      </c>
      <c r="E14" s="309">
        <v>685934623.21923327</v>
      </c>
      <c r="F14" s="360">
        <v>64162885.020000003</v>
      </c>
      <c r="G14" s="309">
        <v>16271027</v>
      </c>
      <c r="H14" s="235"/>
      <c r="I14" s="401">
        <f>IF(B14&lt;&gt;0,((+C14+D14)/B14*100),(IF(C14&lt;&gt;0,1,0)))</f>
        <v>49.250043257901496</v>
      </c>
      <c r="J14" s="401">
        <f>IF($B14&lt;&gt;0,(E14/$B14*100),(IF(E14&lt;&gt;0,1,0)))</f>
        <v>45.423514739441785</v>
      </c>
      <c r="K14" s="88">
        <f t="shared" si="2"/>
        <v>4.2489526767911334</v>
      </c>
      <c r="L14" s="88">
        <f t="shared" si="2"/>
        <v>1.0774893258655844</v>
      </c>
      <c r="N14" s="449">
        <v>738074687</v>
      </c>
      <c r="O14" s="420">
        <v>5643848.6399999997</v>
      </c>
      <c r="P14" s="420">
        <v>599542230.1400001</v>
      </c>
      <c r="Q14" s="420">
        <v>64165385.020000003</v>
      </c>
      <c r="R14" s="420">
        <v>16271027</v>
      </c>
      <c r="T14" s="420">
        <v>86392393.079233229</v>
      </c>
      <c r="V14" s="420">
        <f t="shared" si="3"/>
        <v>685934623.21923327</v>
      </c>
    </row>
    <row r="15" spans="1:59">
      <c r="A15" s="85" t="s">
        <v>5</v>
      </c>
      <c r="B15" s="86">
        <f t="shared" si="1"/>
        <v>221943288.05166116</v>
      </c>
      <c r="C15" s="309">
        <v>115808239</v>
      </c>
      <c r="D15" s="309">
        <v>785646.33</v>
      </c>
      <c r="E15" s="309">
        <v>96370831.011661142</v>
      </c>
      <c r="F15" s="360">
        <v>8483979.8500000015</v>
      </c>
      <c r="G15" s="309">
        <v>494591.86</v>
      </c>
      <c r="H15" s="235"/>
      <c r="I15" s="401">
        <f>IF(B15&lt;&gt;0,((+C15+D15)/B15*100),(IF(C15&lt;&gt;0,1,0)))</f>
        <v>52.533188254316912</v>
      </c>
      <c r="J15" s="401">
        <f>IF($B15&lt;&gt;0,(E15/$B15*100),(IF(E15&lt;&gt;0,1,0)))</f>
        <v>43.421376630785588</v>
      </c>
      <c r="K15" s="88">
        <f t="shared" si="2"/>
        <v>3.8225890606906789</v>
      </c>
      <c r="L15" s="88">
        <f t="shared" si="2"/>
        <v>0.22284605420681841</v>
      </c>
      <c r="N15" s="449">
        <v>115808239</v>
      </c>
      <c r="O15" s="420">
        <v>785646.33</v>
      </c>
      <c r="P15" s="420">
        <v>82014272.850000009</v>
      </c>
      <c r="Q15" s="420">
        <v>8474259.8500000015</v>
      </c>
      <c r="R15" s="420">
        <v>494591.86</v>
      </c>
      <c r="T15" s="420">
        <v>14366278.161661156</v>
      </c>
      <c r="V15" s="420">
        <f t="shared" si="3"/>
        <v>96380551.011661172</v>
      </c>
    </row>
    <row r="16" spans="1:59">
      <c r="B16" s="86"/>
      <c r="C16" s="323"/>
      <c r="D16" s="323"/>
      <c r="E16" s="317"/>
      <c r="F16" s="360"/>
      <c r="G16" s="323"/>
      <c r="H16" s="235"/>
      <c r="I16" s="401"/>
      <c r="J16" s="401"/>
      <c r="K16" s="88"/>
      <c r="L16" s="88"/>
      <c r="N16" s="449"/>
      <c r="O16" s="420"/>
      <c r="P16" s="420"/>
      <c r="Q16" s="420"/>
      <c r="R16" s="420"/>
      <c r="T16" s="420"/>
    </row>
    <row r="17" spans="1:22">
      <c r="A17" s="85" t="s">
        <v>6</v>
      </c>
      <c r="B17" s="86">
        <f t="shared" si="1"/>
        <v>71361420.74001503</v>
      </c>
      <c r="C17" s="310">
        <v>13437486</v>
      </c>
      <c r="D17" s="309">
        <v>474425.28</v>
      </c>
      <c r="E17" s="309">
        <v>52824629.590015024</v>
      </c>
      <c r="F17" s="360">
        <v>4624879.8699999992</v>
      </c>
      <c r="G17" s="309"/>
      <c r="H17" s="235"/>
      <c r="I17" s="401">
        <f>IF(B17&lt;&gt;0,((+C17+D17)/B17*100),(IF(C17&lt;&gt;0,1,0)))</f>
        <v>19.495003232466569</v>
      </c>
      <c r="J17" s="401">
        <f>IF($B17&lt;&gt;0,(E17/$B17*100),(IF(E17&lt;&gt;0,1,0)))</f>
        <v>74.024072169844374</v>
      </c>
      <c r="K17" s="88">
        <f t="shared" si="2"/>
        <v>6.4809245976890359</v>
      </c>
      <c r="L17" s="88">
        <f t="shared" si="2"/>
        <v>0</v>
      </c>
      <c r="N17" s="449">
        <v>13437486</v>
      </c>
      <c r="O17" s="420">
        <v>474425.28</v>
      </c>
      <c r="P17" s="420">
        <v>48504623.959999993</v>
      </c>
      <c r="Q17" s="420">
        <v>4624879.8699999992</v>
      </c>
      <c r="R17" s="420"/>
      <c r="T17" s="420">
        <v>4320005.6300150296</v>
      </c>
      <c r="V17" s="420">
        <f t="shared" ref="V17:V38" si="4">P17+T17</f>
        <v>52824629.590015024</v>
      </c>
    </row>
    <row r="18" spans="1:22">
      <c r="A18" s="85" t="s">
        <v>7</v>
      </c>
      <c r="B18" s="86">
        <f t="shared" si="1"/>
        <v>342443185.16140854</v>
      </c>
      <c r="C18" s="310">
        <v>172875135</v>
      </c>
      <c r="D18" s="309">
        <v>1215101.5700000003</v>
      </c>
      <c r="E18" s="309">
        <v>156090639.36140859</v>
      </c>
      <c r="F18" s="360">
        <v>11073156.029999997</v>
      </c>
      <c r="G18" s="309">
        <v>1189153.2</v>
      </c>
      <c r="H18" s="235"/>
      <c r="I18" s="401">
        <f>IF(B18&lt;&gt;0,((+C18+D18)/B18*100),(IF(C18&lt;&gt;0,1,0)))</f>
        <v>50.837699248692481</v>
      </c>
      <c r="J18" s="401">
        <f>IF($B18&lt;&gt;0,(E18/$B18*100),(IF(E18&lt;&gt;0,1,0)))</f>
        <v>45.581470481836625</v>
      </c>
      <c r="K18" s="88">
        <f t="shared" si="2"/>
        <v>3.23357465115877</v>
      </c>
      <c r="L18" s="88">
        <f t="shared" si="2"/>
        <v>0.34725561831212959</v>
      </c>
      <c r="N18" s="449">
        <v>172875135</v>
      </c>
      <c r="O18" s="420">
        <v>1215101.5700000003</v>
      </c>
      <c r="P18" s="420">
        <v>134766236.07999998</v>
      </c>
      <c r="Q18" s="420">
        <v>11073156.029999997</v>
      </c>
      <c r="R18" s="420">
        <v>1189153.2</v>
      </c>
      <c r="T18" s="420">
        <v>21324403.281408615</v>
      </c>
      <c r="V18" s="420">
        <f t="shared" si="4"/>
        <v>156090639.36140859</v>
      </c>
    </row>
    <row r="19" spans="1:22">
      <c r="A19" s="85" t="s">
        <v>8</v>
      </c>
      <c r="B19" s="86">
        <f t="shared" si="1"/>
        <v>200621295.19291562</v>
      </c>
      <c r="C19" s="310">
        <v>75523845</v>
      </c>
      <c r="D19" s="309">
        <v>589243.70000000007</v>
      </c>
      <c r="E19" s="309">
        <v>114431796.06291562</v>
      </c>
      <c r="F19" s="360">
        <v>10047466.429999998</v>
      </c>
      <c r="G19" s="309">
        <v>28944</v>
      </c>
      <c r="H19" s="235"/>
      <c r="I19" s="401">
        <f>IF(B19&lt;&gt;0,((+C19+D19)/B19*100),(IF(C19&lt;&gt;0,1,0)))</f>
        <v>37.938688725347106</v>
      </c>
      <c r="J19" s="401">
        <f>IF($B19&lt;&gt;0,(E19/$B19*100),(IF(E19&lt;&gt;0,1,0)))</f>
        <v>57.038708653973671</v>
      </c>
      <c r="K19" s="88">
        <f t="shared" si="2"/>
        <v>5.0081754383742991</v>
      </c>
      <c r="L19" s="88">
        <f t="shared" si="2"/>
        <v>1.442718230493314E-2</v>
      </c>
      <c r="N19" s="449">
        <v>75523845</v>
      </c>
      <c r="O19" s="420">
        <v>589243.70000000007</v>
      </c>
      <c r="P19" s="420">
        <v>101384372.23999999</v>
      </c>
      <c r="Q19" s="420">
        <v>10047466.429999998</v>
      </c>
      <c r="R19" s="420">
        <v>28944</v>
      </c>
      <c r="T19" s="420">
        <v>13047423.822915636</v>
      </c>
      <c r="V19" s="420">
        <f t="shared" si="4"/>
        <v>114431796.06291562</v>
      </c>
    </row>
    <row r="20" spans="1:22">
      <c r="A20" s="85" t="s">
        <v>9</v>
      </c>
      <c r="B20" s="86">
        <f t="shared" si="1"/>
        <v>361532820.69674736</v>
      </c>
      <c r="C20" s="310">
        <v>161921600</v>
      </c>
      <c r="D20" s="309">
        <v>3109553.8599999994</v>
      </c>
      <c r="E20" s="309">
        <v>184399774.80674738</v>
      </c>
      <c r="F20" s="360">
        <v>12101892.029999997</v>
      </c>
      <c r="G20" s="309"/>
      <c r="H20" s="235"/>
      <c r="I20" s="401">
        <f>IF(B20&lt;&gt;0,((+C20+D20)/B20*100),(IF(C20&lt;&gt;0,1,0)))</f>
        <v>45.647627106704</v>
      </c>
      <c r="J20" s="401">
        <f>IF($B20&lt;&gt;0,(E20/$B20*100),(IF(E20&lt;&gt;0,1,0)))</f>
        <v>51.004988828226296</v>
      </c>
      <c r="K20" s="88">
        <f t="shared" si="2"/>
        <v>3.347384065069718</v>
      </c>
      <c r="L20" s="88">
        <f t="shared" si="2"/>
        <v>0</v>
      </c>
      <c r="N20" s="449">
        <v>161921600</v>
      </c>
      <c r="O20" s="420">
        <v>3109553.8599999994</v>
      </c>
      <c r="P20" s="420">
        <v>162537588.29999998</v>
      </c>
      <c r="Q20" s="420">
        <v>12121940.209999997</v>
      </c>
      <c r="R20" s="420"/>
      <c r="T20" s="420">
        <v>21862186.506747395</v>
      </c>
      <c r="V20" s="420">
        <f t="shared" si="4"/>
        <v>184399774.80674738</v>
      </c>
    </row>
    <row r="21" spans="1:22">
      <c r="A21" s="85" t="s">
        <v>10</v>
      </c>
      <c r="B21" s="86">
        <f t="shared" si="1"/>
        <v>65252597.444583043</v>
      </c>
      <c r="C21" s="310">
        <v>18531907</v>
      </c>
      <c r="D21" s="309">
        <v>656310.54</v>
      </c>
      <c r="E21" s="309">
        <v>40571980.754583046</v>
      </c>
      <c r="F21" s="360">
        <v>5492399.1500000004</v>
      </c>
      <c r="G21" s="309"/>
      <c r="H21" s="235"/>
      <c r="I21" s="401">
        <f>IF(B21&lt;&gt;0,((+C21+D21)/B21*100),(IF(C21&lt;&gt;0,1,0)))</f>
        <v>29.406059362304994</v>
      </c>
      <c r="J21" s="401">
        <f>IF($B21&lt;&gt;0,(E21/$B21*100),(IF(E21&lt;&gt;0,1,0)))</f>
        <v>62.176805741778388</v>
      </c>
      <c r="K21" s="88">
        <f t="shared" si="2"/>
        <v>8.417134895916627</v>
      </c>
      <c r="L21" s="88">
        <f t="shared" si="2"/>
        <v>0</v>
      </c>
      <c r="N21" s="449">
        <v>18531907</v>
      </c>
      <c r="O21" s="420">
        <v>656310.54</v>
      </c>
      <c r="P21" s="420">
        <v>36886678.689999998</v>
      </c>
      <c r="Q21" s="420">
        <v>5492399.1500000004</v>
      </c>
      <c r="R21" s="420"/>
      <c r="T21" s="420">
        <v>3685302.0645830445</v>
      </c>
      <c r="V21" s="420">
        <f t="shared" si="4"/>
        <v>40571980.754583046</v>
      </c>
    </row>
    <row r="22" spans="1:22">
      <c r="B22" s="86"/>
      <c r="C22" s="323"/>
      <c r="D22" s="323"/>
      <c r="E22" s="317"/>
      <c r="F22" s="360"/>
      <c r="G22" s="323"/>
      <c r="H22" s="235"/>
      <c r="I22" s="401"/>
      <c r="J22" s="401"/>
      <c r="K22" s="88"/>
      <c r="L22" s="88"/>
      <c r="N22" s="449"/>
      <c r="O22" s="420"/>
      <c r="P22" s="420"/>
      <c r="Q22" s="420"/>
      <c r="R22" s="420"/>
      <c r="T22" s="420"/>
    </row>
    <row r="23" spans="1:22">
      <c r="A23" s="85" t="s">
        <v>11</v>
      </c>
      <c r="B23" s="86">
        <f t="shared" si="1"/>
        <v>532916101.31527364</v>
      </c>
      <c r="C23" s="309">
        <v>229533832</v>
      </c>
      <c r="D23" s="309">
        <v>20947683.509999998</v>
      </c>
      <c r="E23" s="309">
        <v>265937324.07527366</v>
      </c>
      <c r="F23" s="360">
        <v>16497261.73</v>
      </c>
      <c r="G23" s="309"/>
      <c r="H23" s="235"/>
      <c r="I23" s="401">
        <f>IF(B23&lt;&gt;0,((+C23+D23)/B23*100),(IF(C23&lt;&gt;0,1,0)))</f>
        <v>47.002054336844836</v>
      </c>
      <c r="J23" s="401">
        <f t="shared" ref="J23:L27" si="5">IF($B23&lt;&gt;0,(E23/$B23*100),(IF(E23&lt;&gt;0,1,0)))</f>
        <v>49.902287324200195</v>
      </c>
      <c r="K23" s="88">
        <f t="shared" si="2"/>
        <v>3.0956583389549728</v>
      </c>
      <c r="L23" s="88">
        <f t="shared" si="2"/>
        <v>0</v>
      </c>
      <c r="N23" s="449">
        <v>229533832</v>
      </c>
      <c r="O23" s="420">
        <v>20947683.509999998</v>
      </c>
      <c r="P23" s="420">
        <v>233055612.51000005</v>
      </c>
      <c r="Q23" s="420">
        <v>16497261.73</v>
      </c>
      <c r="R23" s="420"/>
      <c r="T23" s="420">
        <v>32881711.565273609</v>
      </c>
      <c r="V23" s="420">
        <f t="shared" ref="V23" si="6">P23+T23</f>
        <v>265937324.07527366</v>
      </c>
    </row>
    <row r="24" spans="1:22">
      <c r="A24" s="85" t="s">
        <v>12</v>
      </c>
      <c r="B24" s="86">
        <f t="shared" si="1"/>
        <v>55901815.312757276</v>
      </c>
      <c r="C24" s="309">
        <v>26724279</v>
      </c>
      <c r="D24" s="309">
        <v>1253346.8400000001</v>
      </c>
      <c r="E24" s="309">
        <v>24042878.48275727</v>
      </c>
      <c r="F24" s="360">
        <v>3881310.9899999993</v>
      </c>
      <c r="G24" s="309"/>
      <c r="H24" s="235"/>
      <c r="I24" s="401">
        <f>IF(B24&lt;&gt;0,((+C24+D24)/B24*100),(IF(C24&lt;&gt;0,1,0)))</f>
        <v>50.047794840779105</v>
      </c>
      <c r="J24" s="401">
        <f t="shared" si="5"/>
        <v>43.009119378759202</v>
      </c>
      <c r="K24" s="88">
        <f t="shared" si="2"/>
        <v>6.9430857804616775</v>
      </c>
      <c r="L24" s="88">
        <f t="shared" si="2"/>
        <v>0</v>
      </c>
      <c r="N24" s="449">
        <v>26724279</v>
      </c>
      <c r="O24" s="420">
        <v>1253346.8400000001</v>
      </c>
      <c r="P24" s="420">
        <v>20873920.219999999</v>
      </c>
      <c r="Q24" s="420">
        <v>3881310.9899999993</v>
      </c>
      <c r="R24" s="420"/>
      <c r="T24" s="420">
        <v>3168958.2627572711</v>
      </c>
      <c r="V24" s="420">
        <f t="shared" si="4"/>
        <v>24042878.48275727</v>
      </c>
    </row>
    <row r="25" spans="1:22">
      <c r="A25" s="85" t="s">
        <v>13</v>
      </c>
      <c r="B25" s="86">
        <f t="shared" si="1"/>
        <v>489685247.62869316</v>
      </c>
      <c r="C25" s="309">
        <v>223667302</v>
      </c>
      <c r="D25" s="309">
        <v>4453513.12</v>
      </c>
      <c r="E25" s="309">
        <v>235617820.01869315</v>
      </c>
      <c r="F25" s="360">
        <v>19194945.440000009</v>
      </c>
      <c r="G25" s="309">
        <v>6751667.0499999998</v>
      </c>
      <c r="H25" s="235"/>
      <c r="I25" s="401">
        <f>IF(B25&lt;&gt;0,((+C25+D25)/B25*100),(IF(C25&lt;&gt;0,1,0)))</f>
        <v>46.585192473058534</v>
      </c>
      <c r="J25" s="401">
        <f t="shared" si="5"/>
        <v>48.116176903362998</v>
      </c>
      <c r="K25" s="88">
        <f t="shared" si="2"/>
        <v>3.9198537290947133</v>
      </c>
      <c r="L25" s="88">
        <f t="shared" si="2"/>
        <v>1.3787768944837588</v>
      </c>
      <c r="N25" s="449">
        <v>223667302</v>
      </c>
      <c r="O25" s="420">
        <v>4453513.12</v>
      </c>
      <c r="P25" s="420">
        <v>206260075.97999999</v>
      </c>
      <c r="Q25" s="420">
        <v>19197785.380000006</v>
      </c>
      <c r="R25" s="420">
        <v>6751667.0499999998</v>
      </c>
      <c r="T25" s="420">
        <v>29357744.038693152</v>
      </c>
      <c r="V25" s="420">
        <f t="shared" si="4"/>
        <v>235617820.01869315</v>
      </c>
    </row>
    <row r="26" spans="1:22">
      <c r="A26" s="85" t="s">
        <v>14</v>
      </c>
      <c r="B26" s="86">
        <f t="shared" si="1"/>
        <v>839895713.10323024</v>
      </c>
      <c r="C26" s="309">
        <v>530439861</v>
      </c>
      <c r="D26" s="309">
        <v>6731819</v>
      </c>
      <c r="E26" s="309">
        <v>282002859.04323035</v>
      </c>
      <c r="F26" s="360">
        <v>19604956.059999995</v>
      </c>
      <c r="G26" s="309">
        <v>1116218</v>
      </c>
      <c r="H26" s="235"/>
      <c r="I26" s="401">
        <f>IF(B26&lt;&gt;0,((+C26+D26)/B26*100),(IF(C26&lt;&gt;0,1,0)))</f>
        <v>63.956949847412439</v>
      </c>
      <c r="J26" s="401">
        <f t="shared" si="5"/>
        <v>33.575937422193967</v>
      </c>
      <c r="K26" s="88">
        <f t="shared" si="2"/>
        <v>2.3342131355289322</v>
      </c>
      <c r="L26" s="88">
        <f t="shared" si="2"/>
        <v>0.13289959486467903</v>
      </c>
      <c r="N26" s="449">
        <v>530439861</v>
      </c>
      <c r="O26" s="420">
        <v>6731819</v>
      </c>
      <c r="P26" s="420">
        <v>225937795.17999998</v>
      </c>
      <c r="Q26" s="420">
        <v>19533141.089999996</v>
      </c>
      <c r="R26" s="420">
        <v>1116218</v>
      </c>
      <c r="T26" s="420">
        <v>56071857.593230352</v>
      </c>
      <c r="V26" s="420">
        <f t="shared" si="4"/>
        <v>282009652.77323031</v>
      </c>
    </row>
    <row r="27" spans="1:22">
      <c r="A27" s="85" t="s">
        <v>15</v>
      </c>
      <c r="B27" s="86">
        <f t="shared" si="1"/>
        <v>31250066.543013461</v>
      </c>
      <c r="C27" s="309">
        <v>17208277</v>
      </c>
      <c r="D27" s="309">
        <v>320974.39</v>
      </c>
      <c r="E27" s="309">
        <v>11545467.153013458</v>
      </c>
      <c r="F27" s="360">
        <v>2175348.0000000005</v>
      </c>
      <c r="G27" s="309"/>
      <c r="H27" s="235"/>
      <c r="I27" s="401">
        <f>IF(B27&lt;&gt;0,((+C27+D27)/B27*100),(IF(C27&lt;&gt;0,1,0)))</f>
        <v>56.093485003855115</v>
      </c>
      <c r="J27" s="401">
        <f t="shared" si="5"/>
        <v>36.945416218944551</v>
      </c>
      <c r="K27" s="88">
        <f t="shared" si="5"/>
        <v>6.9610987772003332</v>
      </c>
      <c r="L27" s="88">
        <f t="shared" si="5"/>
        <v>0</v>
      </c>
      <c r="N27" s="449">
        <v>17208277</v>
      </c>
      <c r="O27" s="420">
        <v>320974.39</v>
      </c>
      <c r="P27" s="420">
        <v>9664874.2799999993</v>
      </c>
      <c r="Q27" s="420">
        <v>2175348.0000000005</v>
      </c>
      <c r="R27" s="420"/>
      <c r="T27" s="420">
        <v>1880592.8730134594</v>
      </c>
      <c r="V27" s="420">
        <f t="shared" si="4"/>
        <v>11545467.153013458</v>
      </c>
    </row>
    <row r="28" spans="1:22">
      <c r="B28" s="86"/>
      <c r="C28" s="323"/>
      <c r="D28" s="323"/>
      <c r="E28" s="317"/>
      <c r="F28" s="360"/>
      <c r="G28" s="323"/>
      <c r="H28" s="235"/>
      <c r="I28" s="401"/>
      <c r="J28" s="401"/>
      <c r="K28" s="88"/>
      <c r="L28" s="88"/>
      <c r="N28" s="449"/>
      <c r="O28" s="420"/>
      <c r="P28" s="420"/>
      <c r="Q28" s="420"/>
      <c r="R28" s="420"/>
      <c r="T28" s="420"/>
    </row>
    <row r="29" spans="1:22">
      <c r="A29" s="85" t="s">
        <v>16</v>
      </c>
      <c r="B29" s="86">
        <f t="shared" si="1"/>
        <v>2373647164.378818</v>
      </c>
      <c r="C29" s="309">
        <v>1476981059</v>
      </c>
      <c r="D29" s="309">
        <v>11382628.52</v>
      </c>
      <c r="E29" s="309">
        <v>813336644.63881803</v>
      </c>
      <c r="F29" s="360">
        <v>71762253.219999984</v>
      </c>
      <c r="G29" s="309">
        <v>184579</v>
      </c>
      <c r="H29" s="235"/>
      <c r="I29" s="401">
        <f>IF(B29&lt;&gt;0,((+C29+D29)/B29*100),(IF(C29&lt;&gt;0,1,0)))</f>
        <v>62.703661683833445</v>
      </c>
      <c r="J29" s="401">
        <f t="shared" ref="J29:L33" si="7">IF($B29&lt;&gt;0,(E29/$B29*100),(IF(E29&lt;&gt;0,1,0)))</f>
        <v>34.265271471030431</v>
      </c>
      <c r="K29" s="88">
        <f t="shared" si="7"/>
        <v>3.0232906683407652</v>
      </c>
      <c r="L29" s="88">
        <f t="shared" si="7"/>
        <v>7.7761767953538367E-3</v>
      </c>
      <c r="N29" s="449">
        <v>1476981059</v>
      </c>
      <c r="O29" s="420">
        <v>11382628.52</v>
      </c>
      <c r="P29" s="420">
        <v>626454155.81999993</v>
      </c>
      <c r="Q29" s="420">
        <v>71762253.219999984</v>
      </c>
      <c r="R29" s="420">
        <v>184579</v>
      </c>
      <c r="T29" s="420">
        <v>153961381.81881812</v>
      </c>
      <c r="V29" s="420">
        <f t="shared" ref="V29" si="8">P29+T29</f>
        <v>780415537.63881803</v>
      </c>
    </row>
    <row r="30" spans="1:22">
      <c r="A30" s="85" t="s">
        <v>17</v>
      </c>
      <c r="B30" s="86">
        <f t="shared" si="1"/>
        <v>1831549519.784229</v>
      </c>
      <c r="C30" s="309">
        <v>630744528.12</v>
      </c>
      <c r="D30" s="309">
        <v>16971958.759999994</v>
      </c>
      <c r="E30" s="309">
        <v>1099591052.564229</v>
      </c>
      <c r="F30" s="360">
        <v>84241980.339999989</v>
      </c>
      <c r="G30" s="309"/>
      <c r="H30" s="235"/>
      <c r="I30" s="401">
        <f>IF(B30&lt;&gt;0,((+C30+D30)/B30*100),(IF(C30&lt;&gt;0,1,0)))</f>
        <v>35.364399372412606</v>
      </c>
      <c r="J30" s="401">
        <f t="shared" si="7"/>
        <v>60.036108261695787</v>
      </c>
      <c r="K30" s="88">
        <f t="shared" si="7"/>
        <v>4.5994923658916065</v>
      </c>
      <c r="L30" s="88">
        <f t="shared" si="7"/>
        <v>0</v>
      </c>
      <c r="N30" s="449">
        <v>630744528.12</v>
      </c>
      <c r="O30" s="420">
        <v>16971958.759999994</v>
      </c>
      <c r="P30" s="420">
        <v>1004709188.99</v>
      </c>
      <c r="Q30" s="420">
        <v>84233827.75</v>
      </c>
      <c r="R30" s="420"/>
      <c r="T30" s="420">
        <v>94879889.984228984</v>
      </c>
      <c r="V30" s="420">
        <f t="shared" si="4"/>
        <v>1099589078.9742291</v>
      </c>
    </row>
    <row r="31" spans="1:22">
      <c r="A31" s="85" t="s">
        <v>18</v>
      </c>
      <c r="B31" s="86">
        <f t="shared" si="1"/>
        <v>96336335.85263972</v>
      </c>
      <c r="C31" s="309">
        <v>51228247</v>
      </c>
      <c r="D31" s="310">
        <v>893406.26999999979</v>
      </c>
      <c r="E31" s="309">
        <v>39548047.742639713</v>
      </c>
      <c r="F31" s="360">
        <v>4666634.839999998</v>
      </c>
      <c r="G31" s="309"/>
      <c r="H31" s="235"/>
      <c r="I31" s="401">
        <f>IF(B31&lt;&gt;0,((+C31+D31)/B31*100),(IF(C31&lt;&gt;0,1,0)))</f>
        <v>54.103836116133344</v>
      </c>
      <c r="J31" s="401">
        <f t="shared" si="7"/>
        <v>41.052057245704404</v>
      </c>
      <c r="K31" s="88">
        <f t="shared" si="7"/>
        <v>4.8441066381622475</v>
      </c>
      <c r="L31" s="88">
        <f t="shared" si="7"/>
        <v>0</v>
      </c>
      <c r="N31" s="449">
        <v>51228247</v>
      </c>
      <c r="O31" s="420">
        <v>893406.26999999979</v>
      </c>
      <c r="P31" s="420">
        <v>33878505.549999997</v>
      </c>
      <c r="Q31" s="420">
        <v>4675630.0699999984</v>
      </c>
      <c r="R31" s="420"/>
      <c r="T31" s="420">
        <v>5669542.1926397188</v>
      </c>
      <c r="V31" s="420">
        <f t="shared" si="4"/>
        <v>39548047.742639713</v>
      </c>
    </row>
    <row r="32" spans="1:22">
      <c r="A32" s="85" t="s">
        <v>19</v>
      </c>
      <c r="B32" s="86">
        <f t="shared" si="1"/>
        <v>221606156.59199649</v>
      </c>
      <c r="C32" s="309">
        <v>93910979</v>
      </c>
      <c r="D32" s="310">
        <v>1145215.3499999999</v>
      </c>
      <c r="E32" s="309">
        <v>111676054.14199649</v>
      </c>
      <c r="F32" s="360">
        <v>14013601.109999999</v>
      </c>
      <c r="G32" s="309">
        <v>860306.99</v>
      </c>
      <c r="H32" s="235"/>
      <c r="I32" s="401">
        <f>IF(B32&lt;&gt;0,((+C32+D32)/B32*100),(IF(C32&lt;&gt;0,1,0)))</f>
        <v>42.894202856019859</v>
      </c>
      <c r="J32" s="401">
        <f t="shared" si="7"/>
        <v>50.393931224395317</v>
      </c>
      <c r="K32" s="88">
        <f t="shared" si="7"/>
        <v>6.3236515291408262</v>
      </c>
      <c r="L32" s="88">
        <f t="shared" si="7"/>
        <v>0.38821439044400213</v>
      </c>
      <c r="N32" s="449">
        <v>93910979</v>
      </c>
      <c r="O32" s="420">
        <v>1145215.3499999999</v>
      </c>
      <c r="P32" s="420">
        <v>98321515.61999999</v>
      </c>
      <c r="Q32" s="420">
        <v>14013601.109999999</v>
      </c>
      <c r="R32" s="420">
        <v>860306.99</v>
      </c>
      <c r="T32" s="420">
        <v>13354538.521996494</v>
      </c>
      <c r="V32" s="420">
        <f t="shared" si="4"/>
        <v>111676054.14199649</v>
      </c>
    </row>
    <row r="33" spans="1:256">
      <c r="A33" s="85" t="s">
        <v>20</v>
      </c>
      <c r="B33" s="86">
        <f t="shared" si="1"/>
        <v>44677561.826618902</v>
      </c>
      <c r="C33" s="309">
        <v>9620402.2200000007</v>
      </c>
      <c r="D33" s="309">
        <v>219276.12</v>
      </c>
      <c r="E33" s="309">
        <v>31093970.626618903</v>
      </c>
      <c r="F33" s="360">
        <v>3743912.86</v>
      </c>
      <c r="G33" s="309"/>
      <c r="H33" s="235"/>
      <c r="I33" s="401">
        <f>IF(B33&lt;&gt;0,((+C33+D33)/B33*100),(IF(C33&lt;&gt;0,1,0)))</f>
        <v>22.023758543908535</v>
      </c>
      <c r="J33" s="401">
        <f t="shared" si="7"/>
        <v>69.59639101902178</v>
      </c>
      <c r="K33" s="88">
        <f t="shared" si="7"/>
        <v>8.3798504370696794</v>
      </c>
      <c r="L33" s="88">
        <f t="shared" si="7"/>
        <v>0</v>
      </c>
      <c r="N33" s="449">
        <v>9620402.2200000007</v>
      </c>
      <c r="O33" s="420">
        <v>219276.12</v>
      </c>
      <c r="P33" s="420">
        <v>28540597.670000002</v>
      </c>
      <c r="Q33" s="420">
        <v>3751592.86</v>
      </c>
      <c r="R33" s="420"/>
      <c r="T33" s="420">
        <v>2553372.9566189023</v>
      </c>
      <c r="V33" s="420">
        <f t="shared" si="4"/>
        <v>31093970.626618903</v>
      </c>
    </row>
    <row r="34" spans="1:256">
      <c r="B34" s="86"/>
      <c r="C34" s="325"/>
      <c r="D34" s="323"/>
      <c r="E34" s="309"/>
      <c r="F34" s="360"/>
      <c r="G34" s="323"/>
      <c r="H34" s="235"/>
      <c r="I34" s="401"/>
      <c r="J34" s="401"/>
      <c r="K34" s="88"/>
      <c r="L34" s="88"/>
      <c r="N34" s="449"/>
      <c r="O34" s="420"/>
      <c r="P34" s="420"/>
      <c r="Q34" s="420"/>
      <c r="R34" s="420"/>
      <c r="T34" s="420"/>
    </row>
    <row r="35" spans="1:256">
      <c r="A35" s="85" t="s">
        <v>21</v>
      </c>
      <c r="B35" s="86">
        <f t="shared" si="1"/>
        <v>55105297.375613734</v>
      </c>
      <c r="C35" s="309">
        <v>35338852</v>
      </c>
      <c r="D35" s="309">
        <v>710371.51</v>
      </c>
      <c r="E35" s="309">
        <v>16269411.61561374</v>
      </c>
      <c r="F35" s="360">
        <v>2786662.2499999995</v>
      </c>
      <c r="G35" s="309"/>
      <c r="H35" s="235"/>
      <c r="I35" s="401">
        <f>IF(B35&lt;&gt;0,((+C35+D35)/B35*100),(IF(C35&lt;&gt;0,1,0)))</f>
        <v>65.418798603477285</v>
      </c>
      <c r="J35" s="401">
        <f t="shared" ref="J35:L38" si="9">IF($B35&lt;&gt;0,(E35/$B35*100),(IF(E35&lt;&gt;0,1,0)))</f>
        <v>29.524224331313736</v>
      </c>
      <c r="K35" s="88">
        <f t="shared" si="9"/>
        <v>5.0569770652089927</v>
      </c>
      <c r="L35" s="88">
        <f t="shared" si="9"/>
        <v>0</v>
      </c>
      <c r="N35" s="449">
        <v>35338852</v>
      </c>
      <c r="O35" s="420">
        <v>710371.51</v>
      </c>
      <c r="P35" s="420">
        <v>12727260.129999999</v>
      </c>
      <c r="Q35" s="420">
        <v>2804207.4699999997</v>
      </c>
      <c r="R35" s="420"/>
      <c r="T35" s="420">
        <v>3542151.48561374</v>
      </c>
      <c r="V35" s="420">
        <f t="shared" ref="V35" si="10">P35+T35</f>
        <v>16269411.61561374</v>
      </c>
    </row>
    <row r="36" spans="1:256">
      <c r="A36" s="85" t="s">
        <v>22</v>
      </c>
      <c r="B36" s="86">
        <f t="shared" si="1"/>
        <v>295741096.95010871</v>
      </c>
      <c r="C36" s="309">
        <v>94845452</v>
      </c>
      <c r="D36" s="309">
        <v>1255191.99</v>
      </c>
      <c r="E36" s="309">
        <v>183032434.43010867</v>
      </c>
      <c r="F36" s="360">
        <v>16350097.060000002</v>
      </c>
      <c r="G36" s="309">
        <v>257921.47</v>
      </c>
      <c r="H36" s="235"/>
      <c r="I36" s="401">
        <f>IF(B36&lt;&gt;0,((+C36+D36)/B36*100),(IF(C36&lt;&gt;0,1,0)))</f>
        <v>32.49485613634959</v>
      </c>
      <c r="J36" s="401">
        <f t="shared" si="9"/>
        <v>61.889414869177308</v>
      </c>
      <c r="K36" s="88">
        <f t="shared" si="9"/>
        <v>5.5285170808567905</v>
      </c>
      <c r="L36" s="88">
        <f t="shared" si="9"/>
        <v>8.7211913616290923E-2</v>
      </c>
      <c r="N36" s="449">
        <v>94845452</v>
      </c>
      <c r="O36" s="420">
        <v>1255191.9899999998</v>
      </c>
      <c r="P36" s="420">
        <v>165703284.99000001</v>
      </c>
      <c r="Q36" s="420">
        <v>16350097.060000002</v>
      </c>
      <c r="R36" s="420">
        <v>257921.47</v>
      </c>
      <c r="T36" s="420">
        <v>17329149.440108642</v>
      </c>
      <c r="V36" s="420">
        <f t="shared" si="4"/>
        <v>183032434.43010867</v>
      </c>
    </row>
    <row r="37" spans="1:256">
      <c r="A37" s="85" t="s">
        <v>23</v>
      </c>
      <c r="B37" s="86">
        <f t="shared" si="1"/>
        <v>194322806.90795815</v>
      </c>
      <c r="C37" s="309">
        <v>40396119</v>
      </c>
      <c r="D37" s="309">
        <v>633357.63</v>
      </c>
      <c r="E37" s="309">
        <v>140933507.06795815</v>
      </c>
      <c r="F37" s="360">
        <v>12328329.049999999</v>
      </c>
      <c r="G37" s="309">
        <v>31494.16</v>
      </c>
      <c r="H37" s="235"/>
      <c r="I37" s="401">
        <f>IF(B37&lt;&gt;0,((+C37+D37)/B37*100),(IF(C37&lt;&gt;0,1,0)))</f>
        <v>21.114081914962146</v>
      </c>
      <c r="J37" s="401">
        <f t="shared" si="9"/>
        <v>72.525458699612102</v>
      </c>
      <c r="K37" s="88">
        <f t="shared" si="9"/>
        <v>6.3442522502463472</v>
      </c>
      <c r="L37" s="88">
        <f t="shared" si="9"/>
        <v>1.6207135179411723E-2</v>
      </c>
      <c r="N37" s="449">
        <v>40396119</v>
      </c>
      <c r="O37" s="420">
        <v>633357.63</v>
      </c>
      <c r="P37" s="420">
        <v>128818296.53</v>
      </c>
      <c r="Q37" s="420">
        <v>12334106.719999997</v>
      </c>
      <c r="R37" s="420">
        <v>31494.16</v>
      </c>
      <c r="T37" s="420">
        <v>12115210.537958141</v>
      </c>
      <c r="V37" s="420">
        <f t="shared" si="4"/>
        <v>140933507.06795815</v>
      </c>
    </row>
    <row r="38" spans="1:256">
      <c r="A38" s="91" t="s">
        <v>24</v>
      </c>
      <c r="B38" s="92">
        <f t="shared" si="1"/>
        <v>111205498.21844803</v>
      </c>
      <c r="C38" s="311">
        <v>77675525.329999998</v>
      </c>
      <c r="D38" s="311">
        <v>762552.05</v>
      </c>
      <c r="E38" s="311">
        <v>25840095.998448033</v>
      </c>
      <c r="F38" s="311">
        <v>6927324.8400000008</v>
      </c>
      <c r="G38" s="311"/>
      <c r="H38" s="298"/>
      <c r="I38" s="402">
        <f>IF(B38&lt;&gt;0,((+C38+D38)/B38*100),(IF(C38&lt;&gt;0,1,0)))</f>
        <v>70.534351841056548</v>
      </c>
      <c r="J38" s="402">
        <f t="shared" si="9"/>
        <v>23.236347493977942</v>
      </c>
      <c r="K38" s="94">
        <f t="shared" si="9"/>
        <v>6.2293006649655185</v>
      </c>
      <c r="L38" s="94">
        <f t="shared" si="9"/>
        <v>0</v>
      </c>
      <c r="N38" s="449">
        <v>77675525.329999998</v>
      </c>
      <c r="O38" s="420">
        <v>762552.05</v>
      </c>
      <c r="P38" s="420">
        <v>19050273.920000002</v>
      </c>
      <c r="Q38" s="420">
        <v>6935109.0600000015</v>
      </c>
      <c r="R38" s="420"/>
      <c r="T38" s="420">
        <v>6789822.078448032</v>
      </c>
      <c r="V38" s="420">
        <f t="shared" si="4"/>
        <v>25840095.998448033</v>
      </c>
    </row>
    <row r="39" spans="1:256">
      <c r="A39" s="388"/>
      <c r="B39" s="86"/>
      <c r="C39" s="136"/>
      <c r="D39" s="136"/>
      <c r="E39" s="87"/>
      <c r="F39" s="87"/>
      <c r="G39" s="136"/>
      <c r="H39" s="86"/>
      <c r="I39" s="88"/>
      <c r="J39" s="88"/>
      <c r="K39" s="88"/>
      <c r="L39" s="88"/>
      <c r="N39" s="447"/>
      <c r="O39" s="448"/>
      <c r="P39" s="448"/>
      <c r="Q39" s="448"/>
      <c r="R39" s="448"/>
    </row>
    <row r="40" spans="1:256">
      <c r="A40" s="403" t="s">
        <v>211</v>
      </c>
      <c r="D40" s="89"/>
      <c r="I40" s="138"/>
      <c r="J40" s="138"/>
      <c r="K40" s="138"/>
      <c r="N40" s="447"/>
      <c r="O40" s="448"/>
      <c r="P40" s="448"/>
      <c r="Q40" s="448"/>
      <c r="R40" s="448"/>
    </row>
    <row r="41" spans="1:256">
      <c r="A41" s="404" t="s">
        <v>204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449"/>
      <c r="O41" s="420"/>
      <c r="P41" s="420"/>
      <c r="Q41" s="420"/>
      <c r="R41" s="420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5"/>
      <c r="DX41" s="135"/>
      <c r="DY41" s="135"/>
      <c r="DZ41" s="135"/>
      <c r="EA41" s="135"/>
      <c r="EB41" s="135"/>
      <c r="EC41" s="135"/>
      <c r="ED41" s="135"/>
      <c r="EE41" s="135"/>
      <c r="EF41" s="135"/>
      <c r="EG41" s="135"/>
      <c r="EH41" s="135"/>
      <c r="EI41" s="135"/>
      <c r="EJ41" s="135"/>
      <c r="EK41" s="135"/>
      <c r="EL41" s="135"/>
      <c r="EM41" s="135"/>
      <c r="EN41" s="135"/>
      <c r="EO41" s="135"/>
      <c r="EP41" s="135"/>
      <c r="EQ41" s="135"/>
      <c r="ER41" s="135"/>
      <c r="ES41" s="135"/>
      <c r="ET41" s="135"/>
      <c r="EU41" s="135"/>
      <c r="EV41" s="135"/>
      <c r="EW41" s="135"/>
      <c r="EX41" s="135"/>
      <c r="EY41" s="135"/>
      <c r="EZ41" s="135"/>
      <c r="FA41" s="135"/>
      <c r="FB41" s="135"/>
      <c r="FC41" s="135"/>
      <c r="FD41" s="135"/>
      <c r="FE41" s="135"/>
      <c r="FF41" s="135"/>
      <c r="FG41" s="135"/>
      <c r="FH41" s="135"/>
      <c r="FI41" s="135"/>
      <c r="FJ41" s="135"/>
      <c r="FK41" s="135"/>
      <c r="FL41" s="135"/>
      <c r="FM41" s="135"/>
      <c r="FN41" s="135"/>
      <c r="FO41" s="135"/>
      <c r="FP41" s="135"/>
      <c r="FQ41" s="135"/>
      <c r="FR41" s="135"/>
      <c r="FS41" s="135"/>
      <c r="FT41" s="135"/>
      <c r="FU41" s="135"/>
      <c r="FV41" s="135"/>
      <c r="FW41" s="135"/>
      <c r="FX41" s="135"/>
      <c r="FY41" s="135"/>
      <c r="FZ41" s="135"/>
      <c r="GA41" s="135"/>
      <c r="GB41" s="135"/>
      <c r="GC41" s="135"/>
      <c r="GD41" s="135"/>
      <c r="GE41" s="135"/>
      <c r="GF41" s="135"/>
      <c r="GG41" s="135"/>
      <c r="GH41" s="135"/>
      <c r="GI41" s="135"/>
      <c r="GJ41" s="135"/>
      <c r="GK41" s="135"/>
      <c r="GL41" s="135"/>
      <c r="GM41" s="135"/>
      <c r="GN41" s="135"/>
      <c r="GO41" s="135"/>
      <c r="GP41" s="135"/>
      <c r="GQ41" s="135"/>
      <c r="GR41" s="135"/>
      <c r="GS41" s="135"/>
      <c r="GT41" s="135"/>
      <c r="GU41" s="135"/>
      <c r="GV41" s="135"/>
      <c r="GW41" s="135"/>
      <c r="GX41" s="135"/>
      <c r="GY41" s="135"/>
      <c r="GZ41" s="135"/>
      <c r="HA41" s="135"/>
      <c r="HB41" s="135"/>
      <c r="HC41" s="135"/>
      <c r="HD41" s="135"/>
      <c r="HE41" s="135"/>
      <c r="HF41" s="135"/>
      <c r="HG41" s="135"/>
      <c r="HH41" s="135"/>
      <c r="HI41" s="135"/>
      <c r="HJ41" s="135"/>
      <c r="HK41" s="135"/>
      <c r="HL41" s="135"/>
      <c r="HM41" s="135"/>
      <c r="HN41" s="135"/>
      <c r="HO41" s="135"/>
      <c r="HP41" s="135"/>
      <c r="HQ41" s="135"/>
      <c r="HR41" s="135"/>
      <c r="HS41" s="135"/>
      <c r="HT41" s="135"/>
      <c r="HU41" s="135"/>
      <c r="HV41" s="135"/>
      <c r="HW41" s="135"/>
      <c r="HX41" s="135"/>
      <c r="HY41" s="135"/>
      <c r="HZ41" s="135"/>
      <c r="IA41" s="135"/>
      <c r="IB41" s="135"/>
      <c r="IC41" s="135"/>
      <c r="ID41" s="135"/>
      <c r="IE41" s="135"/>
      <c r="IF41" s="135"/>
      <c r="IG41" s="135"/>
      <c r="IH41" s="135"/>
      <c r="II41" s="135"/>
      <c r="IJ41" s="135"/>
      <c r="IK41" s="135"/>
      <c r="IL41" s="135"/>
      <c r="IM41" s="135"/>
      <c r="IN41" s="135"/>
      <c r="IO41" s="135"/>
      <c r="IP41" s="135"/>
      <c r="IQ41" s="135"/>
      <c r="IR41" s="135"/>
      <c r="IS41" s="135"/>
      <c r="IT41" s="135"/>
      <c r="IU41" s="135"/>
      <c r="IV41" s="135"/>
    </row>
    <row r="42" spans="1:256">
      <c r="D42" s="89"/>
      <c r="N42" s="449"/>
      <c r="O42" s="420"/>
      <c r="P42" s="420"/>
      <c r="Q42" s="420"/>
      <c r="R42" s="420"/>
    </row>
    <row r="43" spans="1:256">
      <c r="A43" s="405"/>
      <c r="D43" s="89"/>
      <c r="I43" s="76"/>
      <c r="N43" s="449"/>
      <c r="O43" s="420"/>
      <c r="P43" s="420"/>
      <c r="Q43" s="420"/>
      <c r="R43" s="420"/>
    </row>
    <row r="44" spans="1:256">
      <c r="A44" s="405"/>
      <c r="B44" s="421"/>
      <c r="C44" s="309"/>
      <c r="D44" s="360"/>
      <c r="E44" s="360"/>
      <c r="F44" s="360"/>
      <c r="G44" s="360"/>
      <c r="I44" s="420"/>
      <c r="K44" s="419"/>
      <c r="N44" s="449"/>
      <c r="O44" s="420"/>
      <c r="P44" s="420"/>
      <c r="Q44" s="420"/>
      <c r="R44" s="420"/>
    </row>
    <row r="45" spans="1:256">
      <c r="B45" s="421"/>
      <c r="C45" s="372"/>
      <c r="D45" s="360"/>
      <c r="E45" s="360"/>
      <c r="F45" s="360"/>
      <c r="G45" s="360"/>
      <c r="I45" s="420"/>
      <c r="K45" s="419"/>
      <c r="N45" s="449"/>
      <c r="O45" s="420"/>
      <c r="P45" s="420"/>
      <c r="Q45" s="420"/>
      <c r="R45" s="420"/>
    </row>
    <row r="46" spans="1:256">
      <c r="B46" s="421"/>
      <c r="C46" s="360"/>
      <c r="D46" s="360"/>
      <c r="E46" s="360"/>
      <c r="F46" s="360"/>
      <c r="G46" s="360"/>
      <c r="I46" s="420"/>
      <c r="K46" s="419"/>
      <c r="N46" s="449"/>
      <c r="O46" s="420"/>
      <c r="P46" s="420"/>
      <c r="Q46" s="420"/>
      <c r="R46" s="420"/>
    </row>
    <row r="47" spans="1:256">
      <c r="B47" s="421"/>
      <c r="C47" s="360"/>
      <c r="D47" s="360"/>
      <c r="E47" s="360"/>
      <c r="F47" s="360"/>
      <c r="G47" s="360"/>
      <c r="I47" s="420"/>
      <c r="K47" s="419"/>
      <c r="N47" s="449"/>
      <c r="O47" s="420"/>
      <c r="P47" s="420"/>
      <c r="Q47" s="420"/>
      <c r="R47" s="420"/>
    </row>
    <row r="48" spans="1:256">
      <c r="B48" s="421"/>
      <c r="C48" s="360"/>
      <c r="D48" s="360"/>
      <c r="E48" s="360"/>
      <c r="F48" s="360"/>
      <c r="G48" s="360"/>
      <c r="I48" s="420"/>
      <c r="K48" s="419"/>
      <c r="N48" s="449"/>
      <c r="O48" s="420"/>
      <c r="P48" s="420"/>
      <c r="Q48" s="420"/>
      <c r="R48" s="420"/>
    </row>
    <row r="49" spans="2:18">
      <c r="B49" s="421"/>
      <c r="C49" s="360"/>
      <c r="D49" s="360"/>
      <c r="E49" s="360"/>
      <c r="F49" s="360"/>
      <c r="G49" s="360"/>
      <c r="I49" s="420"/>
      <c r="K49" s="419"/>
      <c r="N49" s="449"/>
      <c r="O49" s="420"/>
      <c r="P49" s="420"/>
      <c r="Q49" s="420"/>
      <c r="R49" s="420"/>
    </row>
    <row r="50" spans="2:18">
      <c r="B50" s="421"/>
      <c r="C50" s="360"/>
      <c r="D50" s="360"/>
      <c r="E50" s="360"/>
      <c r="F50" s="360"/>
      <c r="G50" s="360"/>
      <c r="I50" s="420"/>
      <c r="N50" s="449"/>
      <c r="O50" s="420"/>
      <c r="P50" s="420"/>
      <c r="Q50" s="420"/>
      <c r="R50" s="420"/>
    </row>
    <row r="51" spans="2:18">
      <c r="B51" s="421"/>
      <c r="C51" s="360"/>
      <c r="D51" s="360"/>
      <c r="E51" s="360"/>
      <c r="F51" s="360"/>
      <c r="G51" s="360"/>
      <c r="I51" s="420"/>
      <c r="K51" s="419"/>
      <c r="N51" s="449"/>
      <c r="O51" s="420"/>
      <c r="P51" s="420"/>
      <c r="Q51" s="420"/>
      <c r="R51" s="420"/>
    </row>
    <row r="52" spans="2:18">
      <c r="B52" s="421"/>
      <c r="C52" s="360"/>
      <c r="D52" s="360"/>
      <c r="E52" s="360"/>
      <c r="F52" s="360"/>
      <c r="G52" s="360"/>
      <c r="I52" s="420"/>
      <c r="K52" s="419"/>
      <c r="N52" s="449"/>
      <c r="O52" s="420"/>
      <c r="P52" s="420"/>
      <c r="Q52" s="420"/>
      <c r="R52" s="420"/>
    </row>
    <row r="53" spans="2:18">
      <c r="B53" s="421"/>
      <c r="C53" s="360"/>
      <c r="D53" s="360"/>
      <c r="E53" s="360"/>
      <c r="F53" s="360"/>
      <c r="G53" s="360"/>
      <c r="I53" s="420"/>
      <c r="K53" s="419"/>
      <c r="N53" s="449"/>
      <c r="O53" s="420"/>
      <c r="P53" s="420"/>
      <c r="Q53" s="420"/>
      <c r="R53" s="420"/>
    </row>
    <row r="54" spans="2:18">
      <c r="B54" s="421"/>
      <c r="C54" s="360"/>
      <c r="D54" s="360"/>
      <c r="E54" s="360"/>
      <c r="F54" s="360"/>
      <c r="G54" s="360"/>
      <c r="I54" s="420"/>
      <c r="K54" s="419"/>
      <c r="N54" s="449"/>
      <c r="O54" s="420"/>
      <c r="P54" s="420"/>
      <c r="Q54" s="420"/>
      <c r="R54" s="420"/>
    </row>
    <row r="55" spans="2:18">
      <c r="B55" s="421"/>
      <c r="C55" s="360"/>
      <c r="D55" s="360"/>
      <c r="E55" s="360"/>
      <c r="F55" s="360"/>
      <c r="G55" s="360"/>
      <c r="I55" s="420"/>
      <c r="K55" s="419"/>
      <c r="N55" s="449"/>
      <c r="O55" s="420"/>
      <c r="P55" s="420"/>
      <c r="Q55" s="420"/>
      <c r="R55" s="420"/>
    </row>
    <row r="56" spans="2:18">
      <c r="B56" s="421"/>
      <c r="C56" s="360"/>
      <c r="D56" s="360"/>
      <c r="E56" s="360"/>
      <c r="F56" s="360"/>
      <c r="G56" s="360"/>
      <c r="I56" s="420"/>
      <c r="K56" s="419"/>
      <c r="N56" s="449"/>
      <c r="O56" s="420"/>
      <c r="P56" s="420"/>
      <c r="Q56" s="420"/>
      <c r="R56" s="420"/>
    </row>
    <row r="57" spans="2:18">
      <c r="B57" s="421"/>
      <c r="C57" s="360"/>
      <c r="D57" s="360"/>
      <c r="E57" s="360"/>
      <c r="F57" s="360"/>
      <c r="G57" s="360"/>
      <c r="I57" s="420"/>
      <c r="N57" s="449"/>
      <c r="O57" s="420"/>
      <c r="P57" s="420"/>
      <c r="Q57" s="420"/>
      <c r="R57" s="420"/>
    </row>
    <row r="58" spans="2:18">
      <c r="B58" s="421"/>
      <c r="C58" s="360"/>
      <c r="D58" s="360"/>
      <c r="E58" s="360"/>
      <c r="F58" s="360"/>
      <c r="G58" s="360"/>
      <c r="I58" s="420"/>
      <c r="K58" s="419"/>
      <c r="N58" s="456"/>
      <c r="O58" s="456"/>
      <c r="P58" s="456"/>
      <c r="Q58" s="456"/>
      <c r="R58" s="456"/>
    </row>
    <row r="59" spans="2:18">
      <c r="B59" s="421"/>
      <c r="C59" s="360"/>
      <c r="D59" s="360"/>
      <c r="E59" s="360"/>
      <c r="F59" s="360"/>
      <c r="G59" s="360"/>
      <c r="I59" s="420"/>
      <c r="K59" s="419"/>
      <c r="N59" s="449"/>
      <c r="O59" s="420"/>
      <c r="P59" s="420"/>
      <c r="Q59" s="420"/>
      <c r="R59" s="420"/>
    </row>
    <row r="60" spans="2:18">
      <c r="B60" s="421"/>
      <c r="C60" s="360"/>
      <c r="D60" s="360"/>
      <c r="E60" s="360"/>
      <c r="F60" s="360"/>
      <c r="G60" s="360"/>
      <c r="I60" s="420"/>
      <c r="K60" s="419"/>
      <c r="N60" s="449"/>
      <c r="O60" s="420"/>
      <c r="P60" s="420"/>
      <c r="Q60" s="420"/>
      <c r="R60" s="420"/>
    </row>
    <row r="61" spans="2:18">
      <c r="B61" s="421"/>
      <c r="C61" s="360"/>
      <c r="D61" s="360"/>
      <c r="E61" s="360"/>
      <c r="F61" s="360"/>
      <c r="G61" s="360"/>
      <c r="I61" s="420"/>
      <c r="K61" s="419"/>
      <c r="N61" s="449"/>
      <c r="O61" s="420"/>
      <c r="P61" s="420"/>
      <c r="Q61" s="420"/>
      <c r="R61" s="420"/>
    </row>
    <row r="62" spans="2:18">
      <c r="B62" s="421"/>
      <c r="C62" s="360"/>
      <c r="D62" s="360"/>
      <c r="E62" s="360"/>
      <c r="F62" s="360"/>
      <c r="G62" s="360"/>
      <c r="I62" s="420"/>
      <c r="K62" s="419"/>
      <c r="N62" s="449"/>
      <c r="O62" s="420"/>
      <c r="P62" s="420"/>
      <c r="Q62" s="420"/>
      <c r="R62" s="420"/>
    </row>
    <row r="63" spans="2:18">
      <c r="B63" s="421"/>
      <c r="C63" s="360"/>
      <c r="D63" s="360"/>
      <c r="E63" s="360"/>
      <c r="F63" s="360"/>
      <c r="G63" s="360"/>
      <c r="I63" s="420"/>
      <c r="K63" s="419"/>
      <c r="N63" s="449"/>
      <c r="O63" s="420"/>
      <c r="P63" s="420"/>
      <c r="Q63" s="420"/>
      <c r="R63" s="420"/>
    </row>
    <row r="64" spans="2:18">
      <c r="B64" s="421"/>
      <c r="C64" s="360"/>
      <c r="D64" s="360"/>
      <c r="E64" s="360"/>
      <c r="F64" s="360"/>
      <c r="G64" s="360"/>
      <c r="I64" s="420"/>
      <c r="N64" s="449"/>
      <c r="O64" s="420"/>
      <c r="P64" s="420"/>
      <c r="Q64" s="420"/>
      <c r="R64" s="420"/>
    </row>
    <row r="65" spans="2:18">
      <c r="B65" s="421"/>
      <c r="C65" s="360"/>
      <c r="D65" s="360"/>
      <c r="E65" s="360"/>
      <c r="F65" s="360"/>
      <c r="G65" s="360"/>
      <c r="I65" s="420"/>
      <c r="K65" s="419"/>
      <c r="N65" s="449"/>
      <c r="O65" s="420"/>
      <c r="P65" s="420"/>
      <c r="Q65" s="420"/>
      <c r="R65" s="420"/>
    </row>
    <row r="66" spans="2:18">
      <c r="B66" s="421"/>
      <c r="C66" s="360"/>
      <c r="D66" s="360"/>
      <c r="E66" s="360"/>
      <c r="F66" s="360"/>
      <c r="G66" s="360"/>
      <c r="I66" s="420"/>
      <c r="K66" s="419"/>
      <c r="N66" s="449"/>
      <c r="O66" s="420"/>
      <c r="P66" s="420"/>
      <c r="Q66" s="420"/>
      <c r="R66" s="420"/>
    </row>
    <row r="67" spans="2:18">
      <c r="B67" s="421"/>
      <c r="C67" s="360"/>
      <c r="D67" s="360"/>
      <c r="E67" s="360"/>
      <c r="F67" s="360"/>
      <c r="G67" s="360"/>
      <c r="I67" s="420"/>
      <c r="K67" s="419"/>
      <c r="N67" s="449"/>
      <c r="O67" s="420"/>
      <c r="P67" s="420"/>
      <c r="Q67" s="420"/>
      <c r="R67" s="420"/>
    </row>
    <row r="68" spans="2:18">
      <c r="B68" s="421"/>
      <c r="C68" s="360"/>
      <c r="D68" s="360"/>
      <c r="E68" s="360"/>
      <c r="F68" s="360"/>
      <c r="G68" s="360"/>
      <c r="I68" s="420"/>
      <c r="K68" s="419"/>
      <c r="N68" s="449"/>
      <c r="O68" s="420"/>
      <c r="P68" s="420"/>
      <c r="Q68" s="420"/>
      <c r="R68" s="420"/>
    </row>
    <row r="69" spans="2:18">
      <c r="B69" s="421"/>
      <c r="C69" s="360"/>
      <c r="D69" s="360"/>
      <c r="E69" s="360"/>
      <c r="F69" s="360"/>
      <c r="G69" s="360"/>
      <c r="I69" s="420"/>
      <c r="K69" s="419"/>
      <c r="N69" s="449"/>
      <c r="O69" s="420"/>
      <c r="P69" s="420"/>
      <c r="Q69" s="420"/>
      <c r="R69" s="420"/>
    </row>
    <row r="70" spans="2:18">
      <c r="B70" s="421"/>
      <c r="C70" s="360"/>
      <c r="D70" s="360"/>
      <c r="E70" s="360"/>
      <c r="F70" s="360"/>
      <c r="G70" s="360"/>
      <c r="I70" s="420"/>
      <c r="K70" s="419"/>
      <c r="N70" s="449"/>
      <c r="O70" s="420"/>
      <c r="P70" s="420"/>
      <c r="Q70" s="420"/>
      <c r="R70" s="420"/>
    </row>
    <row r="71" spans="2:18">
      <c r="B71" s="421"/>
      <c r="C71" s="360"/>
      <c r="D71" s="360"/>
      <c r="E71" s="360"/>
      <c r="F71" s="360"/>
      <c r="G71" s="360"/>
      <c r="I71" s="420"/>
      <c r="N71" s="449"/>
      <c r="O71" s="420"/>
      <c r="P71" s="420"/>
      <c r="Q71" s="420"/>
      <c r="R71" s="420"/>
    </row>
    <row r="73" spans="2:18">
      <c r="B73" s="419"/>
      <c r="C73" s="360"/>
      <c r="D73" s="360"/>
      <c r="E73" s="360"/>
      <c r="F73" s="360"/>
      <c r="G73" s="360"/>
      <c r="I73" s="66"/>
      <c r="K73" s="419"/>
    </row>
    <row r="74" spans="2:18">
      <c r="B74" s="419"/>
      <c r="C74" s="360"/>
      <c r="D74" s="360"/>
      <c r="E74" s="360"/>
      <c r="F74" s="360"/>
      <c r="G74" s="360"/>
      <c r="I74" s="66"/>
      <c r="K74" s="419"/>
    </row>
    <row r="75" spans="2:18">
      <c r="B75" s="419"/>
      <c r="C75" s="360"/>
      <c r="D75" s="360"/>
      <c r="E75" s="360"/>
      <c r="F75" s="360"/>
      <c r="G75" s="360"/>
      <c r="I75" s="66"/>
      <c r="K75" s="419"/>
    </row>
    <row r="76" spans="2:18">
      <c r="B76" s="419"/>
      <c r="C76" s="360"/>
      <c r="D76" s="360"/>
      <c r="E76" s="360"/>
      <c r="F76" s="360"/>
      <c r="G76" s="360"/>
      <c r="I76" s="421"/>
    </row>
  </sheetData>
  <mergeCells count="6">
    <mergeCell ref="C7:D7"/>
    <mergeCell ref="C6:F6"/>
    <mergeCell ref="I6:L6"/>
    <mergeCell ref="A1:L1"/>
    <mergeCell ref="A3:L3"/>
    <mergeCell ref="A4:L4"/>
  </mergeCells>
  <phoneticPr fontId="0" type="noConversion"/>
  <printOptions horizontalCentered="1"/>
  <pageMargins left="0.59" right="0.56000000000000005" top="0.83" bottom="1" header="0.67" footer="0.5"/>
  <pageSetup scale="45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opLeftCell="A40" zoomScaleNormal="100" workbookViewId="0">
      <selection activeCell="M12" sqref="M12"/>
    </sheetView>
  </sheetViews>
  <sheetFormatPr defaultRowHeight="12.75"/>
  <cols>
    <col min="1" max="1" width="14.140625" customWidth="1"/>
    <col min="2" max="2" width="16.42578125" customWidth="1"/>
    <col min="3" max="3" width="16.140625" customWidth="1"/>
    <col min="4" max="4" width="14.5703125" customWidth="1"/>
    <col min="5" max="5" width="15.28515625" customWidth="1"/>
    <col min="6" max="6" width="2.7109375" customWidth="1"/>
    <col min="7" max="7" width="13" customWidth="1"/>
    <col min="8" max="8" width="11.7109375" customWidth="1"/>
    <col min="9" max="9" width="12.7109375" customWidth="1"/>
    <col min="10" max="10" width="13.140625" customWidth="1"/>
    <col min="12" max="12" width="12.7109375" style="443" bestFit="1" customWidth="1"/>
    <col min="13" max="13" width="11.140625" style="443" bestFit="1" customWidth="1"/>
    <col min="14" max="14" width="12.7109375" style="443" bestFit="1" customWidth="1"/>
    <col min="15" max="15" width="11.140625" style="443" bestFit="1" customWidth="1"/>
    <col min="17" max="17" width="11.140625" style="443" bestFit="1" customWidth="1"/>
  </cols>
  <sheetData>
    <row r="1" spans="1:14">
      <c r="A1" s="482" t="s">
        <v>104</v>
      </c>
      <c r="B1" s="482"/>
      <c r="C1" s="482"/>
      <c r="D1" s="482"/>
      <c r="E1" s="482"/>
      <c r="F1" s="482"/>
      <c r="G1" s="482"/>
      <c r="H1" s="482"/>
      <c r="I1" s="482"/>
      <c r="J1" s="482"/>
    </row>
    <row r="3" spans="1:14">
      <c r="A3" s="474" t="s">
        <v>209</v>
      </c>
      <c r="B3" s="482"/>
      <c r="C3" s="482"/>
      <c r="D3" s="482"/>
      <c r="E3" s="482"/>
      <c r="F3" s="482"/>
      <c r="G3" s="482"/>
      <c r="H3" s="482"/>
      <c r="I3" s="482"/>
      <c r="J3" s="482"/>
    </row>
    <row r="4" spans="1:14">
      <c r="A4" s="474" t="s">
        <v>268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4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4" ht="15" customHeight="1" thickTop="1">
      <c r="A6" s="3"/>
      <c r="B6" s="570" t="s">
        <v>169</v>
      </c>
      <c r="C6" s="570"/>
      <c r="D6" s="570"/>
      <c r="E6" s="570"/>
      <c r="F6" s="187"/>
      <c r="G6" s="516" t="s">
        <v>170</v>
      </c>
      <c r="H6" s="516"/>
      <c r="I6" s="516"/>
      <c r="J6" s="516"/>
      <c r="N6" s="446"/>
    </row>
    <row r="7" spans="1:14">
      <c r="A7" s="3" t="s">
        <v>75</v>
      </c>
      <c r="B7" s="4"/>
      <c r="D7" s="4" t="s">
        <v>32</v>
      </c>
      <c r="E7" s="4"/>
      <c r="F7" s="4"/>
      <c r="G7" s="4"/>
      <c r="H7" s="4"/>
      <c r="I7" s="4" t="s">
        <v>32</v>
      </c>
      <c r="J7" s="4"/>
    </row>
    <row r="8" spans="1:14">
      <c r="A8" s="3" t="s">
        <v>31</v>
      </c>
      <c r="B8" s="4" t="s">
        <v>106</v>
      </c>
      <c r="C8" s="75" t="s">
        <v>107</v>
      </c>
      <c r="D8" s="4" t="s">
        <v>37</v>
      </c>
      <c r="E8" s="4" t="s">
        <v>39</v>
      </c>
      <c r="F8" s="4"/>
      <c r="G8" s="4" t="s">
        <v>106</v>
      </c>
      <c r="H8" s="4" t="s">
        <v>107</v>
      </c>
      <c r="I8" s="4" t="s">
        <v>37</v>
      </c>
      <c r="J8" s="4" t="s">
        <v>39</v>
      </c>
    </row>
    <row r="9" spans="1:14" ht="13.5" thickBot="1">
      <c r="A9" s="7" t="s">
        <v>129</v>
      </c>
      <c r="B9" s="8" t="s">
        <v>43</v>
      </c>
      <c r="C9" s="455" t="s">
        <v>56</v>
      </c>
      <c r="D9" s="8" t="s">
        <v>38</v>
      </c>
      <c r="E9" s="8" t="s">
        <v>36</v>
      </c>
      <c r="F9" s="8"/>
      <c r="G9" s="8" t="s">
        <v>43</v>
      </c>
      <c r="H9" s="8" t="s">
        <v>114</v>
      </c>
      <c r="I9" s="8" t="s">
        <v>38</v>
      </c>
      <c r="J9" s="8" t="s">
        <v>36</v>
      </c>
    </row>
    <row r="10" spans="1:14">
      <c r="A10" s="3" t="s">
        <v>0</v>
      </c>
      <c r="B10" s="10">
        <f>SUM(B12:B39)</f>
        <v>7126051867.2799988</v>
      </c>
      <c r="C10" s="10">
        <f>SUM(C12:C39)</f>
        <v>5722073815.6599998</v>
      </c>
      <c r="D10" s="10">
        <f>SUM(D12:D39)</f>
        <v>503396099.83999991</v>
      </c>
      <c r="E10" s="10">
        <f>SUM(E12:E39)</f>
        <v>900581951.77999997</v>
      </c>
      <c r="F10" s="10"/>
      <c r="G10" s="37">
        <f>+B10/(table11!$B9*1000)</f>
        <v>1.0604657558009732E-2</v>
      </c>
      <c r="H10" s="37">
        <f>+C10/(table11!$B9*1000)</f>
        <v>8.5153229960828348E-3</v>
      </c>
      <c r="I10" s="37">
        <f>+D10/(table11!$B9*1000)</f>
        <v>7.4913056405783818E-4</v>
      </c>
      <c r="J10" s="37">
        <f>+E10/(table11!$B9*1000)</f>
        <v>1.3402039978690596E-3</v>
      </c>
    </row>
    <row r="11" spans="1:14">
      <c r="A11" s="3"/>
      <c r="C11" s="4"/>
      <c r="D11" s="4"/>
      <c r="E11" s="4"/>
      <c r="F11" s="4"/>
    </row>
    <row r="12" spans="1:14">
      <c r="A12" s="3" t="s">
        <v>1</v>
      </c>
      <c r="B12" s="1">
        <f t="shared" ref="B12:B39" si="0">SUM(C12:E12)</f>
        <v>30305284.41</v>
      </c>
      <c r="C12" s="40">
        <v>29418144</v>
      </c>
      <c r="D12" s="2">
        <v>887140.41</v>
      </c>
      <c r="E12" s="2"/>
      <c r="F12" s="2"/>
      <c r="G12" s="36">
        <f>+B12/(table11!$B11*1000)*100</f>
        <v>0.77906356461488191</v>
      </c>
      <c r="H12" s="36">
        <f>+C12/(table11!$B11*1000)*100</f>
        <v>0.75625768162833429</v>
      </c>
      <c r="I12" s="36">
        <f>+D12/(table11!$B11*1000)*100</f>
        <v>2.2805882986547687E-2</v>
      </c>
      <c r="J12" s="36">
        <f>+E12/(table11!$B11*1000)*100</f>
        <v>0</v>
      </c>
    </row>
    <row r="13" spans="1:14">
      <c r="A13" s="3" t="s">
        <v>2</v>
      </c>
      <c r="B13" s="1">
        <f t="shared" si="0"/>
        <v>694590794</v>
      </c>
      <c r="C13" s="40">
        <v>603483250</v>
      </c>
      <c r="D13" s="2">
        <v>23476681</v>
      </c>
      <c r="E13" s="2">
        <v>67630863</v>
      </c>
      <c r="F13" s="2"/>
      <c r="G13" s="36">
        <f>+B13/(table11!$B12*1000)*100</f>
        <v>0.89271021248956695</v>
      </c>
      <c r="H13" s="36">
        <f>+C13/(table11!$B12*1000)*100</f>
        <v>0.77561589499182804</v>
      </c>
      <c r="I13" s="36">
        <f>+D13/(table11!$B12*1000)*100</f>
        <v>3.0172978198239379E-2</v>
      </c>
      <c r="J13" s="36">
        <f>+E13/(table11!$B12*1000)*100</f>
        <v>8.692133929949955E-2</v>
      </c>
    </row>
    <row r="14" spans="1:14">
      <c r="A14" s="3" t="s">
        <v>3</v>
      </c>
      <c r="B14" s="1">
        <f t="shared" si="0"/>
        <v>264055965.19</v>
      </c>
      <c r="C14" s="40">
        <v>254684807.99000001</v>
      </c>
      <c r="D14" s="2">
        <v>9371157.1999999993</v>
      </c>
      <c r="E14" s="2">
        <v>0</v>
      </c>
      <c r="F14" s="2"/>
      <c r="G14" s="36">
        <f>+B14/(table11!$B13*1000)*100</f>
        <v>0.73563140038488772</v>
      </c>
      <c r="H14" s="36">
        <f>+C14/(table11!$B13*1000)*100</f>
        <v>0.70952436853161149</v>
      </c>
      <c r="I14" s="36">
        <f>+D14/(table11!$B13*1000)*100</f>
        <v>2.6107031853276202E-2</v>
      </c>
      <c r="J14" s="36">
        <f>+E14/(table11!$B13*1000)*100</f>
        <v>0</v>
      </c>
    </row>
    <row r="15" spans="1:14">
      <c r="A15" s="3" t="s">
        <v>4</v>
      </c>
      <c r="B15" s="1">
        <f t="shared" si="0"/>
        <v>847765179</v>
      </c>
      <c r="C15" s="40">
        <v>738074687</v>
      </c>
      <c r="D15" s="2">
        <v>70776166</v>
      </c>
      <c r="E15" s="2">
        <v>38914326</v>
      </c>
      <c r="F15" s="2"/>
      <c r="G15" s="36">
        <f>+B15/(table11!$B14*1000)*100</f>
        <v>1.0867964929464742</v>
      </c>
      <c r="H15" s="36">
        <f>+C15/(table11!$B14*1000)*100</f>
        <v>0.94617825930329524</v>
      </c>
      <c r="I15" s="36">
        <f>+D15/(table11!$B14*1000)*100</f>
        <v>9.0731833411380872E-2</v>
      </c>
      <c r="J15" s="36">
        <f>+E15/(table11!$B14*1000)*100</f>
        <v>4.9886400231797905E-2</v>
      </c>
    </row>
    <row r="16" spans="1:14">
      <c r="A16" s="3" t="s">
        <v>5</v>
      </c>
      <c r="B16" s="1">
        <f t="shared" si="0"/>
        <v>124025082.08</v>
      </c>
      <c r="C16" s="40">
        <v>115808239</v>
      </c>
      <c r="D16" s="2">
        <v>1388861.08</v>
      </c>
      <c r="E16" s="2">
        <v>6827982</v>
      </c>
      <c r="F16" s="2"/>
      <c r="G16" s="36">
        <f>+B16/(table11!$B15*1000)*100</f>
        <v>1.0139199577248184</v>
      </c>
      <c r="H16" s="36">
        <f>+C16/(table11!$B15*1000)*100</f>
        <v>0.94674627762250507</v>
      </c>
      <c r="I16" s="36">
        <f>+D16/(table11!$B15*1000)*100</f>
        <v>1.1354106313841558E-2</v>
      </c>
      <c r="J16" s="36">
        <f>+E16/(table11!$B15*1000)*100</f>
        <v>5.5819573788471702E-2</v>
      </c>
    </row>
    <row r="17" spans="1:10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>
      <c r="A18" s="3" t="s">
        <v>6</v>
      </c>
      <c r="B18" s="1">
        <f t="shared" si="0"/>
        <v>13437486</v>
      </c>
      <c r="C18" s="40">
        <v>13437486</v>
      </c>
      <c r="D18" s="2">
        <v>0</v>
      </c>
      <c r="E18" s="2">
        <v>0</v>
      </c>
      <c r="F18" s="2"/>
      <c r="G18" s="36">
        <f>+B18/(table11!$B17*1000)*100</f>
        <v>0.51432281938379953</v>
      </c>
      <c r="H18" s="36">
        <f>+C18/(table11!$B17*1000)*100</f>
        <v>0.51432281938379953</v>
      </c>
      <c r="I18" s="36">
        <f>+D18/(table11!$B17*1000)*100</f>
        <v>0</v>
      </c>
      <c r="J18" s="36">
        <f>+E18/(table11!$B17*1000)*100</f>
        <v>0</v>
      </c>
    </row>
    <row r="19" spans="1:10">
      <c r="A19" s="3" t="s">
        <v>7</v>
      </c>
      <c r="B19" s="1">
        <f t="shared" si="0"/>
        <v>189147293.34</v>
      </c>
      <c r="C19" s="40">
        <v>172875135</v>
      </c>
      <c r="D19" s="2">
        <v>2991525.96</v>
      </c>
      <c r="E19" s="2">
        <v>13280632.380000001</v>
      </c>
      <c r="F19" s="2"/>
      <c r="G19" s="36">
        <f>+B19/(table11!$B18*1000)*100</f>
        <v>1.0232890356540858</v>
      </c>
      <c r="H19" s="36">
        <f>+C19/(table11!$B18*1000)*100</f>
        <v>0.93525647160455361</v>
      </c>
      <c r="I19" s="36">
        <f>+D19/(table11!$B18*1000)*100</f>
        <v>1.6184189901358718E-2</v>
      </c>
      <c r="J19" s="36">
        <f>+E19/(table11!$B18*1000)*100</f>
        <v>7.1848374148173397E-2</v>
      </c>
    </row>
    <row r="20" spans="1:10">
      <c r="A20" s="3" t="s">
        <v>8</v>
      </c>
      <c r="B20" s="1">
        <f t="shared" si="0"/>
        <v>92411466.269999996</v>
      </c>
      <c r="C20" s="40">
        <v>75523845</v>
      </c>
      <c r="D20" s="2">
        <v>16887621.27</v>
      </c>
      <c r="E20" s="2">
        <v>0</v>
      </c>
      <c r="F20" s="2"/>
      <c r="G20" s="36">
        <f>+B20/(table11!$B19*1000)*100</f>
        <v>0.95577193177876252</v>
      </c>
      <c r="H20" s="36">
        <f>+C20/(table11!$B19*1000)*100</f>
        <v>0.78111054985438699</v>
      </c>
      <c r="I20" s="36">
        <f>+D20/(table11!$B19*1000)*100</f>
        <v>0.17466138192437555</v>
      </c>
      <c r="J20" s="36">
        <f>+E20/(table11!$B19*1000)*100</f>
        <v>0</v>
      </c>
    </row>
    <row r="21" spans="1:10">
      <c r="A21" s="3" t="s">
        <v>192</v>
      </c>
      <c r="B21" s="1">
        <f t="shared" si="0"/>
        <v>180829010.87</v>
      </c>
      <c r="C21" s="40">
        <v>161921600</v>
      </c>
      <c r="D21" s="2">
        <v>6778743.8700000001</v>
      </c>
      <c r="E21" s="2">
        <v>12128667</v>
      </c>
      <c r="F21" s="2"/>
      <c r="G21" s="36">
        <f>+B21/(table11!$B20*1000)*100</f>
        <v>1.1077909247148936</v>
      </c>
      <c r="H21" s="36">
        <f>+C21/(table11!$B20*1000)*100</f>
        <v>0.99196073756256975</v>
      </c>
      <c r="I21" s="36">
        <f>+D21/(table11!$B20*1000)*100</f>
        <v>4.152779968227184E-2</v>
      </c>
      <c r="J21" s="36">
        <f>+E21/(table11!$B20*1000)*100</f>
        <v>7.4302387470052175E-2</v>
      </c>
    </row>
    <row r="22" spans="1:10">
      <c r="A22" s="3" t="s">
        <v>10</v>
      </c>
      <c r="B22" s="1">
        <f t="shared" si="0"/>
        <v>21219965</v>
      </c>
      <c r="C22" s="40">
        <v>18531907</v>
      </c>
      <c r="D22" s="2">
        <v>211000</v>
      </c>
      <c r="E22" s="2">
        <v>2477058</v>
      </c>
      <c r="F22" s="2"/>
      <c r="G22" s="36">
        <f>+B22/(table11!$B21*1000)*100</f>
        <v>0.73388739271375192</v>
      </c>
      <c r="H22" s="36">
        <f>+C22/(table11!$B21*1000)*100</f>
        <v>0.64092155242686444</v>
      </c>
      <c r="I22" s="36">
        <f>+D22/(table11!$B21*1000)*100</f>
        <v>7.2973843200307663E-3</v>
      </c>
      <c r="J22" s="36">
        <f>+E22/(table11!$B21*1000)*100</f>
        <v>8.5668455966856738E-2</v>
      </c>
    </row>
    <row r="23" spans="1:10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>
      <c r="A24" s="3" t="s">
        <v>11</v>
      </c>
      <c r="B24" s="1">
        <f t="shared" si="0"/>
        <v>288886952</v>
      </c>
      <c r="C24" s="40">
        <v>229533832</v>
      </c>
      <c r="D24" s="2">
        <v>18909004</v>
      </c>
      <c r="E24" s="2">
        <v>40444116</v>
      </c>
      <c r="F24" s="2"/>
      <c r="G24" s="36">
        <f>+B24/(table11!$B23*1000)*100</f>
        <v>1.1043905386958803</v>
      </c>
      <c r="H24" s="36">
        <f>+C24/(table11!$B23*1000)*100</f>
        <v>0.87748854912425989</v>
      </c>
      <c r="I24" s="36">
        <f>+D24/(table11!$B23*1000)*100</f>
        <v>7.2287533130823284E-2</v>
      </c>
      <c r="J24" s="36">
        <f>+E24/(table11!$B23*1000)*100</f>
        <v>0.15461445644079719</v>
      </c>
    </row>
    <row r="25" spans="1:10">
      <c r="A25" s="3" t="s">
        <v>12</v>
      </c>
      <c r="B25" s="1">
        <f t="shared" si="0"/>
        <v>27508084.530000001</v>
      </c>
      <c r="C25" s="40">
        <v>26724279</v>
      </c>
      <c r="D25" s="2">
        <v>783805.53</v>
      </c>
      <c r="E25" s="2">
        <v>0</v>
      </c>
      <c r="F25" s="2"/>
      <c r="G25" s="36">
        <f>+B25/(table11!$B24*1000)*100</f>
        <v>0.61650502987489753</v>
      </c>
      <c r="H25" s="36">
        <f>+C25/(table11!$B24*1000)*100</f>
        <v>0.59893855587479883</v>
      </c>
      <c r="I25" s="36">
        <f>+D25/(table11!$B24*1000)*100</f>
        <v>1.7566474000098614E-2</v>
      </c>
      <c r="J25" s="36">
        <f>+E25/(table11!$B24*1000)*100</f>
        <v>0</v>
      </c>
    </row>
    <row r="26" spans="1:10">
      <c r="A26" s="3" t="s">
        <v>13</v>
      </c>
      <c r="B26" s="1">
        <f t="shared" si="0"/>
        <v>270992984.81999999</v>
      </c>
      <c r="C26" s="40">
        <v>223667302</v>
      </c>
      <c r="D26" s="2">
        <v>16683422.42</v>
      </c>
      <c r="E26" s="2">
        <v>30642260.399999999</v>
      </c>
      <c r="F26" s="2"/>
      <c r="G26" s="36">
        <f>+B26/(table11!$B25*1000)*100</f>
        <v>1.0128280603990047</v>
      </c>
      <c r="H26" s="36">
        <f>+C26/(table11!$B25*1000)*100</f>
        <v>0.83594975644778924</v>
      </c>
      <c r="I26" s="36">
        <f>+D26/(table11!$B25*1000)*100</f>
        <v>6.2353785215840736E-2</v>
      </c>
      <c r="J26" s="36">
        <f>+E26/(table11!$B25*1000)*100</f>
        <v>0.11452451873537479</v>
      </c>
    </row>
    <row r="27" spans="1:10">
      <c r="A27" s="3" t="s">
        <v>14</v>
      </c>
      <c r="B27" s="1">
        <f t="shared" si="0"/>
        <v>621508110</v>
      </c>
      <c r="C27" s="40">
        <v>530439861</v>
      </c>
      <c r="D27" s="2">
        <v>46452087</v>
      </c>
      <c r="E27" s="2">
        <v>44616162</v>
      </c>
      <c r="F27" s="2"/>
      <c r="G27" s="36">
        <f>+B27/(table11!$B26*1000)*100</f>
        <v>1.3698558588808118</v>
      </c>
      <c r="H27" s="36">
        <f>+C27/(table11!$B26*1000)*100</f>
        <v>1.1691338209163085</v>
      </c>
      <c r="I27" s="36">
        <f>+D27/(table11!$B26*1000)*100</f>
        <v>0.10238428511285427</v>
      </c>
      <c r="J27" s="36">
        <f>+E27/(table11!$B26*1000)*100</f>
        <v>9.8337752851648919E-2</v>
      </c>
    </row>
    <row r="28" spans="1:10">
      <c r="A28" s="3" t="s">
        <v>15</v>
      </c>
      <c r="B28" s="1">
        <f t="shared" si="0"/>
        <v>17894862.23</v>
      </c>
      <c r="C28" s="40">
        <v>17208277</v>
      </c>
      <c r="D28" s="2">
        <v>686585.23</v>
      </c>
      <c r="E28" s="2">
        <v>0</v>
      </c>
      <c r="F28" s="2"/>
      <c r="G28" s="36">
        <f>+B28/(table11!$B27*1000)*100</f>
        <v>0.60657917995422572</v>
      </c>
      <c r="H28" s="36">
        <f>+C28/(table11!$B27*1000)*100</f>
        <v>0.58330611417538492</v>
      </c>
      <c r="I28" s="36">
        <f>+D28/(table11!$B27*1000)*100</f>
        <v>2.3273065778840783E-2</v>
      </c>
      <c r="J28" s="36">
        <f>+E28/(table11!$B27*1000)*100</f>
        <v>0</v>
      </c>
    </row>
    <row r="29" spans="1:10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>
      <c r="A30" s="3" t="s">
        <v>16</v>
      </c>
      <c r="B30" s="1">
        <f t="shared" si="0"/>
        <v>2194937213</v>
      </c>
      <c r="C30" s="40">
        <v>1476981059</v>
      </c>
      <c r="D30" s="2">
        <v>173162271</v>
      </c>
      <c r="E30" s="2">
        <v>544793883</v>
      </c>
      <c r="F30" s="2"/>
      <c r="G30" s="36">
        <f>+B30/(table11!$B29*1000)*100</f>
        <v>1.2999143719836905</v>
      </c>
      <c r="H30" s="36">
        <f>+C30/(table11!$B29*1000)*100</f>
        <v>0.87471700528400986</v>
      </c>
      <c r="I30" s="36">
        <f>+D30/(table11!$B29*1000)*100</f>
        <v>0.10255242082782738</v>
      </c>
      <c r="J30" s="36">
        <f>+E30/(table11!$B30*1000)*100</f>
        <v>0.71093930334526012</v>
      </c>
    </row>
    <row r="31" spans="1:10">
      <c r="A31" s="3" t="s">
        <v>17</v>
      </c>
      <c r="B31" s="1">
        <f t="shared" si="0"/>
        <v>759998149.12</v>
      </c>
      <c r="C31" s="40">
        <v>630744528.12</v>
      </c>
      <c r="D31" s="2">
        <v>55522455</v>
      </c>
      <c r="E31" s="2">
        <v>73731166</v>
      </c>
      <c r="F31" s="2"/>
      <c r="G31" s="36">
        <f>+B31/(table11!$B30*1000)*100</f>
        <v>0.99177426828608484</v>
      </c>
      <c r="H31" s="36">
        <f>+C31/(table11!$B30*1000)*100</f>
        <v>0.82310225830943773</v>
      </c>
      <c r="I31" s="36">
        <f>+D31/(table11!$B30*1000)*100</f>
        <v>7.2455100377326651E-2</v>
      </c>
      <c r="J31" s="36">
        <f>+E31/(table11!$B30*1000)*100</f>
        <v>9.6216909599320402E-2</v>
      </c>
    </row>
    <row r="32" spans="1:10">
      <c r="A32" s="3" t="s">
        <v>18</v>
      </c>
      <c r="B32" s="1">
        <f t="shared" si="0"/>
        <v>63741591.200000003</v>
      </c>
      <c r="C32" s="40">
        <v>51228247</v>
      </c>
      <c r="D32" s="2">
        <v>12513344.199999999</v>
      </c>
      <c r="E32" s="2">
        <v>0</v>
      </c>
      <c r="F32" s="2"/>
      <c r="G32" s="36">
        <f>+B32/(table11!$B31*1000)*100</f>
        <v>0.83283410526007717</v>
      </c>
      <c r="H32" s="36">
        <f>+C32/(table11!$B31*1000)*100</f>
        <v>0.66933740515544626</v>
      </c>
      <c r="I32" s="36">
        <f>+D32/(table11!$B31*1000)*100</f>
        <v>0.16349670010463083</v>
      </c>
      <c r="J32" s="36">
        <f>+E32/(table11!$B31*1000)*100</f>
        <v>0</v>
      </c>
    </row>
    <row r="33" spans="1:10">
      <c r="A33" s="3" t="s">
        <v>19</v>
      </c>
      <c r="B33" s="1">
        <f t="shared" si="0"/>
        <v>118208677.90000001</v>
      </c>
      <c r="C33" s="40">
        <v>93910979</v>
      </c>
      <c r="D33" s="2">
        <v>18957247.899999999</v>
      </c>
      <c r="E33" s="2">
        <v>5340451</v>
      </c>
      <c r="F33" s="2"/>
      <c r="G33" s="36">
        <f>+B33/(table11!$B32*1000)*100</f>
        <v>0.97713028232611021</v>
      </c>
      <c r="H33" s="36">
        <f>+C33/(table11!$B32*1000)*100</f>
        <v>0.77628193677472312</v>
      </c>
      <c r="I33" s="36">
        <f>+D33/(table11!$B32*1000)*100</f>
        <v>0.15670339370789174</v>
      </c>
      <c r="J33" s="36">
        <f>+E33/(table11!$B32*1000)*100</f>
        <v>4.4144951843495386E-2</v>
      </c>
    </row>
    <row r="34" spans="1:10">
      <c r="A34" s="3" t="s">
        <v>20</v>
      </c>
      <c r="B34" s="1">
        <f t="shared" si="0"/>
        <v>10132656.4</v>
      </c>
      <c r="C34" s="40">
        <v>9620402.2200000007</v>
      </c>
      <c r="D34" s="2">
        <v>512254.18</v>
      </c>
      <c r="E34" s="2">
        <v>0</v>
      </c>
      <c r="F34" s="2"/>
      <c r="G34" s="36">
        <f>+B34/(table11!$B33*1000)*100</f>
        <v>0.70818019544283561</v>
      </c>
      <c r="H34" s="36">
        <f>+C34/(table11!$B33*1000)*100</f>
        <v>0.67237830391626519</v>
      </c>
      <c r="I34" s="36">
        <f>+D34/(table11!$B33*1000)*100</f>
        <v>3.5801891526570415E-2</v>
      </c>
      <c r="J34" s="36">
        <f>+E34/(table11!$B33*1000)*100</f>
        <v>0</v>
      </c>
    </row>
    <row r="35" spans="1:10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>
      <c r="A36" s="3" t="s">
        <v>21</v>
      </c>
      <c r="B36" s="1">
        <f t="shared" si="0"/>
        <v>38952259.25</v>
      </c>
      <c r="C36" s="40">
        <v>35338852</v>
      </c>
      <c r="D36" s="2">
        <v>242207.25</v>
      </c>
      <c r="E36" s="2">
        <v>3371200</v>
      </c>
      <c r="F36" s="2"/>
      <c r="G36" s="36">
        <f>+B36/(table11!$B35*1000)*100</f>
        <v>0.456492669059198</v>
      </c>
      <c r="H36" s="36">
        <f>+C36/(table11!$B35*1000)*100</f>
        <v>0.4141461158242824</v>
      </c>
      <c r="I36" s="36">
        <f>+D36/(table11!$B35*1000)*100</f>
        <v>2.8384960499560352E-3</v>
      </c>
      <c r="J36" s="36">
        <f>+E36/(table11!$B35*1000)*100</f>
        <v>3.9508057184959512E-2</v>
      </c>
    </row>
    <row r="37" spans="1:10">
      <c r="A37" s="3" t="s">
        <v>22</v>
      </c>
      <c r="B37" s="1">
        <f t="shared" si="0"/>
        <v>106508837.84</v>
      </c>
      <c r="C37" s="40">
        <v>94845452</v>
      </c>
      <c r="D37" s="2">
        <v>6001333.8399999999</v>
      </c>
      <c r="E37" s="2">
        <v>5662052</v>
      </c>
      <c r="F37" s="2"/>
      <c r="G37" s="36">
        <f>+B37/(table11!$B36*1000)*100</f>
        <v>0.86397475423782977</v>
      </c>
      <c r="H37" s="36">
        <f>+C37/(table11!$B36*1000)*100</f>
        <v>0.76936409920624749</v>
      </c>
      <c r="I37" s="36">
        <f>+D37/(table11!$B36*1000)*100</f>
        <v>4.8681414938563108E-2</v>
      </c>
      <c r="J37" s="36">
        <f>+E37/(table11!$B36*1000)*100</f>
        <v>4.5929240093019241E-2</v>
      </c>
    </row>
    <row r="38" spans="1:10">
      <c r="A38" s="3" t="s">
        <v>23</v>
      </c>
      <c r="B38" s="1">
        <f t="shared" si="0"/>
        <v>51117252</v>
      </c>
      <c r="C38" s="40">
        <v>40396119</v>
      </c>
      <c r="D38" s="2">
        <v>0</v>
      </c>
      <c r="E38" s="2">
        <v>10721133</v>
      </c>
      <c r="F38" s="2"/>
      <c r="G38" s="36">
        <f>+B38/(table11!$B37*1000)*100</f>
        <v>0.84010314496831362</v>
      </c>
      <c r="H38" s="36">
        <f>+C38/(table11!$B37*1000)*100</f>
        <v>0.66390318901364753</v>
      </c>
      <c r="I38" s="36">
        <f>+D38/(table11!$B37*1000)*100</f>
        <v>0</v>
      </c>
      <c r="J38" s="36">
        <f>+E38/(table11!$B37*1000)*100</f>
        <v>0.17619995595466617</v>
      </c>
    </row>
    <row r="39" spans="1:10">
      <c r="A39" s="12" t="s">
        <v>24</v>
      </c>
      <c r="B39" s="14">
        <f t="shared" si="0"/>
        <v>97876710.829999998</v>
      </c>
      <c r="C39" s="41">
        <v>77675525.329999998</v>
      </c>
      <c r="D39" s="13">
        <v>20201185.5</v>
      </c>
      <c r="E39" s="13"/>
      <c r="F39" s="13"/>
      <c r="G39" s="35">
        <f>+B39/(table11!$B38*1000)*100</f>
        <v>0.65880559022194107</v>
      </c>
      <c r="H39" s="35">
        <f>+C39/(table11!$B38*1000)*100</f>
        <v>0.5228319370040071</v>
      </c>
      <c r="I39" s="35">
        <v>0</v>
      </c>
      <c r="J39" s="35">
        <f>+E39/(table11!$B38*1000)*100</f>
        <v>0</v>
      </c>
    </row>
    <row r="40" spans="1:10">
      <c r="A40" s="56"/>
      <c r="B40" s="1"/>
      <c r="G40" s="36"/>
      <c r="H40" s="36"/>
      <c r="I40" s="36"/>
      <c r="J40" s="36"/>
    </row>
    <row r="41" spans="1:10">
      <c r="A41" s="63"/>
    </row>
    <row r="42" spans="1:10">
      <c r="B42" s="424"/>
      <c r="C42" s="424"/>
      <c r="D42" s="424"/>
    </row>
    <row r="43" spans="1:10">
      <c r="B43" s="424"/>
      <c r="C43" s="424"/>
      <c r="D43" s="424"/>
    </row>
    <row r="44" spans="1:10">
      <c r="B44" s="424"/>
      <c r="C44" s="424"/>
      <c r="D44" s="424"/>
    </row>
    <row r="45" spans="1:10">
      <c r="B45" s="424"/>
      <c r="C45" s="424"/>
      <c r="D45" s="424"/>
    </row>
    <row r="46" spans="1:10">
      <c r="B46" s="424"/>
      <c r="C46" s="424"/>
      <c r="D46" s="424"/>
    </row>
    <row r="47" spans="1:10">
      <c r="B47" s="424"/>
      <c r="C47" s="424"/>
      <c r="D47" s="424"/>
    </row>
    <row r="48" spans="1:10">
      <c r="B48" s="424"/>
      <c r="C48" s="424"/>
      <c r="D48" s="424"/>
    </row>
    <row r="49" spans="2:4">
      <c r="B49" s="424"/>
      <c r="C49" s="424"/>
      <c r="D49" s="424"/>
    </row>
    <row r="50" spans="2:4">
      <c r="B50" s="424"/>
      <c r="C50" s="424"/>
      <c r="D50" s="424"/>
    </row>
    <row r="51" spans="2:4">
      <c r="B51" s="424"/>
      <c r="C51" s="424"/>
      <c r="D51" s="424"/>
    </row>
    <row r="52" spans="2:4">
      <c r="B52" s="424"/>
      <c r="C52" s="424"/>
      <c r="D52" s="424"/>
    </row>
    <row r="53" spans="2:4">
      <c r="B53" s="424"/>
      <c r="C53" s="424"/>
      <c r="D53" s="424"/>
    </row>
    <row r="54" spans="2:4">
      <c r="B54" s="424"/>
      <c r="C54" s="424"/>
      <c r="D54" s="424"/>
    </row>
    <row r="55" spans="2:4">
      <c r="B55" s="424"/>
      <c r="C55" s="424"/>
      <c r="D55" s="424"/>
    </row>
    <row r="56" spans="2:4">
      <c r="B56" s="424"/>
      <c r="C56" s="424"/>
      <c r="D56" s="424"/>
    </row>
    <row r="57" spans="2:4">
      <c r="B57" s="424"/>
      <c r="C57" s="424"/>
      <c r="D57" s="424"/>
    </row>
    <row r="58" spans="2:4">
      <c r="B58" s="424"/>
      <c r="C58" s="424"/>
      <c r="D58" s="424"/>
    </row>
    <row r="59" spans="2:4">
      <c r="B59" s="424"/>
      <c r="C59" s="424"/>
      <c r="D59" s="424"/>
    </row>
    <row r="60" spans="2:4">
      <c r="B60" s="424"/>
      <c r="C60" s="424"/>
      <c r="D60" s="424"/>
    </row>
    <row r="61" spans="2:4">
      <c r="B61" s="424"/>
      <c r="C61" s="424"/>
      <c r="D61" s="424"/>
    </row>
    <row r="62" spans="2:4">
      <c r="B62" s="424"/>
      <c r="C62" s="424"/>
      <c r="D62" s="424"/>
    </row>
    <row r="63" spans="2:4">
      <c r="B63" s="424"/>
      <c r="C63" s="424"/>
      <c r="D63" s="424"/>
    </row>
    <row r="64" spans="2:4">
      <c r="B64" s="424"/>
      <c r="C64" s="424"/>
      <c r="D64" s="424"/>
    </row>
    <row r="65" spans="2:4">
      <c r="B65" s="424"/>
      <c r="C65" s="424"/>
      <c r="D65" s="424"/>
    </row>
    <row r="66" spans="2:4">
      <c r="B66" s="424"/>
      <c r="C66" s="424"/>
      <c r="D66" s="424"/>
    </row>
    <row r="67" spans="2:4">
      <c r="B67" s="424"/>
      <c r="C67" s="424"/>
      <c r="D67" s="424"/>
    </row>
    <row r="68" spans="2:4">
      <c r="B68" s="424"/>
      <c r="C68" s="424"/>
      <c r="D68" s="424"/>
    </row>
    <row r="69" spans="2:4">
      <c r="B69" s="424"/>
      <c r="C69" s="424"/>
      <c r="D69" s="424"/>
    </row>
  </sheetData>
  <mergeCells count="5">
    <mergeCell ref="G6:J6"/>
    <mergeCell ref="A1:J1"/>
    <mergeCell ref="A3:J3"/>
    <mergeCell ref="A4:J4"/>
    <mergeCell ref="B6:E6"/>
  </mergeCells>
  <phoneticPr fontId="0" type="noConversion"/>
  <printOptions horizontalCentered="1"/>
  <pageMargins left="0.59" right="0.56000000000000005" top="0.83" bottom="1" header="0.67" footer="0.5"/>
  <pageSetup scale="98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workbookViewId="0">
      <selection activeCell="M12" sqref="M12"/>
    </sheetView>
  </sheetViews>
  <sheetFormatPr defaultRowHeight="12.75"/>
  <cols>
    <col min="1" max="1" width="14.28515625" bestFit="1" customWidth="1"/>
    <col min="2" max="3" width="15" bestFit="1" customWidth="1"/>
    <col min="4" max="5" width="13.42578125" bestFit="1" customWidth="1"/>
    <col min="6" max="6" width="4.7109375" customWidth="1"/>
    <col min="7" max="7" width="11.7109375" customWidth="1"/>
    <col min="8" max="8" width="11.42578125" customWidth="1"/>
    <col min="9" max="9" width="11.140625" customWidth="1"/>
    <col min="10" max="10" width="12.7109375" customWidth="1"/>
  </cols>
  <sheetData>
    <row r="1" spans="1:10">
      <c r="A1" s="482" t="s">
        <v>210</v>
      </c>
      <c r="B1" s="482"/>
      <c r="C1" s="482"/>
      <c r="D1" s="482"/>
      <c r="E1" s="482"/>
      <c r="F1" s="482"/>
      <c r="G1" s="482"/>
      <c r="H1" s="482"/>
      <c r="I1" s="482"/>
      <c r="J1" s="482"/>
    </row>
    <row r="3" spans="1:10">
      <c r="A3" s="482" t="s">
        <v>209</v>
      </c>
      <c r="B3" s="482"/>
      <c r="C3" s="482"/>
      <c r="D3" s="482"/>
      <c r="E3" s="482"/>
      <c r="F3" s="482"/>
      <c r="G3" s="482"/>
      <c r="H3" s="482"/>
      <c r="I3" s="482"/>
      <c r="J3" s="482"/>
    </row>
    <row r="4" spans="1:10">
      <c r="A4" s="474" t="s">
        <v>268</v>
      </c>
      <c r="B4" s="482"/>
      <c r="C4" s="482"/>
      <c r="D4" s="482"/>
      <c r="E4" s="482"/>
      <c r="F4" s="482"/>
      <c r="G4" s="482"/>
      <c r="H4" s="482"/>
      <c r="I4" s="482"/>
      <c r="J4" s="482"/>
    </row>
    <row r="5" spans="1:10" ht="13.5" thickBo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Top="1">
      <c r="A6" s="3"/>
      <c r="B6" s="570" t="s">
        <v>169</v>
      </c>
      <c r="C6" s="570"/>
      <c r="D6" s="570"/>
      <c r="E6" s="570"/>
      <c r="F6" s="187"/>
      <c r="G6" s="516" t="s">
        <v>208</v>
      </c>
      <c r="H6" s="516"/>
      <c r="I6" s="516"/>
      <c r="J6" s="516"/>
    </row>
    <row r="7" spans="1:10">
      <c r="A7" s="3" t="s">
        <v>75</v>
      </c>
      <c r="B7" s="4"/>
      <c r="C7" s="75" t="s">
        <v>107</v>
      </c>
      <c r="D7" s="4" t="s">
        <v>32</v>
      </c>
      <c r="E7" s="4"/>
      <c r="F7" s="4"/>
      <c r="G7" s="4"/>
      <c r="H7" s="4"/>
      <c r="I7" s="4" t="s">
        <v>32</v>
      </c>
      <c r="J7" s="4"/>
    </row>
    <row r="8" spans="1:10">
      <c r="A8" s="3" t="s">
        <v>31</v>
      </c>
      <c r="B8" s="4" t="s">
        <v>106</v>
      </c>
      <c r="C8" s="74" t="s">
        <v>56</v>
      </c>
      <c r="D8" s="4" t="s">
        <v>37</v>
      </c>
      <c r="E8" s="4" t="s">
        <v>39</v>
      </c>
      <c r="F8" s="4"/>
      <c r="G8" s="4" t="s">
        <v>106</v>
      </c>
      <c r="H8" s="4" t="s">
        <v>107</v>
      </c>
      <c r="I8" s="4" t="s">
        <v>37</v>
      </c>
      <c r="J8" s="4" t="s">
        <v>39</v>
      </c>
    </row>
    <row r="9" spans="1:10" ht="13.5" thickBot="1">
      <c r="A9" s="7" t="s">
        <v>129</v>
      </c>
      <c r="B9" s="8" t="s">
        <v>43</v>
      </c>
      <c r="C9" s="183"/>
      <c r="D9" s="8" t="s">
        <v>38</v>
      </c>
      <c r="E9" s="8" t="s">
        <v>36</v>
      </c>
      <c r="F9" s="8"/>
      <c r="G9" s="8" t="s">
        <v>43</v>
      </c>
      <c r="H9" s="8" t="s">
        <v>114</v>
      </c>
      <c r="I9" s="8" t="s">
        <v>38</v>
      </c>
      <c r="J9" s="8" t="s">
        <v>36</v>
      </c>
    </row>
    <row r="10" spans="1:10">
      <c r="A10" s="3" t="s">
        <v>0</v>
      </c>
      <c r="B10" s="10">
        <f>SUM(B12:B39)</f>
        <v>7126051867.2799988</v>
      </c>
      <c r="C10" s="10">
        <f>SUM(C12:C39)</f>
        <v>5722073815.6599998</v>
      </c>
      <c r="D10" s="10">
        <f>SUM(D12:D39)</f>
        <v>503396099.83999991</v>
      </c>
      <c r="E10" s="10">
        <f>SUM(E12:E39)</f>
        <v>900581951.77999997</v>
      </c>
      <c r="F10" s="10"/>
      <c r="G10" s="37">
        <f>+B10/table9!C10</f>
        <v>1.8015477758395227E-2</v>
      </c>
      <c r="H10" s="37">
        <f>+C10/table9!C10</f>
        <v>1.4466059955478004E-2</v>
      </c>
      <c r="I10" s="37">
        <f>+D10/table9!C10</f>
        <v>1.2726431703326926E-3</v>
      </c>
      <c r="J10" s="37">
        <f>E10/table9!C10</f>
        <v>2.2767746325845343E-3</v>
      </c>
    </row>
    <row r="11" spans="1:10">
      <c r="A11" s="3"/>
      <c r="C11" s="4"/>
      <c r="D11" s="4"/>
      <c r="E11" s="4"/>
      <c r="F11" s="4"/>
    </row>
    <row r="12" spans="1:10">
      <c r="A12" s="3" t="s">
        <v>1</v>
      </c>
      <c r="B12" s="1">
        <f t="shared" ref="B12:B39" si="0">SUM(C12:E12)</f>
        <v>30305284.41</v>
      </c>
      <c r="C12" s="40">
        <v>29418144</v>
      </c>
      <c r="D12" s="2">
        <v>887140.41</v>
      </c>
      <c r="E12" s="194"/>
      <c r="F12" s="2"/>
      <c r="G12" s="36">
        <f>+B12/table9!C12*100</f>
        <v>1.2384310856494523</v>
      </c>
      <c r="H12" s="36">
        <f>(+C12/table9!C12)*100</f>
        <v>1.2021779277441837</v>
      </c>
      <c r="I12" s="36">
        <f>(+D12/table9!C12)*100</f>
        <v>3.6253157905268445E-2</v>
      </c>
      <c r="J12" s="36">
        <f>(E12/table9!C12)*100</f>
        <v>0</v>
      </c>
    </row>
    <row r="13" spans="1:10">
      <c r="A13" s="3" t="s">
        <v>2</v>
      </c>
      <c r="B13" s="1">
        <f t="shared" si="0"/>
        <v>694590794</v>
      </c>
      <c r="C13" s="40">
        <v>603483250</v>
      </c>
      <c r="D13" s="2">
        <v>23476681</v>
      </c>
      <c r="E13" s="194">
        <v>67630863</v>
      </c>
      <c r="F13" s="2"/>
      <c r="G13" s="36">
        <f>+B13/table9!C13*100</f>
        <v>1.5533368692676444</v>
      </c>
      <c r="H13" s="36">
        <f>(+C13/table9!C13)*100</f>
        <v>1.349589989254109</v>
      </c>
      <c r="I13" s="36">
        <f>(+D13/table9!C13)*100</f>
        <v>5.2501695214427491E-2</v>
      </c>
      <c r="J13" s="36">
        <f>(E13/table9!C13)*100</f>
        <v>0.15124518479910773</v>
      </c>
    </row>
    <row r="14" spans="1:10">
      <c r="A14" s="3" t="s">
        <v>3</v>
      </c>
      <c r="B14" s="1">
        <f t="shared" si="0"/>
        <v>264055965.19</v>
      </c>
      <c r="C14" s="40">
        <v>254684807.99000001</v>
      </c>
      <c r="D14" s="2">
        <v>9371157.1999999993</v>
      </c>
      <c r="E14" s="194">
        <v>0</v>
      </c>
      <c r="F14" s="2"/>
      <c r="G14" s="36">
        <f>+B14/table9!C14*100</f>
        <v>1.2205383404803127</v>
      </c>
      <c r="H14" s="36">
        <f>(+C14/table9!C14)*100</f>
        <v>1.1772223084071949</v>
      </c>
      <c r="I14" s="36">
        <f>(+D14/table9!C14)*100</f>
        <v>4.3316032073117856E-2</v>
      </c>
      <c r="J14" s="36">
        <f>(E14/table9!C14)*100</f>
        <v>0</v>
      </c>
    </row>
    <row r="15" spans="1:10">
      <c r="A15" s="3" t="s">
        <v>4</v>
      </c>
      <c r="B15" s="1">
        <f t="shared" si="0"/>
        <v>847765179</v>
      </c>
      <c r="C15" s="40">
        <v>738074687</v>
      </c>
      <c r="D15" s="2">
        <v>70776166</v>
      </c>
      <c r="E15" s="194">
        <v>38914326</v>
      </c>
      <c r="F15" s="2"/>
      <c r="G15" s="36">
        <f>+B15/table9!C15*100</f>
        <v>1.7127289126461154</v>
      </c>
      <c r="H15" s="36">
        <f>(+C15/table9!C15)*100</f>
        <v>1.49112264507992</v>
      </c>
      <c r="I15" s="36">
        <f>(+D15/table9!C15)*100</f>
        <v>0.14298816327586031</v>
      </c>
      <c r="J15" s="36">
        <f>(E15/table9!C15)*100</f>
        <v>7.8618104290334917E-2</v>
      </c>
    </row>
    <row r="16" spans="1:10">
      <c r="A16" s="3" t="s">
        <v>5</v>
      </c>
      <c r="B16" s="1">
        <f t="shared" si="0"/>
        <v>124025082.08</v>
      </c>
      <c r="C16" s="40">
        <v>115808239</v>
      </c>
      <c r="D16" s="2">
        <v>1388861.08</v>
      </c>
      <c r="E16" s="194">
        <v>6827982</v>
      </c>
      <c r="F16" s="2"/>
      <c r="G16" s="36">
        <f>+B16/table9!C16*100</f>
        <v>1.7295865053286774</v>
      </c>
      <c r="H16" s="36">
        <f>(+C16/table9!C16)*100</f>
        <v>1.6149988697534452</v>
      </c>
      <c r="I16" s="36">
        <f>(+D16/table9!C16)*100</f>
        <v>1.9368303100132191E-2</v>
      </c>
      <c r="J16" s="36">
        <f>(E16/table9!C16)*100</f>
        <v>9.5219332475100227E-2</v>
      </c>
    </row>
    <row r="17" spans="1:10">
      <c r="A17" s="3"/>
      <c r="B17" s="1"/>
      <c r="C17" s="2"/>
      <c r="D17" s="2"/>
      <c r="E17" s="2"/>
      <c r="F17" s="2"/>
      <c r="G17" s="36"/>
      <c r="H17" s="36"/>
      <c r="I17" s="36"/>
      <c r="J17" s="36"/>
    </row>
    <row r="18" spans="1:10">
      <c r="A18" s="3" t="s">
        <v>6</v>
      </c>
      <c r="B18" s="1">
        <f t="shared" si="0"/>
        <v>13437486</v>
      </c>
      <c r="C18" s="40">
        <v>13437486</v>
      </c>
      <c r="D18" s="2">
        <v>0</v>
      </c>
      <c r="E18" s="194">
        <v>0</v>
      </c>
      <c r="F18" s="2"/>
      <c r="G18" s="36">
        <f>+B18/table9!C18*100</f>
        <v>0.90066242622535675</v>
      </c>
      <c r="H18" s="36">
        <f>(+C18/table9!C18)*100</f>
        <v>0.90066242622535675</v>
      </c>
      <c r="I18" s="36">
        <f>(+D18/table9!C18)*100</f>
        <v>0</v>
      </c>
      <c r="J18" s="36">
        <f>(E18/table9!C18)*100</f>
        <v>0</v>
      </c>
    </row>
    <row r="19" spans="1:10">
      <c r="A19" s="3" t="s">
        <v>7</v>
      </c>
      <c r="B19" s="1">
        <f t="shared" si="0"/>
        <v>189147293.34</v>
      </c>
      <c r="C19" s="40">
        <v>172875135</v>
      </c>
      <c r="D19" s="2">
        <v>2991525.96</v>
      </c>
      <c r="E19" s="194">
        <v>13280632.380000001</v>
      </c>
      <c r="F19" s="2"/>
      <c r="G19" s="36">
        <f>+B19/table9!C19*100</f>
        <v>1.6430229310517626</v>
      </c>
      <c r="H19" s="36">
        <f>(+C19/table9!C19)*100</f>
        <v>1.5016752605764205</v>
      </c>
      <c r="I19" s="36">
        <f>(+D19/table9!C19)*100</f>
        <v>2.598581065752531E-2</v>
      </c>
      <c r="J19" s="36">
        <f>(E19/table9!C19)*100</f>
        <v>0.11536185981781677</v>
      </c>
    </row>
    <row r="20" spans="1:10">
      <c r="A20" s="3" t="s">
        <v>8</v>
      </c>
      <c r="B20" s="1">
        <f t="shared" si="0"/>
        <v>92411466.269999996</v>
      </c>
      <c r="C20" s="40">
        <v>75523845</v>
      </c>
      <c r="D20" s="2">
        <v>16887621.27</v>
      </c>
      <c r="E20" s="194">
        <v>0</v>
      </c>
      <c r="F20" s="2"/>
      <c r="G20" s="36">
        <f>+B20/table9!C20*100</f>
        <v>1.6425334256469513</v>
      </c>
      <c r="H20" s="36">
        <f>(+C20/table9!C20)*100</f>
        <v>1.3423706478527169</v>
      </c>
      <c r="I20" s="36">
        <f>(+D20/table9!C20)*100</f>
        <v>0.30016277779423467</v>
      </c>
      <c r="J20" s="36">
        <f>(E20/table9!C20)*100</f>
        <v>0</v>
      </c>
    </row>
    <row r="21" spans="1:10">
      <c r="A21" s="3" t="s">
        <v>192</v>
      </c>
      <c r="B21" s="1">
        <f t="shared" si="0"/>
        <v>180829010.87</v>
      </c>
      <c r="C21" s="40">
        <v>161921600</v>
      </c>
      <c r="D21" s="2">
        <v>6778743.8700000001</v>
      </c>
      <c r="E21" s="194">
        <v>12128667</v>
      </c>
      <c r="F21" s="2"/>
      <c r="G21" s="36">
        <f>+B21/table9!C21*100</f>
        <v>1.8661534415837546</v>
      </c>
      <c r="H21" s="36">
        <f>(+C21/table9!C21)*100</f>
        <v>1.6710291653587701</v>
      </c>
      <c r="I21" s="36">
        <f>(+D21/table9!C21)*100</f>
        <v>6.9956563616385831E-2</v>
      </c>
      <c r="J21" s="36">
        <f>(E21/table9!C21)*100</f>
        <v>0.1251677126085986</v>
      </c>
    </row>
    <row r="22" spans="1:10">
      <c r="A22" s="3" t="s">
        <v>10</v>
      </c>
      <c r="B22" s="1">
        <f t="shared" si="0"/>
        <v>21219965</v>
      </c>
      <c r="C22" s="40">
        <v>18531907</v>
      </c>
      <c r="D22" s="2">
        <v>211000</v>
      </c>
      <c r="E22" s="194">
        <v>2477058</v>
      </c>
      <c r="F22" s="2"/>
      <c r="G22" s="36">
        <f>+B22/table9!C22*100</f>
        <v>1.3168091491991019</v>
      </c>
      <c r="H22" s="36">
        <f>(+C22/table9!C22)*100</f>
        <v>1.1500011752944401</v>
      </c>
      <c r="I22" s="36">
        <f>(+D22/table9!C22)*100</f>
        <v>1.3093646972603889E-2</v>
      </c>
      <c r="J22" s="36">
        <f>(E22/table9!C22)*100</f>
        <v>0.15371432693205803</v>
      </c>
    </row>
    <row r="23" spans="1:10">
      <c r="A23" s="3"/>
      <c r="B23" s="1"/>
      <c r="C23" s="2"/>
      <c r="D23" s="2"/>
      <c r="E23" s="2"/>
      <c r="F23" s="2"/>
      <c r="G23" s="36"/>
      <c r="H23" s="36"/>
      <c r="I23" s="36"/>
      <c r="J23" s="36"/>
    </row>
    <row r="24" spans="1:10">
      <c r="A24" s="3" t="s">
        <v>11</v>
      </c>
      <c r="B24" s="1">
        <f t="shared" si="0"/>
        <v>288886952</v>
      </c>
      <c r="C24" s="40">
        <v>229533832</v>
      </c>
      <c r="D24" s="2">
        <v>18909004</v>
      </c>
      <c r="E24" s="2">
        <v>40444116</v>
      </c>
      <c r="F24" s="2"/>
      <c r="G24" s="36">
        <f>+B24/table9!C24*100</f>
        <v>1.8184540406693841</v>
      </c>
      <c r="H24" s="36">
        <f>(+C24/table9!C24)*100</f>
        <v>1.4448445019099638</v>
      </c>
      <c r="I24" s="36">
        <f>(+D24/table9!C24)*100</f>
        <v>0.11902633362559603</v>
      </c>
      <c r="J24" s="36">
        <f>(E24/table9!C24)*100</f>
        <v>0.25458320513382443</v>
      </c>
    </row>
    <row r="25" spans="1:10">
      <c r="A25" s="3" t="s">
        <v>12</v>
      </c>
      <c r="B25" s="1">
        <f t="shared" si="0"/>
        <v>27508084.530000001</v>
      </c>
      <c r="C25" s="40">
        <v>26724279</v>
      </c>
      <c r="D25" s="2">
        <v>783805.53</v>
      </c>
      <c r="E25" s="2">
        <v>0</v>
      </c>
      <c r="F25" s="2"/>
      <c r="G25" s="36">
        <f>+B25/table9!C25*100</f>
        <v>1.1652613954510986</v>
      </c>
      <c r="H25" s="36">
        <f>(+C25/table9!C25)*100</f>
        <v>1.1320588536800056</v>
      </c>
      <c r="I25" s="36">
        <f>(+D25/table9!C25)*100</f>
        <v>3.3202541771093212E-2</v>
      </c>
      <c r="J25" s="36">
        <f>(E25/table9!C25)*100</f>
        <v>0</v>
      </c>
    </row>
    <row r="26" spans="1:10">
      <c r="A26" s="3" t="s">
        <v>13</v>
      </c>
      <c r="B26" s="1">
        <f t="shared" si="0"/>
        <v>270992984.81999999</v>
      </c>
      <c r="C26" s="40">
        <v>223667302</v>
      </c>
      <c r="D26" s="2">
        <v>16683422.42</v>
      </c>
      <c r="E26" s="2">
        <v>30642260.399999999</v>
      </c>
      <c r="F26" s="2"/>
      <c r="G26" s="36">
        <f>+B26/table9!C26*100</f>
        <v>1.6554058384917179</v>
      </c>
      <c r="H26" s="36">
        <f>(+C26/table9!C26)*100</f>
        <v>1.3663090129673501</v>
      </c>
      <c r="I26" s="36">
        <f>(+D26/table9!C26)*100</f>
        <v>0.10191346797569704</v>
      </c>
      <c r="J26" s="36">
        <f>(E26/table9!C26)*100</f>
        <v>0.18718335754867071</v>
      </c>
    </row>
    <row r="27" spans="1:10">
      <c r="A27" s="3" t="s">
        <v>14</v>
      </c>
      <c r="B27" s="1">
        <f t="shared" si="0"/>
        <v>621508110</v>
      </c>
      <c r="C27" s="40">
        <v>530439861</v>
      </c>
      <c r="D27" s="2">
        <v>46452087</v>
      </c>
      <c r="E27" s="2">
        <v>44616162</v>
      </c>
      <c r="F27" s="2"/>
      <c r="G27" s="36">
        <f>+B27/table9!C27*100</f>
        <v>2.2423372258816228</v>
      </c>
      <c r="H27" s="36">
        <f>(+C27/table9!C27)*100</f>
        <v>1.9137723664004538</v>
      </c>
      <c r="I27" s="36">
        <f>(+D27/table9!C27)*100</f>
        <v>0.16759434386140479</v>
      </c>
      <c r="J27" s="36">
        <f>(E27/table9!C27)*100</f>
        <v>0.16097051561976411</v>
      </c>
    </row>
    <row r="28" spans="1:10">
      <c r="A28" s="3" t="s">
        <v>15</v>
      </c>
      <c r="B28" s="1">
        <f t="shared" si="0"/>
        <v>17894862.23</v>
      </c>
      <c r="C28" s="40">
        <v>17208277</v>
      </c>
      <c r="D28" s="2">
        <v>686585.23</v>
      </c>
      <c r="E28" s="2">
        <v>0</v>
      </c>
      <c r="F28" s="2"/>
      <c r="G28" s="36">
        <f>+B28/table9!C28*100</f>
        <v>1.1489214086108601</v>
      </c>
      <c r="H28" s="36">
        <f>(+C28/table9!C28)*100</f>
        <v>1.1048399030119755</v>
      </c>
      <c r="I28" s="36">
        <f>(+D28/table9!C28)*100</f>
        <v>4.4081505598884477E-2</v>
      </c>
      <c r="J28" s="36">
        <f>(E28/table9!C28)*100</f>
        <v>0</v>
      </c>
    </row>
    <row r="29" spans="1:10">
      <c r="A29" s="3"/>
      <c r="B29" s="1"/>
      <c r="C29" s="2"/>
      <c r="D29" s="2"/>
      <c r="E29" s="2"/>
      <c r="F29" s="2"/>
      <c r="G29" s="36"/>
      <c r="H29" s="36"/>
      <c r="I29" s="36"/>
      <c r="J29" s="36"/>
    </row>
    <row r="30" spans="1:10">
      <c r="A30" s="3" t="s">
        <v>16</v>
      </c>
      <c r="B30" s="1">
        <f t="shared" si="0"/>
        <v>2194937213</v>
      </c>
      <c r="C30" s="40">
        <v>1476981059</v>
      </c>
      <c r="D30" s="2">
        <v>173162271</v>
      </c>
      <c r="E30" s="2">
        <v>544793883</v>
      </c>
      <c r="F30" s="2"/>
      <c r="G30" s="36">
        <f>+B30/table9!C30*100</f>
        <v>2.2654243515964878</v>
      </c>
      <c r="H30" s="36">
        <f>(+C30/table9!C30)*100</f>
        <v>1.5244121053158202</v>
      </c>
      <c r="I30" s="36">
        <f>(+D30/table9!C30)*100</f>
        <v>0.17872311935746943</v>
      </c>
      <c r="J30" s="36">
        <f>(E30/table9!C30)*100</f>
        <v>0.56228912692319821</v>
      </c>
    </row>
    <row r="31" spans="1:10">
      <c r="A31" s="3" t="s">
        <v>17</v>
      </c>
      <c r="B31" s="1">
        <f t="shared" si="0"/>
        <v>759998149.12</v>
      </c>
      <c r="C31" s="40">
        <v>630744528.12</v>
      </c>
      <c r="D31" s="2">
        <v>55522455</v>
      </c>
      <c r="E31" s="2">
        <v>73731166</v>
      </c>
      <c r="F31" s="2"/>
      <c r="G31" s="36">
        <f>+B31/table9!C31*100</f>
        <v>1.6990486981955346</v>
      </c>
      <c r="H31" s="36">
        <f>(+C31/table9!C31)*100</f>
        <v>1.4100898411885896</v>
      </c>
      <c r="I31" s="36">
        <f>(+D31/table9!C31)*100</f>
        <v>0.12412576925036045</v>
      </c>
      <c r="J31" s="36">
        <f>(E31/table9!C31)*100</f>
        <v>0.16483308775658465</v>
      </c>
    </row>
    <row r="32" spans="1:10">
      <c r="A32" s="3" t="s">
        <v>18</v>
      </c>
      <c r="B32" s="1">
        <f t="shared" si="0"/>
        <v>63741591.200000003</v>
      </c>
      <c r="C32" s="40">
        <v>51228247</v>
      </c>
      <c r="D32" s="2">
        <v>12513344.199999999</v>
      </c>
      <c r="E32" s="2">
        <v>0</v>
      </c>
      <c r="F32" s="2"/>
      <c r="G32" s="36">
        <f>+B32/table9!C32*100</f>
        <v>1.5238584796860166</v>
      </c>
      <c r="H32" s="36">
        <f>(+C32/table9!C32)*100</f>
        <v>1.2247042648411284</v>
      </c>
      <c r="I32" s="36">
        <f>(+D32/table9!C32)*100</f>
        <v>0.29915421484488813</v>
      </c>
      <c r="J32" s="36">
        <f>(E32/table9!C32)*100</f>
        <v>0</v>
      </c>
    </row>
    <row r="33" spans="1:10">
      <c r="A33" s="3" t="s">
        <v>19</v>
      </c>
      <c r="B33" s="1">
        <f t="shared" si="0"/>
        <v>118208677.90000001</v>
      </c>
      <c r="C33" s="40">
        <v>93910979</v>
      </c>
      <c r="D33" s="2">
        <v>18957247.899999999</v>
      </c>
      <c r="E33" s="2">
        <v>5340451</v>
      </c>
      <c r="F33" s="2"/>
      <c r="G33" s="36">
        <f>+B33/table9!C33*100</f>
        <v>1.6411560308869237</v>
      </c>
      <c r="H33" s="36">
        <f>(+C33/table9!C33)*100</f>
        <v>1.3038177254865078</v>
      </c>
      <c r="I33" s="36">
        <f>(+D33/table9!C33)*100</f>
        <v>0.26319388959263085</v>
      </c>
      <c r="J33" s="36">
        <f>(E33/table9!C33)*100</f>
        <v>7.4144415807784803E-2</v>
      </c>
    </row>
    <row r="34" spans="1:10">
      <c r="A34" s="3" t="s">
        <v>20</v>
      </c>
      <c r="B34" s="1">
        <f t="shared" si="0"/>
        <v>10132656.4</v>
      </c>
      <c r="C34" s="40">
        <v>9620402.2200000007</v>
      </c>
      <c r="D34" s="2">
        <v>512254.18</v>
      </c>
      <c r="E34" s="2">
        <v>0</v>
      </c>
      <c r="F34" s="2"/>
      <c r="G34" s="36">
        <f>+B34/table9!C34*100</f>
        <v>1.2789595939347729</v>
      </c>
      <c r="H34" s="36">
        <f>(+C34/table9!C34)*100</f>
        <v>1.2143020774671081</v>
      </c>
      <c r="I34" s="36">
        <f>(+D34/table9!C34)*100</f>
        <v>6.4657516467664891E-2</v>
      </c>
      <c r="J34" s="36">
        <f>(E34/table9!C34)*100</f>
        <v>0</v>
      </c>
    </row>
    <row r="35" spans="1:10">
      <c r="A35" s="3"/>
      <c r="B35" s="1"/>
      <c r="C35" s="2"/>
      <c r="D35" s="2"/>
      <c r="E35" s="2"/>
      <c r="F35" s="2"/>
      <c r="G35" s="36"/>
      <c r="H35" s="36"/>
      <c r="I35" s="36"/>
      <c r="J35" s="36"/>
    </row>
    <row r="36" spans="1:10">
      <c r="A36" s="3" t="s">
        <v>21</v>
      </c>
      <c r="B36" s="1">
        <f t="shared" si="0"/>
        <v>38952259.25</v>
      </c>
      <c r="C36" s="40">
        <v>35338852</v>
      </c>
      <c r="D36" s="2">
        <v>242207.25</v>
      </c>
      <c r="E36" s="2">
        <v>3371200</v>
      </c>
      <c r="F36" s="2"/>
      <c r="G36" s="36">
        <f>+B36/table9!C36*100</f>
        <v>0.88047401589060204</v>
      </c>
      <c r="H36" s="36">
        <f>(+C36/table9!C36)*100</f>
        <v>0.79879682299566834</v>
      </c>
      <c r="I36" s="36">
        <f>(+D36/table9!C36)*100</f>
        <v>5.4748349438888851E-3</v>
      </c>
      <c r="J36" s="36">
        <f>(E36/table9!C36)*100</f>
        <v>7.6202357951044852E-2</v>
      </c>
    </row>
    <row r="37" spans="1:10">
      <c r="A37" s="3" t="s">
        <v>22</v>
      </c>
      <c r="B37" s="1">
        <f t="shared" si="0"/>
        <v>106508837.84</v>
      </c>
      <c r="C37" s="40">
        <v>94845452</v>
      </c>
      <c r="D37" s="2">
        <v>6001333.8399999999</v>
      </c>
      <c r="E37" s="2">
        <v>5662052</v>
      </c>
      <c r="F37" s="2"/>
      <c r="G37" s="36">
        <f>+B37/table9!C37*100</f>
        <v>1.4528076051334584</v>
      </c>
      <c r="H37" s="36">
        <f>(+C37/table9!C37)*100</f>
        <v>1.2937160593650918</v>
      </c>
      <c r="I37" s="36">
        <f>(+D37/table9!C37)*100</f>
        <v>8.1859718127751391E-2</v>
      </c>
      <c r="J37" s="36">
        <f>(E37/table9!C37)*100</f>
        <v>7.7231827640615147E-2</v>
      </c>
    </row>
    <row r="38" spans="1:10">
      <c r="A38" s="3" t="s">
        <v>23</v>
      </c>
      <c r="B38" s="1">
        <f t="shared" si="0"/>
        <v>51117252</v>
      </c>
      <c r="C38" s="40">
        <v>40396119</v>
      </c>
      <c r="D38" s="2">
        <v>0</v>
      </c>
      <c r="E38" s="2">
        <v>10721133</v>
      </c>
      <c r="F38" s="2"/>
      <c r="G38" s="36">
        <f>+B38/table9!C38*100</f>
        <v>1.3215023043651664</v>
      </c>
      <c r="H38" s="36">
        <f>(+C38/table9!C38)*100</f>
        <v>1.0443355669023342</v>
      </c>
      <c r="I38" s="36">
        <f>(+D38/table9!C38)*100</f>
        <v>0</v>
      </c>
      <c r="J38" s="36">
        <f>(E38/table9!C38)*100</f>
        <v>0.2771667374628321</v>
      </c>
    </row>
    <row r="39" spans="1:10">
      <c r="A39" s="12" t="s">
        <v>24</v>
      </c>
      <c r="B39" s="14">
        <f t="shared" si="0"/>
        <v>97876710.829999998</v>
      </c>
      <c r="C39" s="41">
        <v>77675525.329999998</v>
      </c>
      <c r="D39" s="13">
        <v>20201185.5</v>
      </c>
      <c r="E39" s="13"/>
      <c r="F39" s="13"/>
      <c r="G39" s="35">
        <f>+B39/table9!C39*100</f>
        <v>1.4306714139221814</v>
      </c>
      <c r="H39" s="35">
        <f>(+C39/table9!C39)*100</f>
        <v>1.1353891309653374</v>
      </c>
      <c r="I39" s="35">
        <f>(+D39/table9!C39)*100</f>
        <v>0.29528228295684417</v>
      </c>
      <c r="J39" s="35">
        <f>(E39/table9!C39)*100</f>
        <v>0</v>
      </c>
    </row>
    <row r="42" spans="1:10">
      <c r="C42" s="424"/>
      <c r="D42" s="424"/>
      <c r="E42" s="424"/>
    </row>
    <row r="43" spans="1:10">
      <c r="C43" s="424"/>
      <c r="D43" s="424"/>
      <c r="E43" s="424"/>
    </row>
    <row r="44" spans="1:10">
      <c r="C44" s="424"/>
      <c r="D44" s="424"/>
      <c r="E44" s="424"/>
    </row>
    <row r="45" spans="1:10">
      <c r="C45" s="424"/>
      <c r="D45" s="424"/>
      <c r="E45" s="424"/>
    </row>
    <row r="46" spans="1:10">
      <c r="C46" s="424"/>
      <c r="D46" s="424"/>
      <c r="E46" s="424"/>
    </row>
    <row r="47" spans="1:10">
      <c r="C47" s="424"/>
      <c r="D47" s="424"/>
      <c r="E47" s="424"/>
    </row>
    <row r="48" spans="1:10">
      <c r="C48" s="424"/>
      <c r="D48" s="424"/>
      <c r="E48" s="424"/>
    </row>
    <row r="49" spans="3:5">
      <c r="C49" s="424"/>
      <c r="D49" s="424"/>
      <c r="E49" s="424"/>
    </row>
    <row r="50" spans="3:5">
      <c r="C50" s="424"/>
      <c r="D50" s="424"/>
      <c r="E50" s="424"/>
    </row>
    <row r="51" spans="3:5">
      <c r="C51" s="424"/>
      <c r="D51" s="424"/>
      <c r="E51" s="424"/>
    </row>
    <row r="52" spans="3:5">
      <c r="C52" s="424"/>
      <c r="D52" s="424"/>
      <c r="E52" s="424"/>
    </row>
    <row r="53" spans="3:5">
      <c r="C53" s="424"/>
      <c r="D53" s="424"/>
      <c r="E53" s="424"/>
    </row>
    <row r="54" spans="3:5">
      <c r="C54" s="424"/>
      <c r="D54" s="424"/>
      <c r="E54" s="424"/>
    </row>
    <row r="55" spans="3:5">
      <c r="C55" s="424"/>
      <c r="D55" s="424"/>
      <c r="E55" s="424"/>
    </row>
    <row r="56" spans="3:5">
      <c r="C56" s="424"/>
      <c r="D56" s="424"/>
      <c r="E56" s="424"/>
    </row>
    <row r="57" spans="3:5">
      <c r="C57" s="424"/>
      <c r="D57" s="424"/>
      <c r="E57" s="424"/>
    </row>
    <row r="58" spans="3:5">
      <c r="C58" s="424"/>
      <c r="D58" s="424"/>
      <c r="E58" s="424"/>
    </row>
    <row r="59" spans="3:5">
      <c r="C59" s="424"/>
      <c r="D59" s="424"/>
      <c r="E59" s="424"/>
    </row>
    <row r="60" spans="3:5">
      <c r="C60" s="424"/>
      <c r="D60" s="424"/>
      <c r="E60" s="424"/>
    </row>
    <row r="61" spans="3:5">
      <c r="C61" s="424"/>
      <c r="D61" s="424"/>
      <c r="E61" s="424"/>
    </row>
    <row r="62" spans="3:5">
      <c r="C62" s="424"/>
      <c r="D62" s="424"/>
      <c r="E62" s="424"/>
    </row>
    <row r="63" spans="3:5">
      <c r="C63" s="424"/>
      <c r="D63" s="424"/>
      <c r="E63" s="424"/>
    </row>
    <row r="64" spans="3:5">
      <c r="C64" s="424"/>
      <c r="D64" s="424"/>
      <c r="E64" s="424"/>
    </row>
    <row r="65" spans="3:5">
      <c r="C65" s="424"/>
      <c r="D65" s="424"/>
      <c r="E65" s="424"/>
    </row>
    <row r="66" spans="3:5">
      <c r="C66" s="424"/>
      <c r="D66" s="424"/>
      <c r="E66" s="424"/>
    </row>
    <row r="67" spans="3:5">
      <c r="C67" s="424"/>
      <c r="D67" s="424"/>
      <c r="E67" s="424"/>
    </row>
    <row r="68" spans="3:5">
      <c r="C68" s="424"/>
      <c r="D68" s="424"/>
      <c r="E68" s="424"/>
    </row>
    <row r="69" spans="3:5">
      <c r="C69" s="424"/>
      <c r="D69" s="424"/>
      <c r="E69" s="424"/>
    </row>
  </sheetData>
  <mergeCells count="5">
    <mergeCell ref="A1:J1"/>
    <mergeCell ref="A3:J3"/>
    <mergeCell ref="A4:J4"/>
    <mergeCell ref="B6:E6"/>
    <mergeCell ref="G6:J6"/>
  </mergeCells>
  <phoneticPr fontId="0" type="noConversion"/>
  <printOptions horizontalCentered="1"/>
  <pageMargins left="0.59" right="0.56000000000000005" top="0.83" bottom="1" header="0.67" footer="0.5"/>
  <pageSetup scale="98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7"/>
  <sheetViews>
    <sheetView topLeftCell="A34" zoomScaleNormal="100" workbookViewId="0">
      <selection activeCell="M12" sqref="M12"/>
    </sheetView>
  </sheetViews>
  <sheetFormatPr defaultRowHeight="12.75"/>
  <cols>
    <col min="1" max="1" width="14.140625" style="82" customWidth="1"/>
    <col min="2" max="3" width="17.7109375" style="82" bestFit="1" customWidth="1"/>
    <col min="4" max="4" width="15" style="82" bestFit="1" customWidth="1"/>
    <col min="5" max="5" width="17.7109375" style="82" bestFit="1" customWidth="1"/>
    <col min="6" max="6" width="16" style="82" bestFit="1" customWidth="1"/>
    <col min="7" max="7" width="11.85546875" style="82" bestFit="1" customWidth="1"/>
    <col min="8" max="8" width="2.7109375" style="82" customWidth="1"/>
    <col min="9" max="12" width="9.140625" style="82"/>
    <col min="14" max="14" width="14" bestFit="1" customWidth="1"/>
    <col min="15" max="15" width="15.140625" bestFit="1" customWidth="1"/>
    <col min="16" max="16" width="14" bestFit="1" customWidth="1"/>
    <col min="17" max="17" width="12.28515625" bestFit="1" customWidth="1"/>
    <col min="18" max="18" width="11.85546875" bestFit="1" customWidth="1"/>
  </cols>
  <sheetData>
    <row r="1" spans="1:57">
      <c r="A1" s="474" t="s">
        <v>109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</row>
    <row r="2" spans="1:57">
      <c r="P2" s="424"/>
    </row>
    <row r="3" spans="1:57">
      <c r="A3" s="474" t="s">
        <v>276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P3" s="18"/>
    </row>
    <row r="4" spans="1:57">
      <c r="A4" s="474" t="s">
        <v>130</v>
      </c>
      <c r="B4" s="474"/>
      <c r="C4" s="474"/>
      <c r="D4" s="474"/>
      <c r="E4" s="474"/>
      <c r="F4" s="474"/>
      <c r="G4" s="474"/>
      <c r="H4" s="474"/>
      <c r="I4" s="474"/>
      <c r="J4" s="474"/>
      <c r="K4" s="474"/>
      <c r="L4" s="474"/>
    </row>
    <row r="5" spans="1:57" ht="13.5" thickBot="1">
      <c r="A5" s="23"/>
      <c r="B5" s="23"/>
      <c r="C5" s="23"/>
      <c r="D5" s="23"/>
      <c r="E5" s="23"/>
      <c r="F5" s="23"/>
      <c r="G5" s="23"/>
      <c r="H5" s="23"/>
      <c r="I5" s="47"/>
      <c r="J5" s="23"/>
      <c r="K5" s="23"/>
      <c r="L5" s="23"/>
    </row>
    <row r="6" spans="1:57" ht="15" customHeight="1" thickTop="1">
      <c r="A6" s="97" t="s">
        <v>75</v>
      </c>
      <c r="B6" s="98" t="s">
        <v>41</v>
      </c>
      <c r="C6" s="473" t="s">
        <v>78</v>
      </c>
      <c r="D6" s="473"/>
      <c r="E6" s="472"/>
      <c r="F6" s="472"/>
      <c r="G6" s="97"/>
      <c r="H6" s="97"/>
      <c r="I6" s="473" t="s">
        <v>80</v>
      </c>
      <c r="J6" s="473"/>
      <c r="K6" s="473"/>
      <c r="L6" s="473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</row>
    <row r="7" spans="1:57">
      <c r="A7" s="32" t="s">
        <v>31</v>
      </c>
      <c r="B7" s="99" t="s">
        <v>81</v>
      </c>
      <c r="C7" s="471" t="s">
        <v>75</v>
      </c>
      <c r="D7" s="471"/>
      <c r="E7" s="100"/>
      <c r="F7" s="100"/>
      <c r="G7" s="99" t="s">
        <v>77</v>
      </c>
      <c r="H7" s="99"/>
      <c r="I7" s="101"/>
      <c r="J7" s="101"/>
      <c r="K7" s="101"/>
      <c r="L7" s="101" t="s">
        <v>77</v>
      </c>
    </row>
    <row r="8" spans="1:57" ht="13.5" thickBot="1">
      <c r="A8" s="52" t="s">
        <v>129</v>
      </c>
      <c r="B8" s="102" t="s">
        <v>82</v>
      </c>
      <c r="C8" s="49" t="s">
        <v>76</v>
      </c>
      <c r="D8" s="49" t="s">
        <v>196</v>
      </c>
      <c r="E8" s="49" t="s">
        <v>42</v>
      </c>
      <c r="F8" s="49" t="s">
        <v>49</v>
      </c>
      <c r="G8" s="49" t="s">
        <v>79</v>
      </c>
      <c r="H8" s="49"/>
      <c r="I8" s="102" t="s">
        <v>75</v>
      </c>
      <c r="J8" s="102" t="s">
        <v>42</v>
      </c>
      <c r="K8" s="49" t="s">
        <v>49</v>
      </c>
      <c r="L8" s="49" t="s">
        <v>79</v>
      </c>
    </row>
    <row r="9" spans="1:57">
      <c r="A9" s="32" t="s">
        <v>0</v>
      </c>
      <c r="B9" s="116">
        <f t="shared" ref="B9:G9" si="0">SUM(B11:B38)</f>
        <v>11735047158.6</v>
      </c>
      <c r="C9" s="116">
        <f t="shared" si="0"/>
        <v>5722073815.6599998</v>
      </c>
      <c r="D9" s="116">
        <f t="shared" si="0"/>
        <v>92694721.48999998</v>
      </c>
      <c r="E9" s="116">
        <f t="shared" si="0"/>
        <v>5350482568.1899996</v>
      </c>
      <c r="F9" s="116">
        <f t="shared" si="0"/>
        <v>566179216.59999979</v>
      </c>
      <c r="G9" s="116">
        <f t="shared" si="0"/>
        <v>3616836.6600000006</v>
      </c>
      <c r="H9" s="104"/>
      <c r="I9" s="105">
        <f>IF(B9&lt;&gt;0,((+C9+D9)/B9),(IF(C9&lt;&gt;0,1,0)))</f>
        <v>0.49550448827030585</v>
      </c>
      <c r="J9" s="105">
        <f>IF($B9&lt;&gt;0,(E9/$B9),(IF(E9&lt;&gt;0,1,0)))</f>
        <v>0.45594044027926312</v>
      </c>
      <c r="K9" s="105">
        <f>IF($B9&lt;&gt;0,(F9/$B9),(IF(F9&lt;&gt;0,1,0)))</f>
        <v>4.8246863344309339E-2</v>
      </c>
      <c r="L9" s="105">
        <f>IF($B9&lt;&gt;0,(G9/$B9),(IF(G9&lt;&gt;0,1,0)))</f>
        <v>3.0820810612161971E-4</v>
      </c>
      <c r="N9" s="460"/>
      <c r="O9" s="20"/>
    </row>
    <row r="10" spans="1:57">
      <c r="A10" s="32"/>
      <c r="B10" s="106"/>
      <c r="C10" s="107"/>
      <c r="D10" s="50"/>
      <c r="E10" s="101"/>
      <c r="F10" s="101"/>
      <c r="G10" s="101"/>
      <c r="H10" s="101"/>
      <c r="I10" s="108"/>
      <c r="J10" s="108"/>
      <c r="K10" s="108"/>
      <c r="L10" s="108"/>
      <c r="O10" s="3"/>
    </row>
    <row r="11" spans="1:57">
      <c r="A11" s="23" t="s">
        <v>1</v>
      </c>
      <c r="B11" s="117">
        <f t="shared" ref="B11:B38" si="1">SUM(C11:G11)</f>
        <v>117566304.11999999</v>
      </c>
      <c r="C11" s="136">
        <v>29418144</v>
      </c>
      <c r="D11" s="136">
        <v>555488.13</v>
      </c>
      <c r="E11" s="136">
        <v>77081295.269999996</v>
      </c>
      <c r="F11" s="169">
        <v>10394044.489999998</v>
      </c>
      <c r="G11" s="136">
        <v>117332.23</v>
      </c>
      <c r="H11" s="86"/>
      <c r="I11" s="88">
        <f t="shared" ref="I11:I38" si="2">IF(B11&lt;&gt;0,((+C11+D11)/B11*100),(IF(C11&lt;&gt;0,1,0)))</f>
        <v>25.495087520490479</v>
      </c>
      <c r="J11" s="88">
        <f>IF($B11&lt;&gt;0,(E11/$B11*100),(IF(E11&lt;&gt;0,1,0)))</f>
        <v>65.564105163434476</v>
      </c>
      <c r="K11" s="88">
        <f t="shared" ref="K11:L15" si="3">IF($B11&lt;&gt;0,(F11/$B11*100),(IF(F11&lt;&gt;0,1,0)))</f>
        <v>8.84100641574204</v>
      </c>
      <c r="L11" s="88">
        <f t="shared" si="3"/>
        <v>9.9800900333006065E-2</v>
      </c>
      <c r="M11" s="18"/>
      <c r="N11" s="424"/>
      <c r="O11" s="40"/>
      <c r="P11" s="424"/>
      <c r="Q11" s="424"/>
      <c r="R11" s="424"/>
    </row>
    <row r="12" spans="1:57">
      <c r="A12" s="82" t="s">
        <v>2</v>
      </c>
      <c r="B12" s="90">
        <f t="shared" si="1"/>
        <v>1001190728.4299999</v>
      </c>
      <c r="C12" s="136">
        <v>603483250</v>
      </c>
      <c r="D12" s="136">
        <v>2783380.73</v>
      </c>
      <c r="E12" s="136">
        <v>352472593.81</v>
      </c>
      <c r="F12" s="169">
        <v>41854047.890000008</v>
      </c>
      <c r="G12" s="136">
        <v>597456</v>
      </c>
      <c r="H12" s="89"/>
      <c r="I12" s="88">
        <f t="shared" si="2"/>
        <v>60.554559037987367</v>
      </c>
      <c r="J12" s="88">
        <f>IF($B12&lt;&gt;0,(E12/$B12*100),(IF(E12&lt;&gt;0,1,0)))</f>
        <v>35.20533938250945</v>
      </c>
      <c r="K12" s="88">
        <f t="shared" si="3"/>
        <v>4.1804270356790774</v>
      </c>
      <c r="L12" s="88">
        <f t="shared" si="3"/>
        <v>5.9674543824121337E-2</v>
      </c>
      <c r="N12" s="424"/>
      <c r="O12" s="40"/>
      <c r="P12" s="424"/>
      <c r="Q12" s="424"/>
      <c r="R12" s="424"/>
    </row>
    <row r="13" spans="1:57">
      <c r="A13" s="82" t="s">
        <v>3</v>
      </c>
      <c r="B13" s="90">
        <f>SUM(C14:G14)</f>
        <v>1423694677.8000002</v>
      </c>
      <c r="C13" s="136">
        <v>254684807.99000001</v>
      </c>
      <c r="D13" s="136">
        <v>9200427.6500000004</v>
      </c>
      <c r="E13" s="136">
        <v>908390752.5999999</v>
      </c>
      <c r="F13" s="169">
        <v>119769848.04999995</v>
      </c>
      <c r="G13" s="136">
        <v>-24283854.300000001</v>
      </c>
      <c r="H13" s="89"/>
      <c r="I13" s="88">
        <f>IF(B13&lt;&gt;0,((+C14+D14)/B13*100),(IF(C14&lt;&gt;0,1,0)))</f>
        <v>52.238625825956561</v>
      </c>
      <c r="J13" s="88">
        <f>IF($B13&lt;&gt;0,(E14/$B13*100),(IF(E14&lt;&gt;0,1,0)))</f>
        <v>42.111713943221154</v>
      </c>
      <c r="K13" s="88">
        <f>IF($B13&lt;&gt;0,(F14/$B13*100),(IF(F14&lt;&gt;0,1,0)))</f>
        <v>4.5067868848922936</v>
      </c>
      <c r="L13" s="88">
        <f>IF($B13&lt;&gt;0,(G14/$B13*100),(IF(G14&lt;&gt;0,1,0)))</f>
        <v>1.1428733459299865</v>
      </c>
      <c r="N13" s="424"/>
      <c r="O13" s="40"/>
      <c r="P13" s="424"/>
      <c r="Q13" s="424"/>
      <c r="R13" s="424"/>
    </row>
    <row r="14" spans="1:57">
      <c r="A14" s="82" t="s">
        <v>4</v>
      </c>
      <c r="B14" s="90">
        <f>SUM(C13:G13)</f>
        <v>1267761981.99</v>
      </c>
      <c r="C14" s="136">
        <v>738074687</v>
      </c>
      <c r="D14" s="136">
        <v>5643848.6399999997</v>
      </c>
      <c r="E14" s="136">
        <v>599542230.1400001</v>
      </c>
      <c r="F14" s="169">
        <v>64162885.020000003</v>
      </c>
      <c r="G14" s="136">
        <v>16271027</v>
      </c>
      <c r="H14" s="89"/>
      <c r="I14" s="88">
        <f>IF(B14&lt;&gt;0,((+C13+D13)/B14*100),(IF(C13&lt;&gt;0,1,0)))</f>
        <v>20.815045678036551</v>
      </c>
      <c r="J14" s="88">
        <f>IF($B14&lt;&gt;0,(E13/$B14*100),(IF(E13&lt;&gt;0,1,0)))</f>
        <v>71.653099359716023</v>
      </c>
      <c r="K14" s="88">
        <f>IF($B14&lt;&gt;0,(F13/$B14*100),(IF(F13&lt;&gt;0,1,0)))</f>
        <v>9.4473449867930093</v>
      </c>
      <c r="L14" s="88">
        <f>IF($B14&lt;&gt;0,(G13/$B14*100),(IF(G13&lt;&gt;0,1,0)))</f>
        <v>-1.915490024545597</v>
      </c>
      <c r="N14" s="424"/>
      <c r="O14" s="40"/>
      <c r="P14" s="424"/>
      <c r="Q14" s="424"/>
      <c r="R14" s="424"/>
    </row>
    <row r="15" spans="1:57">
      <c r="A15" s="82" t="s">
        <v>5</v>
      </c>
      <c r="B15" s="90">
        <f t="shared" si="1"/>
        <v>207577009.89000002</v>
      </c>
      <c r="C15" s="136">
        <v>115808239</v>
      </c>
      <c r="D15" s="136">
        <v>785646.33</v>
      </c>
      <c r="E15" s="136">
        <v>82004552.849999994</v>
      </c>
      <c r="F15" s="169">
        <v>8483979.8500000015</v>
      </c>
      <c r="G15" s="136">
        <v>494591.86</v>
      </c>
      <c r="H15" s="89"/>
      <c r="I15" s="88">
        <f t="shared" si="2"/>
        <v>56.168978150222834</v>
      </c>
      <c r="J15" s="88">
        <f>IF($B15&lt;&gt;0,(E15/$B15*100),(IF(E15&lt;&gt;0,1,0)))</f>
        <v>39.505604639673805</v>
      </c>
      <c r="K15" s="88">
        <f t="shared" si="3"/>
        <v>4.087148116497036</v>
      </c>
      <c r="L15" s="88">
        <f t="shared" si="3"/>
        <v>0.23826909360631796</v>
      </c>
      <c r="N15" s="424"/>
      <c r="O15" s="40"/>
      <c r="P15" s="424"/>
      <c r="Q15" s="424"/>
      <c r="R15" s="424"/>
    </row>
    <row r="16" spans="1:57">
      <c r="B16" s="90"/>
      <c r="C16" s="136"/>
      <c r="D16" s="136"/>
      <c r="E16" s="136"/>
      <c r="F16" s="169"/>
      <c r="G16" s="136"/>
      <c r="H16" s="89"/>
      <c r="I16" s="88"/>
      <c r="J16" s="88"/>
      <c r="K16" s="88"/>
      <c r="L16" s="88"/>
      <c r="N16" s="424"/>
      <c r="O16" s="40"/>
      <c r="P16" s="424"/>
      <c r="Q16" s="424"/>
      <c r="R16" s="424"/>
    </row>
    <row r="17" spans="1:18">
      <c r="A17" s="82" t="s">
        <v>6</v>
      </c>
      <c r="B17" s="90">
        <f t="shared" si="1"/>
        <v>67041415.109999992</v>
      </c>
      <c r="C17" s="136">
        <v>13437486</v>
      </c>
      <c r="D17" s="136">
        <v>474425.28</v>
      </c>
      <c r="E17" s="136">
        <v>48504623.959999993</v>
      </c>
      <c r="F17" s="169">
        <v>4624879.8699999992</v>
      </c>
      <c r="G17" s="136"/>
      <c r="H17" s="89"/>
      <c r="I17" s="88">
        <f t="shared" si="2"/>
        <v>20.751219611300954</v>
      </c>
      <c r="J17" s="88">
        <f>IF($B17&lt;&gt;0,(E17/$B17*100),(IF(E17&lt;&gt;0,1,0)))</f>
        <v>72.35023884924675</v>
      </c>
      <c r="K17" s="88">
        <f t="shared" ref="K17:L21" si="4">IF($B17&lt;&gt;0,(F17/$B17*100),(IF(F17&lt;&gt;0,1,0)))</f>
        <v>6.8985415394522978</v>
      </c>
      <c r="L17" s="88">
        <f t="shared" si="4"/>
        <v>0</v>
      </c>
      <c r="N17" s="424"/>
      <c r="O17" s="40"/>
      <c r="P17" s="424"/>
      <c r="Q17" s="424"/>
      <c r="R17" s="424"/>
    </row>
    <row r="18" spans="1:18">
      <c r="A18" s="82" t="s">
        <v>7</v>
      </c>
      <c r="B18" s="90">
        <f t="shared" si="1"/>
        <v>321118781.87999994</v>
      </c>
      <c r="C18" s="136">
        <v>172875135</v>
      </c>
      <c r="D18" s="136">
        <v>1215101.5700000003</v>
      </c>
      <c r="E18" s="136">
        <v>134766236.07999998</v>
      </c>
      <c r="F18" s="169">
        <v>11073156.029999997</v>
      </c>
      <c r="G18" s="136">
        <v>1189153.2</v>
      </c>
      <c r="H18" s="89"/>
      <c r="I18" s="88">
        <f t="shared" si="2"/>
        <v>54.213657497946166</v>
      </c>
      <c r="J18" s="88">
        <f>IF($B18&lt;&gt;0,(E18/$B18*100),(IF(E18&lt;&gt;0,1,0)))</f>
        <v>41.967721505109992</v>
      </c>
      <c r="K18" s="88">
        <f t="shared" si="4"/>
        <v>3.4483053171701328</v>
      </c>
      <c r="L18" s="88">
        <f t="shared" si="4"/>
        <v>0.3703156797737166</v>
      </c>
      <c r="N18" s="424"/>
      <c r="O18" s="40"/>
      <c r="P18" s="424"/>
      <c r="Q18" s="424"/>
      <c r="R18" s="424"/>
    </row>
    <row r="19" spans="1:18">
      <c r="A19" s="82" t="s">
        <v>8</v>
      </c>
      <c r="B19" s="90">
        <f t="shared" si="1"/>
        <v>187573871.37</v>
      </c>
      <c r="C19" s="136">
        <v>75523845</v>
      </c>
      <c r="D19" s="136">
        <v>589243.70000000007</v>
      </c>
      <c r="E19" s="136">
        <v>101384372.23999999</v>
      </c>
      <c r="F19" s="169">
        <v>10047466.429999998</v>
      </c>
      <c r="G19" s="136">
        <v>28944</v>
      </c>
      <c r="H19" s="89"/>
      <c r="I19" s="88">
        <f>IF(B19&lt;&gt;0,((+C19+D19)/B19*100),(IF(C19&lt;&gt;0,1,0)))</f>
        <v>40.577660494015532</v>
      </c>
      <c r="J19" s="88">
        <f>IF($B19&lt;&gt;0,(E19/$B19*100),(IF(E19&lt;&gt;0,1,0)))</f>
        <v>54.050370395146139</v>
      </c>
      <c r="K19" s="88">
        <f t="shared" si="4"/>
        <v>5.3565383902434931</v>
      </c>
      <c r="L19" s="88">
        <f t="shared" si="4"/>
        <v>1.543072059482439E-2</v>
      </c>
      <c r="N19" s="424"/>
      <c r="O19" s="40"/>
      <c r="P19" s="424"/>
      <c r="Q19" s="424"/>
      <c r="R19" s="424"/>
    </row>
    <row r="20" spans="1:18">
      <c r="A20" s="82" t="s">
        <v>9</v>
      </c>
      <c r="B20" s="90">
        <f t="shared" si="1"/>
        <v>339670634.18999994</v>
      </c>
      <c r="C20" s="136">
        <v>161921600</v>
      </c>
      <c r="D20" s="136">
        <v>3109553.8599999994</v>
      </c>
      <c r="E20" s="136">
        <v>162537588.29999998</v>
      </c>
      <c r="F20" s="169">
        <v>12101892.029999997</v>
      </c>
      <c r="G20" s="136"/>
      <c r="H20" s="89"/>
      <c r="I20" s="88">
        <f t="shared" si="2"/>
        <v>48.585640690883899</v>
      </c>
      <c r="J20" s="88">
        <f>IF($B20&lt;&gt;0,(E20/$B20*100),(IF(E20&lt;&gt;0,1,0)))</f>
        <v>47.851527903669798</v>
      </c>
      <c r="K20" s="88">
        <f t="shared" si="4"/>
        <v>3.5628314054463184</v>
      </c>
      <c r="L20" s="88">
        <f t="shared" si="4"/>
        <v>0</v>
      </c>
      <c r="N20" s="424"/>
      <c r="O20" s="40"/>
      <c r="P20" s="424"/>
      <c r="Q20" s="424"/>
      <c r="R20" s="424"/>
    </row>
    <row r="21" spans="1:18">
      <c r="A21" s="82" t="s">
        <v>10</v>
      </c>
      <c r="B21" s="90">
        <f t="shared" si="1"/>
        <v>61567295.379999995</v>
      </c>
      <c r="C21" s="136">
        <v>18531907</v>
      </c>
      <c r="D21" s="136">
        <v>656310.54</v>
      </c>
      <c r="E21" s="136">
        <v>36886678.689999998</v>
      </c>
      <c r="F21" s="169">
        <v>5492399.1500000004</v>
      </c>
      <c r="G21" s="136"/>
      <c r="H21" s="89"/>
      <c r="I21" s="88">
        <f t="shared" si="2"/>
        <v>31.166250558138454</v>
      </c>
      <c r="J21" s="88">
        <f>IF($B21&lt;&gt;0,(E21/$B21*100),(IF(E21&lt;&gt;0,1,0)))</f>
        <v>59.912780742326646</v>
      </c>
      <c r="K21" s="88">
        <f t="shared" si="4"/>
        <v>8.9209686995349067</v>
      </c>
      <c r="L21" s="88">
        <f t="shared" si="4"/>
        <v>0</v>
      </c>
      <c r="N21" s="424"/>
      <c r="O21" s="40"/>
      <c r="P21" s="424"/>
      <c r="Q21" s="424"/>
      <c r="R21" s="424"/>
    </row>
    <row r="22" spans="1:18">
      <c r="B22" s="90"/>
      <c r="C22" s="136"/>
      <c r="D22" s="136"/>
      <c r="E22" s="136"/>
      <c r="F22" s="169"/>
      <c r="G22" s="136"/>
      <c r="H22" s="89"/>
      <c r="I22" s="88"/>
      <c r="J22" s="88"/>
      <c r="K22" s="88"/>
      <c r="L22" s="88"/>
      <c r="N22" s="424"/>
      <c r="O22" s="40"/>
      <c r="P22" s="424"/>
      <c r="Q22" s="424"/>
      <c r="R22" s="424"/>
    </row>
    <row r="23" spans="1:18">
      <c r="A23" s="82" t="s">
        <v>11</v>
      </c>
      <c r="B23" s="90">
        <f t="shared" si="1"/>
        <v>500034389.75000006</v>
      </c>
      <c r="C23" s="136">
        <v>229533832</v>
      </c>
      <c r="D23" s="136">
        <v>20947683.509999998</v>
      </c>
      <c r="E23" s="136">
        <v>233055612.51000005</v>
      </c>
      <c r="F23" s="169">
        <v>16497261.73</v>
      </c>
      <c r="G23" s="136"/>
      <c r="H23" s="89"/>
      <c r="I23" s="88">
        <f t="shared" si="2"/>
        <v>50.092857740291038</v>
      </c>
      <c r="J23" s="88">
        <f>IF($B23&lt;&gt;0,(E23/$B23*100),(IF(E23&lt;&gt;0,1,0)))</f>
        <v>46.607916832784198</v>
      </c>
      <c r="K23" s="88">
        <f t="shared" ref="K23:L27" si="5">IF($B23&lt;&gt;0,(F23/$B23*100),(IF(F23&lt;&gt;0,1,0)))</f>
        <v>3.2992254269247483</v>
      </c>
      <c r="L23" s="88">
        <f t="shared" si="5"/>
        <v>0</v>
      </c>
      <c r="N23" s="424"/>
      <c r="O23" s="40"/>
      <c r="P23" s="424"/>
      <c r="Q23" s="424"/>
      <c r="R23" s="424"/>
    </row>
    <row r="24" spans="1:18">
      <c r="A24" s="82" t="s">
        <v>12</v>
      </c>
      <c r="B24" s="90">
        <f t="shared" si="1"/>
        <v>52732857.050000004</v>
      </c>
      <c r="C24" s="136">
        <v>26724279</v>
      </c>
      <c r="D24" s="136">
        <v>1253346.8400000001</v>
      </c>
      <c r="E24" s="136">
        <v>20873920.219999999</v>
      </c>
      <c r="F24" s="169">
        <v>3881310.9899999993</v>
      </c>
      <c r="G24" s="136"/>
      <c r="H24" s="89"/>
      <c r="I24" s="88">
        <f t="shared" si="2"/>
        <v>53.055395450074514</v>
      </c>
      <c r="J24" s="88">
        <f>IF($B24&lt;&gt;0,(E24/$B24*100),(IF(E24&lt;&gt;0,1,0)))</f>
        <v>39.584277029040663</v>
      </c>
      <c r="K24" s="88">
        <f t="shared" si="5"/>
        <v>7.360327520884816</v>
      </c>
      <c r="L24" s="88">
        <f t="shared" si="5"/>
        <v>0</v>
      </c>
      <c r="N24" s="424"/>
      <c r="O24" s="40"/>
      <c r="P24" s="424"/>
      <c r="Q24" s="424"/>
      <c r="R24" s="424"/>
    </row>
    <row r="25" spans="1:18">
      <c r="A25" s="82" t="s">
        <v>13</v>
      </c>
      <c r="B25" s="90">
        <f t="shared" si="1"/>
        <v>460327503.59000003</v>
      </c>
      <c r="C25" s="136">
        <v>223667302</v>
      </c>
      <c r="D25" s="136">
        <v>4453513.12</v>
      </c>
      <c r="E25" s="136">
        <v>206260075.97999999</v>
      </c>
      <c r="F25" s="169">
        <v>19194945.440000009</v>
      </c>
      <c r="G25" s="136">
        <v>6751667.0499999998</v>
      </c>
      <c r="H25" s="89"/>
      <c r="I25" s="88">
        <f>IF(B25&lt;&gt;0,((+C25+D25)/B25*100),(IF(C25&lt;&gt;0,1,0)))</f>
        <v>49.556199301786755</v>
      </c>
      <c r="J25" s="88">
        <f>IF($B25&lt;&gt;0,(E25/$B25*100),(IF(E25&lt;&gt;0,1,0)))</f>
        <v>44.807245791620062</v>
      </c>
      <c r="K25" s="88">
        <f t="shared" si="5"/>
        <v>4.1698454448849036</v>
      </c>
      <c r="L25" s="88">
        <f t="shared" si="5"/>
        <v>1.4667094617082685</v>
      </c>
      <c r="N25" s="424"/>
      <c r="O25" s="40"/>
      <c r="P25" s="424"/>
      <c r="Q25" s="424"/>
      <c r="R25" s="424"/>
    </row>
    <row r="26" spans="1:18">
      <c r="A26" s="82" t="s">
        <v>14</v>
      </c>
      <c r="B26" s="90">
        <f t="shared" si="1"/>
        <v>783823855.50999999</v>
      </c>
      <c r="C26" s="136">
        <v>530439861</v>
      </c>
      <c r="D26" s="136">
        <v>6731819</v>
      </c>
      <c r="E26" s="136">
        <v>225931001.44999999</v>
      </c>
      <c r="F26" s="169">
        <v>19604956.059999995</v>
      </c>
      <c r="G26" s="136">
        <v>1116218</v>
      </c>
      <c r="H26" s="89"/>
      <c r="I26" s="88">
        <f t="shared" si="2"/>
        <v>68.532193326839462</v>
      </c>
      <c r="J26" s="88">
        <f>IF($B26&lt;&gt;0,(E26/$B26*100),(IF(E26&lt;&gt;0,1,0)))</f>
        <v>28.824205829126821</v>
      </c>
      <c r="K26" s="88">
        <f t="shared" si="5"/>
        <v>2.5011941040304144</v>
      </c>
      <c r="L26" s="88">
        <f t="shared" si="5"/>
        <v>0.14240674000330414</v>
      </c>
      <c r="N26" s="424"/>
      <c r="O26" s="40"/>
      <c r="P26" s="424"/>
      <c r="Q26" s="424"/>
      <c r="R26" s="424"/>
    </row>
    <row r="27" spans="1:18">
      <c r="A27" s="82" t="s">
        <v>15</v>
      </c>
      <c r="B27" s="90">
        <f t="shared" si="1"/>
        <v>29369473.670000002</v>
      </c>
      <c r="C27" s="136">
        <v>17208277</v>
      </c>
      <c r="D27" s="136">
        <v>320974.39</v>
      </c>
      <c r="E27" s="136">
        <v>9664874.2799999993</v>
      </c>
      <c r="F27" s="169">
        <v>2175348.0000000005</v>
      </c>
      <c r="G27" s="136"/>
      <c r="H27" s="89"/>
      <c r="I27" s="88">
        <f t="shared" si="2"/>
        <v>59.685275898919429</v>
      </c>
      <c r="J27" s="88">
        <f>IF($B27&lt;&gt;0,(E27/$B27*100),(IF(E27&lt;&gt;0,1,0)))</f>
        <v>32.907890650666872</v>
      </c>
      <c r="K27" s="88">
        <f t="shared" si="5"/>
        <v>7.4068334504136875</v>
      </c>
      <c r="L27" s="88">
        <f t="shared" si="5"/>
        <v>0</v>
      </c>
      <c r="N27" s="424"/>
      <c r="O27" s="40"/>
      <c r="P27" s="424"/>
      <c r="Q27" s="424"/>
      <c r="R27" s="424"/>
    </row>
    <row r="28" spans="1:18">
      <c r="B28" s="90"/>
      <c r="C28" s="136"/>
      <c r="D28" s="136"/>
      <c r="E28" s="136"/>
      <c r="F28" s="169"/>
      <c r="G28" s="136"/>
      <c r="H28" s="89"/>
      <c r="I28" s="88"/>
      <c r="J28" s="88"/>
      <c r="K28" s="88"/>
      <c r="L28" s="88"/>
      <c r="N28" s="424"/>
      <c r="O28" s="40"/>
      <c r="P28" s="424"/>
      <c r="Q28" s="424"/>
      <c r="R28" s="424"/>
    </row>
    <row r="29" spans="1:18">
      <c r="A29" s="82" t="s">
        <v>16</v>
      </c>
      <c r="B29" s="90">
        <f t="shared" si="1"/>
        <v>2219685782.5599999</v>
      </c>
      <c r="C29" s="136">
        <v>1476981059</v>
      </c>
      <c r="D29" s="136">
        <v>11382628.52</v>
      </c>
      <c r="E29" s="136">
        <v>659375262.81999993</v>
      </c>
      <c r="F29" s="169">
        <v>71762253.219999984</v>
      </c>
      <c r="G29" s="136">
        <v>184579</v>
      </c>
      <c r="H29" s="89"/>
      <c r="I29" s="88">
        <f t="shared" si="2"/>
        <v>67.052899974132643</v>
      </c>
      <c r="J29" s="88">
        <f>IF($B29&lt;&gt;0,(E29/$B29*100),(IF(E29&lt;&gt;0,1,0)))</f>
        <v>29.705792955052029</v>
      </c>
      <c r="K29" s="88">
        <f t="shared" ref="K29:L29" si="6">IF($B29&lt;&gt;0,(F29/$B29*100),(IF(F29&lt;&gt;0,1,0)))</f>
        <v>3.23299152446863</v>
      </c>
      <c r="L29" s="88">
        <f t="shared" si="6"/>
        <v>8.3155463467050727E-3</v>
      </c>
      <c r="N29" s="424"/>
      <c r="O29" s="40"/>
      <c r="P29" s="424"/>
      <c r="Q29" s="424"/>
      <c r="R29" s="424"/>
    </row>
    <row r="30" spans="1:18">
      <c r="A30" s="82" t="s">
        <v>17</v>
      </c>
      <c r="B30" s="90">
        <f t="shared" si="1"/>
        <v>1736669629.8</v>
      </c>
      <c r="C30" s="136">
        <v>630744528.12</v>
      </c>
      <c r="D30" s="136">
        <v>16971958.759999994</v>
      </c>
      <c r="E30" s="136">
        <v>1004711162.5799999</v>
      </c>
      <c r="F30" s="169">
        <v>84241980.339999989</v>
      </c>
      <c r="G30" s="136"/>
      <c r="H30" s="89"/>
      <c r="I30" s="88">
        <f t="shared" ref="I30:I33" si="7">IF(B30&lt;&gt;0,((+C30+D30)/B30*100),(IF(C30&lt;&gt;0,1,0)))</f>
        <v>37.296471117226417</v>
      </c>
      <c r="J30" s="88">
        <f t="shared" ref="J30:J33" si="8">IF($B30&lt;&gt;0,(E30/$B30*100),(IF(E30&lt;&gt;0,1,0)))</f>
        <v>57.852751343138621</v>
      </c>
      <c r="K30" s="88">
        <f t="shared" ref="K30:K33" si="9">IF($B30&lt;&gt;0,(F30/$B30*100),(IF(F30&lt;&gt;0,1,0)))</f>
        <v>4.8507775396349588</v>
      </c>
      <c r="L30" s="88">
        <f t="shared" ref="L30:L33" si="10">IF($B30&lt;&gt;0,(G30/$B30*100),(IF(G30&lt;&gt;0,1,0)))</f>
        <v>0</v>
      </c>
      <c r="N30" s="424"/>
      <c r="O30" s="40"/>
      <c r="P30" s="424"/>
      <c r="Q30" s="424"/>
      <c r="R30" s="424"/>
    </row>
    <row r="31" spans="1:18">
      <c r="A31" s="82" t="s">
        <v>18</v>
      </c>
      <c r="B31" s="90">
        <f t="shared" si="1"/>
        <v>90666793.659999996</v>
      </c>
      <c r="C31" s="136">
        <v>51228247</v>
      </c>
      <c r="D31" s="136">
        <v>893406.26999999979</v>
      </c>
      <c r="E31" s="136">
        <v>33878505.549999997</v>
      </c>
      <c r="F31" s="169">
        <v>4666634.839999998</v>
      </c>
      <c r="G31" s="136"/>
      <c r="H31" s="89"/>
      <c r="I31" s="88">
        <f t="shared" si="7"/>
        <v>57.48703705731112</v>
      </c>
      <c r="J31" s="88">
        <f t="shared" si="8"/>
        <v>37.365946431329881</v>
      </c>
      <c r="K31" s="88">
        <f t="shared" si="9"/>
        <v>5.1470165113590038</v>
      </c>
      <c r="L31" s="88">
        <f t="shared" si="10"/>
        <v>0</v>
      </c>
      <c r="N31" s="424"/>
      <c r="O31" s="40"/>
      <c r="P31" s="424"/>
      <c r="Q31" s="424"/>
      <c r="R31" s="424"/>
    </row>
    <row r="32" spans="1:18">
      <c r="A32" s="82" t="s">
        <v>19</v>
      </c>
      <c r="B32" s="90">
        <f t="shared" si="1"/>
        <v>208251618.06999999</v>
      </c>
      <c r="C32" s="136">
        <v>93910979</v>
      </c>
      <c r="D32" s="136">
        <v>1145215.3499999999</v>
      </c>
      <c r="E32" s="136">
        <v>98321515.61999999</v>
      </c>
      <c r="F32" s="169">
        <v>14013601.109999999</v>
      </c>
      <c r="G32" s="136">
        <v>860306.99</v>
      </c>
      <c r="H32" s="89"/>
      <c r="I32" s="88">
        <f t="shared" si="7"/>
        <v>45.644876726983505</v>
      </c>
      <c r="J32" s="88">
        <f t="shared" si="8"/>
        <v>47.212845946268232</v>
      </c>
      <c r="K32" s="88">
        <f t="shared" si="9"/>
        <v>6.7291679363036607</v>
      </c>
      <c r="L32" s="88">
        <f t="shared" si="10"/>
        <v>0.41310939044460315</v>
      </c>
      <c r="N32" s="424"/>
      <c r="O32" s="40"/>
      <c r="P32" s="424"/>
      <c r="Q32" s="424"/>
      <c r="R32" s="424"/>
    </row>
    <row r="33" spans="1:256">
      <c r="A33" s="82" t="s">
        <v>20</v>
      </c>
      <c r="B33" s="90">
        <f t="shared" si="1"/>
        <v>42124188.870000005</v>
      </c>
      <c r="C33" s="136">
        <v>9620402.2200000007</v>
      </c>
      <c r="D33" s="136">
        <v>219276.12</v>
      </c>
      <c r="E33" s="136">
        <v>28540597.670000002</v>
      </c>
      <c r="F33" s="169">
        <v>3743912.86</v>
      </c>
      <c r="G33" s="136"/>
      <c r="H33" s="89"/>
      <c r="I33" s="88">
        <f t="shared" si="7"/>
        <v>23.358736640286075</v>
      </c>
      <c r="J33" s="88">
        <f t="shared" si="8"/>
        <v>67.753465255033163</v>
      </c>
      <c r="K33" s="88">
        <f t="shared" si="9"/>
        <v>8.8877981046807495</v>
      </c>
      <c r="L33" s="88">
        <f t="shared" si="10"/>
        <v>0</v>
      </c>
      <c r="N33" s="424"/>
      <c r="O33" s="40"/>
      <c r="P33" s="424"/>
      <c r="Q33" s="424"/>
      <c r="R33" s="424"/>
    </row>
    <row r="34" spans="1:256">
      <c r="H34" s="89"/>
      <c r="I34" s="88"/>
      <c r="J34" s="88"/>
      <c r="K34" s="88"/>
      <c r="L34" s="88"/>
    </row>
    <row r="35" spans="1:256">
      <c r="A35" s="82" t="s">
        <v>21</v>
      </c>
      <c r="B35" s="90">
        <f t="shared" si="1"/>
        <v>51563145.890000001</v>
      </c>
      <c r="C35" s="136">
        <v>35338852</v>
      </c>
      <c r="D35" s="136">
        <v>710371.51</v>
      </c>
      <c r="E35" s="136">
        <v>12727260.129999999</v>
      </c>
      <c r="F35" s="169">
        <v>2786662.2499999995</v>
      </c>
      <c r="G35" s="136"/>
      <c r="H35" s="89"/>
      <c r="I35" s="88">
        <f t="shared" si="2"/>
        <v>69.912769843221056</v>
      </c>
      <c r="J35" s="88">
        <f>IF($B35&lt;&gt;0,(E35/$B35*100),(IF(E35&lt;&gt;0,1,0)))</f>
        <v>24.68286197500662</v>
      </c>
      <c r="K35" s="88">
        <f t="shared" ref="K35:L38" si="11">IF($B35&lt;&gt;0,(F35/$B35*100),(IF(F35&lt;&gt;0,1,0)))</f>
        <v>5.4043681817723153</v>
      </c>
      <c r="L35" s="88">
        <f t="shared" si="11"/>
        <v>0</v>
      </c>
      <c r="N35" s="424"/>
      <c r="O35" s="40"/>
      <c r="P35" s="424"/>
      <c r="Q35" s="424"/>
      <c r="R35" s="424"/>
    </row>
    <row r="36" spans="1:256">
      <c r="A36" s="82" t="s">
        <v>22</v>
      </c>
      <c r="B36" s="90">
        <f t="shared" si="1"/>
        <v>278411947.51000005</v>
      </c>
      <c r="C36" s="136">
        <v>94845452</v>
      </c>
      <c r="D36" s="136">
        <v>1255191.99</v>
      </c>
      <c r="E36" s="136">
        <v>165703284.99000001</v>
      </c>
      <c r="F36" s="169">
        <v>16350097.060000002</v>
      </c>
      <c r="G36" s="136">
        <v>257921.47</v>
      </c>
      <c r="H36" s="89"/>
      <c r="I36" s="88">
        <f t="shared" si="2"/>
        <v>34.517428166960485</v>
      </c>
      <c r="J36" s="88">
        <f>IF($B36&lt;&gt;0,(E36/$B36*100),(IF(E36&lt;&gt;0,1,0)))</f>
        <v>59.517303934684143</v>
      </c>
      <c r="K36" s="88">
        <f t="shared" si="11"/>
        <v>5.8726276678240392</v>
      </c>
      <c r="L36" s="88">
        <f t="shared" si="11"/>
        <v>9.2640230531319395E-2</v>
      </c>
      <c r="N36" s="424"/>
      <c r="O36" s="40"/>
      <c r="P36" s="424"/>
      <c r="Q36" s="424"/>
      <c r="R36" s="424"/>
    </row>
    <row r="37" spans="1:256">
      <c r="A37" s="82" t="s">
        <v>23</v>
      </c>
      <c r="B37" s="90">
        <f t="shared" si="1"/>
        <v>182207596.37</v>
      </c>
      <c r="C37" s="136">
        <v>40396119</v>
      </c>
      <c r="D37" s="136">
        <v>633357.63</v>
      </c>
      <c r="E37" s="136">
        <v>128818296.53</v>
      </c>
      <c r="F37" s="169">
        <v>12328329.049999999</v>
      </c>
      <c r="G37" s="136">
        <v>31494.16</v>
      </c>
      <c r="H37" s="89"/>
      <c r="I37" s="88">
        <f t="shared" si="2"/>
        <v>22.517983578842379</v>
      </c>
      <c r="J37" s="88">
        <f>IF($B37&lt;&gt;0,(E37/$B37*100),(IF(E37&lt;&gt;0,1,0)))</f>
        <v>70.698642151238872</v>
      </c>
      <c r="K37" s="88">
        <f t="shared" si="11"/>
        <v>6.7660895020894003</v>
      </c>
      <c r="L37" s="88">
        <f t="shared" si="11"/>
        <v>1.7284767829353478E-2</v>
      </c>
      <c r="N37" s="424"/>
      <c r="O37" s="40"/>
      <c r="P37" s="424"/>
      <c r="Q37" s="424"/>
      <c r="R37" s="424"/>
    </row>
    <row r="38" spans="1:256">
      <c r="A38" s="119" t="s">
        <v>24</v>
      </c>
      <c r="B38" s="93">
        <f t="shared" si="1"/>
        <v>104415676.14</v>
      </c>
      <c r="C38" s="137">
        <v>77675525.329999998</v>
      </c>
      <c r="D38" s="137">
        <v>762552.05</v>
      </c>
      <c r="E38" s="137">
        <v>19050273.920000002</v>
      </c>
      <c r="F38" s="137">
        <v>6927324.8400000008</v>
      </c>
      <c r="G38" s="137"/>
      <c r="H38" s="92"/>
      <c r="I38" s="94">
        <f t="shared" si="2"/>
        <v>75.120978266549386</v>
      </c>
      <c r="J38" s="94">
        <f>IF($B38&lt;&gt;0,(E38/$B38*100),(IF(E38&lt;&gt;0,1,0)))</f>
        <v>18.244649294285555</v>
      </c>
      <c r="K38" s="94">
        <f t="shared" si="11"/>
        <v>6.6343724391650536</v>
      </c>
      <c r="L38" s="94">
        <f t="shared" si="11"/>
        <v>0</v>
      </c>
      <c r="N38" s="424"/>
      <c r="O38" s="40"/>
      <c r="P38" s="424"/>
      <c r="Q38" s="424"/>
      <c r="R38" s="424"/>
    </row>
    <row r="39" spans="1:256">
      <c r="A39" s="83"/>
      <c r="B39" s="90"/>
      <c r="C39" s="87"/>
      <c r="D39" s="87"/>
      <c r="E39" s="87"/>
      <c r="F39" s="87"/>
      <c r="G39" s="87"/>
      <c r="H39" s="86"/>
      <c r="I39" s="88"/>
      <c r="J39" s="88"/>
      <c r="K39" s="88"/>
      <c r="L39" s="88"/>
      <c r="O39" s="20"/>
    </row>
    <row r="40" spans="1:256">
      <c r="A40" s="131" t="s">
        <v>211</v>
      </c>
      <c r="C40" s="85"/>
      <c r="D40" s="89"/>
      <c r="E40" s="85"/>
      <c r="F40" s="85"/>
      <c r="G40" s="85"/>
      <c r="H40" s="85"/>
      <c r="I40" s="138"/>
      <c r="J40" s="138"/>
      <c r="K40" s="138"/>
      <c r="L40" s="85"/>
    </row>
    <row r="41" spans="1:256">
      <c r="A41" s="53" t="s">
        <v>270</v>
      </c>
      <c r="B41" s="53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</row>
    <row r="42" spans="1:256">
      <c r="A42" s="95"/>
      <c r="C42" s="85"/>
      <c r="D42" s="89"/>
      <c r="E42" s="85"/>
      <c r="F42" s="85"/>
      <c r="G42" s="85"/>
      <c r="H42" s="85"/>
      <c r="I42" s="85"/>
      <c r="J42" s="85"/>
      <c r="K42" s="85"/>
      <c r="L42" s="85"/>
    </row>
    <row r="43" spans="1:256">
      <c r="B43" s="461"/>
      <c r="C43" s="85"/>
      <c r="D43" s="89"/>
      <c r="E43" s="85"/>
      <c r="F43" s="85"/>
      <c r="G43" s="85"/>
      <c r="H43" s="85"/>
      <c r="I43" s="85"/>
      <c r="J43" s="85"/>
      <c r="K43" s="85"/>
      <c r="L43" s="85"/>
    </row>
    <row r="44" spans="1:256">
      <c r="C44" s="85"/>
      <c r="D44" s="89"/>
      <c r="E44" s="85"/>
      <c r="F44" s="85"/>
      <c r="G44" s="85"/>
      <c r="H44" s="85"/>
      <c r="I44" s="85"/>
      <c r="J44" s="85"/>
      <c r="K44" s="85"/>
      <c r="L44" s="85"/>
    </row>
    <row r="45" spans="1:256">
      <c r="C45" s="417"/>
      <c r="D45" s="417"/>
      <c r="E45" s="417"/>
      <c r="F45" s="417"/>
      <c r="G45" s="417"/>
    </row>
    <row r="46" spans="1:256">
      <c r="C46" s="417"/>
      <c r="D46" s="417"/>
      <c r="E46" s="417"/>
      <c r="F46" s="417"/>
      <c r="G46" s="417"/>
    </row>
    <row r="47" spans="1:256">
      <c r="C47" s="417"/>
      <c r="D47" s="417"/>
      <c r="E47" s="417"/>
      <c r="F47" s="417"/>
      <c r="G47" s="417"/>
    </row>
    <row r="48" spans="1:256">
      <c r="C48" s="417"/>
      <c r="D48" s="417"/>
      <c r="E48" s="417"/>
      <c r="F48" s="417"/>
      <c r="G48" s="417"/>
    </row>
    <row r="49" spans="3:7">
      <c r="C49" s="417"/>
      <c r="D49" s="417"/>
      <c r="E49" s="417"/>
      <c r="F49" s="417"/>
      <c r="G49" s="417"/>
    </row>
    <row r="50" spans="3:7">
      <c r="C50" s="417"/>
      <c r="D50" s="417"/>
      <c r="E50" s="417"/>
      <c r="F50" s="417"/>
      <c r="G50" s="417"/>
    </row>
    <row r="51" spans="3:7">
      <c r="C51" s="417"/>
      <c r="D51" s="417"/>
      <c r="E51" s="417"/>
      <c r="F51" s="417"/>
      <c r="G51" s="417"/>
    </row>
    <row r="52" spans="3:7">
      <c r="C52" s="417"/>
      <c r="D52" s="417"/>
      <c r="E52" s="417"/>
      <c r="F52" s="417"/>
      <c r="G52" s="417"/>
    </row>
    <row r="53" spans="3:7">
      <c r="C53" s="417"/>
      <c r="D53" s="417"/>
      <c r="E53" s="417"/>
      <c r="F53" s="417"/>
      <c r="G53" s="417"/>
    </row>
    <row r="54" spans="3:7">
      <c r="C54" s="417"/>
      <c r="D54" s="417"/>
      <c r="E54" s="417"/>
      <c r="F54" s="417"/>
      <c r="G54" s="417"/>
    </row>
    <row r="55" spans="3:7">
      <c r="C55" s="417"/>
      <c r="D55" s="417"/>
      <c r="E55" s="417"/>
      <c r="F55" s="417"/>
      <c r="G55" s="417"/>
    </row>
    <row r="56" spans="3:7">
      <c r="C56" s="417"/>
      <c r="D56" s="417"/>
      <c r="E56" s="417"/>
      <c r="F56" s="417"/>
      <c r="G56" s="417"/>
    </row>
    <row r="57" spans="3:7">
      <c r="C57" s="417"/>
      <c r="D57" s="417"/>
      <c r="E57" s="417"/>
      <c r="F57" s="417"/>
      <c r="G57" s="417"/>
    </row>
    <row r="58" spans="3:7">
      <c r="C58" s="417"/>
      <c r="D58" s="417"/>
      <c r="E58" s="417"/>
      <c r="F58" s="417"/>
      <c r="G58" s="417"/>
    </row>
    <row r="59" spans="3:7">
      <c r="C59" s="417"/>
      <c r="D59" s="417"/>
      <c r="E59" s="417"/>
      <c r="F59" s="417"/>
      <c r="G59" s="417"/>
    </row>
    <row r="60" spans="3:7">
      <c r="C60" s="417"/>
      <c r="D60" s="417"/>
      <c r="E60" s="417"/>
      <c r="F60" s="417"/>
      <c r="G60" s="417"/>
    </row>
    <row r="61" spans="3:7">
      <c r="C61" s="417"/>
      <c r="D61" s="417"/>
      <c r="E61" s="417"/>
      <c r="F61" s="417"/>
      <c r="G61" s="417"/>
    </row>
    <row r="62" spans="3:7">
      <c r="C62" s="417"/>
      <c r="D62" s="417"/>
      <c r="E62" s="417"/>
      <c r="F62" s="417"/>
      <c r="G62" s="417"/>
    </row>
    <row r="63" spans="3:7">
      <c r="C63" s="417"/>
      <c r="D63" s="417"/>
      <c r="E63" s="417"/>
      <c r="F63" s="417"/>
      <c r="G63" s="417"/>
    </row>
    <row r="64" spans="3:7">
      <c r="C64" s="417"/>
      <c r="D64" s="417"/>
      <c r="E64" s="417"/>
      <c r="F64" s="417"/>
      <c r="G64" s="417"/>
    </row>
    <row r="65" spans="3:7">
      <c r="C65" s="417"/>
      <c r="D65" s="417"/>
      <c r="E65" s="417"/>
      <c r="F65" s="417"/>
      <c r="G65" s="417"/>
    </row>
    <row r="66" spans="3:7">
      <c r="C66" s="417"/>
      <c r="D66" s="417"/>
      <c r="E66" s="417"/>
      <c r="F66" s="417"/>
      <c r="G66" s="417"/>
    </row>
    <row r="67" spans="3:7">
      <c r="C67" s="417"/>
      <c r="D67" s="417"/>
      <c r="E67" s="417"/>
      <c r="F67" s="417"/>
      <c r="G67" s="417"/>
    </row>
    <row r="68" spans="3:7">
      <c r="C68" s="417"/>
      <c r="D68" s="417"/>
      <c r="E68" s="417"/>
      <c r="F68" s="417"/>
      <c r="G68" s="417"/>
    </row>
    <row r="69" spans="3:7">
      <c r="C69" s="417"/>
      <c r="D69" s="417"/>
      <c r="E69" s="417"/>
      <c r="F69" s="417"/>
      <c r="G69" s="417"/>
    </row>
    <row r="70" spans="3:7">
      <c r="C70" s="417"/>
      <c r="D70" s="417"/>
      <c r="E70" s="417"/>
      <c r="F70" s="417"/>
      <c r="G70" s="417"/>
    </row>
    <row r="71" spans="3:7">
      <c r="C71" s="417"/>
      <c r="D71" s="417"/>
      <c r="E71" s="417"/>
      <c r="F71" s="417"/>
      <c r="G71" s="417"/>
    </row>
    <row r="73" spans="3:7">
      <c r="C73" s="417"/>
      <c r="D73" s="417"/>
      <c r="E73" s="417"/>
      <c r="F73" s="417"/>
      <c r="G73" s="417"/>
    </row>
    <row r="74" spans="3:7">
      <c r="C74" s="417"/>
      <c r="D74" s="417"/>
      <c r="E74" s="417"/>
      <c r="F74" s="417"/>
      <c r="G74" s="417"/>
    </row>
    <row r="75" spans="3:7">
      <c r="C75" s="417"/>
      <c r="D75" s="417"/>
      <c r="E75" s="417"/>
      <c r="F75" s="417"/>
      <c r="G75" s="417"/>
    </row>
    <row r="76" spans="3:7">
      <c r="C76" s="417"/>
      <c r="D76" s="417"/>
      <c r="E76" s="417"/>
      <c r="F76" s="417"/>
      <c r="G76" s="417"/>
    </row>
    <row r="77" spans="3:7">
      <c r="C77" s="417"/>
      <c r="D77" s="417"/>
      <c r="E77" s="417"/>
      <c r="F77" s="417"/>
      <c r="G77" s="417"/>
    </row>
  </sheetData>
  <mergeCells count="6">
    <mergeCell ref="A1:L1"/>
    <mergeCell ref="C7:D7"/>
    <mergeCell ref="C6:F6"/>
    <mergeCell ref="I6:L6"/>
    <mergeCell ref="A3:L3"/>
    <mergeCell ref="A4:L4"/>
  </mergeCells>
  <phoneticPr fontId="0" type="noConversion"/>
  <printOptions horizontalCentered="1"/>
  <pageMargins left="0.59" right="0.56000000000000005" top="0.83" bottom="1" header="0.67" footer="0.5"/>
  <pageSetup scale="85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74"/>
  <sheetViews>
    <sheetView topLeftCell="G1" zoomScaleNormal="100" workbookViewId="0">
      <selection activeCell="M12" sqref="M12"/>
    </sheetView>
  </sheetViews>
  <sheetFormatPr defaultRowHeight="12.75"/>
  <cols>
    <col min="1" max="1" width="14.140625" customWidth="1"/>
    <col min="2" max="2" width="14.85546875" customWidth="1"/>
    <col min="3" max="3" width="14.85546875" style="55" customWidth="1"/>
    <col min="4" max="4" width="13.28515625" style="55" customWidth="1"/>
    <col min="5" max="5" width="18.140625" style="55" customWidth="1"/>
    <col min="6" max="7" width="13.28515625" style="55" customWidth="1"/>
    <col min="8" max="11" width="9.140625" style="55"/>
    <col min="13" max="13" width="12.28515625" bestFit="1" customWidth="1"/>
    <col min="14" max="15" width="11.28515625" bestFit="1" customWidth="1"/>
    <col min="16" max="16" width="10.28515625" bestFit="1" customWidth="1"/>
    <col min="17" max="17" width="11.28515625" bestFit="1" customWidth="1"/>
  </cols>
  <sheetData>
    <row r="1" spans="1:58">
      <c r="A1" s="482" t="s">
        <v>85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</row>
    <row r="3" spans="1:58">
      <c r="A3" s="474" t="s">
        <v>275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</row>
    <row r="4" spans="1:58">
      <c r="A4" s="482"/>
      <c r="B4" s="482"/>
      <c r="C4" s="482"/>
      <c r="D4" s="482"/>
      <c r="E4" s="482"/>
      <c r="F4" s="482"/>
      <c r="G4" s="482"/>
      <c r="H4" s="482"/>
      <c r="I4" s="482"/>
      <c r="J4" s="482"/>
    </row>
    <row r="5" spans="1:58" ht="13.5" thickBot="1">
      <c r="B5" s="11"/>
      <c r="C5" s="184"/>
      <c r="D5" s="184"/>
      <c r="E5" s="184"/>
      <c r="F5" s="184"/>
      <c r="G5" s="184"/>
      <c r="H5" s="184"/>
      <c r="I5" s="184"/>
      <c r="J5" s="184"/>
      <c r="K5" s="184"/>
    </row>
    <row r="6" spans="1:58" ht="15" customHeight="1" thickTop="1">
      <c r="A6" s="6" t="s">
        <v>75</v>
      </c>
      <c r="B6" s="17" t="s">
        <v>41</v>
      </c>
      <c r="C6" s="484" t="s">
        <v>78</v>
      </c>
      <c r="D6" s="484"/>
      <c r="E6" s="484"/>
      <c r="F6" s="484"/>
      <c r="G6" s="186"/>
      <c r="H6" s="484" t="s">
        <v>80</v>
      </c>
      <c r="I6" s="484"/>
      <c r="J6" s="484"/>
      <c r="K6" s="484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</row>
    <row r="7" spans="1:58">
      <c r="A7" s="3" t="s">
        <v>31</v>
      </c>
      <c r="B7" s="9" t="s">
        <v>81</v>
      </c>
      <c r="C7" s="483" t="s">
        <v>75</v>
      </c>
      <c r="D7" s="483"/>
      <c r="E7" s="485" t="s">
        <v>42</v>
      </c>
      <c r="F7" s="485" t="s">
        <v>49</v>
      </c>
      <c r="G7" s="99" t="s">
        <v>77</v>
      </c>
      <c r="H7" s="64"/>
      <c r="I7" s="64"/>
      <c r="J7" s="64"/>
      <c r="K7" s="64" t="s">
        <v>77</v>
      </c>
    </row>
    <row r="8" spans="1:58" ht="13.5" thickBot="1">
      <c r="A8" s="7" t="s">
        <v>129</v>
      </c>
      <c r="B8" s="191" t="s">
        <v>82</v>
      </c>
      <c r="C8" s="79" t="s">
        <v>76</v>
      </c>
      <c r="D8" s="79" t="s">
        <v>111</v>
      </c>
      <c r="E8" s="486"/>
      <c r="F8" s="486"/>
      <c r="G8" s="49" t="s">
        <v>79</v>
      </c>
      <c r="H8" s="185" t="s">
        <v>75</v>
      </c>
      <c r="I8" s="185" t="s">
        <v>42</v>
      </c>
      <c r="J8" s="79" t="s">
        <v>49</v>
      </c>
      <c r="K8" s="79" t="s">
        <v>79</v>
      </c>
    </row>
    <row r="9" spans="1:58">
      <c r="A9" s="3" t="s">
        <v>0</v>
      </c>
      <c r="B9" s="59">
        <f t="shared" ref="B9:G9" si="0">SUM(B11:B38)</f>
        <v>973879772.45000005</v>
      </c>
      <c r="C9" s="139">
        <f t="shared" si="0"/>
        <v>503396099.83999991</v>
      </c>
      <c r="D9" s="139">
        <f t="shared" si="0"/>
        <v>56803320.75</v>
      </c>
      <c r="E9" s="139">
        <f t="shared" si="0"/>
        <v>282674395.38999999</v>
      </c>
      <c r="F9" s="139">
        <f t="shared" si="0"/>
        <v>2266294</v>
      </c>
      <c r="G9" s="139">
        <f t="shared" si="0"/>
        <v>128739662.47</v>
      </c>
      <c r="H9" s="140">
        <f>IF(B9&lt;&gt;0,((+C9+D9)/B9),(IF(C9&lt;&gt;0,1,0)))</f>
        <v>0.57522441315389483</v>
      </c>
      <c r="I9" s="140">
        <f>IF($B9&lt;&gt;0,(E9/$B9),(IF(E9&lt;&gt;0,1,0)))</f>
        <v>0.2902559467673026</v>
      </c>
      <c r="J9" s="140">
        <f>IF($B9&lt;&gt;0,(F9/$B9),(IF(F9&lt;&gt;0,1,0)))</f>
        <v>2.3270778017071441E-3</v>
      </c>
      <c r="K9" s="140">
        <f>IF($B9&lt;&gt;0,(G9/$B9),(IF(G9&lt;&gt;0,1,0)))</f>
        <v>0.13219256227709528</v>
      </c>
    </row>
    <row r="10" spans="1:58">
      <c r="A10" s="3"/>
      <c r="B10" s="60"/>
      <c r="C10" s="141"/>
      <c r="D10" s="73"/>
      <c r="E10" s="72"/>
      <c r="F10" s="69"/>
      <c r="G10" s="69"/>
      <c r="H10" s="142"/>
      <c r="I10" s="142"/>
      <c r="J10" s="142"/>
      <c r="K10" s="142"/>
      <c r="M10" s="460"/>
    </row>
    <row r="11" spans="1:58">
      <c r="A11" t="s">
        <v>1</v>
      </c>
      <c r="B11" s="109">
        <f>SUM(C11:G11)</f>
        <v>4864666.95</v>
      </c>
      <c r="C11" s="309">
        <v>887140.41</v>
      </c>
      <c r="D11" s="309">
        <v>331878.93</v>
      </c>
      <c r="E11" s="127">
        <v>3453528</v>
      </c>
      <c r="F11" s="309"/>
      <c r="G11" s="309">
        <v>192119.61</v>
      </c>
      <c r="H11" s="134">
        <f>IF(B11&lt;&gt;0,((+C11+D11)/B11*100),(IF(C11&lt;&gt;0,1,0)))</f>
        <v>25.058639214756521</v>
      </c>
      <c r="I11" s="134">
        <f>IF($B11&lt;&gt;0,(E11/$B11*100),(IF(E11&lt;&gt;0,1,0)))</f>
        <v>70.99207480174978</v>
      </c>
      <c r="J11" s="134">
        <f t="shared" ref="J11:K15" si="1">IF($B11&lt;&gt;0,(F11/$B11*100),(IF(F11&lt;&gt;0,1,0)))</f>
        <v>0</v>
      </c>
      <c r="K11" s="134">
        <f t="shared" si="1"/>
        <v>3.9492859834936898</v>
      </c>
      <c r="M11" s="424"/>
      <c r="N11" s="424"/>
      <c r="O11" s="424"/>
      <c r="P11" s="424"/>
      <c r="Q11" s="424"/>
    </row>
    <row r="12" spans="1:58">
      <c r="A12" t="s">
        <v>2</v>
      </c>
      <c r="B12" s="109">
        <f t="shared" ref="B12:B15" si="2">SUM(C12:G12)</f>
        <v>143608242</v>
      </c>
      <c r="C12" s="309">
        <v>23476681</v>
      </c>
      <c r="D12" s="309">
        <v>162054</v>
      </c>
      <c r="E12" s="127">
        <v>23432927</v>
      </c>
      <c r="F12" s="309"/>
      <c r="G12" s="309">
        <v>96536580</v>
      </c>
      <c r="H12" s="134">
        <f t="shared" ref="H12:H15" si="3">IF(B12&lt;&gt;0,((+C12+D12)/B12*100),(IF(C12&lt;&gt;0,1,0)))</f>
        <v>16.460569860607304</v>
      </c>
      <c r="I12" s="134">
        <f>IF($B12&lt;&gt;0,(E12/$B12*100),(IF(E12&lt;&gt;0,1,0)))</f>
        <v>16.317257751821792</v>
      </c>
      <c r="J12" s="134">
        <f t="shared" si="1"/>
        <v>0</v>
      </c>
      <c r="K12" s="134">
        <f t="shared" si="1"/>
        <v>67.222172387570893</v>
      </c>
      <c r="M12" s="424"/>
      <c r="N12" s="424"/>
      <c r="O12" s="424"/>
      <c r="P12" s="424"/>
      <c r="Q12" s="424"/>
    </row>
    <row r="13" spans="1:58">
      <c r="A13" t="s">
        <v>3</v>
      </c>
      <c r="B13" s="109">
        <f t="shared" si="2"/>
        <v>43398390.219999999</v>
      </c>
      <c r="C13" s="309">
        <v>9371157.1999999993</v>
      </c>
      <c r="D13" s="309">
        <v>605.34</v>
      </c>
      <c r="E13" s="127">
        <v>21682807.18</v>
      </c>
      <c r="F13" s="309"/>
      <c r="G13" s="309">
        <v>12343820.5</v>
      </c>
      <c r="H13" s="134">
        <f t="shared" si="3"/>
        <v>21.594723888355322</v>
      </c>
      <c r="I13" s="134">
        <f>IF($B13&lt;&gt;0,(E13/$B13*100),(IF(E13&lt;&gt;0,1,0)))</f>
        <v>49.9622383919843</v>
      </c>
      <c r="J13" s="134">
        <f t="shared" si="1"/>
        <v>0</v>
      </c>
      <c r="K13" s="134">
        <f t="shared" si="1"/>
        <v>28.443037719660381</v>
      </c>
      <c r="M13" s="424"/>
      <c r="N13" s="424"/>
      <c r="O13" s="424"/>
      <c r="P13" s="424"/>
      <c r="Q13" s="424"/>
    </row>
    <row r="14" spans="1:58">
      <c r="A14" t="s">
        <v>4</v>
      </c>
      <c r="B14" s="109">
        <f t="shared" si="2"/>
        <v>121262367</v>
      </c>
      <c r="C14" s="309">
        <v>70776166</v>
      </c>
      <c r="D14" s="309"/>
      <c r="E14" s="127">
        <v>50393347</v>
      </c>
      <c r="F14" s="309"/>
      <c r="G14" s="309">
        <v>92854</v>
      </c>
      <c r="H14" s="134">
        <f t="shared" si="3"/>
        <v>58.366142564246658</v>
      </c>
      <c r="I14" s="134">
        <f>IF($B14&lt;&gt;0,(E14/$B14*100),(IF(E14&lt;&gt;0,1,0)))</f>
        <v>41.557284627307332</v>
      </c>
      <c r="J14" s="134">
        <f t="shared" si="1"/>
        <v>0</v>
      </c>
      <c r="K14" s="134">
        <f t="shared" si="1"/>
        <v>7.6572808446003698E-2</v>
      </c>
      <c r="M14" s="424"/>
      <c r="N14" s="424"/>
      <c r="O14" s="424"/>
      <c r="P14" s="424"/>
      <c r="Q14" s="424"/>
    </row>
    <row r="15" spans="1:58">
      <c r="A15" t="s">
        <v>5</v>
      </c>
      <c r="B15" s="109">
        <f t="shared" si="2"/>
        <v>1815629.73</v>
      </c>
      <c r="C15" s="309">
        <v>1388861.08</v>
      </c>
      <c r="D15" s="309">
        <v>44.03</v>
      </c>
      <c r="E15" s="127">
        <v>426724.62</v>
      </c>
      <c r="F15" s="309"/>
      <c r="G15" s="309"/>
      <c r="H15" s="134">
        <f t="shared" si="3"/>
        <v>76.497156168510202</v>
      </c>
      <c r="I15" s="134">
        <f>IF($B15&lt;&gt;0,(E15/$B15*100),(IF(E15&lt;&gt;0,1,0)))</f>
        <v>23.502843831489805</v>
      </c>
      <c r="J15" s="134">
        <f t="shared" si="1"/>
        <v>0</v>
      </c>
      <c r="K15" s="134">
        <f t="shared" si="1"/>
        <v>0</v>
      </c>
      <c r="M15" s="424"/>
      <c r="N15" s="424"/>
      <c r="O15" s="424"/>
      <c r="P15" s="424"/>
      <c r="Q15" s="424"/>
    </row>
    <row r="16" spans="1:58">
      <c r="B16" s="109"/>
      <c r="C16" s="323"/>
      <c r="D16" s="323"/>
      <c r="E16" s="326"/>
      <c r="F16" s="323"/>
      <c r="G16" s="323"/>
      <c r="H16" s="134"/>
      <c r="I16" s="134"/>
      <c r="J16" s="134"/>
      <c r="K16" s="134"/>
      <c r="M16" s="424"/>
      <c r="N16" s="424"/>
      <c r="O16" s="424"/>
      <c r="P16" s="424"/>
      <c r="Q16" s="424"/>
    </row>
    <row r="17" spans="1:17">
      <c r="A17" t="s">
        <v>6</v>
      </c>
      <c r="B17" s="109">
        <f t="shared" ref="B17:B38" si="4">SUM(C17:G17)</f>
        <v>10417166.25</v>
      </c>
      <c r="C17" s="309"/>
      <c r="D17" s="309">
        <v>1141028.8700000001</v>
      </c>
      <c r="E17" s="127">
        <v>7199489.6699999999</v>
      </c>
      <c r="F17" s="309"/>
      <c r="G17" s="309">
        <v>2076647.71</v>
      </c>
      <c r="H17" s="134">
        <f t="shared" ref="H17:H38" si="5">IF(B17&lt;&gt;0,((+C17+D17)/B17*100),(IF(C17&lt;&gt;0,1,0)))</f>
        <v>10.953351829246269</v>
      </c>
      <c r="I17" s="134">
        <f>IF($B17&lt;&gt;0,(E17/$B17*100),(IF(E17&lt;&gt;0,1,0)))</f>
        <v>69.111786230732378</v>
      </c>
      <c r="J17" s="134">
        <f t="shared" ref="J17:K21" si="6">IF($B17&lt;&gt;0,(F17/$B17*100),(IF(F17&lt;&gt;0,1,0)))</f>
        <v>0</v>
      </c>
      <c r="K17" s="134">
        <f t="shared" si="6"/>
        <v>19.934861940021356</v>
      </c>
      <c r="M17" s="424"/>
      <c r="N17" s="424"/>
      <c r="O17" s="424"/>
      <c r="P17" s="424"/>
      <c r="Q17" s="424"/>
    </row>
    <row r="18" spans="1:17">
      <c r="A18" t="s">
        <v>7</v>
      </c>
      <c r="B18" s="109">
        <f t="shared" si="4"/>
        <v>4174760.96</v>
      </c>
      <c r="C18" s="309">
        <v>2991525.96</v>
      </c>
      <c r="D18" s="309"/>
      <c r="E18" s="127">
        <v>1183235</v>
      </c>
      <c r="F18" s="309"/>
      <c r="G18" s="309"/>
      <c r="H18" s="134">
        <f t="shared" si="5"/>
        <v>71.657419159155879</v>
      </c>
      <c r="I18" s="134">
        <f>IF($B18&lt;&gt;0,(E18/$B18*100),(IF(E18&lt;&gt;0,1,0)))</f>
        <v>28.342580840844118</v>
      </c>
      <c r="J18" s="134">
        <f t="shared" si="6"/>
        <v>0</v>
      </c>
      <c r="K18" s="134">
        <f t="shared" si="6"/>
        <v>0</v>
      </c>
      <c r="M18" s="424"/>
      <c r="N18" s="424"/>
      <c r="O18" s="424"/>
      <c r="P18" s="424"/>
      <c r="Q18" s="424"/>
    </row>
    <row r="19" spans="1:17">
      <c r="A19" t="s">
        <v>8</v>
      </c>
      <c r="B19" s="109">
        <f t="shared" si="4"/>
        <v>25488914.849999998</v>
      </c>
      <c r="C19" s="309">
        <v>16887621.27</v>
      </c>
      <c r="D19" s="309">
        <v>154811.88</v>
      </c>
      <c r="E19" s="127">
        <v>8446481.6999999993</v>
      </c>
      <c r="F19" s="309"/>
      <c r="G19" s="309"/>
      <c r="H19" s="134">
        <f t="shared" si="5"/>
        <v>66.862136934009172</v>
      </c>
      <c r="I19" s="134">
        <f>IF($B19&lt;&gt;0,(E19/$B19*100),(IF(E19&lt;&gt;0,1,0)))</f>
        <v>33.137863065990828</v>
      </c>
      <c r="J19" s="134">
        <f t="shared" si="6"/>
        <v>0</v>
      </c>
      <c r="K19" s="134">
        <f t="shared" si="6"/>
        <v>0</v>
      </c>
      <c r="M19" s="424"/>
      <c r="N19" s="424"/>
      <c r="O19" s="424"/>
      <c r="P19" s="424"/>
      <c r="Q19" s="424"/>
    </row>
    <row r="20" spans="1:17">
      <c r="A20" t="s">
        <v>9</v>
      </c>
      <c r="B20" s="109">
        <f t="shared" si="4"/>
        <v>17315390.240000002</v>
      </c>
      <c r="C20" s="309">
        <v>6778743.8700000001</v>
      </c>
      <c r="D20" s="309">
        <v>10.66</v>
      </c>
      <c r="E20" s="127">
        <v>10536635.710000001</v>
      </c>
      <c r="F20" s="309"/>
      <c r="G20" s="309"/>
      <c r="H20" s="134">
        <f t="shared" si="5"/>
        <v>39.148725128588261</v>
      </c>
      <c r="I20" s="134">
        <f>IF($B20&lt;&gt;0,(E20/$B20*100),(IF(E20&lt;&gt;0,1,0)))</f>
        <v>60.851274871411732</v>
      </c>
      <c r="J20" s="134">
        <f t="shared" si="6"/>
        <v>0</v>
      </c>
      <c r="K20" s="134">
        <f t="shared" si="6"/>
        <v>0</v>
      </c>
      <c r="M20" s="424"/>
      <c r="N20" s="424"/>
      <c r="O20" s="424"/>
      <c r="P20" s="424"/>
      <c r="Q20" s="424"/>
    </row>
    <row r="21" spans="1:17">
      <c r="A21" t="s">
        <v>10</v>
      </c>
      <c r="B21" s="109">
        <f t="shared" si="4"/>
        <v>1051378</v>
      </c>
      <c r="C21" s="309">
        <v>211000</v>
      </c>
      <c r="D21" s="309">
        <v>7840</v>
      </c>
      <c r="E21" s="127">
        <v>832538</v>
      </c>
      <c r="F21" s="309"/>
      <c r="G21" s="309"/>
      <c r="H21" s="134">
        <f t="shared" si="5"/>
        <v>20.814588092959909</v>
      </c>
      <c r="I21" s="134">
        <f>IF($B21&lt;&gt;0,(E21/$B21*100),(IF(E21&lt;&gt;0,1,0)))</f>
        <v>79.185411907040091</v>
      </c>
      <c r="J21" s="134">
        <f t="shared" si="6"/>
        <v>0</v>
      </c>
      <c r="K21" s="134">
        <f t="shared" si="6"/>
        <v>0</v>
      </c>
      <c r="M21" s="424"/>
      <c r="N21" s="424"/>
      <c r="O21" s="424"/>
      <c r="P21" s="424"/>
      <c r="Q21" s="424"/>
    </row>
    <row r="22" spans="1:17">
      <c r="B22" s="109"/>
      <c r="C22" s="323"/>
      <c r="D22" s="323"/>
      <c r="E22" s="326"/>
      <c r="F22" s="323"/>
      <c r="G22" s="323"/>
      <c r="H22" s="134"/>
      <c r="I22" s="134"/>
      <c r="J22" s="134"/>
      <c r="K22" s="134"/>
      <c r="M22" s="424"/>
      <c r="N22" s="424"/>
      <c r="O22" s="424"/>
      <c r="P22" s="424"/>
      <c r="Q22" s="424"/>
    </row>
    <row r="23" spans="1:17">
      <c r="A23" t="s">
        <v>11</v>
      </c>
      <c r="B23" s="109">
        <f t="shared" ref="B23" si="7">SUM(C23:G23)</f>
        <v>31766292</v>
      </c>
      <c r="C23" s="309">
        <v>18909004</v>
      </c>
      <c r="D23" s="309"/>
      <c r="E23" s="127">
        <v>12857288</v>
      </c>
      <c r="F23" s="309"/>
      <c r="G23" s="309"/>
      <c r="H23" s="134">
        <f t="shared" ref="H23" si="8">IF(B23&lt;&gt;0,((+C23+D23)/B23*100),(IF(C23&lt;&gt;0,1,0)))</f>
        <v>59.525373625602882</v>
      </c>
      <c r="I23" s="134">
        <f>IF($B23&lt;&gt;0,(E23/$B23*100),(IF(E23&lt;&gt;0,1,0)))</f>
        <v>40.474626374397111</v>
      </c>
      <c r="J23" s="134">
        <f t="shared" ref="J23:K27" si="9">IF($B23&lt;&gt;0,(F23/$B23*100),(IF(F23&lt;&gt;0,1,0)))</f>
        <v>0</v>
      </c>
      <c r="K23" s="134">
        <f t="shared" si="9"/>
        <v>0</v>
      </c>
      <c r="M23" s="424"/>
      <c r="N23" s="424"/>
      <c r="O23" s="424"/>
      <c r="P23" s="424"/>
      <c r="Q23" s="424"/>
    </row>
    <row r="24" spans="1:17">
      <c r="A24" t="s">
        <v>12</v>
      </c>
      <c r="B24" s="109">
        <f t="shared" si="4"/>
        <v>783805.53</v>
      </c>
      <c r="C24" s="309">
        <v>783805.53</v>
      </c>
      <c r="D24" s="309"/>
      <c r="E24" s="127"/>
      <c r="F24" s="309"/>
      <c r="G24" s="309"/>
      <c r="H24" s="134">
        <f t="shared" si="5"/>
        <v>100</v>
      </c>
      <c r="I24" s="134">
        <f>IF($B24&lt;&gt;0,(E24/$B24*100),(IF(E24&lt;&gt;0,1,0)))</f>
        <v>0</v>
      </c>
      <c r="J24" s="134">
        <f t="shared" si="9"/>
        <v>0</v>
      </c>
      <c r="K24" s="134">
        <f t="shared" si="9"/>
        <v>0</v>
      </c>
      <c r="M24" s="424"/>
      <c r="N24" s="424"/>
      <c r="O24" s="424"/>
      <c r="P24" s="424"/>
      <c r="Q24" s="424"/>
    </row>
    <row r="25" spans="1:17">
      <c r="A25" t="s">
        <v>13</v>
      </c>
      <c r="B25" s="109">
        <f t="shared" si="4"/>
        <v>32294632.109999999</v>
      </c>
      <c r="C25" s="309">
        <v>16683422.42</v>
      </c>
      <c r="D25" s="309"/>
      <c r="E25" s="127">
        <v>15125969.689999999</v>
      </c>
      <c r="F25" s="309"/>
      <c r="G25" s="309">
        <v>485240</v>
      </c>
      <c r="H25" s="134">
        <f t="shared" si="5"/>
        <v>51.660047908810192</v>
      </c>
      <c r="I25" s="134">
        <f>IF($B25&lt;&gt;0,(E25/$B25*100),(IF(E25&lt;&gt;0,1,0)))</f>
        <v>46.837411364460962</v>
      </c>
      <c r="J25" s="134">
        <f t="shared" si="9"/>
        <v>0</v>
      </c>
      <c r="K25" s="134">
        <f t="shared" si="9"/>
        <v>1.5025407267288422</v>
      </c>
      <c r="M25" s="424"/>
      <c r="N25" s="424"/>
      <c r="O25" s="424"/>
      <c r="P25" s="424"/>
      <c r="Q25" s="424"/>
    </row>
    <row r="26" spans="1:17">
      <c r="A26" t="s">
        <v>14</v>
      </c>
      <c r="B26" s="109">
        <f t="shared" si="4"/>
        <v>78090043</v>
      </c>
      <c r="C26" s="309">
        <v>46452087</v>
      </c>
      <c r="D26" s="309">
        <v>1625</v>
      </c>
      <c r="E26" s="127">
        <v>31636331</v>
      </c>
      <c r="F26" s="309"/>
      <c r="G26" s="309"/>
      <c r="H26" s="134">
        <f t="shared" si="5"/>
        <v>59.487368959445952</v>
      </c>
      <c r="I26" s="134">
        <f>IF($B26&lt;&gt;0,(E26/$B26*100),(IF(E26&lt;&gt;0,1,0)))</f>
        <v>40.512631040554041</v>
      </c>
      <c r="J26" s="134">
        <f t="shared" si="9"/>
        <v>0</v>
      </c>
      <c r="K26" s="134">
        <f t="shared" si="9"/>
        <v>0</v>
      </c>
      <c r="M26" s="424"/>
      <c r="N26" s="424"/>
      <c r="O26" s="424"/>
      <c r="P26" s="424"/>
      <c r="Q26" s="424"/>
    </row>
    <row r="27" spans="1:17">
      <c r="A27" t="s">
        <v>15</v>
      </c>
      <c r="B27" s="109">
        <f t="shared" si="4"/>
        <v>1373170.46</v>
      </c>
      <c r="C27" s="309">
        <v>686585.23</v>
      </c>
      <c r="D27" s="309"/>
      <c r="E27" s="127">
        <v>686585.23</v>
      </c>
      <c r="F27" s="309"/>
      <c r="G27" s="309"/>
      <c r="H27" s="134">
        <f t="shared" si="5"/>
        <v>50</v>
      </c>
      <c r="I27" s="134">
        <f>IF($B27&lt;&gt;0,(E27/$B27*100),(IF(E27&lt;&gt;0,1,0)))</f>
        <v>50</v>
      </c>
      <c r="J27" s="134">
        <f t="shared" si="9"/>
        <v>0</v>
      </c>
      <c r="K27" s="134">
        <f t="shared" si="9"/>
        <v>0</v>
      </c>
      <c r="M27" s="424"/>
      <c r="N27" s="424"/>
      <c r="O27" s="424"/>
      <c r="P27" s="424"/>
      <c r="Q27" s="424"/>
    </row>
    <row r="28" spans="1:17">
      <c r="B28" s="109"/>
      <c r="C28" s="325"/>
      <c r="D28" s="325"/>
      <c r="E28" s="326"/>
      <c r="F28" s="323"/>
      <c r="G28" s="323"/>
      <c r="H28" s="134"/>
      <c r="I28" s="134"/>
      <c r="J28" s="134"/>
      <c r="K28" s="134"/>
      <c r="M28" s="424"/>
      <c r="N28" s="424"/>
      <c r="O28" s="424"/>
      <c r="P28" s="424"/>
      <c r="Q28" s="424"/>
    </row>
    <row r="29" spans="1:17">
      <c r="A29" t="s">
        <v>16</v>
      </c>
      <c r="B29" s="109">
        <f t="shared" ref="B29:B33" si="10">SUM(C29:G29)</f>
        <v>209371418</v>
      </c>
      <c r="C29" s="309">
        <v>173162271</v>
      </c>
      <c r="D29" s="309">
        <v>142898</v>
      </c>
      <c r="E29" s="127">
        <v>33799955</v>
      </c>
      <c r="F29" s="309">
        <v>2266294</v>
      </c>
      <c r="G29" s="309"/>
      <c r="H29" s="134">
        <f t="shared" ref="H29" si="11">IF(B29&lt;&gt;0,((+C29+D29)/B29*100),(IF(C29&lt;&gt;0,1,0)))</f>
        <v>82.774034132968424</v>
      </c>
      <c r="I29" s="134">
        <f>IF($B29&lt;&gt;0,(E29/$B29*100),(IF(E29&lt;&gt;0,1,0)))</f>
        <v>16.143538274168826</v>
      </c>
      <c r="J29" s="134">
        <f t="shared" ref="J29:K29" si="12">IF($B29&lt;&gt;0,(F29/$B29*100),(IF(F29&lt;&gt;0,1,0)))</f>
        <v>1.0824275928627469</v>
      </c>
      <c r="K29" s="134">
        <f t="shared" si="12"/>
        <v>0</v>
      </c>
      <c r="M29" s="424"/>
      <c r="N29" s="424"/>
      <c r="O29" s="424"/>
      <c r="P29" s="424"/>
      <c r="Q29" s="424"/>
    </row>
    <row r="30" spans="1:17">
      <c r="A30" t="s">
        <v>17</v>
      </c>
      <c r="B30" s="109">
        <f t="shared" si="10"/>
        <v>141470668</v>
      </c>
      <c r="C30" s="309">
        <v>55522455</v>
      </c>
      <c r="D30" s="309">
        <v>54857349</v>
      </c>
      <c r="E30" s="127">
        <v>31090864</v>
      </c>
      <c r="F30" s="309"/>
      <c r="G30" s="309"/>
      <c r="H30" s="134">
        <f t="shared" ref="H30:H33" si="13">IF(B30&lt;&gt;0,((+C30+D30)/B30*100),(IF(C30&lt;&gt;0,1,0)))</f>
        <v>78.02310228718224</v>
      </c>
      <c r="I30" s="134">
        <f t="shared" ref="I30:I33" si="14">IF($B30&lt;&gt;0,(E30/$B30*100),(IF(E30&lt;&gt;0,1,0)))</f>
        <v>21.976897712817756</v>
      </c>
      <c r="J30" s="134">
        <f t="shared" ref="J30:J33" si="15">IF($B30&lt;&gt;0,(F30/$B30*100),(IF(F30&lt;&gt;0,1,0)))</f>
        <v>0</v>
      </c>
      <c r="K30" s="134">
        <f t="shared" ref="K30:K33" si="16">IF($B30&lt;&gt;0,(G30/$B30*100),(IF(G30&lt;&gt;0,1,0)))</f>
        <v>0</v>
      </c>
      <c r="M30" s="424"/>
      <c r="N30" s="424"/>
      <c r="O30" s="424"/>
      <c r="P30" s="424"/>
      <c r="Q30" s="424"/>
    </row>
    <row r="31" spans="1:17">
      <c r="A31" t="s">
        <v>18</v>
      </c>
      <c r="B31" s="109">
        <f t="shared" si="10"/>
        <v>19150132.57</v>
      </c>
      <c r="C31" s="309">
        <v>12513344.199999999</v>
      </c>
      <c r="D31" s="309">
        <v>2120.11</v>
      </c>
      <c r="E31" s="127">
        <v>6634668.2599999998</v>
      </c>
      <c r="F31" s="309"/>
      <c r="G31" s="309"/>
      <c r="H31" s="134">
        <f t="shared" si="13"/>
        <v>65.35445258277916</v>
      </c>
      <c r="I31" s="134">
        <f t="shared" si="14"/>
        <v>34.645547417220826</v>
      </c>
      <c r="J31" s="134">
        <f t="shared" si="15"/>
        <v>0</v>
      </c>
      <c r="K31" s="134">
        <f t="shared" si="16"/>
        <v>0</v>
      </c>
      <c r="M31" s="424"/>
      <c r="N31" s="424"/>
      <c r="O31" s="424"/>
      <c r="P31" s="424"/>
      <c r="Q31" s="424"/>
    </row>
    <row r="32" spans="1:17">
      <c r="A32" t="s">
        <v>19</v>
      </c>
      <c r="B32" s="109">
        <f t="shared" si="10"/>
        <v>31105117.239999995</v>
      </c>
      <c r="C32" s="309">
        <v>18957247.899999999</v>
      </c>
      <c r="D32" s="309">
        <v>1049.33</v>
      </c>
      <c r="E32" s="127">
        <v>12146820.01</v>
      </c>
      <c r="F32" s="309"/>
      <c r="G32" s="309"/>
      <c r="H32" s="134">
        <f t="shared" si="13"/>
        <v>60.949126420974707</v>
      </c>
      <c r="I32" s="134">
        <f t="shared" si="14"/>
        <v>39.0508735790253</v>
      </c>
      <c r="J32" s="134">
        <f t="shared" si="15"/>
        <v>0</v>
      </c>
      <c r="K32" s="134">
        <f t="shared" si="16"/>
        <v>0</v>
      </c>
      <c r="M32" s="424"/>
      <c r="N32" s="424"/>
      <c r="O32" s="424"/>
      <c r="P32" s="424"/>
      <c r="Q32" s="424"/>
    </row>
    <row r="33" spans="1:17">
      <c r="A33" t="s">
        <v>20</v>
      </c>
      <c r="B33" s="109">
        <f t="shared" si="10"/>
        <v>543987.36</v>
      </c>
      <c r="C33" s="309">
        <v>512254.18</v>
      </c>
      <c r="D33" s="309"/>
      <c r="E33" s="127">
        <v>31733.18</v>
      </c>
      <c r="F33" s="309"/>
      <c r="G33" s="309"/>
      <c r="H33" s="134">
        <f t="shared" si="13"/>
        <v>94.166559311231055</v>
      </c>
      <c r="I33" s="134">
        <f t="shared" si="14"/>
        <v>5.8334406887689445</v>
      </c>
      <c r="J33" s="134">
        <f t="shared" si="15"/>
        <v>0</v>
      </c>
      <c r="K33" s="134">
        <f t="shared" si="16"/>
        <v>0</v>
      </c>
      <c r="M33" s="424"/>
      <c r="N33" s="424"/>
      <c r="O33" s="424"/>
      <c r="P33" s="424"/>
      <c r="Q33" s="424"/>
    </row>
    <row r="34" spans="1:17">
      <c r="B34" s="109"/>
      <c r="F34" s="323"/>
      <c r="G34" s="323"/>
      <c r="H34" s="134"/>
      <c r="I34" s="134"/>
      <c r="J34" s="134"/>
      <c r="K34" s="134"/>
    </row>
    <row r="35" spans="1:17">
      <c r="A35" t="s">
        <v>21</v>
      </c>
      <c r="B35" s="109">
        <f t="shared" ref="B35" si="17">SUM(C35:G35)</f>
        <v>316200.84999999998</v>
      </c>
      <c r="C35" s="309">
        <v>242207.25</v>
      </c>
      <c r="D35" s="309"/>
      <c r="E35" s="127">
        <v>73993.600000000006</v>
      </c>
      <c r="F35" s="309"/>
      <c r="G35" s="309"/>
      <c r="H35" s="134">
        <f t="shared" ref="H35" si="18">IF(B35&lt;&gt;0,((+C35+D35)/B35*100),(IF(C35&lt;&gt;0,1,0)))</f>
        <v>76.599177389940607</v>
      </c>
      <c r="I35" s="134">
        <f>IF($B35&lt;&gt;0,(E35/$B35*100),(IF(E35&lt;&gt;0,1,0)))</f>
        <v>23.4008226100594</v>
      </c>
      <c r="J35" s="134">
        <f t="shared" ref="J35:K38" si="19">IF($B35&lt;&gt;0,(F35/$B35*100),(IF(F35&lt;&gt;0,1,0)))</f>
        <v>0</v>
      </c>
      <c r="K35" s="134">
        <f t="shared" si="19"/>
        <v>0</v>
      </c>
      <c r="M35" s="424"/>
      <c r="N35" s="424"/>
      <c r="O35" s="424"/>
      <c r="P35" s="424"/>
      <c r="Q35" s="424"/>
    </row>
    <row r="36" spans="1:17">
      <c r="A36" t="s">
        <v>22</v>
      </c>
      <c r="B36" s="109">
        <f t="shared" si="4"/>
        <v>14037821.42</v>
      </c>
      <c r="C36" s="309">
        <v>6001333.8399999999</v>
      </c>
      <c r="D36" s="309"/>
      <c r="E36" s="127">
        <v>8036487.5800000001</v>
      </c>
      <c r="F36" s="309"/>
      <c r="G36" s="309"/>
      <c r="H36" s="134">
        <f t="shared" si="5"/>
        <v>42.751176699325754</v>
      </c>
      <c r="I36" s="134">
        <f>IF($B36&lt;&gt;0,(E36/$B36*100),(IF(E36&lt;&gt;0,1,0)))</f>
        <v>57.248823300674246</v>
      </c>
      <c r="J36" s="134">
        <f t="shared" si="19"/>
        <v>0</v>
      </c>
      <c r="K36" s="134">
        <f t="shared" si="19"/>
        <v>0</v>
      </c>
      <c r="M36" s="424"/>
      <c r="N36" s="424"/>
      <c r="O36" s="424"/>
      <c r="P36" s="424"/>
      <c r="Q36" s="424"/>
    </row>
    <row r="37" spans="1:17">
      <c r="A37" t="s">
        <v>23</v>
      </c>
      <c r="B37" s="109">
        <f t="shared" si="4"/>
        <v>19940716.609999999</v>
      </c>
      <c r="C37" s="309"/>
      <c r="D37" s="309"/>
      <c r="E37" s="127">
        <v>2928315.96</v>
      </c>
      <c r="F37" s="309"/>
      <c r="G37" s="309">
        <v>17012400.649999999</v>
      </c>
      <c r="H37" s="134">
        <f t="shared" si="5"/>
        <v>0</v>
      </c>
      <c r="I37" s="134">
        <f>IF($B37&lt;&gt;0,(E37/$B37*100),(IF(E37&lt;&gt;0,1,0)))</f>
        <v>14.685108952059872</v>
      </c>
      <c r="J37" s="134">
        <f t="shared" si="19"/>
        <v>0</v>
      </c>
      <c r="K37" s="134">
        <f t="shared" si="19"/>
        <v>85.314891047940122</v>
      </c>
      <c r="M37" s="424"/>
      <c r="N37" s="424"/>
      <c r="O37" s="424"/>
      <c r="P37" s="424"/>
      <c r="Q37" s="424"/>
    </row>
    <row r="38" spans="1:17">
      <c r="A38" s="12" t="s">
        <v>24</v>
      </c>
      <c r="B38" s="111">
        <f t="shared" si="4"/>
        <v>20238861.100000001</v>
      </c>
      <c r="C38" s="311">
        <v>20201185.5</v>
      </c>
      <c r="D38" s="311">
        <v>5.6</v>
      </c>
      <c r="E38" s="129">
        <v>37670</v>
      </c>
      <c r="F38" s="311"/>
      <c r="G38" s="311"/>
      <c r="H38" s="312">
        <f t="shared" si="5"/>
        <v>99.81387292588316</v>
      </c>
      <c r="I38" s="312">
        <f>IF($B38&lt;&gt;0,(E38/$B38*100),(IF(E38&lt;&gt;0,1,0)))</f>
        <v>0.18612707411683357</v>
      </c>
      <c r="J38" s="312">
        <f t="shared" si="19"/>
        <v>0</v>
      </c>
      <c r="K38" s="312">
        <f t="shared" si="19"/>
        <v>0</v>
      </c>
      <c r="M38" s="424"/>
      <c r="N38" s="424"/>
      <c r="O38" s="424"/>
      <c r="P38" s="424"/>
      <c r="Q38" s="424"/>
    </row>
    <row r="39" spans="1:17">
      <c r="A39" s="21" t="s">
        <v>197</v>
      </c>
      <c r="B39" s="3"/>
      <c r="C39" s="309"/>
      <c r="D39" s="309"/>
      <c r="E39" s="309"/>
      <c r="F39" s="309"/>
      <c r="G39" s="309"/>
      <c r="H39" s="313"/>
      <c r="I39" s="313"/>
      <c r="J39" s="313"/>
      <c r="K39" s="76"/>
      <c r="M39" s="424"/>
      <c r="N39" s="424"/>
      <c r="O39" s="424"/>
      <c r="P39" s="424"/>
      <c r="Q39" s="424"/>
    </row>
    <row r="40" spans="1:17">
      <c r="A40" s="21"/>
      <c r="C40" s="76"/>
      <c r="D40" s="314"/>
      <c r="E40" s="76"/>
      <c r="F40" s="76"/>
      <c r="G40" s="76"/>
      <c r="H40" s="76"/>
      <c r="I40" s="76"/>
      <c r="J40" s="76"/>
      <c r="K40" s="76"/>
      <c r="M40" s="424"/>
      <c r="N40" s="424"/>
      <c r="O40" s="424"/>
      <c r="P40" s="424"/>
      <c r="Q40" s="424"/>
    </row>
    <row r="41" spans="1:17">
      <c r="B41" s="460"/>
      <c r="C41" s="76"/>
      <c r="D41" s="314"/>
      <c r="E41" s="76"/>
      <c r="F41" s="76"/>
      <c r="G41" s="76"/>
      <c r="H41" s="76"/>
      <c r="I41" s="76"/>
      <c r="J41" s="76"/>
      <c r="K41" s="76"/>
      <c r="M41" s="424"/>
      <c r="N41" s="424"/>
      <c r="O41" s="424"/>
      <c r="P41" s="424"/>
      <c r="Q41" s="424"/>
    </row>
    <row r="42" spans="1:17">
      <c r="C42" s="420"/>
      <c r="D42" s="420"/>
      <c r="E42" s="420"/>
      <c r="F42" s="420"/>
      <c r="G42" s="420"/>
      <c r="M42" s="424"/>
      <c r="N42" s="424"/>
      <c r="O42" s="424"/>
      <c r="P42" s="424"/>
      <c r="Q42" s="424"/>
    </row>
    <row r="43" spans="1:17">
      <c r="C43" s="420"/>
      <c r="D43" s="420"/>
      <c r="E43" s="420"/>
      <c r="F43" s="420"/>
      <c r="G43" s="420"/>
    </row>
    <row r="44" spans="1:17">
      <c r="C44" s="420"/>
      <c r="D44" s="420"/>
      <c r="E44" s="420"/>
      <c r="F44" s="420"/>
      <c r="G44" s="420"/>
    </row>
    <row r="45" spans="1:17">
      <c r="C45" s="420"/>
      <c r="D45" s="420"/>
      <c r="E45" s="420"/>
      <c r="F45" s="420"/>
      <c r="G45" s="420"/>
    </row>
    <row r="46" spans="1:17">
      <c r="C46" s="420"/>
      <c r="D46" s="420"/>
      <c r="E46" s="420"/>
      <c r="F46" s="420"/>
      <c r="G46" s="420"/>
    </row>
    <row r="47" spans="1:17">
      <c r="C47" s="420"/>
      <c r="D47" s="420"/>
      <c r="E47" s="420"/>
      <c r="F47" s="420"/>
      <c r="G47" s="420"/>
    </row>
    <row r="48" spans="1:17">
      <c r="C48" s="420"/>
      <c r="D48" s="420"/>
      <c r="E48" s="420"/>
      <c r="F48" s="420"/>
      <c r="G48" s="420"/>
    </row>
    <row r="49" spans="3:7">
      <c r="C49" s="420"/>
      <c r="D49" s="420"/>
      <c r="E49" s="420"/>
      <c r="F49" s="420"/>
      <c r="G49" s="420"/>
    </row>
    <row r="50" spans="3:7">
      <c r="C50" s="420"/>
      <c r="D50" s="420"/>
      <c r="E50" s="420"/>
      <c r="F50" s="420"/>
      <c r="G50" s="420"/>
    </row>
    <row r="51" spans="3:7">
      <c r="C51" s="420"/>
      <c r="D51" s="420"/>
      <c r="E51" s="420"/>
      <c r="F51" s="420"/>
      <c r="G51" s="420"/>
    </row>
    <row r="52" spans="3:7">
      <c r="C52" s="420"/>
      <c r="D52" s="420"/>
      <c r="E52" s="420"/>
      <c r="F52" s="420"/>
      <c r="G52" s="420"/>
    </row>
    <row r="53" spans="3:7">
      <c r="C53" s="420"/>
      <c r="D53" s="420"/>
      <c r="E53" s="420"/>
      <c r="F53" s="420"/>
      <c r="G53" s="420"/>
    </row>
    <row r="54" spans="3:7">
      <c r="C54" s="420"/>
      <c r="D54" s="420"/>
      <c r="E54" s="420"/>
      <c r="F54" s="420"/>
      <c r="G54" s="420"/>
    </row>
    <row r="55" spans="3:7">
      <c r="C55" s="420"/>
      <c r="D55" s="420"/>
      <c r="E55" s="420"/>
      <c r="F55" s="420"/>
      <c r="G55" s="420"/>
    </row>
    <row r="56" spans="3:7">
      <c r="C56" s="420"/>
      <c r="D56" s="420"/>
      <c r="E56" s="420"/>
      <c r="F56" s="420"/>
      <c r="G56" s="420"/>
    </row>
    <row r="57" spans="3:7">
      <c r="C57" s="420"/>
      <c r="D57" s="420"/>
      <c r="E57" s="420"/>
      <c r="F57" s="420"/>
      <c r="G57" s="420"/>
    </row>
    <row r="58" spans="3:7">
      <c r="C58" s="420"/>
      <c r="D58" s="420"/>
      <c r="E58" s="420"/>
      <c r="F58" s="420"/>
      <c r="G58" s="420"/>
    </row>
    <row r="59" spans="3:7">
      <c r="C59" s="420"/>
      <c r="D59" s="420"/>
      <c r="E59" s="420"/>
      <c r="F59" s="420"/>
      <c r="G59" s="420"/>
    </row>
    <row r="60" spans="3:7">
      <c r="C60" s="420"/>
      <c r="D60" s="420"/>
      <c r="E60" s="420"/>
      <c r="F60" s="420"/>
      <c r="G60" s="420"/>
    </row>
    <row r="61" spans="3:7">
      <c r="C61" s="420"/>
      <c r="D61" s="420"/>
      <c r="E61" s="420"/>
      <c r="F61" s="420"/>
      <c r="G61" s="420"/>
    </row>
    <row r="62" spans="3:7">
      <c r="C62" s="420"/>
      <c r="D62" s="420"/>
      <c r="E62" s="420"/>
      <c r="F62" s="420"/>
      <c r="G62" s="420"/>
    </row>
    <row r="63" spans="3:7">
      <c r="C63" s="420"/>
      <c r="D63" s="420"/>
      <c r="E63" s="420"/>
      <c r="F63" s="420"/>
      <c r="G63" s="420"/>
    </row>
    <row r="64" spans="3:7">
      <c r="C64" s="420"/>
      <c r="D64" s="420"/>
      <c r="E64" s="420"/>
      <c r="F64" s="420"/>
      <c r="G64" s="420"/>
    </row>
    <row r="65" spans="3:7">
      <c r="C65" s="420"/>
      <c r="D65" s="420"/>
      <c r="E65" s="420"/>
      <c r="F65" s="420"/>
      <c r="G65" s="420"/>
    </row>
    <row r="66" spans="3:7">
      <c r="C66" s="420"/>
      <c r="D66" s="420"/>
      <c r="E66" s="420"/>
      <c r="F66" s="420"/>
      <c r="G66" s="420"/>
    </row>
    <row r="67" spans="3:7">
      <c r="C67" s="420"/>
      <c r="D67" s="420"/>
      <c r="E67" s="420"/>
      <c r="F67" s="420"/>
      <c r="G67" s="420"/>
    </row>
    <row r="68" spans="3:7">
      <c r="C68" s="420"/>
      <c r="D68" s="420"/>
      <c r="E68" s="420"/>
      <c r="F68" s="420"/>
      <c r="G68" s="420"/>
    </row>
    <row r="69" spans="3:7">
      <c r="C69" s="420"/>
      <c r="D69" s="420"/>
      <c r="E69" s="420"/>
      <c r="F69" s="420"/>
      <c r="G69" s="420"/>
    </row>
    <row r="71" spans="3:7">
      <c r="C71" s="420"/>
      <c r="D71" s="420"/>
      <c r="E71" s="420"/>
      <c r="F71" s="420"/>
      <c r="G71" s="420"/>
    </row>
    <row r="72" spans="3:7">
      <c r="C72" s="420"/>
      <c r="D72" s="420"/>
      <c r="E72" s="420"/>
      <c r="F72" s="420"/>
      <c r="G72" s="420"/>
    </row>
    <row r="73" spans="3:7">
      <c r="C73" s="420"/>
      <c r="D73" s="420"/>
      <c r="E73" s="420"/>
      <c r="F73" s="420"/>
      <c r="G73" s="420"/>
    </row>
    <row r="74" spans="3:7">
      <c r="C74" s="420"/>
      <c r="D74" s="420"/>
      <c r="E74" s="420"/>
      <c r="F74" s="420"/>
      <c r="G74" s="420"/>
    </row>
  </sheetData>
  <mergeCells count="8">
    <mergeCell ref="A1:K1"/>
    <mergeCell ref="A3:K3"/>
    <mergeCell ref="C7:D7"/>
    <mergeCell ref="A4:J4"/>
    <mergeCell ref="C6:F6"/>
    <mergeCell ref="H6:K6"/>
    <mergeCell ref="E7:E8"/>
    <mergeCell ref="F7:F8"/>
  </mergeCells>
  <phoneticPr fontId="0" type="noConversion"/>
  <printOptions horizontalCentered="1"/>
  <pageMargins left="0.59" right="0.56000000000000005" top="0.83" bottom="1" header="0.67" footer="0.5"/>
  <pageSetup scale="92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6"/>
  <sheetViews>
    <sheetView topLeftCell="A29" zoomScaleNormal="100" workbookViewId="0">
      <selection activeCell="M12" sqref="M12"/>
    </sheetView>
  </sheetViews>
  <sheetFormatPr defaultRowHeight="12.75"/>
  <cols>
    <col min="1" max="1" width="15.7109375" style="85" customWidth="1"/>
    <col min="2" max="3" width="14.85546875" style="85" customWidth="1"/>
    <col min="4" max="4" width="12.28515625" style="85" bestFit="1" customWidth="1"/>
    <col min="5" max="5" width="14.85546875" style="85" customWidth="1"/>
    <col min="6" max="7" width="13.28515625" style="85" customWidth="1"/>
    <col min="8" max="8" width="2.7109375" style="85" customWidth="1"/>
    <col min="9" max="11" width="9.140625" style="85"/>
    <col min="12" max="12" width="11.5703125" style="85" customWidth="1"/>
    <col min="13" max="13" width="9.140625" style="85"/>
    <col min="15" max="15" width="12.28515625" style="424" bestFit="1" customWidth="1"/>
    <col min="16" max="16" width="10.28515625" style="424" bestFit="1" customWidth="1"/>
    <col min="17" max="17" width="11.28515625" style="424" bestFit="1" customWidth="1"/>
  </cols>
  <sheetData>
    <row r="1" spans="1:56">
      <c r="A1" s="479" t="s">
        <v>86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76"/>
      <c r="M1" s="76"/>
    </row>
    <row r="2" spans="1:56">
      <c r="A2" s="144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56">
      <c r="A3" s="479" t="s">
        <v>274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76"/>
      <c r="M3" s="76"/>
    </row>
    <row r="4" spans="1:56">
      <c r="A4" s="479"/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76"/>
      <c r="M4" s="76"/>
    </row>
    <row r="5" spans="1:56" ht="13.5" thickBot="1">
      <c r="A5" s="76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76"/>
    </row>
    <row r="6" spans="1:56" ht="15" customHeight="1" thickTop="1">
      <c r="A6" s="120" t="s">
        <v>75</v>
      </c>
      <c r="B6" s="122" t="s">
        <v>41</v>
      </c>
      <c r="C6" s="488" t="s">
        <v>78</v>
      </c>
      <c r="D6" s="488"/>
      <c r="E6" s="488"/>
      <c r="F6" s="488"/>
      <c r="G6" s="146"/>
      <c r="H6" s="146"/>
      <c r="I6" s="488" t="s">
        <v>80</v>
      </c>
      <c r="J6" s="488"/>
      <c r="K6" s="488"/>
      <c r="L6" s="488"/>
      <c r="M6" s="147"/>
      <c r="N6" s="19"/>
      <c r="O6" s="462"/>
      <c r="P6" s="462"/>
      <c r="Q6" s="462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>
      <c r="A7" s="146" t="s">
        <v>31</v>
      </c>
      <c r="B7" s="123" t="s">
        <v>81</v>
      </c>
      <c r="C7" s="487" t="s">
        <v>75</v>
      </c>
      <c r="D7" s="487"/>
      <c r="E7" s="133"/>
      <c r="F7" s="133"/>
      <c r="G7" s="123" t="s">
        <v>77</v>
      </c>
      <c r="H7" s="123"/>
      <c r="I7" s="122"/>
      <c r="J7" s="122"/>
      <c r="K7" s="122"/>
      <c r="L7" s="122" t="s">
        <v>77</v>
      </c>
      <c r="M7" s="76"/>
    </row>
    <row r="8" spans="1:56" ht="13.5" thickBot="1">
      <c r="A8" s="148" t="s">
        <v>129</v>
      </c>
      <c r="B8" s="124" t="s">
        <v>82</v>
      </c>
      <c r="C8" s="149" t="s">
        <v>76</v>
      </c>
      <c r="D8" s="149" t="s">
        <v>196</v>
      </c>
      <c r="E8" s="149" t="s">
        <v>42</v>
      </c>
      <c r="F8" s="149" t="s">
        <v>49</v>
      </c>
      <c r="G8" s="149" t="s">
        <v>79</v>
      </c>
      <c r="H8" s="149"/>
      <c r="I8" s="124" t="s">
        <v>75</v>
      </c>
      <c r="J8" s="124" t="s">
        <v>42</v>
      </c>
      <c r="K8" s="149" t="s">
        <v>49</v>
      </c>
      <c r="L8" s="149" t="s">
        <v>79</v>
      </c>
      <c r="M8" s="76"/>
    </row>
    <row r="9" spans="1:56">
      <c r="A9" s="146" t="s">
        <v>0</v>
      </c>
      <c r="B9" s="81">
        <f t="shared" ref="B9:G9" si="0">SUM(B11:B38)</f>
        <v>935402178.92000008</v>
      </c>
      <c r="C9" s="300">
        <f>SUM(C12:C38)</f>
        <v>908674599.77999997</v>
      </c>
      <c r="D9" s="300">
        <f>SUM(D11:D38)</f>
        <v>12123058.42</v>
      </c>
      <c r="E9" s="300">
        <f t="shared" si="0"/>
        <v>0</v>
      </c>
      <c r="F9" s="300">
        <f t="shared" si="0"/>
        <v>0</v>
      </c>
      <c r="G9" s="300">
        <f t="shared" si="0"/>
        <v>14604520.720000001</v>
      </c>
      <c r="H9" s="81"/>
      <c r="I9" s="150">
        <f>IF(B9&lt;&gt;0,((+C9+D9)/B9),(IF(C9&lt;&gt;0,1,0)))</f>
        <v>0.98438690752584912</v>
      </c>
      <c r="J9" s="150">
        <f>IF($B9&lt;&gt;0,(E9/$B9),(IF(E9&lt;&gt;0,1,0)))</f>
        <v>0</v>
      </c>
      <c r="K9" s="150">
        <f>IF($B9&lt;&gt;0,(F9/$B9),(IF(F9&lt;&gt;0,1,0)))</f>
        <v>0</v>
      </c>
      <c r="L9" s="150">
        <f>IF($B9&lt;&gt;0,(G9/$B9),(IF(G9&lt;&gt;0,1,0)))</f>
        <v>1.5613092474150679E-2</v>
      </c>
      <c r="M9" s="76"/>
    </row>
    <row r="10" spans="1:56">
      <c r="A10" s="146"/>
      <c r="B10" s="133"/>
      <c r="C10" s="266"/>
      <c r="D10" s="192"/>
      <c r="E10" s="221"/>
      <c r="F10" s="221"/>
      <c r="G10" s="221"/>
      <c r="H10" s="122"/>
      <c r="I10" s="151"/>
      <c r="J10" s="151"/>
      <c r="K10" s="134"/>
      <c r="L10" s="134"/>
      <c r="M10" s="76"/>
      <c r="N10" s="460"/>
    </row>
    <row r="11" spans="1:56">
      <c r="A11" s="76" t="s">
        <v>1</v>
      </c>
      <c r="B11" s="121">
        <f t="shared" ref="B11:B32" si="1">SUM(C11:G11)</f>
        <v>0</v>
      </c>
      <c r="C11" s="85">
        <v>0</v>
      </c>
      <c r="D11" s="128"/>
      <c r="E11" s="128">
        <v>0</v>
      </c>
      <c r="F11" s="128">
        <v>0</v>
      </c>
      <c r="G11" s="128"/>
      <c r="H11" s="121"/>
      <c r="I11" s="134">
        <f>IF(B11&lt;&gt;0,((+C11+D11)/B11*100),(IF(C12&lt;&gt;0,1,0)))</f>
        <v>1</v>
      </c>
      <c r="J11" s="134">
        <f>IF($B11&lt;&gt;0,(E11/$B11*100),(IF(E11&lt;&gt;0,1,0)))</f>
        <v>0</v>
      </c>
      <c r="K11" s="134">
        <f t="shared" ref="K11:L26" si="2">IF($B11&lt;&gt;0,(F11/$B11*100),(IF(F11&lt;&gt;0,1,0)))</f>
        <v>0</v>
      </c>
      <c r="L11" s="134">
        <f t="shared" si="2"/>
        <v>0</v>
      </c>
    </row>
    <row r="12" spans="1:56">
      <c r="A12" s="85" t="s">
        <v>2</v>
      </c>
      <c r="B12" s="121">
        <f>SUM(C12:G12)</f>
        <v>67630863</v>
      </c>
      <c r="C12" s="128">
        <v>67630863</v>
      </c>
      <c r="D12" s="128"/>
      <c r="E12" s="128">
        <v>0</v>
      </c>
      <c r="F12" s="128">
        <v>0</v>
      </c>
      <c r="G12" s="128"/>
      <c r="H12" s="314"/>
      <c r="I12" s="134">
        <f t="shared" ref="I12:I15" si="3">IF(B12&lt;&gt;0,((+C12+D12)/B12*100),(IF(C13&lt;&gt;0,1,0)))</f>
        <v>100</v>
      </c>
      <c r="J12" s="134">
        <f>IF($B12&lt;&gt;0,(E12/$B12*100),(IF(E12&lt;&gt;0,1,0)))</f>
        <v>0</v>
      </c>
      <c r="K12" s="134">
        <f t="shared" si="2"/>
        <v>0</v>
      </c>
      <c r="L12" s="134">
        <f t="shared" si="2"/>
        <v>0</v>
      </c>
    </row>
    <row r="13" spans="1:56">
      <c r="A13" s="76" t="s">
        <v>3</v>
      </c>
      <c r="B13" s="121">
        <f t="shared" si="1"/>
        <v>12972178.720000001</v>
      </c>
      <c r="C13" s="128"/>
      <c r="D13" s="128"/>
      <c r="E13" s="128">
        <v>0</v>
      </c>
      <c r="F13" s="128">
        <v>0</v>
      </c>
      <c r="G13" s="128">
        <v>12972178.720000001</v>
      </c>
      <c r="H13" s="314"/>
      <c r="I13" s="134">
        <f t="shared" si="3"/>
        <v>0</v>
      </c>
      <c r="J13" s="134">
        <f>IF($B13&lt;&gt;0,(E13/$B13*100),(IF(E13&lt;&gt;0,1,0)))</f>
        <v>0</v>
      </c>
      <c r="K13" s="134">
        <f t="shared" si="2"/>
        <v>0</v>
      </c>
      <c r="L13" s="134">
        <f t="shared" si="2"/>
        <v>100</v>
      </c>
    </row>
    <row r="14" spans="1:56">
      <c r="A14" s="85" t="s">
        <v>4</v>
      </c>
      <c r="B14" s="121">
        <f>SUM(C14:G14)</f>
        <v>38914326</v>
      </c>
      <c r="C14" s="310">
        <v>38914326</v>
      </c>
      <c r="D14" s="128"/>
      <c r="E14" s="128">
        <v>0</v>
      </c>
      <c r="F14" s="128">
        <v>0</v>
      </c>
      <c r="G14" s="128"/>
      <c r="H14" s="314"/>
      <c r="I14" s="134">
        <f t="shared" si="3"/>
        <v>100</v>
      </c>
      <c r="J14" s="134">
        <f>IF($B14&lt;&gt;0,(G14/$B14*100),(IF(G14&lt;&gt;0,1,0)))</f>
        <v>0</v>
      </c>
      <c r="K14" s="134">
        <f t="shared" si="2"/>
        <v>0</v>
      </c>
      <c r="L14" s="134">
        <f t="shared" si="2"/>
        <v>0</v>
      </c>
    </row>
    <row r="15" spans="1:56">
      <c r="A15" s="85" t="s">
        <v>5</v>
      </c>
      <c r="B15" s="121">
        <f>SUM(C15:G15)</f>
        <v>6827982</v>
      </c>
      <c r="C15" s="310">
        <v>6827982</v>
      </c>
      <c r="D15" s="128"/>
      <c r="E15" s="128">
        <v>0</v>
      </c>
      <c r="F15" s="128">
        <v>0</v>
      </c>
      <c r="G15" s="128"/>
      <c r="H15" s="314"/>
      <c r="I15" s="134">
        <f t="shared" si="3"/>
        <v>100</v>
      </c>
      <c r="J15" s="134">
        <f>IF($B15&lt;&gt;0,(E15/$B15*100),(IF(E15&lt;&gt;0,1,0)))</f>
        <v>0</v>
      </c>
      <c r="K15" s="134">
        <f t="shared" si="2"/>
        <v>0</v>
      </c>
      <c r="L15" s="134">
        <f t="shared" si="2"/>
        <v>0</v>
      </c>
    </row>
    <row r="16" spans="1:56">
      <c r="B16" s="121"/>
      <c r="C16" s="309"/>
      <c r="E16" s="128"/>
      <c r="F16" s="128"/>
      <c r="G16" s="128"/>
      <c r="H16" s="314"/>
      <c r="I16" s="134"/>
      <c r="J16" s="134"/>
      <c r="K16" s="134"/>
      <c r="L16" s="134"/>
    </row>
    <row r="17" spans="1:12">
      <c r="A17" s="85" t="s">
        <v>6</v>
      </c>
      <c r="B17" s="121">
        <f t="shared" si="1"/>
        <v>2057013.42</v>
      </c>
      <c r="C17" s="310"/>
      <c r="D17" s="128">
        <v>2057013.42</v>
      </c>
      <c r="E17" s="128">
        <v>0</v>
      </c>
      <c r="F17" s="128">
        <v>0</v>
      </c>
      <c r="G17" s="128"/>
      <c r="H17" s="314"/>
      <c r="I17" s="134">
        <f t="shared" ref="I17:I38" si="4">IF(B17&lt;&gt;0,((+C17+D17)/B17*100),(IF(C17&lt;&gt;0,1,0)))</f>
        <v>100</v>
      </c>
      <c r="J17" s="134">
        <f>IF($B17&lt;&gt;0,(E17/$B17*100),(IF(E17&lt;&gt;0,1,0)))</f>
        <v>0</v>
      </c>
      <c r="K17" s="134">
        <f t="shared" ref="K17:K21" si="5">IF($B17&lt;&gt;0,(F17/$B17*100),(IF(F17&lt;&gt;0,1,0)))</f>
        <v>0</v>
      </c>
      <c r="L17" s="134">
        <f t="shared" si="2"/>
        <v>0</v>
      </c>
    </row>
    <row r="18" spans="1:12">
      <c r="A18" s="85" t="s">
        <v>7</v>
      </c>
      <c r="B18" s="121">
        <f t="shared" si="1"/>
        <v>13280632.380000001</v>
      </c>
      <c r="C18" s="128">
        <v>13280632.380000001</v>
      </c>
      <c r="D18" s="309"/>
      <c r="E18" s="128">
        <v>0</v>
      </c>
      <c r="F18" s="128">
        <v>0</v>
      </c>
      <c r="G18" s="128"/>
      <c r="H18" s="314"/>
      <c r="I18" s="134">
        <f t="shared" si="4"/>
        <v>100</v>
      </c>
      <c r="J18" s="134">
        <f>IF($B18&lt;&gt;0,(E18/$B18*100),(IF(E18&lt;&gt;0,1,0)))</f>
        <v>0</v>
      </c>
      <c r="K18" s="134">
        <f t="shared" si="5"/>
        <v>0</v>
      </c>
      <c r="L18" s="134">
        <f t="shared" si="2"/>
        <v>0</v>
      </c>
    </row>
    <row r="19" spans="1:12">
      <c r="A19" s="85" t="s">
        <v>8</v>
      </c>
      <c r="B19" s="121">
        <f t="shared" si="1"/>
        <v>7759623</v>
      </c>
      <c r="C19" s="309"/>
      <c r="D19" s="128">
        <v>7759623</v>
      </c>
      <c r="E19" s="128">
        <v>0</v>
      </c>
      <c r="F19" s="128">
        <v>0</v>
      </c>
      <c r="G19" s="128"/>
      <c r="H19" s="314"/>
      <c r="I19" s="134">
        <f t="shared" si="4"/>
        <v>100</v>
      </c>
      <c r="J19" s="134">
        <f>IF($B19&lt;&gt;0,(E19/$B19*100),(IF(E19&lt;&gt;0,1,0)))</f>
        <v>0</v>
      </c>
      <c r="K19" s="134">
        <f t="shared" si="5"/>
        <v>0</v>
      </c>
      <c r="L19" s="134">
        <f t="shared" si="2"/>
        <v>0</v>
      </c>
    </row>
    <row r="20" spans="1:12">
      <c r="A20" s="85" t="s">
        <v>9</v>
      </c>
      <c r="B20" s="121">
        <f t="shared" si="1"/>
        <v>12128667</v>
      </c>
      <c r="C20" s="128">
        <v>12128667</v>
      </c>
      <c r="D20" s="128"/>
      <c r="E20" s="128">
        <v>0</v>
      </c>
      <c r="F20" s="128">
        <v>0</v>
      </c>
      <c r="G20" s="128"/>
      <c r="H20" s="314"/>
      <c r="I20" s="134">
        <f t="shared" si="4"/>
        <v>100</v>
      </c>
      <c r="J20" s="134">
        <f>IF($B20&lt;&gt;0,(E20/$B20*100),(IF(E20&lt;&gt;0,1,0)))</f>
        <v>0</v>
      </c>
      <c r="K20" s="134">
        <f t="shared" si="5"/>
        <v>0</v>
      </c>
      <c r="L20" s="134">
        <f t="shared" si="2"/>
        <v>0</v>
      </c>
    </row>
    <row r="21" spans="1:12">
      <c r="A21" s="85" t="s">
        <v>10</v>
      </c>
      <c r="B21" s="121">
        <f t="shared" si="1"/>
        <v>2477058</v>
      </c>
      <c r="C21" s="309">
        <v>2477058</v>
      </c>
      <c r="D21" s="128"/>
      <c r="E21" s="128">
        <v>0</v>
      </c>
      <c r="F21" s="128">
        <v>0</v>
      </c>
      <c r="G21" s="128"/>
      <c r="H21" s="314"/>
      <c r="I21" s="134">
        <f t="shared" si="4"/>
        <v>100</v>
      </c>
      <c r="J21" s="134">
        <f>IF($B21&lt;&gt;0,(E21/$B21*100),(IF(E21&lt;&gt;0,1,0)))</f>
        <v>0</v>
      </c>
      <c r="K21" s="134">
        <f t="shared" si="5"/>
        <v>0</v>
      </c>
      <c r="L21" s="134">
        <f t="shared" si="2"/>
        <v>0</v>
      </c>
    </row>
    <row r="22" spans="1:12">
      <c r="B22" s="121"/>
      <c r="C22" s="309"/>
      <c r="D22" s="128"/>
      <c r="E22" s="128"/>
      <c r="F22" s="128"/>
      <c r="G22" s="128"/>
      <c r="H22" s="314"/>
      <c r="I22" s="134"/>
      <c r="J22" s="134"/>
      <c r="K22" s="134"/>
      <c r="L22" s="134"/>
    </row>
    <row r="23" spans="1:12">
      <c r="A23" s="85" t="s">
        <v>11</v>
      </c>
      <c r="B23" s="121">
        <f t="shared" si="1"/>
        <v>40444116</v>
      </c>
      <c r="C23" s="309">
        <v>40444116</v>
      </c>
      <c r="D23" s="128"/>
      <c r="E23" s="128">
        <v>0</v>
      </c>
      <c r="F23" s="128">
        <v>0</v>
      </c>
      <c r="G23" s="128"/>
      <c r="H23" s="314"/>
      <c r="I23" s="134">
        <f t="shared" si="4"/>
        <v>100</v>
      </c>
      <c r="J23" s="134">
        <f>IF($B23&lt;&gt;0,(E23/$B23*100),(IF(E23&lt;&gt;0,1,0)))</f>
        <v>0</v>
      </c>
      <c r="K23" s="134">
        <f t="shared" ref="K23:L38" si="6">IF($B23&lt;&gt;0,(F23/$B23*100),(IF(F23&lt;&gt;0,1,0)))</f>
        <v>0</v>
      </c>
      <c r="L23" s="134">
        <f t="shared" si="2"/>
        <v>0</v>
      </c>
    </row>
    <row r="24" spans="1:12">
      <c r="A24" s="85" t="s">
        <v>12</v>
      </c>
      <c r="B24" s="121">
        <f t="shared" si="1"/>
        <v>0</v>
      </c>
      <c r="C24" s="309"/>
      <c r="D24" s="128"/>
      <c r="E24" s="128">
        <v>0</v>
      </c>
      <c r="F24" s="128">
        <v>0</v>
      </c>
      <c r="G24" s="128"/>
      <c r="H24" s="314"/>
      <c r="I24" s="134">
        <f t="shared" si="4"/>
        <v>0</v>
      </c>
      <c r="J24" s="134">
        <f>IF($B24&lt;&gt;0,(E24/$B24*100),(IF(E24&lt;&gt;0,1,0)))</f>
        <v>0</v>
      </c>
      <c r="K24" s="134">
        <f t="shared" si="6"/>
        <v>0</v>
      </c>
      <c r="L24" s="134">
        <f t="shared" si="2"/>
        <v>0</v>
      </c>
    </row>
    <row r="25" spans="1:12">
      <c r="A25" s="85" t="s">
        <v>13</v>
      </c>
      <c r="B25" s="121">
        <f t="shared" si="1"/>
        <v>30642260.399999999</v>
      </c>
      <c r="C25" s="128">
        <v>30642260.399999999</v>
      </c>
      <c r="D25" s="128"/>
      <c r="E25" s="128">
        <v>0</v>
      </c>
      <c r="F25" s="128">
        <v>0</v>
      </c>
      <c r="G25" s="128"/>
      <c r="H25" s="314"/>
      <c r="I25" s="134">
        <f t="shared" si="4"/>
        <v>100</v>
      </c>
      <c r="J25" s="134">
        <f>IF($B25&lt;&gt;0,(E25/$B25*100),(IF(E25&lt;&gt;0,1,0)))</f>
        <v>0</v>
      </c>
      <c r="K25" s="134">
        <f t="shared" si="6"/>
        <v>0</v>
      </c>
      <c r="L25" s="134">
        <f t="shared" si="2"/>
        <v>0</v>
      </c>
    </row>
    <row r="26" spans="1:12">
      <c r="A26" s="85" t="s">
        <v>14</v>
      </c>
      <c r="B26" s="121">
        <f t="shared" si="1"/>
        <v>44616162</v>
      </c>
      <c r="C26" s="371">
        <v>44616162</v>
      </c>
      <c r="D26" s="128"/>
      <c r="E26" s="128">
        <v>0</v>
      </c>
      <c r="F26" s="128">
        <v>0</v>
      </c>
      <c r="G26" s="128"/>
      <c r="H26" s="314"/>
      <c r="I26" s="134">
        <f t="shared" si="4"/>
        <v>100</v>
      </c>
      <c r="J26" s="134">
        <f>IF($B26&lt;&gt;0,(E26/$B26*100),(IF(E26&lt;&gt;0,1,0)))</f>
        <v>0</v>
      </c>
      <c r="K26" s="134">
        <f t="shared" si="6"/>
        <v>0</v>
      </c>
      <c r="L26" s="134">
        <f t="shared" si="2"/>
        <v>0</v>
      </c>
    </row>
    <row r="27" spans="1:12">
      <c r="A27" s="85" t="s">
        <v>15</v>
      </c>
      <c r="B27" s="121">
        <f t="shared" si="1"/>
        <v>0</v>
      </c>
      <c r="C27" s="144"/>
      <c r="D27" s="128"/>
      <c r="E27" s="128">
        <v>0</v>
      </c>
      <c r="F27" s="128">
        <v>0</v>
      </c>
      <c r="G27" s="128"/>
      <c r="H27" s="314"/>
      <c r="I27" s="134">
        <f t="shared" si="4"/>
        <v>0</v>
      </c>
      <c r="J27" s="134">
        <f>IF($B27&lt;&gt;0,(E27/$B27*100),(IF(E27&lt;&gt;0,1,0)))</f>
        <v>0</v>
      </c>
      <c r="K27" s="134">
        <f t="shared" si="6"/>
        <v>0</v>
      </c>
      <c r="L27" s="134">
        <f t="shared" si="6"/>
        <v>0</v>
      </c>
    </row>
    <row r="28" spans="1:12">
      <c r="B28" s="121"/>
      <c r="C28" s="128"/>
      <c r="D28" s="373"/>
      <c r="E28" s="128"/>
      <c r="F28" s="128"/>
      <c r="G28" s="128"/>
      <c r="H28" s="314"/>
      <c r="I28" s="134"/>
      <c r="J28" s="134"/>
      <c r="K28" s="134"/>
      <c r="L28" s="134"/>
    </row>
    <row r="29" spans="1:12">
      <c r="A29" s="85" t="s">
        <v>16</v>
      </c>
      <c r="B29" s="121">
        <f t="shared" si="1"/>
        <v>547100305</v>
      </c>
      <c r="C29" s="309">
        <v>544793883</v>
      </c>
      <c r="D29" s="128">
        <v>2306422</v>
      </c>
      <c r="E29" s="128">
        <v>0</v>
      </c>
      <c r="F29" s="128">
        <v>0</v>
      </c>
      <c r="G29" s="128"/>
      <c r="H29" s="314"/>
      <c r="I29" s="134">
        <f t="shared" si="4"/>
        <v>100</v>
      </c>
      <c r="J29" s="134">
        <f>IF($B29&lt;&gt;0,(E29/$B29*100),(IF(E29&lt;&gt;0,1,0)))</f>
        <v>0</v>
      </c>
      <c r="K29" s="134">
        <f t="shared" ref="K29:K33" si="7">IF($B29&lt;&gt;0,(F29/$B29*100),(IF(F29&lt;&gt;0,1,0)))</f>
        <v>0</v>
      </c>
      <c r="L29" s="134">
        <f t="shared" si="6"/>
        <v>0</v>
      </c>
    </row>
    <row r="30" spans="1:12">
      <c r="A30" s="85" t="s">
        <v>17</v>
      </c>
      <c r="B30" s="121">
        <f t="shared" si="1"/>
        <v>73731166</v>
      </c>
      <c r="C30" s="309">
        <v>73731166</v>
      </c>
      <c r="D30" s="128"/>
      <c r="E30" s="128">
        <v>0</v>
      </c>
      <c r="F30" s="128">
        <v>0</v>
      </c>
      <c r="G30" s="128"/>
      <c r="H30" s="314"/>
      <c r="I30" s="134">
        <f t="shared" si="4"/>
        <v>100</v>
      </c>
      <c r="J30" s="134">
        <f>IF($B30&lt;&gt;0,(E30/$B30*100),(IF(E30&lt;&gt;0,1,0)))</f>
        <v>0</v>
      </c>
      <c r="K30" s="134">
        <f t="shared" si="7"/>
        <v>0</v>
      </c>
      <c r="L30" s="134">
        <f t="shared" si="6"/>
        <v>0</v>
      </c>
    </row>
    <row r="31" spans="1:12">
      <c r="A31" s="85" t="s">
        <v>18</v>
      </c>
      <c r="B31" s="121">
        <f t="shared" si="1"/>
        <v>8092648</v>
      </c>
      <c r="C31" s="309">
        <v>8092648</v>
      </c>
      <c r="D31" s="128"/>
      <c r="E31" s="128">
        <v>0</v>
      </c>
      <c r="F31" s="128">
        <v>0</v>
      </c>
      <c r="G31" s="128"/>
      <c r="H31" s="314"/>
      <c r="I31" s="134">
        <f t="shared" si="4"/>
        <v>100</v>
      </c>
      <c r="J31" s="134">
        <f>IF($B31&lt;&gt;0,(E31/$B31*100),(IF(E31&lt;&gt;0,1,0)))</f>
        <v>0</v>
      </c>
      <c r="K31" s="134">
        <f t="shared" si="7"/>
        <v>0</v>
      </c>
      <c r="L31" s="134">
        <f t="shared" si="6"/>
        <v>0</v>
      </c>
    </row>
    <row r="32" spans="1:12">
      <c r="A32" s="85" t="s">
        <v>19</v>
      </c>
      <c r="B32" s="121">
        <f t="shared" si="1"/>
        <v>5340451</v>
      </c>
      <c r="C32" s="309">
        <v>5340451</v>
      </c>
      <c r="D32" s="128"/>
      <c r="E32" s="128">
        <v>0</v>
      </c>
      <c r="F32" s="128">
        <v>0</v>
      </c>
      <c r="G32" s="128"/>
      <c r="H32" s="314"/>
      <c r="I32" s="134">
        <f t="shared" si="4"/>
        <v>100</v>
      </c>
      <c r="J32" s="134">
        <f>IF($B32&lt;&gt;0,(E32/$B32*100),(IF(E32&lt;&gt;0,1,0)))</f>
        <v>0</v>
      </c>
      <c r="K32" s="134">
        <f t="shared" si="7"/>
        <v>0</v>
      </c>
      <c r="L32" s="134">
        <f t="shared" si="6"/>
        <v>0</v>
      </c>
    </row>
    <row r="33" spans="1:14">
      <c r="A33" s="85" t="s">
        <v>20</v>
      </c>
      <c r="B33" s="121">
        <f>SUM(C33:G33)</f>
        <v>1632342</v>
      </c>
      <c r="C33" s="309"/>
      <c r="D33" s="128"/>
      <c r="E33" s="128">
        <v>0</v>
      </c>
      <c r="F33" s="128">
        <v>0</v>
      </c>
      <c r="G33" s="128">
        <v>1632342</v>
      </c>
      <c r="H33" s="314"/>
      <c r="I33" s="134">
        <f t="shared" si="4"/>
        <v>0</v>
      </c>
      <c r="J33" s="134">
        <f>IF($B33&lt;&gt;0,(G33/$B33*100),(IF(G33&lt;&gt;0,1,0)))</f>
        <v>100</v>
      </c>
      <c r="K33" s="134">
        <f t="shared" si="7"/>
        <v>0</v>
      </c>
      <c r="L33" s="134">
        <f t="shared" si="6"/>
        <v>100</v>
      </c>
    </row>
    <row r="34" spans="1:14">
      <c r="B34" s="121"/>
      <c r="C34" s="309"/>
      <c r="D34" s="128"/>
      <c r="E34" s="128"/>
      <c r="F34" s="128"/>
      <c r="G34" s="128"/>
      <c r="H34" s="314"/>
      <c r="I34" s="134"/>
      <c r="J34" s="134"/>
      <c r="K34" s="134"/>
      <c r="L34" s="134"/>
    </row>
    <row r="35" spans="1:14">
      <c r="A35" s="85" t="s">
        <v>21</v>
      </c>
      <c r="B35" s="121">
        <f>SUM(C35:G35)</f>
        <v>3371200</v>
      </c>
      <c r="C35" s="309">
        <v>3371200</v>
      </c>
      <c r="D35" s="128"/>
      <c r="E35" s="128">
        <v>0</v>
      </c>
      <c r="F35" s="128">
        <v>0</v>
      </c>
      <c r="G35" s="128"/>
      <c r="H35" s="314"/>
      <c r="I35" s="134">
        <f t="shared" si="4"/>
        <v>100</v>
      </c>
      <c r="J35" s="134">
        <f>IF($B35&lt;&gt;0,(E35/$B35*100),(IF(E35&lt;&gt;0,1,0)))</f>
        <v>0</v>
      </c>
      <c r="K35" s="134">
        <f t="shared" ref="K35:K38" si="8">IF($B35&lt;&gt;0,(F35/$B35*100),(IF(F35&lt;&gt;0,1,0)))</f>
        <v>0</v>
      </c>
      <c r="L35" s="134">
        <f t="shared" si="6"/>
        <v>0</v>
      </c>
    </row>
    <row r="36" spans="1:14">
      <c r="A36" s="85" t="s">
        <v>22</v>
      </c>
      <c r="B36" s="121">
        <f>SUM(C36:G36)</f>
        <v>5662052</v>
      </c>
      <c r="C36" s="309">
        <v>5662052</v>
      </c>
      <c r="D36" s="128"/>
      <c r="E36" s="128">
        <v>0</v>
      </c>
      <c r="F36" s="128">
        <v>0</v>
      </c>
      <c r="G36" s="128"/>
      <c r="H36" s="314"/>
      <c r="I36" s="134">
        <f t="shared" si="4"/>
        <v>100</v>
      </c>
      <c r="J36" s="134">
        <f>IF($B36&lt;&gt;0,(E36/$B36*100),(IF(E36&lt;&gt;0,1,0)))</f>
        <v>0</v>
      </c>
      <c r="K36" s="134">
        <f t="shared" si="8"/>
        <v>0</v>
      </c>
      <c r="L36" s="134">
        <f t="shared" si="6"/>
        <v>0</v>
      </c>
    </row>
    <row r="37" spans="1:14">
      <c r="A37" s="85" t="s">
        <v>23</v>
      </c>
      <c r="B37" s="314">
        <f>SUM(C37:G37)</f>
        <v>10721133</v>
      </c>
      <c r="C37" s="309">
        <v>10721133</v>
      </c>
      <c r="D37" s="128"/>
      <c r="E37" s="128">
        <v>0</v>
      </c>
      <c r="F37" s="128">
        <v>0</v>
      </c>
      <c r="G37" s="128"/>
      <c r="H37" s="314"/>
      <c r="I37" s="134">
        <f t="shared" si="4"/>
        <v>100</v>
      </c>
      <c r="J37" s="134">
        <f>IF($B37&lt;&gt;0,(E37/$B37*100),(IF(E37&lt;&gt;0,1,0)))</f>
        <v>0</v>
      </c>
      <c r="K37" s="134">
        <f t="shared" si="8"/>
        <v>0</v>
      </c>
      <c r="L37" s="134">
        <f t="shared" si="6"/>
        <v>0</v>
      </c>
    </row>
    <row r="38" spans="1:14">
      <c r="A38" s="91" t="s">
        <v>24</v>
      </c>
      <c r="B38" s="379">
        <f>SUM(C38:G38)</f>
        <v>0</v>
      </c>
      <c r="C38" s="311">
        <v>0</v>
      </c>
      <c r="D38" s="129">
        <v>0</v>
      </c>
      <c r="E38" s="129">
        <v>0</v>
      </c>
      <c r="F38" s="129">
        <v>0</v>
      </c>
      <c r="G38" s="129">
        <v>0</v>
      </c>
      <c r="H38" s="379"/>
      <c r="I38" s="312">
        <f t="shared" si="4"/>
        <v>0</v>
      </c>
      <c r="J38" s="312">
        <f>IF($B38&lt;&gt;0,(E38/$B38*100),(IF(E38&lt;&gt;0,1,0)))</f>
        <v>0</v>
      </c>
      <c r="K38" s="312">
        <f t="shared" si="8"/>
        <v>0</v>
      </c>
      <c r="L38" s="312">
        <f t="shared" si="6"/>
        <v>0</v>
      </c>
    </row>
    <row r="39" spans="1:14">
      <c r="D39" s="89"/>
      <c r="I39" s="138"/>
      <c r="J39" s="84"/>
      <c r="K39" s="84"/>
      <c r="L39" s="84"/>
    </row>
    <row r="40" spans="1:14">
      <c r="A40" s="85" t="s">
        <v>198</v>
      </c>
      <c r="D40" s="89"/>
      <c r="E40" s="128"/>
    </row>
    <row r="41" spans="1:14">
      <c r="A41" s="85" t="s">
        <v>199</v>
      </c>
      <c r="D41" s="89"/>
    </row>
    <row r="42" spans="1:14">
      <c r="A42" s="135"/>
      <c r="D42" s="89"/>
    </row>
    <row r="43" spans="1:14">
      <c r="A43" s="135"/>
      <c r="B43" s="463"/>
      <c r="D43" s="89"/>
    </row>
    <row r="44" spans="1:14">
      <c r="A44" s="135"/>
      <c r="D44" s="89"/>
    </row>
    <row r="45" spans="1:14">
      <c r="A45" s="135"/>
      <c r="C45" s="421"/>
      <c r="D45" s="421"/>
      <c r="E45" s="421"/>
      <c r="F45" s="421"/>
    </row>
    <row r="46" spans="1:14">
      <c r="C46" s="421"/>
      <c r="D46" s="421"/>
      <c r="E46" s="421"/>
      <c r="F46" s="421"/>
      <c r="H46" s="421"/>
      <c r="I46" s="421"/>
      <c r="J46" s="421"/>
      <c r="K46" s="421"/>
      <c r="L46" s="421"/>
      <c r="M46" s="421"/>
      <c r="N46" s="424"/>
    </row>
    <row r="47" spans="1:14"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4"/>
    </row>
    <row r="48" spans="1:14">
      <c r="C48" s="421"/>
      <c r="D48" s="421"/>
      <c r="E48" s="421"/>
      <c r="F48" s="421"/>
      <c r="G48" s="421"/>
      <c r="H48" s="421"/>
      <c r="I48" s="421"/>
      <c r="J48" s="421"/>
      <c r="K48" s="421"/>
      <c r="L48" s="421"/>
      <c r="M48" s="421"/>
      <c r="N48" s="424"/>
    </row>
    <row r="49" spans="3:14"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4"/>
    </row>
    <row r="50" spans="3:14"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4"/>
    </row>
    <row r="51" spans="3:14"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4"/>
    </row>
    <row r="52" spans="3:14">
      <c r="C52" s="421"/>
      <c r="D52" s="421"/>
      <c r="E52" s="421"/>
      <c r="F52" s="421"/>
      <c r="G52" s="421"/>
      <c r="H52" s="421"/>
      <c r="I52" s="421"/>
      <c r="J52" s="421"/>
      <c r="K52" s="421"/>
      <c r="L52" s="421"/>
      <c r="M52" s="421"/>
      <c r="N52" s="424"/>
    </row>
    <row r="53" spans="3:14">
      <c r="C53" s="421"/>
      <c r="D53" s="421"/>
      <c r="E53" s="421"/>
      <c r="F53" s="421"/>
      <c r="G53" s="421"/>
      <c r="H53" s="421"/>
      <c r="I53" s="421"/>
      <c r="J53" s="421"/>
      <c r="K53" s="421"/>
      <c r="L53" s="421"/>
      <c r="M53" s="421"/>
      <c r="N53" s="424"/>
    </row>
    <row r="54" spans="3:14">
      <c r="C54" s="421"/>
      <c r="D54" s="421"/>
      <c r="E54" s="421"/>
      <c r="F54" s="421"/>
      <c r="G54" s="421"/>
      <c r="H54" s="421"/>
      <c r="I54" s="421"/>
      <c r="J54" s="421"/>
      <c r="K54" s="421"/>
      <c r="L54" s="421"/>
      <c r="M54" s="421"/>
      <c r="N54" s="424"/>
    </row>
    <row r="55" spans="3:14">
      <c r="C55" s="421"/>
      <c r="D55" s="421"/>
      <c r="E55" s="421"/>
      <c r="F55" s="421"/>
      <c r="G55" s="421"/>
      <c r="H55" s="421"/>
      <c r="I55" s="421"/>
      <c r="J55" s="421"/>
      <c r="K55" s="421"/>
      <c r="L55" s="421"/>
      <c r="M55" s="421"/>
      <c r="N55" s="424"/>
    </row>
    <row r="56" spans="3:14">
      <c r="C56" s="421"/>
      <c r="D56" s="421"/>
      <c r="E56" s="421"/>
      <c r="F56" s="421"/>
      <c r="G56" s="421"/>
      <c r="H56" s="421"/>
      <c r="I56" s="421"/>
      <c r="J56" s="421"/>
      <c r="K56" s="421"/>
      <c r="L56" s="421"/>
      <c r="M56" s="421"/>
      <c r="N56" s="424"/>
    </row>
    <row r="57" spans="3:14">
      <c r="C57" s="421"/>
      <c r="D57" s="421"/>
      <c r="E57" s="421"/>
      <c r="F57" s="421"/>
      <c r="G57" s="421"/>
      <c r="H57" s="421"/>
      <c r="I57" s="421"/>
      <c r="J57" s="421"/>
      <c r="K57" s="421"/>
      <c r="L57" s="421"/>
      <c r="M57" s="421"/>
      <c r="N57" s="424"/>
    </row>
    <row r="58" spans="3:14">
      <c r="C58" s="421"/>
      <c r="D58" s="421"/>
      <c r="E58" s="421"/>
      <c r="F58" s="421"/>
      <c r="G58" s="421"/>
      <c r="H58" s="421"/>
      <c r="I58" s="421"/>
      <c r="J58" s="421"/>
      <c r="K58" s="421"/>
      <c r="L58" s="421"/>
      <c r="M58" s="421"/>
      <c r="N58" s="424"/>
    </row>
    <row r="59" spans="3:14">
      <c r="C59" s="421"/>
      <c r="D59" s="421"/>
      <c r="E59" s="421"/>
      <c r="F59" s="421"/>
      <c r="G59" s="421"/>
      <c r="H59" s="421"/>
      <c r="I59" s="421"/>
      <c r="J59" s="421"/>
      <c r="K59" s="421"/>
      <c r="L59" s="421"/>
      <c r="M59" s="421"/>
      <c r="N59" s="424"/>
    </row>
    <row r="60" spans="3:14">
      <c r="C60" s="421"/>
      <c r="D60" s="421"/>
      <c r="E60" s="421"/>
      <c r="F60" s="421"/>
      <c r="G60" s="421"/>
      <c r="H60" s="421"/>
      <c r="I60" s="421"/>
      <c r="J60" s="421"/>
      <c r="K60" s="421"/>
      <c r="L60" s="421"/>
      <c r="M60" s="421"/>
      <c r="N60" s="424"/>
    </row>
    <row r="61" spans="3:14">
      <c r="C61" s="421"/>
      <c r="D61" s="421"/>
      <c r="E61" s="421"/>
      <c r="F61" s="421"/>
      <c r="G61" s="421"/>
      <c r="H61" s="421"/>
      <c r="I61" s="421"/>
      <c r="J61" s="421"/>
      <c r="K61" s="421"/>
      <c r="L61" s="421"/>
      <c r="M61" s="421"/>
      <c r="N61" s="424"/>
    </row>
    <row r="62" spans="3:14">
      <c r="C62" s="421"/>
      <c r="D62" s="421"/>
      <c r="E62" s="421"/>
      <c r="F62" s="421"/>
      <c r="G62" s="421"/>
      <c r="H62" s="421"/>
      <c r="I62" s="421"/>
      <c r="J62" s="421"/>
      <c r="K62" s="421"/>
      <c r="L62" s="421"/>
      <c r="M62" s="421"/>
      <c r="N62" s="424"/>
    </row>
    <row r="63" spans="3:14">
      <c r="C63" s="421"/>
      <c r="D63" s="421"/>
      <c r="E63" s="421"/>
      <c r="F63" s="421"/>
      <c r="G63" s="421"/>
      <c r="H63" s="421"/>
      <c r="I63" s="421"/>
      <c r="J63" s="421"/>
      <c r="K63" s="421"/>
      <c r="L63" s="421"/>
      <c r="M63" s="421"/>
      <c r="N63" s="424"/>
    </row>
    <row r="64" spans="3:14">
      <c r="C64" s="421"/>
      <c r="D64" s="421"/>
      <c r="E64" s="421"/>
      <c r="F64" s="421"/>
      <c r="G64" s="421"/>
      <c r="H64" s="421"/>
      <c r="I64" s="421"/>
      <c r="J64" s="421"/>
      <c r="K64" s="421"/>
      <c r="L64" s="421"/>
      <c r="M64" s="421"/>
      <c r="N64" s="424"/>
    </row>
    <row r="65" spans="3:14">
      <c r="C65" s="421"/>
      <c r="D65" s="421"/>
      <c r="E65" s="421"/>
      <c r="F65" s="421"/>
      <c r="G65" s="421"/>
      <c r="H65" s="421"/>
      <c r="I65" s="421"/>
      <c r="J65" s="421"/>
      <c r="K65" s="421"/>
      <c r="L65" s="421"/>
      <c r="M65" s="421"/>
      <c r="N65" s="424"/>
    </row>
    <row r="66" spans="3:14">
      <c r="C66" s="421"/>
      <c r="D66" s="421"/>
      <c r="E66" s="421"/>
      <c r="F66" s="421"/>
      <c r="G66" s="421"/>
      <c r="H66" s="421"/>
      <c r="I66" s="421"/>
      <c r="J66" s="421"/>
      <c r="K66" s="421"/>
      <c r="L66" s="421"/>
      <c r="M66" s="421"/>
      <c r="N66" s="424"/>
    </row>
    <row r="67" spans="3:14">
      <c r="C67" s="421"/>
      <c r="D67" s="421"/>
      <c r="E67" s="421"/>
      <c r="F67" s="421"/>
      <c r="G67" s="421"/>
      <c r="H67" s="421"/>
      <c r="I67" s="421"/>
      <c r="J67" s="421"/>
      <c r="K67" s="421"/>
      <c r="L67" s="421"/>
      <c r="M67" s="421"/>
      <c r="N67" s="424"/>
    </row>
    <row r="68" spans="3:14">
      <c r="C68" s="421"/>
      <c r="D68" s="421"/>
      <c r="E68" s="421"/>
      <c r="F68" s="421"/>
      <c r="G68" s="421"/>
      <c r="H68" s="421"/>
      <c r="I68" s="421"/>
      <c r="J68" s="421"/>
      <c r="K68" s="421"/>
      <c r="L68" s="421"/>
      <c r="M68" s="421"/>
      <c r="N68" s="424"/>
    </row>
    <row r="69" spans="3:14">
      <c r="C69" s="421"/>
      <c r="D69" s="421"/>
      <c r="E69" s="421"/>
      <c r="F69" s="421"/>
      <c r="G69" s="421"/>
      <c r="H69" s="421"/>
      <c r="I69" s="421"/>
      <c r="J69" s="421"/>
      <c r="K69" s="421"/>
      <c r="L69" s="421"/>
      <c r="M69" s="421"/>
      <c r="N69" s="424"/>
    </row>
    <row r="70" spans="3:14">
      <c r="C70" s="421"/>
      <c r="D70" s="421"/>
      <c r="E70" s="421"/>
      <c r="F70" s="421"/>
      <c r="G70" s="421"/>
      <c r="H70" s="421"/>
      <c r="I70" s="421"/>
      <c r="J70" s="421"/>
      <c r="K70" s="421"/>
      <c r="L70" s="421"/>
      <c r="M70" s="421"/>
      <c r="N70" s="424"/>
    </row>
    <row r="71" spans="3:14">
      <c r="C71" s="421"/>
      <c r="D71" s="421"/>
      <c r="E71" s="421"/>
      <c r="F71" s="421"/>
      <c r="G71" s="421"/>
      <c r="H71" s="421"/>
      <c r="I71" s="421"/>
      <c r="J71" s="421"/>
      <c r="K71" s="421"/>
      <c r="L71" s="421"/>
      <c r="M71" s="421"/>
      <c r="N71" s="424"/>
    </row>
    <row r="72" spans="3:14">
      <c r="C72" s="421"/>
      <c r="D72" s="421"/>
      <c r="E72" s="421"/>
      <c r="F72" s="421"/>
      <c r="G72" s="421"/>
      <c r="H72" s="421"/>
      <c r="I72" s="421"/>
      <c r="J72" s="421"/>
      <c r="K72" s="421"/>
      <c r="L72" s="421"/>
      <c r="M72" s="421"/>
      <c r="N72" s="424"/>
    </row>
    <row r="73" spans="3:14">
      <c r="C73" s="421"/>
      <c r="D73" s="421"/>
      <c r="E73" s="421"/>
      <c r="F73" s="421"/>
    </row>
    <row r="74" spans="3:14"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4"/>
    </row>
    <row r="75" spans="3:14">
      <c r="C75" s="421"/>
      <c r="D75" s="421"/>
      <c r="E75" s="421"/>
      <c r="F75" s="421"/>
      <c r="G75" s="421"/>
      <c r="H75" s="421"/>
      <c r="I75" s="421"/>
      <c r="J75" s="421"/>
      <c r="K75" s="421"/>
      <c r="L75" s="421"/>
      <c r="M75" s="421"/>
      <c r="N75" s="424"/>
    </row>
    <row r="76" spans="3:14">
      <c r="C76" s="421"/>
      <c r="D76" s="421"/>
      <c r="E76" s="421"/>
      <c r="F76" s="421"/>
      <c r="G76" s="421"/>
      <c r="H76" s="421"/>
      <c r="I76" s="421"/>
      <c r="J76" s="421"/>
      <c r="K76" s="421"/>
      <c r="L76" s="421"/>
      <c r="M76" s="421"/>
      <c r="N76" s="424"/>
    </row>
    <row r="77" spans="3:14">
      <c r="C77" s="421"/>
      <c r="D77" s="421"/>
      <c r="E77" s="421"/>
      <c r="F77" s="421"/>
      <c r="G77" s="421"/>
      <c r="H77" s="421"/>
      <c r="I77" s="421"/>
      <c r="J77" s="421"/>
      <c r="K77" s="421"/>
      <c r="L77" s="421"/>
      <c r="M77" s="421"/>
      <c r="N77" s="424"/>
    </row>
    <row r="78" spans="3:14">
      <c r="C78" s="421"/>
      <c r="D78" s="421"/>
      <c r="E78" s="421"/>
      <c r="F78" s="421"/>
      <c r="G78" s="421"/>
      <c r="H78" s="421"/>
      <c r="I78" s="421"/>
      <c r="J78" s="421"/>
      <c r="K78" s="421"/>
      <c r="L78" s="421"/>
      <c r="M78" s="421"/>
      <c r="N78" s="424"/>
    </row>
    <row r="79" spans="3:14">
      <c r="C79" s="421"/>
      <c r="D79" s="421"/>
      <c r="E79" s="421"/>
      <c r="F79" s="421"/>
      <c r="G79" s="421"/>
      <c r="H79" s="421"/>
      <c r="I79" s="421"/>
      <c r="J79" s="421"/>
      <c r="K79" s="421"/>
      <c r="L79" s="421"/>
      <c r="M79" s="421"/>
      <c r="N79" s="424"/>
    </row>
    <row r="80" spans="3:14">
      <c r="C80" s="421"/>
      <c r="D80" s="421"/>
      <c r="E80" s="421"/>
      <c r="F80" s="421"/>
      <c r="G80" s="421"/>
      <c r="H80" s="421"/>
      <c r="I80" s="421"/>
      <c r="J80" s="421"/>
      <c r="K80" s="421"/>
      <c r="L80" s="421"/>
      <c r="M80" s="421"/>
      <c r="N80" s="424"/>
    </row>
    <row r="81" spans="3:14">
      <c r="C81" s="421"/>
      <c r="D81" s="421"/>
      <c r="E81" s="421"/>
      <c r="F81" s="421"/>
      <c r="G81" s="421"/>
      <c r="H81" s="421"/>
      <c r="I81" s="421"/>
      <c r="J81" s="421"/>
      <c r="K81" s="421"/>
      <c r="L81" s="421"/>
      <c r="M81" s="421"/>
      <c r="N81" s="424"/>
    </row>
    <row r="82" spans="3:14">
      <c r="C82" s="421"/>
      <c r="D82" s="421"/>
      <c r="E82" s="421"/>
      <c r="F82" s="421"/>
      <c r="G82" s="421"/>
    </row>
    <row r="83" spans="3:14">
      <c r="D83" s="421"/>
      <c r="E83" s="421"/>
      <c r="F83" s="421"/>
    </row>
    <row r="84" spans="3:14">
      <c r="D84" s="421"/>
      <c r="E84" s="421"/>
      <c r="F84" s="421"/>
    </row>
    <row r="85" spans="3:14">
      <c r="D85" s="421"/>
      <c r="E85" s="421"/>
      <c r="F85" s="421"/>
    </row>
    <row r="86" spans="3:14">
      <c r="D86" s="421"/>
      <c r="E86" s="421"/>
      <c r="F86" s="421"/>
    </row>
  </sheetData>
  <mergeCells count="6">
    <mergeCell ref="C7:D7"/>
    <mergeCell ref="A1:K1"/>
    <mergeCell ref="A3:K3"/>
    <mergeCell ref="A4:K4"/>
    <mergeCell ref="C6:F6"/>
    <mergeCell ref="I6:L6"/>
  </mergeCells>
  <phoneticPr fontId="0" type="noConversion"/>
  <printOptions horizontalCentered="1"/>
  <pageMargins left="0.59" right="0.56000000000000005" top="0.83" bottom="1" header="0.67" footer="0.5"/>
  <pageSetup scale="91" orientation="landscape" r:id="rId1"/>
  <headerFooter alignWithMargins="0">
    <oddFooter>&amp;L&amp;"Arial,Italic"&amp;9MSDE - LFRO  2/2017&amp;C- 1 -&amp;R&amp;"Arial,Italic"&amp;9Selected Financial Data-Part 1</oddFooter>
  </headerFooter>
  <ignoredErrors>
    <ignoredError sqref="J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02"/>
  <sheetViews>
    <sheetView zoomScaleNormal="100" workbookViewId="0">
      <selection activeCell="M12" sqref="M12"/>
    </sheetView>
  </sheetViews>
  <sheetFormatPr defaultRowHeight="12.75"/>
  <cols>
    <col min="1" max="1" width="14.140625" style="55" customWidth="1"/>
    <col min="2" max="2" width="14.42578125" style="55" customWidth="1"/>
    <col min="3" max="3" width="13.42578125" style="55" bestFit="1" customWidth="1"/>
    <col min="4" max="4" width="12.28515625" style="55" customWidth="1"/>
    <col min="5" max="5" width="14.42578125" style="55" customWidth="1"/>
    <col min="6" max="6" width="12.28515625" style="55" bestFit="1" customWidth="1"/>
    <col min="7" max="7" width="15.7109375" style="55" customWidth="1"/>
    <col min="8" max="8" width="13.28515625" style="55" customWidth="1"/>
    <col min="9" max="9" width="12.42578125" style="55" customWidth="1"/>
    <col min="10" max="10" width="0.85546875" style="55" customWidth="1"/>
    <col min="11" max="11" width="12.7109375" style="174" customWidth="1"/>
    <col min="12" max="12" width="1.140625" style="55" customWidth="1"/>
    <col min="13" max="13" width="8.85546875" style="55" customWidth="1"/>
    <col min="14" max="14" width="7.85546875" style="55" customWidth="1"/>
    <col min="15" max="15" width="10.28515625" style="55" bestFit="1" customWidth="1"/>
    <col min="16" max="16" width="8.42578125" style="55" customWidth="1"/>
    <col min="17" max="17" width="11.28515625" bestFit="1" customWidth="1"/>
    <col min="18" max="18" width="11.42578125" bestFit="1" customWidth="1"/>
    <col min="19" max="19" width="10.28515625" bestFit="1" customWidth="1"/>
    <col min="20" max="20" width="9.28515625" bestFit="1" customWidth="1"/>
    <col min="21" max="22" width="10.28515625" bestFit="1" customWidth="1"/>
    <col min="23" max="23" width="11.28515625" bestFit="1" customWidth="1"/>
    <col min="24" max="24" width="10.28515625" bestFit="1" customWidth="1"/>
    <col min="25" max="25" width="9.28515625" bestFit="1" customWidth="1"/>
  </cols>
  <sheetData>
    <row r="1" spans="1:42">
      <c r="A1" s="480" t="s">
        <v>87</v>
      </c>
      <c r="B1" s="480"/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</row>
    <row r="2" spans="1:42">
      <c r="A2" s="80"/>
      <c r="B2" s="80"/>
      <c r="C2" s="80"/>
      <c r="D2" s="80"/>
      <c r="E2" s="80"/>
      <c r="F2" s="80"/>
      <c r="G2" s="80"/>
      <c r="H2" s="80"/>
      <c r="I2" s="80"/>
      <c r="J2" s="80"/>
      <c r="K2" s="152"/>
      <c r="L2" s="80"/>
      <c r="M2" s="80"/>
      <c r="N2" s="80"/>
      <c r="O2" s="80"/>
      <c r="P2" s="80"/>
    </row>
    <row r="3" spans="1:42">
      <c r="A3" s="479" t="s">
        <v>273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</row>
    <row r="4" spans="1:42">
      <c r="A4" s="492"/>
      <c r="B4" s="492"/>
      <c r="C4" s="492"/>
      <c r="D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</row>
    <row r="5" spans="1:42" ht="13.5" thickBot="1">
      <c r="A5" s="80"/>
      <c r="B5" s="80"/>
      <c r="C5" s="80"/>
      <c r="D5" s="80"/>
      <c r="E5" s="80"/>
      <c r="F5" s="80"/>
      <c r="G5" s="80"/>
      <c r="H5" s="80"/>
      <c r="I5" s="80"/>
      <c r="J5" s="80"/>
      <c r="K5" s="152"/>
      <c r="L5" s="80"/>
      <c r="M5" s="153"/>
      <c r="N5" s="153"/>
      <c r="O5" s="153"/>
      <c r="P5" s="153"/>
    </row>
    <row r="6" spans="1:42" ht="15" customHeight="1" thickTop="1">
      <c r="A6" s="154"/>
      <c r="B6" s="155"/>
      <c r="C6" s="495" t="s">
        <v>78</v>
      </c>
      <c r="D6" s="495"/>
      <c r="E6" s="495"/>
      <c r="F6" s="495"/>
      <c r="G6" s="495"/>
      <c r="H6" s="495"/>
      <c r="I6" s="495"/>
      <c r="J6" s="495"/>
      <c r="K6" s="156"/>
      <c r="L6" s="154"/>
      <c r="M6" s="493"/>
      <c r="N6" s="493"/>
      <c r="O6" s="493"/>
      <c r="P6" s="493"/>
      <c r="Q6" s="19"/>
      <c r="R6" s="309"/>
      <c r="X6" s="30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>
      <c r="A7" s="63" t="s">
        <v>75</v>
      </c>
      <c r="B7" s="157" t="s">
        <v>41</v>
      </c>
      <c r="C7" s="491" t="s">
        <v>75</v>
      </c>
      <c r="D7" s="491"/>
      <c r="E7" s="491"/>
      <c r="F7" s="491"/>
      <c r="G7" s="157"/>
      <c r="H7" s="491" t="s">
        <v>49</v>
      </c>
      <c r="I7" s="491"/>
      <c r="J7" s="157"/>
      <c r="K7" s="158"/>
      <c r="L7" s="157"/>
      <c r="M7" s="494" t="s">
        <v>80</v>
      </c>
      <c r="N7" s="494"/>
      <c r="O7" s="494"/>
      <c r="P7" s="494"/>
    </row>
    <row r="8" spans="1:42">
      <c r="A8" s="63" t="s">
        <v>31</v>
      </c>
      <c r="B8" s="157" t="s">
        <v>81</v>
      </c>
      <c r="C8" s="157" t="s">
        <v>88</v>
      </c>
      <c r="D8" s="157" t="s">
        <v>34</v>
      </c>
      <c r="E8" s="489" t="s">
        <v>179</v>
      </c>
      <c r="F8" s="157"/>
      <c r="G8" s="157"/>
      <c r="H8" s="157" t="s">
        <v>110</v>
      </c>
      <c r="I8" s="157" t="s">
        <v>140</v>
      </c>
      <c r="J8" s="157"/>
      <c r="K8" s="157" t="s">
        <v>77</v>
      </c>
      <c r="L8" s="157"/>
      <c r="M8" s="159"/>
      <c r="N8" s="159"/>
      <c r="O8" s="159"/>
      <c r="P8" s="159" t="s">
        <v>77</v>
      </c>
    </row>
    <row r="9" spans="1:42" ht="13.5" thickBot="1">
      <c r="A9" s="160" t="s">
        <v>129</v>
      </c>
      <c r="B9" s="68" t="s">
        <v>82</v>
      </c>
      <c r="C9" s="70" t="s">
        <v>89</v>
      </c>
      <c r="D9" s="70" t="s">
        <v>90</v>
      </c>
      <c r="E9" s="490"/>
      <c r="F9" s="70" t="s">
        <v>111</v>
      </c>
      <c r="G9" s="68" t="s">
        <v>42</v>
      </c>
      <c r="H9" s="68" t="s">
        <v>89</v>
      </c>
      <c r="I9" s="68" t="s">
        <v>71</v>
      </c>
      <c r="J9" s="68"/>
      <c r="K9" s="70" t="s">
        <v>194</v>
      </c>
      <c r="L9" s="70"/>
      <c r="M9" s="161" t="s">
        <v>75</v>
      </c>
      <c r="N9" s="161" t="s">
        <v>42</v>
      </c>
      <c r="O9" s="161" t="s">
        <v>49</v>
      </c>
      <c r="P9" s="161" t="s">
        <v>79</v>
      </c>
    </row>
    <row r="10" spans="1:42">
      <c r="A10" s="63" t="s">
        <v>0</v>
      </c>
      <c r="B10" s="139">
        <f t="shared" ref="B10:I10" si="0">SUM(B12:B39)</f>
        <v>361359658.71999991</v>
      </c>
      <c r="C10" s="139">
        <f t="shared" si="0"/>
        <v>86506457.789999992</v>
      </c>
      <c r="D10" s="139">
        <f t="shared" si="0"/>
        <v>7126970.3999999994</v>
      </c>
      <c r="E10" s="139">
        <f t="shared" si="0"/>
        <v>29820.67</v>
      </c>
      <c r="F10" s="139">
        <f t="shared" si="0"/>
        <v>3172118.23</v>
      </c>
      <c r="G10" s="162">
        <f t="shared" si="0"/>
        <v>11186126.150000002</v>
      </c>
      <c r="H10" s="139">
        <f t="shared" si="0"/>
        <v>229847806.40000001</v>
      </c>
      <c r="I10" s="139">
        <f t="shared" si="0"/>
        <v>23323140.73</v>
      </c>
      <c r="J10" s="139"/>
      <c r="K10" s="163">
        <f>SUM(K12:K39)</f>
        <v>167218.35</v>
      </c>
      <c r="L10" s="139"/>
      <c r="M10" s="164">
        <f>SUM(C10:F10)/B10</f>
        <v>0.26797503471474393</v>
      </c>
      <c r="N10" s="164">
        <f>+G10/B10</f>
        <v>3.0955658386504038E-2</v>
      </c>
      <c r="O10" s="164">
        <f>(+H10+I10)/B10</f>
        <v>0.70060655920136872</v>
      </c>
      <c r="P10" s="164">
        <f>+K10/B10</f>
        <v>4.6274769738359034E-4</v>
      </c>
      <c r="R10" s="58"/>
    </row>
    <row r="11" spans="1:42">
      <c r="A11" s="63"/>
      <c r="B11" s="141"/>
      <c r="C11" s="69"/>
      <c r="D11" s="69"/>
      <c r="E11" s="69"/>
      <c r="F11" s="69"/>
      <c r="G11" s="72"/>
      <c r="H11" s="141"/>
      <c r="I11" s="73"/>
      <c r="J11" s="73"/>
      <c r="K11" s="165"/>
      <c r="L11" s="69"/>
      <c r="M11" s="166"/>
      <c r="N11" s="166"/>
      <c r="O11" s="166"/>
      <c r="P11" s="166"/>
      <c r="R11" s="45"/>
    </row>
    <row r="12" spans="1:42">
      <c r="A12" s="80" t="s">
        <v>1</v>
      </c>
      <c r="B12" s="136">
        <f>SUM(C12:K12)</f>
        <v>4564505.9400000013</v>
      </c>
      <c r="C12" s="309">
        <v>746087.51</v>
      </c>
      <c r="D12" s="309">
        <v>383287.34</v>
      </c>
      <c r="E12" s="309">
        <v>0</v>
      </c>
      <c r="F12" s="309">
        <v>0</v>
      </c>
      <c r="G12" s="127">
        <v>194249.34</v>
      </c>
      <c r="H12" s="309">
        <v>2963779.16</v>
      </c>
      <c r="I12" s="309">
        <v>276820.86</v>
      </c>
      <c r="J12" s="315"/>
      <c r="K12" s="316">
        <v>281.73</v>
      </c>
      <c r="L12" s="167"/>
      <c r="M12" s="166">
        <f>SUM(C12:F12)/B12*100</f>
        <v>24.74254311081036</v>
      </c>
      <c r="N12" s="166">
        <f>+G12/B12*100</f>
        <v>4.2556487504538101</v>
      </c>
      <c r="O12" s="166">
        <f>(+H12+I12)/B12*100</f>
        <v>70.995635948279627</v>
      </c>
      <c r="P12" s="166">
        <f>+K12/B12*100</f>
        <v>6.1721904561701573E-3</v>
      </c>
      <c r="Q12" s="42"/>
      <c r="R12" s="117"/>
      <c r="S12" s="429"/>
      <c r="T12" s="429"/>
      <c r="U12" s="424"/>
      <c r="V12" s="424"/>
      <c r="W12" s="424"/>
      <c r="X12" s="424"/>
      <c r="Y12" s="424"/>
    </row>
    <row r="13" spans="1:42">
      <c r="A13" s="80" t="s">
        <v>2</v>
      </c>
      <c r="B13" s="136">
        <f t="shared" ref="B13:B39" si="1">SUM(C13:K13)</f>
        <v>28853768</v>
      </c>
      <c r="C13" s="309">
        <v>10478042</v>
      </c>
      <c r="D13" s="309">
        <v>98801</v>
      </c>
      <c r="E13" s="309">
        <v>2606</v>
      </c>
      <c r="F13" s="309">
        <v>109188</v>
      </c>
      <c r="G13" s="127">
        <v>1199752</v>
      </c>
      <c r="H13" s="309">
        <v>15538543</v>
      </c>
      <c r="I13" s="309">
        <v>1426836</v>
      </c>
      <c r="J13" s="315">
        <v>0</v>
      </c>
      <c r="K13" s="350">
        <v>0</v>
      </c>
      <c r="L13" s="168"/>
      <c r="M13" s="166">
        <f t="shared" ref="M13:M39" si="2">SUM(C13:F13)/B13*100</f>
        <v>37.044163521381336</v>
      </c>
      <c r="N13" s="166">
        <f t="shared" ref="N13:N39" si="3">+G13/B13*100</f>
        <v>4.1580427207981989</v>
      </c>
      <c r="O13" s="166">
        <f t="shared" ref="O13:O39" si="4">(+H13+I13)/B13*100</f>
        <v>58.797793757820472</v>
      </c>
      <c r="P13" s="166">
        <f t="shared" ref="P13:P39" si="5">+K13/B13*100</f>
        <v>0</v>
      </c>
      <c r="R13" s="117"/>
      <c r="S13" s="429"/>
      <c r="T13" s="429"/>
      <c r="U13" s="424"/>
      <c r="V13" s="424"/>
      <c r="W13" s="424"/>
      <c r="X13" s="424"/>
      <c r="Y13" s="424"/>
    </row>
    <row r="14" spans="1:42">
      <c r="A14" s="80" t="s">
        <v>3</v>
      </c>
      <c r="B14" s="136">
        <f t="shared" si="1"/>
        <v>42101935</v>
      </c>
      <c r="C14" s="309">
        <v>0</v>
      </c>
      <c r="D14" s="309">
        <v>959206.52</v>
      </c>
      <c r="E14" s="309">
        <v>0</v>
      </c>
      <c r="F14" s="309">
        <v>0</v>
      </c>
      <c r="G14" s="127">
        <v>823418.43</v>
      </c>
      <c r="H14" s="309">
        <v>40319310.049999997</v>
      </c>
      <c r="I14" s="309">
        <v>0</v>
      </c>
      <c r="J14" s="331"/>
      <c r="K14" s="350">
        <v>0</v>
      </c>
      <c r="L14" s="168"/>
      <c r="M14" s="166">
        <f>SUM(C15:F15)/B14*100</f>
        <v>29.306489119799362</v>
      </c>
      <c r="N14" s="166">
        <f>+G15/B14*100</f>
        <v>2.7830929861062206</v>
      </c>
      <c r="O14" s="166">
        <f>(+H15+I15)/B14*100</f>
        <v>74.577489134406775</v>
      </c>
      <c r="P14" s="166">
        <f t="shared" si="5"/>
        <v>0</v>
      </c>
      <c r="R14" s="117"/>
      <c r="S14" s="429"/>
      <c r="T14" s="429"/>
      <c r="U14" s="424"/>
      <c r="V14" s="424"/>
      <c r="W14" s="424"/>
      <c r="X14" s="424"/>
      <c r="Y14" s="424"/>
    </row>
    <row r="15" spans="1:42">
      <c r="A15" s="80" t="s">
        <v>4</v>
      </c>
      <c r="B15" s="136">
        <f>SUM(C15:K15)</f>
        <v>45065744</v>
      </c>
      <c r="C15" s="309">
        <v>11335381</v>
      </c>
      <c r="D15" s="309">
        <v>956994</v>
      </c>
      <c r="E15" s="309">
        <v>4909</v>
      </c>
      <c r="F15" s="360">
        <v>41315</v>
      </c>
      <c r="G15" s="127">
        <v>1171736</v>
      </c>
      <c r="H15" s="309">
        <v>29004475</v>
      </c>
      <c r="I15" s="309">
        <v>2394091</v>
      </c>
      <c r="J15" s="331">
        <v>0</v>
      </c>
      <c r="K15" s="316">
        <v>156843</v>
      </c>
      <c r="L15" s="168"/>
      <c r="M15" s="166">
        <f>SUM(R6:U6)/B15*100</f>
        <v>0</v>
      </c>
      <c r="N15" s="166">
        <f>+G14/B15*100</f>
        <v>1.8271493087964996</v>
      </c>
      <c r="O15" s="166">
        <f>(+H14+X6)/B15*100</f>
        <v>89.46775637388788</v>
      </c>
      <c r="P15" s="166">
        <f t="shared" si="5"/>
        <v>0.34803153366335193</v>
      </c>
      <c r="R15" s="117"/>
      <c r="S15" s="429"/>
      <c r="T15" s="429"/>
      <c r="U15" s="424"/>
      <c r="V15" s="424"/>
      <c r="W15" s="424"/>
      <c r="X15" s="424"/>
      <c r="Y15" s="424"/>
    </row>
    <row r="16" spans="1:42">
      <c r="A16" s="80" t="s">
        <v>5</v>
      </c>
      <c r="B16" s="136">
        <f t="shared" si="1"/>
        <v>5242476.29</v>
      </c>
      <c r="C16" s="309">
        <v>1036577.55</v>
      </c>
      <c r="D16" s="309">
        <v>0</v>
      </c>
      <c r="E16" s="309">
        <v>794.49</v>
      </c>
      <c r="F16" s="360">
        <v>2268559.0099999998</v>
      </c>
      <c r="G16" s="127">
        <v>34144.74</v>
      </c>
      <c r="H16" s="309">
        <v>1659609.5</v>
      </c>
      <c r="I16" s="309">
        <v>242791</v>
      </c>
      <c r="J16" s="315">
        <v>0</v>
      </c>
      <c r="K16" s="316">
        <v>0</v>
      </c>
      <c r="L16" s="168"/>
      <c r="M16" s="166">
        <f t="shared" si="2"/>
        <v>63.060486440464182</v>
      </c>
      <c r="N16" s="166">
        <f t="shared" si="3"/>
        <v>0.6513093834135395</v>
      </c>
      <c r="O16" s="166">
        <f t="shared" si="4"/>
        <v>36.288204176122271</v>
      </c>
      <c r="P16" s="166">
        <f t="shared" si="5"/>
        <v>0</v>
      </c>
      <c r="R16" s="117"/>
      <c r="S16" s="429"/>
      <c r="T16" s="429"/>
      <c r="U16" s="424"/>
      <c r="V16" s="424"/>
      <c r="W16" s="424"/>
      <c r="X16" s="424"/>
      <c r="Y16" s="424"/>
    </row>
    <row r="17" spans="1:25">
      <c r="A17" s="80"/>
      <c r="B17" s="136"/>
      <c r="C17" s="323"/>
      <c r="J17" s="331"/>
      <c r="K17" s="332"/>
      <c r="L17" s="168"/>
      <c r="M17" s="166"/>
      <c r="N17" s="166"/>
      <c r="O17" s="166"/>
      <c r="P17" s="166"/>
      <c r="R17" s="117"/>
      <c r="S17" s="429"/>
      <c r="T17" s="429"/>
      <c r="U17" s="424"/>
      <c r="V17" s="424"/>
      <c r="W17" s="424"/>
      <c r="X17" s="424"/>
      <c r="Y17" s="424"/>
    </row>
    <row r="18" spans="1:25">
      <c r="A18" s="80" t="s">
        <v>6</v>
      </c>
      <c r="B18" s="136">
        <f t="shared" si="1"/>
        <v>3091776.8500000006</v>
      </c>
      <c r="C18" s="309">
        <v>685401.93</v>
      </c>
      <c r="D18" s="309"/>
      <c r="E18" s="309">
        <v>77.400000000000006</v>
      </c>
      <c r="F18" s="360">
        <v>99763.7</v>
      </c>
      <c r="G18" s="127">
        <v>187518.31</v>
      </c>
      <c r="H18" s="309">
        <v>2119015.5100000002</v>
      </c>
      <c r="I18" s="309"/>
      <c r="J18" s="315">
        <v>0</v>
      </c>
      <c r="K18" s="316">
        <v>0</v>
      </c>
      <c r="L18" s="168"/>
      <c r="M18" s="166">
        <f t="shared" si="2"/>
        <v>25.3977912409817</v>
      </c>
      <c r="N18" s="166">
        <f t="shared" si="3"/>
        <v>6.0650661123877674</v>
      </c>
      <c r="O18" s="166">
        <f t="shared" si="4"/>
        <v>68.537142646630528</v>
      </c>
      <c r="P18" s="166">
        <f t="shared" si="5"/>
        <v>0</v>
      </c>
      <c r="R18" s="117"/>
      <c r="S18" s="429"/>
      <c r="T18" s="429"/>
      <c r="U18" s="424"/>
      <c r="V18" s="424"/>
      <c r="W18" s="424"/>
      <c r="X18" s="424"/>
      <c r="Y18" s="424"/>
    </row>
    <row r="19" spans="1:25">
      <c r="A19" s="80" t="s">
        <v>7</v>
      </c>
      <c r="B19" s="136">
        <f t="shared" si="1"/>
        <v>6093010.54</v>
      </c>
      <c r="C19" s="309">
        <v>2967862.53</v>
      </c>
      <c r="D19" s="309">
        <v>0</v>
      </c>
      <c r="E19" s="309">
        <v>0</v>
      </c>
      <c r="F19" s="369">
        <v>52593.599999999999</v>
      </c>
      <c r="G19" s="127">
        <v>87784.88</v>
      </c>
      <c r="H19" s="309">
        <v>2590151.58</v>
      </c>
      <c r="I19" s="309">
        <v>394617.95</v>
      </c>
      <c r="J19" s="315">
        <v>0</v>
      </c>
      <c r="K19" s="316">
        <v>0</v>
      </c>
      <c r="L19" s="168"/>
      <c r="M19" s="166">
        <f t="shared" si="2"/>
        <v>49.572475054343165</v>
      </c>
      <c r="N19" s="166">
        <f t="shared" si="3"/>
        <v>1.4407472205029208</v>
      </c>
      <c r="O19" s="166">
        <f t="shared" si="4"/>
        <v>48.986777725153914</v>
      </c>
      <c r="P19" s="166">
        <f t="shared" si="5"/>
        <v>0</v>
      </c>
      <c r="R19" s="117"/>
      <c r="S19" s="429"/>
      <c r="T19" s="429"/>
      <c r="U19" s="424"/>
      <c r="V19" s="424"/>
      <c r="W19" s="424"/>
      <c r="X19" s="424"/>
      <c r="Y19" s="424"/>
    </row>
    <row r="20" spans="1:25">
      <c r="A20" s="80" t="s">
        <v>8</v>
      </c>
      <c r="B20" s="136">
        <f t="shared" si="1"/>
        <v>6844758.3200000003</v>
      </c>
      <c r="C20" s="309">
        <v>1882313.28</v>
      </c>
      <c r="D20" s="309">
        <v>6028.95</v>
      </c>
      <c r="E20" s="309">
        <v>14.3</v>
      </c>
      <c r="F20" s="360">
        <v>71172.789999999994</v>
      </c>
      <c r="G20" s="127">
        <v>392789.7</v>
      </c>
      <c r="H20" s="309">
        <v>4079850.1</v>
      </c>
      <c r="I20" s="309">
        <v>412589.2</v>
      </c>
      <c r="J20" s="315">
        <v>0</v>
      </c>
      <c r="K20" s="316">
        <v>0</v>
      </c>
      <c r="L20" s="168"/>
      <c r="M20" s="166">
        <f t="shared" si="2"/>
        <v>28.628173974738676</v>
      </c>
      <c r="N20" s="166">
        <f t="shared" si="3"/>
        <v>5.7385473911078861</v>
      </c>
      <c r="O20" s="166">
        <f t="shared" si="4"/>
        <v>65.633278634153442</v>
      </c>
      <c r="P20" s="166">
        <f t="shared" si="5"/>
        <v>0</v>
      </c>
      <c r="R20" s="117"/>
      <c r="S20" s="429"/>
      <c r="T20" s="429"/>
      <c r="U20" s="424"/>
      <c r="V20" s="424"/>
      <c r="W20" s="424"/>
      <c r="X20" s="424"/>
      <c r="Y20" s="424"/>
    </row>
    <row r="21" spans="1:25">
      <c r="A21" s="80" t="s">
        <v>9</v>
      </c>
      <c r="B21" s="136">
        <f t="shared" si="1"/>
        <v>12525908.670000002</v>
      </c>
      <c r="C21" s="309">
        <v>4902724.29</v>
      </c>
      <c r="D21" s="309">
        <v>327734.55</v>
      </c>
      <c r="E21" s="309">
        <v>1041.69</v>
      </c>
      <c r="F21" s="360">
        <v>45657.45</v>
      </c>
      <c r="G21" s="127">
        <v>410629.37</v>
      </c>
      <c r="H21" s="309">
        <v>5965559.0300000003</v>
      </c>
      <c r="I21" s="309">
        <v>872562.29</v>
      </c>
      <c r="J21" s="315">
        <v>0</v>
      </c>
      <c r="K21" s="370">
        <v>0</v>
      </c>
      <c r="L21" s="168"/>
      <c r="M21" s="166">
        <f t="shared" si="2"/>
        <v>42.129941380133019</v>
      </c>
      <c r="N21" s="166">
        <f t="shared" si="3"/>
        <v>3.2782401725750399</v>
      </c>
      <c r="O21" s="166">
        <f t="shared" si="4"/>
        <v>54.591818447291928</v>
      </c>
      <c r="P21" s="166">
        <f t="shared" si="5"/>
        <v>0</v>
      </c>
      <c r="R21" s="117"/>
      <c r="S21" s="429"/>
      <c r="T21" s="429"/>
      <c r="U21" s="424"/>
      <c r="V21" s="424"/>
      <c r="W21" s="424"/>
      <c r="X21" s="424"/>
      <c r="Y21" s="424"/>
    </row>
    <row r="22" spans="1:25">
      <c r="A22" s="80" t="s">
        <v>10</v>
      </c>
      <c r="B22" s="136">
        <f t="shared" si="1"/>
        <v>2534553</v>
      </c>
      <c r="C22" s="309">
        <v>363345</v>
      </c>
      <c r="D22" s="309">
        <v>0</v>
      </c>
      <c r="E22" s="309">
        <v>0</v>
      </c>
      <c r="F22" s="360">
        <v>0</v>
      </c>
      <c r="G22" s="127">
        <v>92816</v>
      </c>
      <c r="H22" s="309">
        <v>1957397</v>
      </c>
      <c r="I22" s="309">
        <v>120995</v>
      </c>
      <c r="J22" s="315">
        <v>0</v>
      </c>
      <c r="K22" s="371">
        <v>0</v>
      </c>
      <c r="L22" s="168"/>
      <c r="M22" s="166">
        <f t="shared" si="2"/>
        <v>14.335663921803961</v>
      </c>
      <c r="N22" s="166">
        <f t="shared" si="3"/>
        <v>3.6620264007105003</v>
      </c>
      <c r="O22" s="166">
        <f t="shared" si="4"/>
        <v>82.002309677485542</v>
      </c>
      <c r="P22" s="166">
        <f t="shared" si="5"/>
        <v>0</v>
      </c>
      <c r="R22" s="117"/>
      <c r="S22" s="429"/>
      <c r="T22" s="429"/>
      <c r="U22" s="424"/>
      <c r="V22" s="424"/>
      <c r="W22" s="424"/>
      <c r="X22" s="424"/>
      <c r="Y22" s="424"/>
    </row>
    <row r="23" spans="1:25">
      <c r="A23" s="80"/>
      <c r="B23" s="136"/>
      <c r="C23" s="323"/>
      <c r="D23" s="323"/>
      <c r="E23" s="323"/>
      <c r="F23" s="330"/>
      <c r="G23" s="326"/>
      <c r="H23" s="309"/>
      <c r="I23" s="323"/>
      <c r="J23" s="331"/>
      <c r="K23" s="329"/>
      <c r="L23" s="168"/>
      <c r="M23" s="166"/>
      <c r="N23" s="166"/>
      <c r="O23" s="166"/>
      <c r="P23" s="166"/>
      <c r="R23" s="117"/>
      <c r="S23" s="429"/>
      <c r="T23" s="429"/>
      <c r="U23" s="424"/>
      <c r="V23" s="424"/>
      <c r="W23" s="424"/>
      <c r="X23" s="424"/>
      <c r="Y23" s="424"/>
    </row>
    <row r="24" spans="1:25">
      <c r="A24" s="80" t="s">
        <v>11</v>
      </c>
      <c r="B24" s="136">
        <f t="shared" si="1"/>
        <v>11227306</v>
      </c>
      <c r="C24" s="309">
        <v>4538212</v>
      </c>
      <c r="D24" s="372">
        <v>0</v>
      </c>
      <c r="E24" s="309">
        <v>2</v>
      </c>
      <c r="F24" s="360">
        <v>120491</v>
      </c>
      <c r="G24" s="127">
        <v>264175</v>
      </c>
      <c r="H24" s="317">
        <v>0</v>
      </c>
      <c r="I24" s="309">
        <v>6304426</v>
      </c>
      <c r="J24" s="315">
        <v>0</v>
      </c>
      <c r="K24" s="371">
        <v>0</v>
      </c>
      <c r="L24" s="168"/>
      <c r="M24" s="166">
        <f t="shared" si="2"/>
        <v>41.494415490234253</v>
      </c>
      <c r="N24" s="166">
        <f t="shared" si="3"/>
        <v>2.3529687353315212</v>
      </c>
      <c r="O24" s="166">
        <f t="shared" si="4"/>
        <v>56.152615774434224</v>
      </c>
      <c r="P24" s="166">
        <f t="shared" si="5"/>
        <v>0</v>
      </c>
      <c r="R24" s="117"/>
      <c r="S24" s="429"/>
      <c r="T24" s="429"/>
      <c r="U24" s="424"/>
      <c r="V24" s="424"/>
      <c r="W24" s="424"/>
      <c r="X24" s="424"/>
      <c r="Y24" s="424"/>
    </row>
    <row r="25" spans="1:25">
      <c r="A25" s="80" t="s">
        <v>12</v>
      </c>
      <c r="B25" s="136">
        <f t="shared" si="1"/>
        <v>2315488</v>
      </c>
      <c r="C25" s="309">
        <v>689949</v>
      </c>
      <c r="D25" s="309">
        <v>75886</v>
      </c>
      <c r="E25" s="309">
        <v>205</v>
      </c>
      <c r="F25" s="360">
        <v>0</v>
      </c>
      <c r="G25" s="127">
        <v>162285</v>
      </c>
      <c r="H25" s="309">
        <v>1287944</v>
      </c>
      <c r="I25" s="309">
        <v>95542</v>
      </c>
      <c r="J25" s="315"/>
      <c r="K25" s="316">
        <v>3677</v>
      </c>
      <c r="L25" s="168"/>
      <c r="M25" s="166">
        <f t="shared" si="2"/>
        <v>33.083306845036553</v>
      </c>
      <c r="N25" s="166">
        <f t="shared" si="3"/>
        <v>7.0086737655302027</v>
      </c>
      <c r="O25" s="166">
        <f t="shared" si="4"/>
        <v>59.749219171077542</v>
      </c>
      <c r="P25" s="166">
        <f t="shared" si="5"/>
        <v>0.15880021835569866</v>
      </c>
      <c r="R25" s="117"/>
      <c r="S25" s="429"/>
      <c r="T25" s="429"/>
      <c r="U25" s="424"/>
      <c r="V25" s="424"/>
      <c r="W25" s="424"/>
      <c r="X25" s="424"/>
      <c r="Y25" s="424"/>
    </row>
    <row r="26" spans="1:25">
      <c r="A26" s="80" t="s">
        <v>13</v>
      </c>
      <c r="B26" s="136">
        <f t="shared" si="1"/>
        <v>16179121.950000001</v>
      </c>
      <c r="C26" s="309">
        <v>7103038.0700000003</v>
      </c>
      <c r="D26" s="309">
        <v>0</v>
      </c>
      <c r="E26" s="309">
        <v>0</v>
      </c>
      <c r="F26" s="360">
        <v>153356.35999999999</v>
      </c>
      <c r="G26" s="127">
        <v>414516.12</v>
      </c>
      <c r="H26" s="309">
        <v>7559943.8899999997</v>
      </c>
      <c r="I26" s="309">
        <v>948267.51</v>
      </c>
      <c r="J26" s="315">
        <v>0</v>
      </c>
      <c r="K26" s="316">
        <v>0</v>
      </c>
      <c r="L26" s="168"/>
      <c r="M26" s="166">
        <f t="shared" si="2"/>
        <v>44.850359941813778</v>
      </c>
      <c r="N26" s="166">
        <f t="shared" si="3"/>
        <v>2.5620433623099057</v>
      </c>
      <c r="O26" s="166">
        <f t="shared" si="4"/>
        <v>52.587596695876314</v>
      </c>
      <c r="P26" s="166">
        <f t="shared" si="5"/>
        <v>0</v>
      </c>
      <c r="R26" s="117"/>
      <c r="S26" s="429"/>
      <c r="T26" s="429"/>
      <c r="U26" s="424"/>
      <c r="V26" s="424"/>
      <c r="W26" s="424"/>
      <c r="X26" s="424"/>
      <c r="Y26" s="424"/>
    </row>
    <row r="27" spans="1:25">
      <c r="A27" s="80" t="s">
        <v>14</v>
      </c>
      <c r="B27" s="136">
        <f t="shared" si="1"/>
        <v>12489097</v>
      </c>
      <c r="C27" s="309">
        <v>5552314</v>
      </c>
      <c r="D27" s="309">
        <v>0</v>
      </c>
      <c r="E27" s="309">
        <v>1515</v>
      </c>
      <c r="F27" s="360">
        <v>0</v>
      </c>
      <c r="G27" s="127">
        <v>378676</v>
      </c>
      <c r="H27" s="309">
        <v>5795193</v>
      </c>
      <c r="I27" s="309">
        <v>761399</v>
      </c>
      <c r="J27" s="315">
        <v>0</v>
      </c>
      <c r="K27" s="316">
        <v>0</v>
      </c>
      <c r="L27" s="168"/>
      <c r="M27" s="166">
        <f t="shared" si="2"/>
        <v>44.469420006906823</v>
      </c>
      <c r="N27" s="166">
        <f t="shared" si="3"/>
        <v>3.0320526776275338</v>
      </c>
      <c r="O27" s="166">
        <f t="shared" si="4"/>
        <v>52.498527315465637</v>
      </c>
      <c r="P27" s="166">
        <f t="shared" si="5"/>
        <v>0</v>
      </c>
      <c r="R27" s="117"/>
      <c r="S27" s="429"/>
      <c r="T27" s="429"/>
      <c r="U27" s="424"/>
      <c r="V27" s="424"/>
      <c r="W27" s="424"/>
      <c r="X27" s="424"/>
      <c r="Y27" s="424"/>
    </row>
    <row r="28" spans="1:25">
      <c r="A28" s="80" t="s">
        <v>15</v>
      </c>
      <c r="B28" s="136">
        <f t="shared" si="1"/>
        <v>1215618</v>
      </c>
      <c r="C28" s="309">
        <v>224513</v>
      </c>
      <c r="D28" s="309">
        <v>0</v>
      </c>
      <c r="E28" s="309">
        <v>0</v>
      </c>
      <c r="F28" s="309">
        <v>16338</v>
      </c>
      <c r="G28" s="127">
        <v>97761</v>
      </c>
      <c r="H28" s="309">
        <v>0</v>
      </c>
      <c r="I28" s="309">
        <v>877006</v>
      </c>
      <c r="J28" s="315">
        <v>0</v>
      </c>
      <c r="K28" s="316">
        <v>0</v>
      </c>
      <c r="L28" s="168"/>
      <c r="M28" s="166">
        <f t="shared" si="2"/>
        <v>19.81304982321749</v>
      </c>
      <c r="N28" s="166">
        <f t="shared" si="3"/>
        <v>8.0420822988800751</v>
      </c>
      <c r="O28" s="166">
        <f t="shared" si="4"/>
        <v>72.144867877902428</v>
      </c>
      <c r="P28" s="166">
        <f t="shared" si="5"/>
        <v>0</v>
      </c>
      <c r="R28" s="117"/>
      <c r="S28" s="429"/>
      <c r="T28" s="429"/>
      <c r="U28" s="424"/>
      <c r="V28" s="424"/>
      <c r="W28" s="424"/>
      <c r="X28" s="424"/>
      <c r="Y28" s="424"/>
    </row>
    <row r="29" spans="1:25">
      <c r="A29" s="80"/>
      <c r="B29" s="136"/>
      <c r="C29" s="323"/>
      <c r="D29" s="323"/>
      <c r="E29" s="323"/>
      <c r="F29" s="330"/>
      <c r="G29" s="326"/>
      <c r="H29" s="309"/>
      <c r="I29" s="323"/>
      <c r="J29" s="331"/>
      <c r="K29" s="332"/>
      <c r="L29" s="168"/>
      <c r="M29" s="166"/>
      <c r="N29" s="166"/>
      <c r="O29" s="166"/>
      <c r="P29" s="166"/>
      <c r="R29" s="117"/>
      <c r="S29" s="429"/>
      <c r="T29" s="429"/>
      <c r="U29" s="424"/>
      <c r="V29" s="424"/>
      <c r="W29" s="424"/>
      <c r="X29" s="424"/>
      <c r="Y29" s="424"/>
    </row>
    <row r="30" spans="1:25">
      <c r="A30" s="80" t="s">
        <v>16</v>
      </c>
      <c r="B30" s="136">
        <f t="shared" si="1"/>
        <v>55004568</v>
      </c>
      <c r="C30" s="309">
        <v>16303287</v>
      </c>
      <c r="D30" s="309">
        <v>0</v>
      </c>
      <c r="E30" s="309">
        <v>16722</v>
      </c>
      <c r="F30" s="360">
        <v>0</v>
      </c>
      <c r="G30" s="127">
        <v>2081616</v>
      </c>
      <c r="H30" s="309">
        <v>33916260</v>
      </c>
      <c r="I30" s="309">
        <v>2686683</v>
      </c>
      <c r="J30" s="315">
        <v>0</v>
      </c>
      <c r="K30" s="316">
        <v>0</v>
      </c>
      <c r="L30" s="168"/>
      <c r="M30" s="166">
        <f t="shared" si="2"/>
        <v>29.670279384795823</v>
      </c>
      <c r="N30" s="166">
        <f t="shared" si="3"/>
        <v>3.7844420485222248</v>
      </c>
      <c r="O30" s="166">
        <f t="shared" si="4"/>
        <v>66.545278566681958</v>
      </c>
      <c r="P30" s="166">
        <f t="shared" si="5"/>
        <v>0</v>
      </c>
      <c r="R30" s="117"/>
      <c r="S30" s="429"/>
      <c r="T30" s="429"/>
      <c r="U30" s="424"/>
      <c r="V30" s="424"/>
      <c r="W30" s="424"/>
      <c r="X30" s="424"/>
      <c r="Y30" s="424"/>
    </row>
    <row r="31" spans="1:25">
      <c r="A31" s="80" t="s">
        <v>17</v>
      </c>
      <c r="B31" s="136">
        <f t="shared" si="1"/>
        <v>71816874</v>
      </c>
      <c r="C31" s="309">
        <v>11117267</v>
      </c>
      <c r="D31" s="309">
        <v>1364671</v>
      </c>
      <c r="E31" s="309">
        <v>0</v>
      </c>
      <c r="F31" s="360">
        <v>0</v>
      </c>
      <c r="G31" s="127">
        <v>1936777</v>
      </c>
      <c r="H31" s="309">
        <v>53447669</v>
      </c>
      <c r="I31" s="309">
        <v>3950490</v>
      </c>
      <c r="J31" s="315">
        <v>0</v>
      </c>
      <c r="K31" s="316">
        <v>0</v>
      </c>
      <c r="L31" s="168"/>
      <c r="M31" s="166">
        <f t="shared" ref="M31:M34" si="6">SUM(C31:F31)/B31*100</f>
        <v>17.38023016707745</v>
      </c>
      <c r="N31" s="166">
        <f t="shared" ref="N31:N34" si="7">+G31/B31*100</f>
        <v>2.6968272108307025</v>
      </c>
      <c r="O31" s="166">
        <f t="shared" ref="O31:O34" si="8">(+H31+I31)/B31*100</f>
        <v>79.922942622091853</v>
      </c>
      <c r="P31" s="166">
        <f t="shared" ref="P31:P34" si="9">+K31/B31*100</f>
        <v>0</v>
      </c>
      <c r="R31" s="117"/>
      <c r="S31" s="429"/>
      <c r="T31" s="429"/>
      <c r="U31" s="424"/>
      <c r="V31" s="424"/>
      <c r="W31" s="424"/>
      <c r="X31" s="424"/>
      <c r="Y31" s="424"/>
    </row>
    <row r="32" spans="1:25">
      <c r="A32" s="80" t="s">
        <v>18</v>
      </c>
      <c r="B32" s="136">
        <f t="shared" si="1"/>
        <v>2286150.9500000002</v>
      </c>
      <c r="C32" s="309">
        <v>1021741.64</v>
      </c>
      <c r="D32" s="309">
        <v>138107.85</v>
      </c>
      <c r="E32" s="309">
        <v>592.99</v>
      </c>
      <c r="F32" s="360">
        <v>0</v>
      </c>
      <c r="G32" s="127">
        <v>68340.47</v>
      </c>
      <c r="H32" s="309">
        <v>1057368</v>
      </c>
      <c r="I32" s="309"/>
      <c r="J32" s="315">
        <v>0</v>
      </c>
      <c r="K32" s="316">
        <v>0</v>
      </c>
      <c r="L32" s="168"/>
      <c r="M32" s="166">
        <f t="shared" si="6"/>
        <v>50.759661342572329</v>
      </c>
      <c r="N32" s="166">
        <f t="shared" si="7"/>
        <v>2.9893244800829972</v>
      </c>
      <c r="O32" s="166">
        <f t="shared" si="8"/>
        <v>46.251014177344672</v>
      </c>
      <c r="P32" s="166">
        <f t="shared" si="9"/>
        <v>0</v>
      </c>
      <c r="R32" s="117"/>
      <c r="S32" s="429"/>
      <c r="T32" s="429"/>
      <c r="U32" s="424"/>
      <c r="V32" s="424"/>
      <c r="W32" s="424"/>
      <c r="X32" s="424"/>
      <c r="Y32" s="424"/>
    </row>
    <row r="33" spans="1:256">
      <c r="A33" s="80" t="s">
        <v>19</v>
      </c>
      <c r="B33" s="136">
        <f t="shared" si="1"/>
        <v>7172297.3999999994</v>
      </c>
      <c r="C33" s="309">
        <v>1831890.44</v>
      </c>
      <c r="D33" s="309">
        <v>1170007.94</v>
      </c>
      <c r="E33" s="309">
        <v>198.26</v>
      </c>
      <c r="F33" s="360">
        <v>0</v>
      </c>
      <c r="G33" s="127">
        <v>261596.71</v>
      </c>
      <c r="H33" s="309">
        <v>3512759.37</v>
      </c>
      <c r="I33" s="309">
        <v>395844.68</v>
      </c>
      <c r="J33" s="315">
        <v>0</v>
      </c>
      <c r="K33" s="316">
        <v>0</v>
      </c>
      <c r="L33" s="168"/>
      <c r="M33" s="166">
        <f t="shared" si="6"/>
        <v>41.856834324800865</v>
      </c>
      <c r="N33" s="166">
        <f t="shared" si="7"/>
        <v>3.6473210104198976</v>
      </c>
      <c r="O33" s="166">
        <f t="shared" si="8"/>
        <v>54.495844664779248</v>
      </c>
      <c r="P33" s="166">
        <f t="shared" si="9"/>
        <v>0</v>
      </c>
      <c r="R33" s="117"/>
      <c r="S33" s="429"/>
      <c r="T33" s="429"/>
      <c r="U33" s="424"/>
      <c r="V33" s="424"/>
      <c r="W33" s="424"/>
      <c r="X33" s="424"/>
      <c r="Y33" s="424"/>
    </row>
    <row r="34" spans="1:256">
      <c r="A34" s="80" t="s">
        <v>20</v>
      </c>
      <c r="B34" s="136">
        <f t="shared" si="1"/>
        <v>1840417.6700000002</v>
      </c>
      <c r="C34" s="309">
        <v>104657.21</v>
      </c>
      <c r="D34" s="309">
        <v>0</v>
      </c>
      <c r="E34" s="309">
        <v>102.73</v>
      </c>
      <c r="F34" s="360">
        <v>22605</v>
      </c>
      <c r="G34" s="127">
        <v>43636.67</v>
      </c>
      <c r="H34" s="309">
        <v>1586747.07</v>
      </c>
      <c r="I34" s="309">
        <v>82668.990000000005</v>
      </c>
      <c r="J34" s="315">
        <v>0</v>
      </c>
      <c r="K34" s="316">
        <v>0</v>
      </c>
      <c r="L34" s="168"/>
      <c r="M34" s="166">
        <f t="shared" si="6"/>
        <v>6.9204367071741917</v>
      </c>
      <c r="N34" s="166">
        <f t="shared" si="7"/>
        <v>2.3710199435327088</v>
      </c>
      <c r="O34" s="166">
        <f t="shared" si="8"/>
        <v>90.708543349293095</v>
      </c>
      <c r="P34" s="166">
        <f t="shared" si="9"/>
        <v>0</v>
      </c>
      <c r="R34" s="117"/>
      <c r="S34" s="429"/>
      <c r="T34" s="429"/>
      <c r="U34" s="424"/>
      <c r="V34" s="424"/>
      <c r="W34" s="424"/>
      <c r="X34" s="424"/>
      <c r="Y34" s="424"/>
    </row>
    <row r="35" spans="1:256">
      <c r="A35" s="80"/>
      <c r="J35" s="331"/>
      <c r="K35" s="332"/>
      <c r="L35" s="168"/>
      <c r="M35" s="166"/>
      <c r="N35" s="166"/>
      <c r="O35" s="166"/>
      <c r="P35" s="166"/>
    </row>
    <row r="36" spans="1:256">
      <c r="A36" s="80" t="s">
        <v>21</v>
      </c>
      <c r="B36" s="136">
        <f t="shared" si="1"/>
        <v>1984238.32</v>
      </c>
      <c r="C36" s="309">
        <v>261193.89</v>
      </c>
      <c r="D36" s="309">
        <v>321763.77</v>
      </c>
      <c r="E36" s="309">
        <v>572.07000000000005</v>
      </c>
      <c r="F36" s="360">
        <v>0</v>
      </c>
      <c r="G36" s="127">
        <v>157748.57999999999</v>
      </c>
      <c r="H36" s="309">
        <v>1134584.77</v>
      </c>
      <c r="I36" s="309">
        <v>108375.24</v>
      </c>
      <c r="J36" s="315">
        <v>0</v>
      </c>
      <c r="K36" s="316">
        <v>0</v>
      </c>
      <c r="L36" s="168"/>
      <c r="M36" s="166">
        <f t="shared" si="2"/>
        <v>29.408248198734515</v>
      </c>
      <c r="N36" s="166">
        <f t="shared" si="3"/>
        <v>7.9500823268043721</v>
      </c>
      <c r="O36" s="166">
        <f t="shared" si="4"/>
        <v>62.641669474461118</v>
      </c>
      <c r="P36" s="166">
        <f t="shared" si="5"/>
        <v>0</v>
      </c>
      <c r="R36" s="117"/>
      <c r="S36" s="429"/>
      <c r="T36" s="429"/>
      <c r="U36" s="424"/>
      <c r="V36" s="424"/>
      <c r="W36" s="424"/>
      <c r="X36" s="424"/>
      <c r="Y36" s="424"/>
    </row>
    <row r="37" spans="1:256">
      <c r="A37" s="80" t="s">
        <v>22</v>
      </c>
      <c r="B37" s="136">
        <f t="shared" si="1"/>
        <v>11596578.779999999</v>
      </c>
      <c r="C37" s="309">
        <v>2469730.44</v>
      </c>
      <c r="D37" s="309">
        <v>541010.42000000004</v>
      </c>
      <c r="E37" s="309">
        <v>16.47</v>
      </c>
      <c r="F37" s="360">
        <v>71282.070000000007</v>
      </c>
      <c r="G37" s="127">
        <v>437614.17</v>
      </c>
      <c r="H37" s="309">
        <v>7459009.8799999999</v>
      </c>
      <c r="I37" s="309">
        <v>611498.71</v>
      </c>
      <c r="J37" s="315"/>
      <c r="K37" s="316">
        <v>6416.62</v>
      </c>
      <c r="L37" s="168"/>
      <c r="M37" s="166">
        <f t="shared" si="2"/>
        <v>26.577143642704591</v>
      </c>
      <c r="N37" s="166">
        <f t="shared" si="3"/>
        <v>3.7736489209621875</v>
      </c>
      <c r="O37" s="166">
        <f t="shared" si="4"/>
        <v>69.593875427456027</v>
      </c>
      <c r="P37" s="166">
        <f t="shared" si="5"/>
        <v>5.5332008877190586E-2</v>
      </c>
      <c r="R37" s="117"/>
      <c r="S37" s="429"/>
      <c r="T37" s="429"/>
      <c r="U37" s="424"/>
      <c r="V37" s="424"/>
      <c r="W37" s="424"/>
      <c r="X37" s="424"/>
      <c r="Y37" s="424"/>
    </row>
    <row r="38" spans="1:256">
      <c r="A38" s="80" t="s">
        <v>23</v>
      </c>
      <c r="B38" s="136">
        <f t="shared" si="1"/>
        <v>6753177.7599999998</v>
      </c>
      <c r="C38" s="309">
        <v>483799.5</v>
      </c>
      <c r="D38" s="309">
        <v>617779.29</v>
      </c>
      <c r="E38" s="309">
        <v>0</v>
      </c>
      <c r="F38" s="360">
        <v>66054.5</v>
      </c>
      <c r="G38" s="127">
        <v>170153.83000000002</v>
      </c>
      <c r="H38" s="309">
        <v>5055754.34</v>
      </c>
      <c r="I38" s="309">
        <v>359636.3</v>
      </c>
      <c r="J38" s="315">
        <v>0</v>
      </c>
      <c r="K38" s="316">
        <v>0</v>
      </c>
      <c r="L38" s="168"/>
      <c r="M38" s="166">
        <f t="shared" si="2"/>
        <v>17.290131127838105</v>
      </c>
      <c r="N38" s="166">
        <f t="shared" si="3"/>
        <v>2.5196113007396983</v>
      </c>
      <c r="O38" s="166">
        <f t="shared" si="4"/>
        <v>80.190257571422194</v>
      </c>
      <c r="P38" s="166">
        <f t="shared" si="5"/>
        <v>0</v>
      </c>
      <c r="R38" s="117"/>
      <c r="S38" s="429"/>
      <c r="T38" s="429"/>
      <c r="U38" s="424"/>
      <c r="V38" s="424"/>
      <c r="W38" s="424"/>
      <c r="X38" s="424"/>
      <c r="Y38" s="424"/>
    </row>
    <row r="39" spans="1:256">
      <c r="A39" s="170" t="s">
        <v>24</v>
      </c>
      <c r="B39" s="137">
        <f t="shared" si="1"/>
        <v>2560288.2799999998</v>
      </c>
      <c r="C39" s="311">
        <v>407129.51</v>
      </c>
      <c r="D39" s="311">
        <v>165691.76999999999</v>
      </c>
      <c r="E39" s="311">
        <v>451.27</v>
      </c>
      <c r="F39" s="311">
        <v>33741.75</v>
      </c>
      <c r="G39" s="129">
        <v>116390.83</v>
      </c>
      <c r="H39" s="311">
        <v>1836883.15</v>
      </c>
      <c r="I39" s="311">
        <v>0</v>
      </c>
      <c r="J39" s="364">
        <v>0</v>
      </c>
      <c r="K39" s="368">
        <v>0</v>
      </c>
      <c r="L39" s="171"/>
      <c r="M39" s="172">
        <f t="shared" si="2"/>
        <v>23.70882625764315</v>
      </c>
      <c r="N39" s="172">
        <f t="shared" si="3"/>
        <v>4.5460048741073802</v>
      </c>
      <c r="O39" s="172">
        <f t="shared" si="4"/>
        <v>71.745168868249479</v>
      </c>
      <c r="P39" s="172">
        <f t="shared" si="5"/>
        <v>0</v>
      </c>
      <c r="R39" s="117"/>
      <c r="S39" s="117"/>
      <c r="T39" s="117"/>
      <c r="U39" s="424"/>
      <c r="V39" s="424"/>
      <c r="W39" s="424"/>
      <c r="X39" s="424"/>
      <c r="Y39" s="424"/>
    </row>
    <row r="40" spans="1:256">
      <c r="A40" s="63"/>
      <c r="B40" s="80"/>
      <c r="C40" s="80"/>
      <c r="D40" s="80"/>
      <c r="E40" s="80"/>
      <c r="F40" s="80"/>
      <c r="G40" s="80"/>
      <c r="H40" s="80"/>
      <c r="I40" s="80"/>
      <c r="J40" s="168"/>
      <c r="K40" s="152"/>
      <c r="L40" s="80"/>
      <c r="M40" s="153"/>
      <c r="N40" s="166"/>
      <c r="O40" s="166"/>
      <c r="P40" s="166"/>
      <c r="R40" s="57"/>
      <c r="S40" s="3"/>
      <c r="T40" s="3"/>
    </row>
    <row r="41" spans="1:256" s="55" customFormat="1">
      <c r="A41" s="189"/>
      <c r="B41" s="189"/>
      <c r="C41" s="189"/>
      <c r="D41" s="189"/>
      <c r="E41" s="189"/>
      <c r="F41" s="189"/>
      <c r="G41" s="189"/>
      <c r="H41" s="189"/>
      <c r="I41" s="63"/>
      <c r="J41" s="63"/>
      <c r="K41" s="63"/>
      <c r="L41" s="63"/>
      <c r="M41" s="63"/>
      <c r="N41" s="63"/>
      <c r="O41" s="63"/>
      <c r="P41" s="63"/>
      <c r="Q41" s="63"/>
      <c r="R41" s="57"/>
      <c r="S41" s="3"/>
      <c r="T41" s="3"/>
      <c r="U41"/>
      <c r="V41"/>
      <c r="W41"/>
      <c r="X41"/>
      <c r="Y41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  <c r="IU41" s="63"/>
      <c r="IV41" s="63"/>
    </row>
    <row r="42" spans="1:256">
      <c r="A42" s="173" t="s">
        <v>193</v>
      </c>
      <c r="B42" s="173"/>
      <c r="C42" s="173"/>
      <c r="D42" s="173"/>
      <c r="E42" s="173"/>
      <c r="F42" s="173"/>
      <c r="G42" s="173"/>
      <c r="H42" s="132"/>
      <c r="I42" s="173"/>
      <c r="J42" s="173"/>
      <c r="K42" s="173"/>
      <c r="L42" s="173"/>
      <c r="M42" s="173"/>
      <c r="N42" s="173"/>
      <c r="O42" s="173"/>
      <c r="P42" s="173"/>
      <c r="Q42" s="21"/>
      <c r="R42" s="57"/>
      <c r="S42" s="3"/>
      <c r="T42" s="3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  <c r="EZ42" s="21"/>
      <c r="FA42" s="21"/>
      <c r="FB42" s="21"/>
      <c r="FC42" s="21"/>
      <c r="FD42" s="21"/>
      <c r="FE42" s="21"/>
      <c r="FF42" s="21"/>
      <c r="FG42" s="21"/>
      <c r="FH42" s="21"/>
      <c r="FI42" s="21"/>
      <c r="FJ42" s="21"/>
      <c r="FK42" s="21"/>
      <c r="FL42" s="21"/>
      <c r="FM42" s="21"/>
      <c r="FN42" s="21"/>
      <c r="FO42" s="21"/>
      <c r="FP42" s="21"/>
      <c r="FQ42" s="21"/>
      <c r="FR42" s="21"/>
      <c r="FS42" s="21"/>
      <c r="FT42" s="21"/>
      <c r="FU42" s="21"/>
      <c r="FV42" s="21"/>
      <c r="FW42" s="21"/>
      <c r="FX42" s="21"/>
      <c r="FY42" s="21"/>
      <c r="FZ42" s="21"/>
      <c r="GA42" s="21"/>
      <c r="GB42" s="21"/>
      <c r="GC42" s="21"/>
      <c r="GD42" s="21"/>
      <c r="GE42" s="21"/>
      <c r="GF42" s="21"/>
      <c r="GG42" s="21"/>
      <c r="GH42" s="21"/>
      <c r="GI42" s="21"/>
      <c r="GJ42" s="21"/>
      <c r="GK42" s="21"/>
      <c r="GL42" s="21"/>
      <c r="GM42" s="21"/>
      <c r="GN42" s="21"/>
      <c r="GO42" s="21"/>
      <c r="GP42" s="21"/>
      <c r="GQ42" s="21"/>
      <c r="GR42" s="21"/>
      <c r="GS42" s="21"/>
      <c r="GT42" s="21"/>
      <c r="GU42" s="21"/>
      <c r="GV42" s="21"/>
      <c r="GW42" s="21"/>
      <c r="GX42" s="21"/>
      <c r="GY42" s="21"/>
      <c r="GZ42" s="21"/>
      <c r="HA42" s="21"/>
      <c r="HB42" s="21"/>
      <c r="HC42" s="21"/>
      <c r="HD42" s="21"/>
      <c r="HE42" s="21"/>
      <c r="HF42" s="21"/>
      <c r="HG42" s="21"/>
      <c r="HH42" s="21"/>
      <c r="HI42" s="21"/>
      <c r="HJ42" s="21"/>
      <c r="HK42" s="21"/>
      <c r="HL42" s="21"/>
      <c r="HM42" s="21"/>
      <c r="HN42" s="21"/>
      <c r="HO42" s="21"/>
      <c r="HP42" s="21"/>
      <c r="HQ42" s="21"/>
      <c r="HR42" s="21"/>
      <c r="HS42" s="21"/>
      <c r="HT42" s="21"/>
      <c r="HU42" s="21"/>
      <c r="HV42" s="21"/>
      <c r="HW42" s="21"/>
      <c r="HX42" s="21"/>
      <c r="HY42" s="21"/>
      <c r="HZ42" s="21"/>
      <c r="IA42" s="21"/>
      <c r="IB42" s="21"/>
      <c r="IC42" s="21"/>
      <c r="ID42" s="21"/>
      <c r="IE42" s="21"/>
      <c r="IF42" s="21"/>
      <c r="IG42" s="21"/>
      <c r="IH42" s="21"/>
      <c r="II42" s="21"/>
      <c r="IJ42" s="21"/>
      <c r="IK42" s="21"/>
      <c r="IL42" s="21"/>
      <c r="IM42" s="21"/>
      <c r="IN42" s="21"/>
      <c r="IO42" s="21"/>
      <c r="IP42" s="21"/>
      <c r="IQ42" s="21"/>
      <c r="IR42" s="21"/>
      <c r="IS42" s="21"/>
      <c r="IT42" s="21"/>
      <c r="IU42" s="21"/>
      <c r="IV42" s="21"/>
    </row>
    <row r="43" spans="1:256">
      <c r="I43" s="143"/>
      <c r="J43" s="143"/>
      <c r="M43" s="175"/>
      <c r="N43" s="175"/>
      <c r="O43" s="175"/>
      <c r="P43" s="175"/>
      <c r="R43" s="57"/>
      <c r="S43" s="3"/>
      <c r="T43" s="3"/>
    </row>
    <row r="44" spans="1:256">
      <c r="I44" s="143"/>
      <c r="J44" s="143"/>
      <c r="M44" s="175"/>
      <c r="N44" s="175"/>
      <c r="O44" s="175"/>
      <c r="P44" s="175"/>
      <c r="R44" s="3"/>
      <c r="S44" s="3"/>
      <c r="T44" s="3"/>
    </row>
    <row r="45" spans="1:256">
      <c r="C45" s="420"/>
      <c r="D45" s="420"/>
      <c r="E45" s="420"/>
      <c r="F45" s="420"/>
      <c r="G45" s="420"/>
      <c r="H45" s="420"/>
      <c r="I45" s="420"/>
      <c r="J45" s="420"/>
      <c r="K45" s="422"/>
      <c r="L45" s="420"/>
      <c r="M45" s="423"/>
      <c r="N45" s="175"/>
      <c r="O45" s="423"/>
      <c r="P45" s="175"/>
      <c r="Q45" s="424"/>
      <c r="R45" s="63"/>
      <c r="S45" s="63"/>
      <c r="T45" s="63"/>
      <c r="U45" s="63"/>
      <c r="V45" s="63"/>
      <c r="W45" s="63"/>
      <c r="X45" s="63"/>
      <c r="Y45" s="63"/>
    </row>
    <row r="46" spans="1:256">
      <c r="C46" s="420"/>
      <c r="D46" s="420"/>
      <c r="E46" s="420"/>
      <c r="F46" s="420"/>
      <c r="G46" s="420"/>
      <c r="H46" s="420"/>
      <c r="I46" s="420"/>
      <c r="J46" s="420"/>
      <c r="K46" s="422"/>
      <c r="L46" s="420"/>
      <c r="M46" s="423"/>
      <c r="N46" s="175"/>
      <c r="O46" s="423"/>
      <c r="P46" s="175"/>
      <c r="Q46" s="424"/>
      <c r="R46" s="21"/>
      <c r="S46" s="21"/>
      <c r="T46" s="21"/>
      <c r="U46" s="21"/>
      <c r="V46" s="21"/>
      <c r="W46" s="21"/>
      <c r="X46" s="21"/>
      <c r="Y46" s="21"/>
    </row>
    <row r="47" spans="1:256">
      <c r="C47" s="420"/>
      <c r="D47" s="420"/>
      <c r="E47" s="420"/>
      <c r="F47" s="420"/>
      <c r="G47" s="420"/>
      <c r="H47" s="420"/>
      <c r="I47" s="420"/>
      <c r="J47" s="420"/>
      <c r="K47" s="422"/>
      <c r="L47" s="420"/>
      <c r="M47" s="423"/>
      <c r="N47" s="175"/>
      <c r="O47" s="423"/>
      <c r="P47" s="175"/>
      <c r="Q47" s="424"/>
    </row>
    <row r="48" spans="1:256">
      <c r="C48" s="420"/>
      <c r="D48" s="420"/>
      <c r="E48" s="420"/>
      <c r="F48" s="420"/>
      <c r="G48" s="420"/>
      <c r="H48" s="420"/>
      <c r="I48" s="420"/>
      <c r="J48" s="420"/>
      <c r="K48" s="422"/>
      <c r="L48" s="420"/>
      <c r="M48" s="423"/>
      <c r="N48" s="175"/>
      <c r="O48" s="423"/>
      <c r="P48" s="175"/>
      <c r="Q48" s="424"/>
    </row>
    <row r="49" spans="3:19">
      <c r="C49" s="420"/>
      <c r="D49" s="420"/>
      <c r="E49" s="420"/>
      <c r="F49" s="420"/>
      <c r="G49" s="420"/>
      <c r="H49" s="420"/>
      <c r="I49" s="420"/>
      <c r="J49" s="420"/>
      <c r="K49" s="422"/>
      <c r="L49" s="420"/>
      <c r="M49" s="423"/>
      <c r="N49" s="175"/>
      <c r="O49" s="423"/>
      <c r="P49" s="175"/>
      <c r="Q49" s="424"/>
      <c r="S49" s="424"/>
    </row>
    <row r="50" spans="3:19">
      <c r="C50" s="420"/>
      <c r="D50" s="420"/>
      <c r="E50" s="420"/>
      <c r="F50" s="420"/>
      <c r="G50" s="420"/>
      <c r="H50" s="420"/>
      <c r="I50" s="420"/>
      <c r="J50" s="420"/>
      <c r="K50" s="422"/>
      <c r="L50" s="420"/>
      <c r="M50" s="423"/>
      <c r="N50" s="175"/>
      <c r="O50" s="423"/>
      <c r="P50" s="175"/>
      <c r="S50" s="424"/>
    </row>
    <row r="51" spans="3:19">
      <c r="C51" s="420"/>
      <c r="D51" s="420"/>
      <c r="E51" s="420"/>
      <c r="F51" s="420"/>
      <c r="G51" s="420"/>
      <c r="H51" s="420"/>
      <c r="I51" s="420"/>
      <c r="J51" s="420"/>
      <c r="K51" s="422"/>
      <c r="L51" s="420"/>
      <c r="M51" s="423"/>
      <c r="N51" s="175"/>
      <c r="O51" s="423"/>
      <c r="P51" s="175"/>
      <c r="Q51" s="424"/>
      <c r="S51" s="424"/>
    </row>
    <row r="52" spans="3:19">
      <c r="C52" s="420"/>
      <c r="D52" s="420"/>
      <c r="E52" s="420"/>
      <c r="F52" s="420"/>
      <c r="G52" s="420"/>
      <c r="H52" s="420"/>
      <c r="I52" s="420"/>
      <c r="J52" s="420"/>
      <c r="K52" s="422"/>
      <c r="L52" s="420"/>
      <c r="M52" s="423"/>
      <c r="N52" s="175"/>
      <c r="O52" s="423"/>
      <c r="P52" s="175"/>
      <c r="Q52" s="424"/>
      <c r="S52" s="424"/>
    </row>
    <row r="53" spans="3:19">
      <c r="C53" s="420"/>
      <c r="D53" s="420"/>
      <c r="E53" s="420"/>
      <c r="F53" s="420"/>
      <c r="G53" s="420"/>
      <c r="H53" s="420"/>
      <c r="I53" s="420"/>
      <c r="J53" s="420"/>
      <c r="K53" s="422"/>
      <c r="L53" s="420"/>
      <c r="M53" s="423"/>
      <c r="N53" s="175"/>
      <c r="O53" s="423"/>
      <c r="P53" s="175"/>
      <c r="Q53" s="424"/>
      <c r="S53" s="424"/>
    </row>
    <row r="54" spans="3:19">
      <c r="C54" s="420"/>
      <c r="D54" s="420"/>
      <c r="E54" s="420"/>
      <c r="F54" s="420"/>
      <c r="G54" s="420"/>
      <c r="H54" s="420"/>
      <c r="I54" s="420"/>
      <c r="J54" s="420"/>
      <c r="K54" s="422"/>
      <c r="L54" s="420"/>
      <c r="M54" s="423"/>
      <c r="N54" s="175"/>
      <c r="O54" s="423"/>
      <c r="P54" s="175"/>
      <c r="Q54" s="424"/>
    </row>
    <row r="55" spans="3:19">
      <c r="C55" s="420"/>
      <c r="D55" s="420"/>
      <c r="E55" s="420"/>
      <c r="F55" s="420"/>
      <c r="G55" s="420"/>
      <c r="H55" s="420"/>
      <c r="I55" s="420"/>
      <c r="J55" s="420"/>
      <c r="K55" s="422"/>
      <c r="L55" s="420"/>
      <c r="M55" s="423"/>
      <c r="N55" s="175"/>
      <c r="O55" s="423"/>
      <c r="P55" s="175"/>
      <c r="Q55" s="424"/>
      <c r="S55" s="424"/>
    </row>
    <row r="56" spans="3:19">
      <c r="C56" s="420"/>
      <c r="D56" s="420"/>
      <c r="E56" s="420"/>
      <c r="F56" s="420"/>
      <c r="G56" s="420"/>
      <c r="H56" s="420"/>
      <c r="I56" s="420"/>
      <c r="J56" s="420"/>
      <c r="K56" s="422"/>
      <c r="L56" s="420"/>
      <c r="M56" s="423"/>
      <c r="N56" s="175"/>
      <c r="O56" s="423"/>
      <c r="P56" s="175"/>
      <c r="S56" s="424"/>
    </row>
    <row r="57" spans="3:19">
      <c r="C57" s="420"/>
      <c r="D57" s="420"/>
      <c r="E57" s="420"/>
      <c r="F57" s="420"/>
      <c r="G57" s="420"/>
      <c r="H57" s="420"/>
      <c r="I57" s="420"/>
      <c r="J57" s="420"/>
      <c r="K57" s="422"/>
      <c r="L57" s="420"/>
      <c r="M57" s="423"/>
      <c r="N57" s="175"/>
      <c r="O57" s="423"/>
      <c r="P57" s="175"/>
      <c r="Q57" s="424"/>
      <c r="S57" s="424"/>
    </row>
    <row r="58" spans="3:19">
      <c r="C58" s="420"/>
      <c r="D58" s="420"/>
      <c r="E58" s="420"/>
      <c r="F58" s="420"/>
      <c r="G58" s="420"/>
      <c r="H58" s="420"/>
      <c r="I58" s="420"/>
      <c r="J58" s="420"/>
      <c r="K58" s="422"/>
      <c r="L58" s="420"/>
      <c r="M58" s="423"/>
      <c r="N58" s="175"/>
      <c r="O58" s="423"/>
      <c r="P58" s="175"/>
      <c r="Q58" s="424"/>
      <c r="S58" s="424"/>
    </row>
    <row r="59" spans="3:19">
      <c r="C59" s="420"/>
      <c r="D59" s="420"/>
      <c r="E59" s="420"/>
      <c r="F59" s="420"/>
      <c r="G59" s="420"/>
      <c r="H59" s="420"/>
      <c r="I59" s="420"/>
      <c r="J59" s="420"/>
      <c r="K59" s="422"/>
      <c r="L59" s="420"/>
      <c r="M59" s="423"/>
      <c r="N59" s="175"/>
      <c r="O59" s="423"/>
      <c r="P59" s="175"/>
      <c r="Q59" s="424"/>
      <c r="S59" s="424"/>
    </row>
    <row r="60" spans="3:19">
      <c r="C60" s="420"/>
      <c r="D60" s="420"/>
      <c r="E60" s="420"/>
      <c r="F60" s="420"/>
      <c r="G60" s="420"/>
      <c r="H60" s="420"/>
      <c r="I60" s="420"/>
      <c r="J60" s="420"/>
      <c r="K60" s="422"/>
      <c r="L60" s="420"/>
      <c r="M60" s="423"/>
      <c r="N60" s="175"/>
      <c r="O60" s="423"/>
      <c r="P60" s="175"/>
      <c r="Q60" s="424"/>
    </row>
    <row r="61" spans="3:19">
      <c r="C61" s="420"/>
      <c r="D61" s="420"/>
      <c r="E61" s="420"/>
      <c r="F61" s="420"/>
      <c r="G61" s="420"/>
      <c r="H61" s="420"/>
      <c r="I61" s="420"/>
      <c r="J61" s="420"/>
      <c r="K61" s="422"/>
      <c r="L61" s="420"/>
      <c r="M61" s="423"/>
      <c r="N61" s="175"/>
      <c r="O61" s="423"/>
      <c r="P61" s="175"/>
      <c r="Q61" s="424"/>
      <c r="S61" s="424"/>
    </row>
    <row r="62" spans="3:19">
      <c r="C62" s="420"/>
      <c r="D62" s="420"/>
      <c r="E62" s="420"/>
      <c r="F62" s="420"/>
      <c r="G62" s="420"/>
      <c r="H62" s="420"/>
      <c r="I62" s="420"/>
      <c r="J62" s="420"/>
      <c r="K62" s="422"/>
      <c r="L62" s="420"/>
      <c r="M62" s="423"/>
      <c r="N62" s="175"/>
      <c r="O62" s="423"/>
      <c r="P62" s="175"/>
      <c r="S62" s="424"/>
    </row>
    <row r="63" spans="3:19">
      <c r="C63" s="420"/>
      <c r="D63" s="420"/>
      <c r="E63" s="420"/>
      <c r="F63" s="420"/>
      <c r="G63" s="420"/>
      <c r="H63" s="420"/>
      <c r="I63" s="420"/>
      <c r="J63" s="420"/>
      <c r="K63" s="422"/>
      <c r="L63" s="420"/>
      <c r="M63" s="423"/>
      <c r="N63" s="175"/>
      <c r="O63" s="423"/>
      <c r="P63" s="175"/>
      <c r="Q63" s="424"/>
      <c r="S63" s="424"/>
    </row>
    <row r="64" spans="3:19">
      <c r="C64" s="420"/>
      <c r="D64" s="420"/>
      <c r="E64" s="420"/>
      <c r="F64" s="420"/>
      <c r="G64" s="420"/>
      <c r="H64" s="420"/>
      <c r="I64" s="420"/>
      <c r="J64" s="420"/>
      <c r="K64" s="422"/>
      <c r="L64" s="420"/>
      <c r="M64" s="423"/>
      <c r="N64" s="175"/>
      <c r="O64" s="423"/>
      <c r="P64" s="175"/>
      <c r="Q64" s="424"/>
      <c r="S64" s="424"/>
    </row>
    <row r="65" spans="3:19">
      <c r="C65" s="420"/>
      <c r="D65" s="420"/>
      <c r="E65" s="420"/>
      <c r="F65" s="420"/>
      <c r="G65" s="420"/>
      <c r="H65" s="420"/>
      <c r="I65" s="420"/>
      <c r="J65" s="420"/>
      <c r="K65" s="422"/>
      <c r="L65" s="420"/>
      <c r="M65" s="423"/>
      <c r="N65" s="175"/>
      <c r="O65" s="423"/>
      <c r="P65" s="175"/>
      <c r="Q65" s="424"/>
      <c r="S65" s="424"/>
    </row>
    <row r="66" spans="3:19">
      <c r="C66" s="420"/>
      <c r="D66" s="420"/>
      <c r="E66" s="420"/>
      <c r="F66" s="420"/>
      <c r="G66" s="420"/>
      <c r="H66" s="420"/>
      <c r="I66" s="420"/>
      <c r="J66" s="420"/>
      <c r="K66" s="422"/>
      <c r="L66" s="420"/>
      <c r="M66" s="423"/>
      <c r="N66" s="175"/>
      <c r="O66" s="423"/>
      <c r="P66" s="175"/>
      <c r="Q66" s="424"/>
    </row>
    <row r="67" spans="3:19">
      <c r="C67" s="420"/>
      <c r="D67" s="420"/>
      <c r="E67" s="420"/>
      <c r="F67" s="420"/>
      <c r="G67" s="420"/>
      <c r="H67" s="420"/>
      <c r="I67" s="420"/>
      <c r="J67" s="420"/>
      <c r="K67" s="422"/>
      <c r="L67" s="420"/>
      <c r="M67" s="423"/>
      <c r="N67" s="175"/>
      <c r="O67" s="423"/>
      <c r="P67" s="175"/>
      <c r="Q67" s="424"/>
      <c r="S67" s="424"/>
    </row>
    <row r="68" spans="3:19">
      <c r="C68" s="420"/>
      <c r="D68" s="420"/>
      <c r="E68" s="420"/>
      <c r="F68" s="420"/>
      <c r="G68" s="420"/>
      <c r="H68" s="420"/>
      <c r="I68" s="420"/>
      <c r="J68" s="420"/>
      <c r="K68" s="422"/>
      <c r="L68" s="420"/>
      <c r="M68" s="423"/>
      <c r="N68" s="175"/>
      <c r="O68" s="423"/>
      <c r="P68" s="175"/>
      <c r="S68" s="424"/>
    </row>
    <row r="69" spans="3:19">
      <c r="C69" s="420"/>
      <c r="D69" s="420"/>
      <c r="E69" s="420"/>
      <c r="F69" s="420"/>
      <c r="G69" s="420"/>
      <c r="H69" s="420"/>
      <c r="I69" s="420"/>
      <c r="J69" s="420"/>
      <c r="K69" s="422"/>
      <c r="L69" s="420"/>
      <c r="M69" s="423"/>
      <c r="N69" s="175"/>
      <c r="O69" s="423"/>
      <c r="P69" s="175"/>
      <c r="Q69" s="424"/>
      <c r="S69" s="424"/>
    </row>
    <row r="70" spans="3:19">
      <c r="C70" s="420"/>
      <c r="D70" s="420"/>
      <c r="E70" s="420"/>
      <c r="F70" s="420"/>
      <c r="G70" s="420"/>
      <c r="H70" s="420"/>
      <c r="I70" s="420"/>
      <c r="J70" s="420"/>
      <c r="K70" s="422"/>
      <c r="L70" s="420"/>
      <c r="M70" s="423"/>
      <c r="N70" s="175"/>
      <c r="O70" s="423"/>
      <c r="P70" s="175"/>
      <c r="Q70" s="424"/>
      <c r="S70" s="424"/>
    </row>
    <row r="71" spans="3:19">
      <c r="C71" s="420"/>
      <c r="D71" s="420"/>
      <c r="E71" s="420"/>
      <c r="F71" s="420"/>
      <c r="G71" s="420"/>
      <c r="H71" s="420"/>
      <c r="I71" s="420"/>
      <c r="J71" s="420"/>
      <c r="K71" s="422"/>
      <c r="L71" s="420"/>
      <c r="M71" s="423"/>
      <c r="N71" s="175"/>
      <c r="O71" s="423"/>
      <c r="P71" s="175"/>
      <c r="Q71" s="424"/>
      <c r="S71" s="424"/>
    </row>
    <row r="72" spans="3:19">
      <c r="C72" s="420"/>
      <c r="D72" s="420"/>
      <c r="E72" s="420"/>
      <c r="F72" s="420"/>
      <c r="G72" s="420"/>
      <c r="H72" s="420"/>
      <c r="I72" s="420"/>
      <c r="J72" s="420"/>
      <c r="K72" s="422"/>
      <c r="L72" s="420"/>
      <c r="M72" s="423"/>
      <c r="N72" s="175"/>
      <c r="O72" s="423"/>
      <c r="P72" s="175"/>
      <c r="Q72" s="424"/>
    </row>
    <row r="73" spans="3:19">
      <c r="S73" s="424"/>
    </row>
    <row r="74" spans="3:19">
      <c r="M74" s="175"/>
      <c r="N74" s="175"/>
      <c r="O74" s="175"/>
      <c r="P74" s="175"/>
      <c r="S74" s="424"/>
    </row>
    <row r="75" spans="3:19">
      <c r="M75" s="175"/>
      <c r="N75" s="175"/>
      <c r="O75" s="175"/>
      <c r="P75" s="175"/>
      <c r="S75" s="424"/>
    </row>
    <row r="76" spans="3:19">
      <c r="M76" s="175"/>
      <c r="N76" s="175"/>
      <c r="O76" s="175"/>
      <c r="P76" s="175"/>
      <c r="S76" s="424"/>
    </row>
    <row r="77" spans="3:19">
      <c r="M77" s="175"/>
      <c r="N77" s="175"/>
      <c r="O77" s="175"/>
      <c r="P77" s="175"/>
    </row>
    <row r="78" spans="3:19">
      <c r="M78" s="175"/>
      <c r="N78" s="175"/>
      <c r="O78" s="175"/>
      <c r="P78" s="175"/>
    </row>
    <row r="79" spans="3:19">
      <c r="M79" s="175"/>
      <c r="N79" s="175"/>
      <c r="O79" s="175"/>
      <c r="P79" s="175"/>
    </row>
    <row r="80" spans="3:19">
      <c r="M80" s="175"/>
      <c r="N80" s="175"/>
      <c r="O80" s="175"/>
      <c r="P80" s="175"/>
    </row>
    <row r="81" spans="13:16">
      <c r="M81" s="175"/>
      <c r="N81" s="175"/>
      <c r="O81" s="175"/>
      <c r="P81" s="175"/>
    </row>
    <row r="82" spans="13:16">
      <c r="M82" s="175"/>
      <c r="N82" s="175"/>
      <c r="O82" s="175"/>
      <c r="P82" s="175"/>
    </row>
    <row r="83" spans="13:16">
      <c r="M83" s="175"/>
      <c r="N83" s="175"/>
      <c r="O83" s="175"/>
      <c r="P83" s="175"/>
    </row>
    <row r="84" spans="13:16">
      <c r="M84" s="175"/>
      <c r="N84" s="175"/>
      <c r="O84" s="175"/>
      <c r="P84" s="175"/>
    </row>
    <row r="85" spans="13:16">
      <c r="M85" s="175"/>
      <c r="N85" s="175"/>
      <c r="O85" s="175"/>
      <c r="P85" s="175"/>
    </row>
    <row r="86" spans="13:16">
      <c r="M86" s="175"/>
      <c r="N86" s="175"/>
      <c r="O86" s="175"/>
      <c r="P86" s="175"/>
    </row>
    <row r="87" spans="13:16">
      <c r="M87" s="175"/>
      <c r="N87" s="175"/>
      <c r="O87" s="175"/>
      <c r="P87" s="175"/>
    </row>
    <row r="88" spans="13:16">
      <c r="M88" s="175"/>
      <c r="N88" s="175"/>
      <c r="O88" s="175"/>
      <c r="P88" s="175"/>
    </row>
    <row r="89" spans="13:16">
      <c r="M89" s="175"/>
      <c r="N89" s="175"/>
      <c r="O89" s="175"/>
      <c r="P89" s="175"/>
    </row>
    <row r="90" spans="13:16">
      <c r="M90" s="175"/>
      <c r="N90" s="175"/>
      <c r="O90" s="175"/>
      <c r="P90" s="175"/>
    </row>
    <row r="91" spans="13:16">
      <c r="M91" s="175"/>
      <c r="N91" s="175"/>
      <c r="O91" s="175"/>
      <c r="P91" s="175"/>
    </row>
    <row r="92" spans="13:16">
      <c r="M92" s="175"/>
      <c r="N92" s="175"/>
      <c r="O92" s="175"/>
      <c r="P92" s="175"/>
    </row>
    <row r="93" spans="13:16">
      <c r="M93" s="175"/>
      <c r="N93" s="175"/>
      <c r="O93" s="175"/>
      <c r="P93" s="175"/>
    </row>
    <row r="94" spans="13:16">
      <c r="M94" s="175"/>
      <c r="N94" s="175"/>
      <c r="O94" s="175"/>
      <c r="P94" s="175"/>
    </row>
    <row r="95" spans="13:16">
      <c r="M95" s="175"/>
      <c r="N95" s="175"/>
      <c r="O95" s="175"/>
      <c r="P95" s="175"/>
    </row>
    <row r="96" spans="13:16">
      <c r="M96" s="175"/>
      <c r="N96" s="175"/>
      <c r="O96" s="175"/>
      <c r="P96" s="175"/>
    </row>
    <row r="97" spans="13:16">
      <c r="M97" s="175"/>
      <c r="N97" s="175"/>
      <c r="O97" s="175"/>
      <c r="P97" s="175"/>
    </row>
    <row r="98" spans="13:16">
      <c r="M98" s="175"/>
      <c r="N98" s="175"/>
      <c r="O98" s="175"/>
      <c r="P98" s="175"/>
    </row>
    <row r="99" spans="13:16">
      <c r="M99" s="175"/>
      <c r="N99" s="175"/>
      <c r="O99" s="175"/>
      <c r="P99" s="175"/>
    </row>
    <row r="100" spans="13:16">
      <c r="M100" s="175"/>
      <c r="N100" s="175"/>
      <c r="O100" s="175"/>
      <c r="P100" s="175"/>
    </row>
    <row r="101" spans="13:16">
      <c r="M101" s="175"/>
      <c r="N101" s="175"/>
      <c r="O101" s="175"/>
      <c r="P101" s="175"/>
    </row>
    <row r="102" spans="13:16">
      <c r="M102" s="175"/>
      <c r="N102" s="175"/>
      <c r="O102" s="175"/>
      <c r="P102" s="175"/>
    </row>
    <row r="103" spans="13:16">
      <c r="M103" s="175"/>
      <c r="N103" s="175"/>
      <c r="O103" s="175"/>
      <c r="P103" s="175"/>
    </row>
    <row r="104" spans="13:16">
      <c r="M104" s="175"/>
      <c r="N104" s="175"/>
      <c r="O104" s="175"/>
      <c r="P104" s="175"/>
    </row>
    <row r="105" spans="13:16">
      <c r="M105" s="175"/>
      <c r="N105" s="175"/>
      <c r="O105" s="175"/>
      <c r="P105" s="175"/>
    </row>
    <row r="106" spans="13:16">
      <c r="M106" s="175"/>
      <c r="N106" s="175"/>
      <c r="O106" s="175"/>
      <c r="P106" s="175"/>
    </row>
    <row r="107" spans="13:16">
      <c r="M107" s="175"/>
      <c r="N107" s="175"/>
      <c r="O107" s="175"/>
      <c r="P107" s="175"/>
    </row>
    <row r="108" spans="13:16">
      <c r="M108" s="175"/>
      <c r="N108" s="175"/>
      <c r="O108" s="175"/>
      <c r="P108" s="175"/>
    </row>
    <row r="109" spans="13:16">
      <c r="M109" s="175"/>
      <c r="N109" s="175"/>
      <c r="O109" s="175"/>
      <c r="P109" s="175"/>
    </row>
    <row r="110" spans="13:16">
      <c r="M110" s="175"/>
      <c r="N110" s="175"/>
      <c r="O110" s="175"/>
      <c r="P110" s="175"/>
    </row>
    <row r="111" spans="13:16">
      <c r="M111" s="175"/>
      <c r="N111" s="175"/>
      <c r="O111" s="175"/>
      <c r="P111" s="175"/>
    </row>
    <row r="112" spans="13:16">
      <c r="M112" s="175"/>
      <c r="N112" s="175"/>
      <c r="O112" s="175"/>
      <c r="P112" s="175"/>
    </row>
    <row r="113" spans="13:16">
      <c r="M113" s="175"/>
      <c r="N113" s="175"/>
      <c r="O113" s="175"/>
      <c r="P113" s="175"/>
    </row>
    <row r="114" spans="13:16">
      <c r="M114" s="175"/>
      <c r="N114" s="175"/>
      <c r="O114" s="175"/>
      <c r="P114" s="175"/>
    </row>
    <row r="115" spans="13:16">
      <c r="M115" s="175"/>
      <c r="N115" s="175"/>
      <c r="O115" s="175"/>
      <c r="P115" s="175"/>
    </row>
    <row r="116" spans="13:16">
      <c r="M116" s="175"/>
      <c r="N116" s="175"/>
      <c r="O116" s="175"/>
      <c r="P116" s="175"/>
    </row>
    <row r="117" spans="13:16">
      <c r="M117" s="175"/>
      <c r="N117" s="175"/>
      <c r="O117" s="175"/>
      <c r="P117" s="175"/>
    </row>
    <row r="118" spans="13:16">
      <c r="M118" s="175"/>
      <c r="N118" s="175"/>
      <c r="O118" s="175"/>
      <c r="P118" s="175"/>
    </row>
    <row r="119" spans="13:16">
      <c r="M119" s="175"/>
      <c r="N119" s="175"/>
      <c r="O119" s="175"/>
      <c r="P119" s="175"/>
    </row>
    <row r="120" spans="13:16">
      <c r="M120" s="175"/>
      <c r="N120" s="175"/>
      <c r="O120" s="175"/>
      <c r="P120" s="175"/>
    </row>
    <row r="121" spans="13:16">
      <c r="M121" s="175"/>
      <c r="N121" s="175"/>
      <c r="O121" s="175"/>
      <c r="P121" s="175"/>
    </row>
    <row r="122" spans="13:16">
      <c r="M122" s="175"/>
      <c r="N122" s="175"/>
      <c r="O122" s="175"/>
      <c r="P122" s="175"/>
    </row>
    <row r="123" spans="13:16">
      <c r="M123" s="175"/>
      <c r="N123" s="175"/>
      <c r="O123" s="175"/>
      <c r="P123" s="175"/>
    </row>
    <row r="124" spans="13:16">
      <c r="M124" s="175"/>
      <c r="N124" s="175"/>
      <c r="O124" s="175"/>
      <c r="P124" s="175"/>
    </row>
    <row r="125" spans="13:16">
      <c r="M125" s="175"/>
      <c r="N125" s="175"/>
      <c r="O125" s="175"/>
      <c r="P125" s="175"/>
    </row>
    <row r="126" spans="13:16">
      <c r="M126" s="175"/>
      <c r="N126" s="175"/>
      <c r="O126" s="175"/>
      <c r="P126" s="175"/>
    </row>
    <row r="127" spans="13:16">
      <c r="M127" s="175"/>
      <c r="N127" s="175"/>
      <c r="O127" s="175"/>
      <c r="P127" s="175"/>
    </row>
    <row r="128" spans="13:16">
      <c r="M128" s="175"/>
      <c r="N128" s="175"/>
      <c r="O128" s="175"/>
      <c r="P128" s="175"/>
    </row>
    <row r="129" spans="13:16">
      <c r="M129" s="175"/>
      <c r="N129" s="175"/>
      <c r="O129" s="175"/>
      <c r="P129" s="175"/>
    </row>
    <row r="130" spans="13:16">
      <c r="M130" s="175"/>
      <c r="N130" s="175"/>
      <c r="O130" s="175"/>
      <c r="P130" s="175"/>
    </row>
    <row r="131" spans="13:16">
      <c r="M131" s="175"/>
      <c r="N131" s="175"/>
      <c r="O131" s="175"/>
      <c r="P131" s="175"/>
    </row>
    <row r="132" spans="13:16">
      <c r="M132" s="175"/>
      <c r="N132" s="175"/>
      <c r="O132" s="175"/>
      <c r="P132" s="175"/>
    </row>
    <row r="133" spans="13:16">
      <c r="M133" s="175"/>
      <c r="N133" s="175"/>
      <c r="O133" s="175"/>
      <c r="P133" s="175"/>
    </row>
    <row r="134" spans="13:16">
      <c r="M134" s="175"/>
      <c r="N134" s="175"/>
      <c r="O134" s="175"/>
      <c r="P134" s="175"/>
    </row>
    <row r="135" spans="13:16">
      <c r="M135" s="175"/>
      <c r="N135" s="175"/>
      <c r="O135" s="175"/>
      <c r="P135" s="175"/>
    </row>
    <row r="136" spans="13:16">
      <c r="M136" s="175"/>
      <c r="N136" s="175"/>
      <c r="O136" s="175"/>
      <c r="P136" s="175"/>
    </row>
    <row r="137" spans="13:16">
      <c r="M137" s="175"/>
      <c r="N137" s="175"/>
      <c r="O137" s="175"/>
      <c r="P137" s="175"/>
    </row>
    <row r="138" spans="13:16">
      <c r="M138" s="175"/>
      <c r="N138" s="175"/>
      <c r="O138" s="175"/>
      <c r="P138" s="175"/>
    </row>
    <row r="139" spans="13:16">
      <c r="M139" s="175"/>
      <c r="N139" s="175"/>
      <c r="O139" s="175"/>
      <c r="P139" s="175"/>
    </row>
    <row r="140" spans="13:16">
      <c r="M140" s="175"/>
      <c r="N140" s="175"/>
      <c r="O140" s="175"/>
      <c r="P140" s="175"/>
    </row>
    <row r="141" spans="13:16">
      <c r="M141" s="175"/>
      <c r="N141" s="175"/>
      <c r="O141" s="175"/>
      <c r="P141" s="175"/>
    </row>
    <row r="142" spans="13:16">
      <c r="M142" s="175"/>
      <c r="N142" s="175"/>
      <c r="O142" s="175"/>
      <c r="P142" s="175"/>
    </row>
    <row r="143" spans="13:16">
      <c r="M143" s="175"/>
      <c r="N143" s="175"/>
      <c r="O143" s="175"/>
      <c r="P143" s="175"/>
    </row>
    <row r="144" spans="13:16">
      <c r="M144" s="175"/>
      <c r="N144" s="175"/>
      <c r="O144" s="175"/>
      <c r="P144" s="175"/>
    </row>
    <row r="145" spans="13:16">
      <c r="M145" s="175"/>
      <c r="N145" s="175"/>
      <c r="O145" s="175"/>
      <c r="P145" s="175"/>
    </row>
    <row r="146" spans="13:16">
      <c r="M146" s="175"/>
      <c r="N146" s="175"/>
      <c r="O146" s="175"/>
      <c r="P146" s="175"/>
    </row>
    <row r="147" spans="13:16">
      <c r="M147" s="175"/>
      <c r="N147" s="175"/>
      <c r="O147" s="175"/>
      <c r="P147" s="175"/>
    </row>
    <row r="148" spans="13:16">
      <c r="M148" s="175"/>
      <c r="N148" s="175"/>
      <c r="O148" s="175"/>
      <c r="P148" s="175"/>
    </row>
    <row r="149" spans="13:16">
      <c r="M149" s="175"/>
      <c r="N149" s="175"/>
      <c r="O149" s="175"/>
      <c r="P149" s="175"/>
    </row>
    <row r="150" spans="13:16">
      <c r="M150" s="175"/>
      <c r="N150" s="175"/>
      <c r="O150" s="175"/>
      <c r="P150" s="175"/>
    </row>
    <row r="151" spans="13:16">
      <c r="M151" s="175"/>
      <c r="N151" s="175"/>
      <c r="O151" s="175"/>
      <c r="P151" s="175"/>
    </row>
    <row r="152" spans="13:16">
      <c r="M152" s="175"/>
      <c r="N152" s="175"/>
      <c r="O152" s="175"/>
      <c r="P152" s="175"/>
    </row>
    <row r="153" spans="13:16">
      <c r="M153" s="175"/>
      <c r="N153" s="175"/>
      <c r="O153" s="175"/>
      <c r="P153" s="175"/>
    </row>
    <row r="154" spans="13:16">
      <c r="M154" s="175"/>
      <c r="N154" s="175"/>
      <c r="O154" s="175"/>
      <c r="P154" s="175"/>
    </row>
    <row r="155" spans="13:16">
      <c r="M155" s="175"/>
      <c r="N155" s="175"/>
      <c r="O155" s="175"/>
      <c r="P155" s="175"/>
    </row>
    <row r="156" spans="13:16">
      <c r="M156" s="175"/>
      <c r="N156" s="175"/>
      <c r="O156" s="175"/>
      <c r="P156" s="175"/>
    </row>
    <row r="157" spans="13:16">
      <c r="M157" s="175"/>
      <c r="N157" s="175"/>
      <c r="O157" s="175"/>
      <c r="P157" s="175"/>
    </row>
    <row r="158" spans="13:16">
      <c r="M158" s="175"/>
      <c r="N158" s="175"/>
      <c r="O158" s="175"/>
      <c r="P158" s="175"/>
    </row>
    <row r="159" spans="13:16">
      <c r="M159" s="175"/>
      <c r="N159" s="175"/>
      <c r="O159" s="175"/>
      <c r="P159" s="175"/>
    </row>
    <row r="160" spans="13:16">
      <c r="M160" s="175"/>
      <c r="N160" s="175"/>
      <c r="O160" s="175"/>
      <c r="P160" s="175"/>
    </row>
    <row r="161" spans="13:16">
      <c r="M161" s="175"/>
      <c r="N161" s="175"/>
      <c r="O161" s="175"/>
      <c r="P161" s="175"/>
    </row>
    <row r="162" spans="13:16">
      <c r="M162" s="175"/>
      <c r="N162" s="175"/>
      <c r="O162" s="175"/>
      <c r="P162" s="175"/>
    </row>
    <row r="163" spans="13:16">
      <c r="M163" s="175"/>
      <c r="N163" s="175"/>
      <c r="O163" s="175"/>
      <c r="P163" s="175"/>
    </row>
    <row r="164" spans="13:16">
      <c r="M164" s="175"/>
      <c r="N164" s="175"/>
      <c r="O164" s="175"/>
      <c r="P164" s="175"/>
    </row>
    <row r="165" spans="13:16">
      <c r="M165" s="175"/>
      <c r="N165" s="175"/>
      <c r="O165" s="175"/>
      <c r="P165" s="175"/>
    </row>
    <row r="166" spans="13:16">
      <c r="M166" s="175"/>
      <c r="N166" s="175"/>
      <c r="O166" s="175"/>
      <c r="P166" s="175"/>
    </row>
    <row r="167" spans="13:16">
      <c r="M167" s="175"/>
      <c r="N167" s="175"/>
      <c r="O167" s="175"/>
      <c r="P167" s="175"/>
    </row>
    <row r="168" spans="13:16">
      <c r="M168" s="175"/>
      <c r="N168" s="175"/>
      <c r="O168" s="175"/>
      <c r="P168" s="175"/>
    </row>
    <row r="169" spans="13:16">
      <c r="M169" s="175"/>
      <c r="N169" s="175"/>
      <c r="O169" s="175"/>
      <c r="P169" s="175"/>
    </row>
    <row r="170" spans="13:16">
      <c r="M170" s="175"/>
      <c r="N170" s="175"/>
      <c r="O170" s="175"/>
      <c r="P170" s="175"/>
    </row>
    <row r="171" spans="13:16">
      <c r="M171" s="175"/>
      <c r="N171" s="175"/>
      <c r="O171" s="175"/>
      <c r="P171" s="175"/>
    </row>
    <row r="172" spans="13:16">
      <c r="M172" s="175"/>
      <c r="N172" s="175"/>
      <c r="O172" s="175"/>
      <c r="P172" s="175"/>
    </row>
    <row r="173" spans="13:16">
      <c r="M173" s="175"/>
      <c r="N173" s="175"/>
      <c r="O173" s="175"/>
      <c r="P173" s="175"/>
    </row>
    <row r="174" spans="13:16">
      <c r="M174" s="175"/>
      <c r="N174" s="175"/>
      <c r="O174" s="175"/>
      <c r="P174" s="175"/>
    </row>
    <row r="175" spans="13:16">
      <c r="M175" s="175"/>
      <c r="N175" s="175"/>
      <c r="O175" s="175"/>
      <c r="P175" s="175"/>
    </row>
    <row r="176" spans="13:16">
      <c r="M176" s="175"/>
      <c r="N176" s="175"/>
      <c r="O176" s="175"/>
      <c r="P176" s="175"/>
    </row>
    <row r="177" spans="13:16">
      <c r="M177" s="175"/>
      <c r="N177" s="175"/>
      <c r="O177" s="175"/>
      <c r="P177" s="175"/>
    </row>
    <row r="178" spans="13:16">
      <c r="M178" s="175"/>
      <c r="N178" s="175"/>
      <c r="O178" s="175"/>
      <c r="P178" s="175"/>
    </row>
    <row r="179" spans="13:16">
      <c r="M179" s="175"/>
      <c r="N179" s="175"/>
      <c r="O179" s="175"/>
      <c r="P179" s="175"/>
    </row>
    <row r="180" spans="13:16">
      <c r="M180" s="175"/>
      <c r="N180" s="175"/>
      <c r="O180" s="175"/>
      <c r="P180" s="175"/>
    </row>
    <row r="181" spans="13:16">
      <c r="M181" s="175"/>
      <c r="N181" s="175"/>
      <c r="O181" s="175"/>
      <c r="P181" s="175"/>
    </row>
    <row r="182" spans="13:16">
      <c r="M182" s="175"/>
      <c r="N182" s="175"/>
      <c r="O182" s="175"/>
      <c r="P182" s="175"/>
    </row>
    <row r="183" spans="13:16">
      <c r="M183" s="175"/>
      <c r="N183" s="175"/>
      <c r="O183" s="175"/>
      <c r="P183" s="175"/>
    </row>
    <row r="184" spans="13:16">
      <c r="M184" s="175"/>
      <c r="N184" s="175"/>
      <c r="O184" s="175"/>
      <c r="P184" s="175"/>
    </row>
    <row r="185" spans="13:16">
      <c r="M185" s="175"/>
      <c r="N185" s="175"/>
      <c r="O185" s="175"/>
      <c r="P185" s="175"/>
    </row>
    <row r="186" spans="13:16">
      <c r="M186" s="175"/>
      <c r="N186" s="175"/>
      <c r="O186" s="175"/>
      <c r="P186" s="175"/>
    </row>
    <row r="187" spans="13:16">
      <c r="M187" s="175"/>
      <c r="N187" s="175"/>
      <c r="O187" s="175"/>
      <c r="P187" s="175"/>
    </row>
    <row r="188" spans="13:16">
      <c r="M188" s="175"/>
      <c r="N188" s="175"/>
      <c r="O188" s="175"/>
      <c r="P188" s="175"/>
    </row>
    <row r="189" spans="13:16">
      <c r="M189" s="175"/>
      <c r="N189" s="175"/>
      <c r="O189" s="175"/>
      <c r="P189" s="175"/>
    </row>
    <row r="190" spans="13:16">
      <c r="M190" s="175"/>
      <c r="N190" s="175"/>
      <c r="O190" s="175"/>
      <c r="P190" s="175"/>
    </row>
    <row r="191" spans="13:16">
      <c r="M191" s="175"/>
      <c r="N191" s="175"/>
      <c r="O191" s="175"/>
      <c r="P191" s="175"/>
    </row>
    <row r="192" spans="13:16">
      <c r="M192" s="175"/>
      <c r="N192" s="175"/>
      <c r="O192" s="175"/>
      <c r="P192" s="175"/>
    </row>
    <row r="193" spans="13:16">
      <c r="M193" s="175"/>
      <c r="N193" s="175"/>
      <c r="O193" s="175"/>
      <c r="P193" s="175"/>
    </row>
    <row r="194" spans="13:16">
      <c r="M194" s="175"/>
      <c r="N194" s="175"/>
      <c r="O194" s="175"/>
      <c r="P194" s="175"/>
    </row>
    <row r="195" spans="13:16">
      <c r="M195" s="175"/>
      <c r="N195" s="175"/>
      <c r="O195" s="175"/>
      <c r="P195" s="175"/>
    </row>
    <row r="196" spans="13:16">
      <c r="M196" s="175"/>
      <c r="N196" s="175"/>
      <c r="O196" s="175"/>
      <c r="P196" s="175"/>
    </row>
    <row r="197" spans="13:16">
      <c r="M197" s="175"/>
      <c r="N197" s="175"/>
      <c r="O197" s="175"/>
      <c r="P197" s="175"/>
    </row>
    <row r="198" spans="13:16">
      <c r="M198" s="175"/>
      <c r="N198" s="175"/>
      <c r="O198" s="175"/>
      <c r="P198" s="175"/>
    </row>
    <row r="199" spans="13:16">
      <c r="M199" s="175"/>
      <c r="N199" s="175"/>
      <c r="O199" s="175"/>
      <c r="P199" s="175"/>
    </row>
    <row r="200" spans="13:16">
      <c r="M200" s="175"/>
      <c r="N200" s="175"/>
      <c r="O200" s="175"/>
      <c r="P200" s="175"/>
    </row>
    <row r="201" spans="13:16">
      <c r="M201" s="175"/>
      <c r="N201" s="175"/>
      <c r="O201" s="175"/>
      <c r="P201" s="175"/>
    </row>
    <row r="202" spans="13:16">
      <c r="M202" s="175"/>
      <c r="N202" s="175"/>
      <c r="O202" s="175"/>
      <c r="P202" s="175"/>
    </row>
    <row r="203" spans="13:16">
      <c r="M203" s="175"/>
      <c r="N203" s="175"/>
      <c r="O203" s="175"/>
      <c r="P203" s="175"/>
    </row>
    <row r="204" spans="13:16">
      <c r="M204" s="175"/>
      <c r="N204" s="175"/>
      <c r="O204" s="175"/>
      <c r="P204" s="175"/>
    </row>
    <row r="205" spans="13:16">
      <c r="M205" s="175"/>
      <c r="N205" s="175"/>
      <c r="O205" s="175"/>
      <c r="P205" s="175"/>
    </row>
    <row r="206" spans="13:16">
      <c r="M206" s="175"/>
      <c r="N206" s="175"/>
      <c r="O206" s="175"/>
      <c r="P206" s="175"/>
    </row>
    <row r="207" spans="13:16">
      <c r="M207" s="175"/>
      <c r="N207" s="175"/>
      <c r="O207" s="175"/>
      <c r="P207" s="175"/>
    </row>
    <row r="208" spans="13:16">
      <c r="M208" s="175"/>
      <c r="N208" s="175"/>
      <c r="O208" s="175"/>
      <c r="P208" s="175"/>
    </row>
    <row r="209" spans="13:16">
      <c r="M209" s="175"/>
      <c r="N209" s="175"/>
      <c r="O209" s="175"/>
      <c r="P209" s="175"/>
    </row>
    <row r="210" spans="13:16">
      <c r="M210" s="175"/>
      <c r="N210" s="175"/>
      <c r="O210" s="175"/>
      <c r="P210" s="175"/>
    </row>
    <row r="211" spans="13:16">
      <c r="M211" s="175"/>
      <c r="N211" s="175"/>
      <c r="O211" s="175"/>
      <c r="P211" s="175"/>
    </row>
    <row r="212" spans="13:16">
      <c r="M212" s="175"/>
      <c r="N212" s="175"/>
      <c r="O212" s="175"/>
      <c r="P212" s="175"/>
    </row>
    <row r="213" spans="13:16">
      <c r="M213" s="175"/>
      <c r="N213" s="175"/>
      <c r="O213" s="175"/>
      <c r="P213" s="175"/>
    </row>
    <row r="214" spans="13:16">
      <c r="M214" s="175"/>
      <c r="N214" s="175"/>
      <c r="O214" s="175"/>
      <c r="P214" s="175"/>
    </row>
    <row r="215" spans="13:16">
      <c r="M215" s="175"/>
      <c r="N215" s="175"/>
      <c r="O215" s="175"/>
      <c r="P215" s="175"/>
    </row>
    <row r="216" spans="13:16">
      <c r="M216" s="175"/>
      <c r="N216" s="175"/>
      <c r="O216" s="175"/>
      <c r="P216" s="175"/>
    </row>
    <row r="217" spans="13:16">
      <c r="M217" s="175"/>
      <c r="N217" s="175"/>
      <c r="O217" s="175"/>
      <c r="P217" s="175"/>
    </row>
    <row r="218" spans="13:16">
      <c r="M218" s="175"/>
      <c r="N218" s="175"/>
      <c r="O218" s="175"/>
      <c r="P218" s="175"/>
    </row>
    <row r="219" spans="13:16">
      <c r="M219" s="175"/>
      <c r="N219" s="175"/>
      <c r="O219" s="175"/>
      <c r="P219" s="175"/>
    </row>
    <row r="220" spans="13:16">
      <c r="M220" s="175"/>
      <c r="N220" s="175"/>
      <c r="O220" s="175"/>
      <c r="P220" s="175"/>
    </row>
    <row r="221" spans="13:16">
      <c r="M221" s="175"/>
      <c r="N221" s="175"/>
      <c r="O221" s="175"/>
      <c r="P221" s="175"/>
    </row>
    <row r="222" spans="13:16">
      <c r="M222" s="175"/>
      <c r="N222" s="175"/>
      <c r="O222" s="175"/>
      <c r="P222" s="175"/>
    </row>
    <row r="223" spans="13:16">
      <c r="M223" s="175"/>
      <c r="N223" s="175"/>
      <c r="O223" s="175"/>
      <c r="P223" s="175"/>
    </row>
    <row r="224" spans="13:16">
      <c r="M224" s="175"/>
      <c r="N224" s="175"/>
      <c r="O224" s="175"/>
      <c r="P224" s="175"/>
    </row>
    <row r="225" spans="13:16">
      <c r="M225" s="175"/>
      <c r="N225" s="175"/>
      <c r="O225" s="175"/>
      <c r="P225" s="175"/>
    </row>
    <row r="226" spans="13:16">
      <c r="M226" s="175"/>
      <c r="N226" s="175"/>
      <c r="O226" s="175"/>
      <c r="P226" s="175"/>
    </row>
    <row r="227" spans="13:16">
      <c r="M227" s="175"/>
      <c r="N227" s="175"/>
      <c r="O227" s="175"/>
      <c r="P227" s="175"/>
    </row>
    <row r="228" spans="13:16">
      <c r="M228" s="175"/>
      <c r="N228" s="175"/>
      <c r="O228" s="175"/>
      <c r="P228" s="175"/>
    </row>
    <row r="229" spans="13:16">
      <c r="M229" s="175"/>
      <c r="N229" s="175"/>
      <c r="O229" s="175"/>
      <c r="P229" s="175"/>
    </row>
    <row r="230" spans="13:16">
      <c r="M230" s="175"/>
      <c r="N230" s="175"/>
      <c r="O230" s="175"/>
      <c r="P230" s="175"/>
    </row>
    <row r="231" spans="13:16">
      <c r="M231" s="175"/>
      <c r="N231" s="175"/>
      <c r="O231" s="175"/>
      <c r="P231" s="175"/>
    </row>
    <row r="232" spans="13:16">
      <c r="M232" s="175"/>
      <c r="N232" s="175"/>
      <c r="O232" s="175"/>
      <c r="P232" s="175"/>
    </row>
    <row r="233" spans="13:16">
      <c r="M233" s="175"/>
      <c r="N233" s="175"/>
      <c r="O233" s="175"/>
      <c r="P233" s="175"/>
    </row>
    <row r="234" spans="13:16">
      <c r="M234" s="175"/>
      <c r="N234" s="175"/>
      <c r="O234" s="175"/>
      <c r="P234" s="175"/>
    </row>
    <row r="235" spans="13:16">
      <c r="M235" s="175"/>
      <c r="N235" s="175"/>
      <c r="O235" s="175"/>
      <c r="P235" s="175"/>
    </row>
    <row r="236" spans="13:16">
      <c r="M236" s="175"/>
      <c r="N236" s="175"/>
      <c r="O236" s="175"/>
      <c r="P236" s="175"/>
    </row>
    <row r="237" spans="13:16">
      <c r="M237" s="175"/>
      <c r="N237" s="175"/>
      <c r="O237" s="175"/>
      <c r="P237" s="175"/>
    </row>
    <row r="238" spans="13:16">
      <c r="M238" s="175"/>
      <c r="N238" s="175"/>
      <c r="O238" s="175"/>
      <c r="P238" s="175"/>
    </row>
    <row r="239" spans="13:16">
      <c r="M239" s="175"/>
      <c r="N239" s="175"/>
      <c r="O239" s="175"/>
      <c r="P239" s="175"/>
    </row>
    <row r="240" spans="13:16">
      <c r="M240" s="175"/>
      <c r="N240" s="175"/>
      <c r="O240" s="175"/>
      <c r="P240" s="175"/>
    </row>
    <row r="241" spans="13:16">
      <c r="M241" s="175"/>
      <c r="N241" s="175"/>
      <c r="O241" s="175"/>
      <c r="P241" s="175"/>
    </row>
    <row r="242" spans="13:16">
      <c r="M242" s="175"/>
      <c r="N242" s="175"/>
      <c r="O242" s="175"/>
      <c r="P242" s="175"/>
    </row>
    <row r="243" spans="13:16">
      <c r="M243" s="175"/>
      <c r="N243" s="175"/>
      <c r="O243" s="175"/>
      <c r="P243" s="175"/>
    </row>
    <row r="244" spans="13:16">
      <c r="M244" s="175"/>
      <c r="N244" s="175"/>
      <c r="O244" s="175"/>
      <c r="P244" s="175"/>
    </row>
    <row r="245" spans="13:16">
      <c r="M245" s="175"/>
      <c r="N245" s="175"/>
      <c r="O245" s="175"/>
      <c r="P245" s="175"/>
    </row>
    <row r="246" spans="13:16">
      <c r="M246" s="175"/>
      <c r="N246" s="175"/>
      <c r="O246" s="175"/>
      <c r="P246" s="175"/>
    </row>
    <row r="247" spans="13:16">
      <c r="M247" s="175"/>
      <c r="N247" s="175"/>
      <c r="O247" s="175"/>
      <c r="P247" s="175"/>
    </row>
    <row r="248" spans="13:16">
      <c r="M248" s="175"/>
      <c r="N248" s="175"/>
      <c r="O248" s="175"/>
      <c r="P248" s="175"/>
    </row>
    <row r="249" spans="13:16">
      <c r="M249" s="175"/>
      <c r="N249" s="175"/>
      <c r="O249" s="175"/>
      <c r="P249" s="175"/>
    </row>
    <row r="250" spans="13:16">
      <c r="M250" s="175"/>
      <c r="N250" s="175"/>
      <c r="O250" s="175"/>
      <c r="P250" s="175"/>
    </row>
    <row r="251" spans="13:16">
      <c r="M251" s="175"/>
      <c r="N251" s="175"/>
      <c r="O251" s="175"/>
      <c r="P251" s="175"/>
    </row>
    <row r="252" spans="13:16">
      <c r="M252" s="175"/>
      <c r="N252" s="175"/>
      <c r="O252" s="175"/>
      <c r="P252" s="175"/>
    </row>
    <row r="253" spans="13:16">
      <c r="M253" s="175"/>
      <c r="N253" s="175"/>
      <c r="O253" s="175"/>
      <c r="P253" s="175"/>
    </row>
    <row r="254" spans="13:16">
      <c r="M254" s="175"/>
      <c r="N254" s="175"/>
      <c r="O254" s="175"/>
      <c r="P254" s="175"/>
    </row>
    <row r="255" spans="13:16">
      <c r="M255" s="175"/>
      <c r="N255" s="175"/>
      <c r="O255" s="175"/>
      <c r="P255" s="175"/>
    </row>
    <row r="256" spans="13:16">
      <c r="M256" s="175"/>
      <c r="N256" s="175"/>
      <c r="O256" s="175"/>
      <c r="P256" s="175"/>
    </row>
    <row r="257" spans="13:16">
      <c r="M257" s="175"/>
      <c r="N257" s="175"/>
      <c r="O257" s="175"/>
      <c r="P257" s="175"/>
    </row>
    <row r="258" spans="13:16">
      <c r="M258" s="175"/>
      <c r="N258" s="175"/>
      <c r="O258" s="175"/>
      <c r="P258" s="175"/>
    </row>
    <row r="259" spans="13:16">
      <c r="M259" s="175"/>
      <c r="N259" s="175"/>
      <c r="O259" s="175"/>
      <c r="P259" s="175"/>
    </row>
    <row r="260" spans="13:16">
      <c r="M260" s="175"/>
      <c r="N260" s="175"/>
      <c r="O260" s="175"/>
      <c r="P260" s="175"/>
    </row>
    <row r="261" spans="13:16">
      <c r="M261" s="175"/>
      <c r="N261" s="175"/>
      <c r="O261" s="175"/>
      <c r="P261" s="175"/>
    </row>
    <row r="262" spans="13:16">
      <c r="M262" s="175"/>
      <c r="N262" s="175"/>
      <c r="O262" s="175"/>
      <c r="P262" s="175"/>
    </row>
    <row r="263" spans="13:16">
      <c r="M263" s="175"/>
      <c r="N263" s="175"/>
      <c r="O263" s="175"/>
      <c r="P263" s="175"/>
    </row>
    <row r="264" spans="13:16">
      <c r="M264" s="175"/>
      <c r="N264" s="175"/>
      <c r="O264" s="175"/>
      <c r="P264" s="175"/>
    </row>
    <row r="265" spans="13:16">
      <c r="M265" s="175"/>
      <c r="N265" s="175"/>
      <c r="O265" s="175"/>
      <c r="P265" s="175"/>
    </row>
    <row r="266" spans="13:16">
      <c r="M266" s="175"/>
      <c r="N266" s="175"/>
      <c r="O266" s="175"/>
      <c r="P266" s="175"/>
    </row>
    <row r="267" spans="13:16">
      <c r="M267" s="175"/>
      <c r="N267" s="175"/>
      <c r="O267" s="175"/>
      <c r="P267" s="175"/>
    </row>
    <row r="268" spans="13:16">
      <c r="M268" s="175"/>
      <c r="N268" s="175"/>
      <c r="O268" s="175"/>
      <c r="P268" s="175"/>
    </row>
    <row r="269" spans="13:16">
      <c r="M269" s="175"/>
      <c r="N269" s="175"/>
      <c r="O269" s="175"/>
      <c r="P269" s="175"/>
    </row>
    <row r="270" spans="13:16">
      <c r="M270" s="175"/>
      <c r="N270" s="175"/>
      <c r="O270" s="175"/>
      <c r="P270" s="175"/>
    </row>
    <row r="271" spans="13:16">
      <c r="M271" s="175"/>
      <c r="N271" s="175"/>
      <c r="O271" s="175"/>
      <c r="P271" s="175"/>
    </row>
    <row r="272" spans="13:16">
      <c r="M272" s="175"/>
      <c r="N272" s="175"/>
      <c r="O272" s="175"/>
      <c r="P272" s="175"/>
    </row>
    <row r="273" spans="13:16">
      <c r="M273" s="175"/>
      <c r="N273" s="175"/>
      <c r="O273" s="175"/>
      <c r="P273" s="175"/>
    </row>
    <row r="274" spans="13:16">
      <c r="M274" s="175"/>
      <c r="N274" s="175"/>
      <c r="O274" s="175"/>
      <c r="P274" s="175"/>
    </row>
    <row r="275" spans="13:16">
      <c r="M275" s="175"/>
      <c r="N275" s="175"/>
      <c r="O275" s="175"/>
      <c r="P275" s="175"/>
    </row>
    <row r="276" spans="13:16">
      <c r="M276" s="175"/>
      <c r="N276" s="175"/>
      <c r="O276" s="175"/>
      <c r="P276" s="175"/>
    </row>
    <row r="277" spans="13:16">
      <c r="M277" s="175"/>
      <c r="N277" s="175"/>
      <c r="O277" s="175"/>
      <c r="P277" s="175"/>
    </row>
    <row r="278" spans="13:16">
      <c r="M278" s="175"/>
      <c r="N278" s="175"/>
      <c r="O278" s="175"/>
      <c r="P278" s="175"/>
    </row>
    <row r="279" spans="13:16">
      <c r="M279" s="175"/>
      <c r="N279" s="175"/>
      <c r="O279" s="175"/>
      <c r="P279" s="175"/>
    </row>
    <row r="280" spans="13:16">
      <c r="M280" s="175"/>
      <c r="N280" s="175"/>
      <c r="O280" s="175"/>
      <c r="P280" s="175"/>
    </row>
    <row r="281" spans="13:16">
      <c r="M281" s="175"/>
      <c r="N281" s="175"/>
      <c r="O281" s="175"/>
      <c r="P281" s="175"/>
    </row>
    <row r="282" spans="13:16">
      <c r="M282" s="175"/>
      <c r="N282" s="175"/>
      <c r="O282" s="175"/>
      <c r="P282" s="175"/>
    </row>
    <row r="283" spans="13:16">
      <c r="M283" s="175"/>
      <c r="N283" s="175"/>
      <c r="O283" s="175"/>
      <c r="P283" s="175"/>
    </row>
    <row r="284" spans="13:16">
      <c r="M284" s="175"/>
      <c r="N284" s="175"/>
      <c r="O284" s="175"/>
      <c r="P284" s="175"/>
    </row>
    <row r="285" spans="13:16">
      <c r="M285" s="175"/>
      <c r="N285" s="175"/>
      <c r="O285" s="175"/>
      <c r="P285" s="175"/>
    </row>
    <row r="286" spans="13:16">
      <c r="M286" s="175"/>
      <c r="N286" s="175"/>
      <c r="O286" s="175"/>
      <c r="P286" s="175"/>
    </row>
    <row r="287" spans="13:16">
      <c r="M287" s="175"/>
      <c r="N287" s="175"/>
      <c r="O287" s="175"/>
      <c r="P287" s="175"/>
    </row>
    <row r="288" spans="13:16">
      <c r="M288" s="175"/>
      <c r="N288" s="175"/>
      <c r="O288" s="175"/>
      <c r="P288" s="175"/>
    </row>
    <row r="289" spans="13:16">
      <c r="M289" s="175"/>
      <c r="N289" s="175"/>
      <c r="O289" s="175"/>
      <c r="P289" s="175"/>
    </row>
    <row r="290" spans="13:16">
      <c r="M290" s="175"/>
      <c r="N290" s="175"/>
      <c r="O290" s="175"/>
      <c r="P290" s="175"/>
    </row>
    <row r="291" spans="13:16">
      <c r="M291" s="175"/>
      <c r="N291" s="175"/>
      <c r="O291" s="175"/>
      <c r="P291" s="175"/>
    </row>
    <row r="292" spans="13:16">
      <c r="M292" s="175"/>
      <c r="N292" s="175"/>
      <c r="O292" s="175"/>
      <c r="P292" s="175"/>
    </row>
    <row r="293" spans="13:16">
      <c r="M293" s="175"/>
      <c r="N293" s="175"/>
      <c r="O293" s="175"/>
      <c r="P293" s="175"/>
    </row>
    <row r="294" spans="13:16">
      <c r="M294" s="175"/>
      <c r="N294" s="175"/>
      <c r="O294" s="175"/>
      <c r="P294" s="175"/>
    </row>
    <row r="295" spans="13:16">
      <c r="M295" s="175"/>
      <c r="N295" s="175"/>
      <c r="O295" s="175"/>
      <c r="P295" s="175"/>
    </row>
    <row r="296" spans="13:16">
      <c r="M296" s="175"/>
      <c r="N296" s="175"/>
      <c r="O296" s="175"/>
      <c r="P296" s="175"/>
    </row>
    <row r="297" spans="13:16">
      <c r="M297" s="175"/>
      <c r="N297" s="175"/>
      <c r="O297" s="175"/>
      <c r="P297" s="175"/>
    </row>
    <row r="298" spans="13:16">
      <c r="M298" s="175"/>
      <c r="N298" s="175"/>
      <c r="O298" s="175"/>
      <c r="P298" s="175"/>
    </row>
    <row r="299" spans="13:16">
      <c r="M299" s="175"/>
      <c r="N299" s="175"/>
      <c r="O299" s="175"/>
      <c r="P299" s="175"/>
    </row>
    <row r="300" spans="13:16">
      <c r="M300" s="175"/>
      <c r="N300" s="175"/>
      <c r="O300" s="175"/>
      <c r="P300" s="175"/>
    </row>
    <row r="301" spans="13:16">
      <c r="M301" s="175"/>
      <c r="N301" s="175"/>
      <c r="O301" s="175"/>
      <c r="P301" s="175"/>
    </row>
    <row r="302" spans="13:16">
      <c r="M302" s="175"/>
      <c r="N302" s="175"/>
      <c r="O302" s="175"/>
      <c r="P302" s="175"/>
    </row>
  </sheetData>
  <mergeCells count="9">
    <mergeCell ref="E8:E9"/>
    <mergeCell ref="C7:F7"/>
    <mergeCell ref="A1:P1"/>
    <mergeCell ref="A3:P3"/>
    <mergeCell ref="A4:P4"/>
    <mergeCell ref="H7:I7"/>
    <mergeCell ref="M6:P6"/>
    <mergeCell ref="M7:P7"/>
    <mergeCell ref="C6:J6"/>
  </mergeCells>
  <phoneticPr fontId="0" type="noConversion"/>
  <printOptions horizontalCentered="1"/>
  <pageMargins left="0.59" right="0.56000000000000005" top="0.83" bottom="1" header="0.67" footer="0.5"/>
  <pageSetup scale="74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topLeftCell="F1" zoomScaleNormal="100" workbookViewId="0">
      <selection activeCell="M12" sqref="M12"/>
    </sheetView>
  </sheetViews>
  <sheetFormatPr defaultRowHeight="12.75"/>
  <cols>
    <col min="1" max="1" width="14.42578125" style="125" customWidth="1"/>
    <col min="2" max="2" width="18.85546875" style="225" customWidth="1"/>
    <col min="3" max="3" width="19.42578125" style="209" customWidth="1"/>
    <col min="4" max="4" width="16" style="225" customWidth="1"/>
    <col min="5" max="5" width="15.28515625" style="209" customWidth="1"/>
    <col min="6" max="6" width="16.28515625" style="225" customWidth="1"/>
    <col min="7" max="7" width="14.85546875" style="225" customWidth="1"/>
    <col min="8" max="8" width="15.28515625" style="225" customWidth="1"/>
    <col min="9" max="9" width="12.85546875" bestFit="1" customWidth="1"/>
    <col min="10" max="10" width="14" bestFit="1" customWidth="1"/>
    <col min="11" max="12" width="14.28515625" bestFit="1" customWidth="1"/>
    <col min="13" max="13" width="15.140625" customWidth="1"/>
    <col min="14" max="14" width="16.28515625" style="424" bestFit="1" customWidth="1"/>
    <col min="15" max="15" width="16" bestFit="1" customWidth="1"/>
    <col min="16" max="16" width="14" bestFit="1" customWidth="1"/>
    <col min="17" max="17" width="17.85546875" customWidth="1"/>
    <col min="19" max="19" width="15.28515625" bestFit="1" customWidth="1"/>
    <col min="20" max="20" width="14.28515625" bestFit="1" customWidth="1"/>
    <col min="22" max="22" width="11.28515625" bestFit="1" customWidth="1"/>
    <col min="23" max="23" width="11.7109375" bestFit="1" customWidth="1"/>
    <col min="26" max="26" width="12.28515625" bestFit="1" customWidth="1"/>
    <col min="27" max="27" width="12.5703125" bestFit="1" customWidth="1"/>
    <col min="29" max="29" width="12.7109375" bestFit="1" customWidth="1"/>
    <col min="30" max="30" width="15.28515625" bestFit="1" customWidth="1"/>
    <col min="32" max="32" width="15" bestFit="1" customWidth="1"/>
    <col min="34" max="34" width="14.28515625" bestFit="1" customWidth="1"/>
    <col min="35" max="35" width="12.28515625" bestFit="1" customWidth="1"/>
    <col min="36" max="36" width="16.42578125" bestFit="1" customWidth="1"/>
  </cols>
  <sheetData>
    <row r="1" spans="1:15">
      <c r="A1" s="474" t="s">
        <v>40</v>
      </c>
      <c r="B1" s="474"/>
      <c r="C1" s="474"/>
      <c r="D1" s="474"/>
      <c r="E1" s="474"/>
      <c r="F1" s="474"/>
      <c r="G1" s="474"/>
      <c r="H1" s="474"/>
      <c r="J1" s="424"/>
    </row>
    <row r="2" spans="1:15">
      <c r="A2" s="23"/>
      <c r="B2" s="200"/>
      <c r="J2" s="424"/>
      <c r="K2" s="424"/>
    </row>
    <row r="3" spans="1:15">
      <c r="A3" s="496" t="s">
        <v>272</v>
      </c>
      <c r="B3" s="497"/>
      <c r="C3" s="497"/>
      <c r="D3" s="497"/>
      <c r="E3" s="497"/>
      <c r="F3" s="497"/>
      <c r="G3" s="497"/>
      <c r="H3" s="497"/>
      <c r="J3" s="424"/>
    </row>
    <row r="4" spans="1:15" ht="13.5" thickBot="1">
      <c r="A4" s="23"/>
      <c r="D4" s="229"/>
      <c r="E4" s="245"/>
      <c r="F4" s="229"/>
      <c r="G4" s="229"/>
      <c r="H4" s="229"/>
      <c r="J4" s="424"/>
    </row>
    <row r="5" spans="1:15" ht="15" customHeight="1" thickTop="1">
      <c r="A5" s="97"/>
      <c r="B5" s="246"/>
      <c r="C5" s="247"/>
      <c r="D5" s="498" t="s">
        <v>44</v>
      </c>
      <c r="E5" s="498"/>
      <c r="F5" s="498"/>
      <c r="G5" s="498"/>
      <c r="H5" s="498"/>
      <c r="J5" s="424"/>
    </row>
    <row r="6" spans="1:15" ht="12.75" customHeight="1">
      <c r="A6" s="32"/>
      <c r="B6" s="248"/>
      <c r="C6" s="249" t="s">
        <v>41</v>
      </c>
      <c r="D6" s="226"/>
      <c r="E6" s="237"/>
      <c r="F6" s="221"/>
      <c r="G6" s="502" t="s">
        <v>195</v>
      </c>
      <c r="H6" s="499" t="s">
        <v>150</v>
      </c>
      <c r="J6" s="424"/>
      <c r="K6" s="424"/>
      <c r="L6" s="424"/>
    </row>
    <row r="7" spans="1:15" ht="12.75" customHeight="1">
      <c r="A7" s="32" t="s">
        <v>75</v>
      </c>
      <c r="B7" s="221" t="s">
        <v>41</v>
      </c>
      <c r="C7" s="249" t="s">
        <v>47</v>
      </c>
      <c r="D7" s="502" t="s">
        <v>160</v>
      </c>
      <c r="E7" s="502" t="s">
        <v>215</v>
      </c>
      <c r="F7" s="270"/>
      <c r="G7" s="502"/>
      <c r="H7" s="500"/>
      <c r="J7" s="424"/>
    </row>
    <row r="8" spans="1:15" ht="12.75" customHeight="1">
      <c r="A8" s="32" t="s">
        <v>31</v>
      </c>
      <c r="B8" s="250" t="s">
        <v>42</v>
      </c>
      <c r="C8" s="249" t="s">
        <v>48</v>
      </c>
      <c r="D8" s="504"/>
      <c r="E8" s="504"/>
      <c r="F8" s="504" t="s">
        <v>220</v>
      </c>
      <c r="G8" s="502"/>
      <c r="H8" s="500"/>
      <c r="J8" s="424"/>
    </row>
    <row r="9" spans="1:15" ht="13.5" thickBot="1">
      <c r="A9" s="52" t="s">
        <v>129</v>
      </c>
      <c r="B9" s="251" t="s">
        <v>43</v>
      </c>
      <c r="C9" s="252" t="s">
        <v>46</v>
      </c>
      <c r="D9" s="505"/>
      <c r="E9" s="505"/>
      <c r="F9" s="506"/>
      <c r="G9" s="503"/>
      <c r="H9" s="501"/>
    </row>
    <row r="10" spans="1:15">
      <c r="A10" s="32" t="s">
        <v>0</v>
      </c>
      <c r="B10" s="253">
        <f t="shared" ref="B10:G10" si="0">SUM(B12:B39)</f>
        <v>6382918130.4616508</v>
      </c>
      <c r="C10" s="253">
        <f t="shared" si="0"/>
        <v>6089057608.9216509</v>
      </c>
      <c r="D10" s="375">
        <f t="shared" si="0"/>
        <v>3041989203.7999997</v>
      </c>
      <c r="E10" s="254">
        <f t="shared" si="0"/>
        <v>59390154</v>
      </c>
      <c r="F10" s="254">
        <f t="shared" si="0"/>
        <v>46620083</v>
      </c>
      <c r="G10" s="253">
        <f t="shared" si="0"/>
        <v>1251675638</v>
      </c>
      <c r="H10" s="263">
        <f>SUM(H12:H39)</f>
        <v>738575040.73165143</v>
      </c>
      <c r="J10" s="460"/>
    </row>
    <row r="11" spans="1:15">
      <c r="A11" s="32"/>
      <c r="B11" s="255"/>
      <c r="D11" s="256"/>
      <c r="E11" s="249"/>
      <c r="F11" s="256"/>
      <c r="G11" s="256"/>
      <c r="H11" s="263"/>
    </row>
    <row r="12" spans="1:15">
      <c r="A12" s="23" t="s">
        <v>1</v>
      </c>
      <c r="B12" s="200">
        <f>+C12+'Tbl7e - State'!B11+'Tbl7e - State'!F11+'Tbl7e - State'!J11</f>
        <v>88474005.199872285</v>
      </c>
      <c r="C12" s="209">
        <f>SUM(D12:H12)+SUM('Tbl7b - State'!B12:I12)+SUM('Tbl7c - State'!B13:H13)+SUM('Tbl7d - State'!B13:F13)</f>
        <v>84826227.859872282</v>
      </c>
      <c r="D12" s="127">
        <v>40187787.399999999</v>
      </c>
      <c r="E12" s="318">
        <v>3476539</v>
      </c>
      <c r="F12" s="452">
        <v>10348</v>
      </c>
      <c r="G12" s="127">
        <v>20723718</v>
      </c>
      <c r="H12" s="127">
        <v>7744932.5898722932</v>
      </c>
      <c r="J12" s="424"/>
      <c r="K12" s="424"/>
      <c r="L12" s="424"/>
      <c r="M12" s="424"/>
      <c r="O12" s="424"/>
    </row>
    <row r="13" spans="1:15">
      <c r="A13" s="125" t="s">
        <v>2</v>
      </c>
      <c r="B13" s="200">
        <f>+C13+'Tbl7e - State'!B12+'Tbl7e - State'!F12+'Tbl7e - State'!J12</f>
        <v>439190861.47643137</v>
      </c>
      <c r="C13" s="209">
        <f>SUM(D13:H13)+SUM('Tbl7b - State'!B13:I13)+SUM('Tbl7c - State'!B14:H14)+SUM('Tbl7d - State'!B14:F14)</f>
        <v>414558182.47643137</v>
      </c>
      <c r="D13" s="127">
        <v>209384504.19999999</v>
      </c>
      <c r="E13" s="343">
        <v>0</v>
      </c>
      <c r="F13" s="452">
        <v>0</v>
      </c>
      <c r="G13" s="127">
        <v>63082582</v>
      </c>
      <c r="H13" s="127">
        <v>62085588.666431285</v>
      </c>
      <c r="J13" s="424"/>
      <c r="K13" s="424"/>
      <c r="L13" s="424"/>
      <c r="M13" s="424"/>
      <c r="O13" s="424"/>
    </row>
    <row r="14" spans="1:15">
      <c r="A14" s="125" t="s">
        <v>3</v>
      </c>
      <c r="B14" s="200">
        <f>+C14+'Tbl7e - State'!B13+'Tbl7e - State'!F13+'Tbl7e - State'!J13</f>
        <v>1001087581.7893851</v>
      </c>
      <c r="C14" s="209">
        <f>SUM(D14:H14)+SUM('Tbl7b - State'!B14:I14)+SUM('Tbl7c - State'!B15:H15)+SUM('Tbl7d - State'!B15:F15)</f>
        <v>978581356.17938519</v>
      </c>
      <c r="D14" s="127">
        <v>410660390</v>
      </c>
      <c r="E14" s="318">
        <v>39426835</v>
      </c>
      <c r="F14" s="360">
        <v>18310933</v>
      </c>
      <c r="G14" s="127">
        <v>327714001</v>
      </c>
      <c r="H14" s="127">
        <v>70190603.579385251</v>
      </c>
      <c r="J14" s="424"/>
      <c r="K14" s="424"/>
      <c r="L14" s="424"/>
      <c r="M14" s="424"/>
      <c r="O14" s="424"/>
    </row>
    <row r="15" spans="1:15">
      <c r="A15" s="125" t="s">
        <v>4</v>
      </c>
      <c r="B15" s="200">
        <f>+C15+'Tbl7e - State'!B14+'Tbl7e - State'!F14+'Tbl7e - State'!J14</f>
        <v>737499706.21923316</v>
      </c>
      <c r="C15" s="209">
        <f>SUM(D15:H15)+SUM('Tbl7b - State'!B15:I15)+SUM('Tbl7c - State'!B16:H16)+SUM('Tbl7d - State'!B16:F16)</f>
        <v>685934623.21923316</v>
      </c>
      <c r="D15" s="127">
        <v>363429623</v>
      </c>
      <c r="E15" s="318">
        <v>0</v>
      </c>
      <c r="F15" s="452">
        <v>0</v>
      </c>
      <c r="G15" s="127">
        <v>135832813</v>
      </c>
      <c r="H15" s="127">
        <v>86392393.079233229</v>
      </c>
      <c r="J15" s="424"/>
      <c r="K15" s="424"/>
      <c r="L15" s="424"/>
      <c r="M15" s="424"/>
      <c r="O15" s="424"/>
    </row>
    <row r="16" spans="1:15">
      <c r="A16" s="125" t="s">
        <v>5</v>
      </c>
      <c r="B16" s="200">
        <f>+C16+'Tbl7e - State'!B15+'Tbl7e - State'!F15+'Tbl7e - State'!J15</f>
        <v>96831700.371661156</v>
      </c>
      <c r="C16" s="209">
        <f>SUM(D16:H16)+SUM('Tbl7b - State'!B16:I16)+SUM('Tbl7c - State'!B17:H17)+SUM('Tbl7d - State'!B17:F17)</f>
        <v>96370831.011661157</v>
      </c>
      <c r="D16" s="127">
        <v>59585852.600000001</v>
      </c>
      <c r="E16" s="343">
        <v>0</v>
      </c>
      <c r="F16" s="452">
        <v>0</v>
      </c>
      <c r="G16" s="127">
        <v>10770908</v>
      </c>
      <c r="H16" s="127">
        <v>14366278.161661156</v>
      </c>
      <c r="J16" s="424"/>
      <c r="K16" s="424"/>
      <c r="L16" s="424"/>
      <c r="M16" s="424"/>
      <c r="O16" s="424"/>
    </row>
    <row r="17" spans="1:15">
      <c r="B17" s="200"/>
      <c r="D17" s="324"/>
      <c r="E17" s="333"/>
      <c r="F17" s="330"/>
      <c r="G17" s="348"/>
      <c r="H17" s="127"/>
      <c r="J17" s="424"/>
      <c r="K17" s="424"/>
      <c r="L17" s="424"/>
      <c r="M17" s="424"/>
    </row>
    <row r="18" spans="1:15">
      <c r="A18" s="125" t="s">
        <v>6</v>
      </c>
      <c r="B18" s="200">
        <f>+C18+'Tbl7e - State'!B17+'Tbl7e - State'!F17+'Tbl7e - State'!J17</f>
        <v>60211637.570015043</v>
      </c>
      <c r="C18" s="209">
        <f>SUM(D18:H18)+SUM('Tbl7b - State'!B18:I18)+SUM('Tbl7c - State'!B19:H19)+SUM('Tbl7d - State'!B19:F19)</f>
        <v>52824629.590015039</v>
      </c>
      <c r="D18" s="127">
        <v>25560540.199999999</v>
      </c>
      <c r="E18" s="318">
        <v>865817</v>
      </c>
      <c r="F18" s="452">
        <v>966820</v>
      </c>
      <c r="G18" s="127">
        <v>13702149</v>
      </c>
      <c r="H18" s="127">
        <v>4320005.6300150296</v>
      </c>
      <c r="J18" s="424"/>
      <c r="K18" s="424"/>
      <c r="L18" s="424"/>
      <c r="M18" s="424"/>
      <c r="O18" s="424"/>
    </row>
    <row r="19" spans="1:15">
      <c r="A19" s="125" t="s">
        <v>7</v>
      </c>
      <c r="B19" s="200">
        <f>+C19+'Tbl7e - State'!B18+'Tbl7e - State'!F18+'Tbl7e - State'!J18</f>
        <v>157361659.24140862</v>
      </c>
      <c r="C19" s="209">
        <f>SUM(D19:H19)+SUM('Tbl7b - State'!B19:I19)+SUM('Tbl7c - State'!B20:H20)+SUM('Tbl7d - State'!B20:F20)</f>
        <v>156090639.36140862</v>
      </c>
      <c r="D19" s="127">
        <v>98354719.200000003</v>
      </c>
      <c r="E19" s="343">
        <v>0</v>
      </c>
      <c r="F19" s="452">
        <v>0</v>
      </c>
      <c r="G19" s="127">
        <v>14224610</v>
      </c>
      <c r="H19" s="127">
        <v>21324403.281408615</v>
      </c>
      <c r="J19" s="424"/>
      <c r="K19" s="424"/>
      <c r="L19" s="424"/>
      <c r="M19" s="424"/>
      <c r="O19" s="424"/>
    </row>
    <row r="20" spans="1:15">
      <c r="A20" s="125" t="s">
        <v>8</v>
      </c>
      <c r="B20" s="200">
        <f>+C20+'Tbl7e - State'!B19+'Tbl7e - State'!F19+'Tbl7e - State'!J19</f>
        <v>123271067.46291566</v>
      </c>
      <c r="C20" s="209">
        <f>SUM(D20:H20)+SUM('Tbl7b - State'!B20:I20)+SUM('Tbl7c - State'!B21:H21)+SUM('Tbl7d - State'!B21:F21)</f>
        <v>114431796.06291565</v>
      </c>
      <c r="D20" s="127">
        <v>64097488.399999999</v>
      </c>
      <c r="E20" s="318">
        <v>568817</v>
      </c>
      <c r="F20" s="452">
        <v>49060</v>
      </c>
      <c r="G20" s="127">
        <v>21834914</v>
      </c>
      <c r="H20" s="127">
        <v>13047423.822915636</v>
      </c>
      <c r="J20" s="424"/>
      <c r="K20" s="424"/>
      <c r="L20" s="424"/>
      <c r="M20" s="424"/>
      <c r="O20" s="424"/>
    </row>
    <row r="21" spans="1:15">
      <c r="A21" s="125" t="s">
        <v>9</v>
      </c>
      <c r="B21" s="200">
        <f>+C21+'Tbl7e - State'!B20+'Tbl7e - State'!F20+'Tbl7e - State'!J20</f>
        <v>195347039.88674739</v>
      </c>
      <c r="C21" s="209">
        <f>SUM(D21:H21)+SUM('Tbl7b - State'!B21:I21)+SUM('Tbl7c - State'!B22:H22)+SUM('Tbl7d - State'!B22:F22)</f>
        <v>184399774.80674738</v>
      </c>
      <c r="D21" s="127">
        <v>110815678.2</v>
      </c>
      <c r="E21" s="318">
        <v>0</v>
      </c>
      <c r="F21" s="452">
        <v>0</v>
      </c>
      <c r="G21" s="127">
        <v>28928798</v>
      </c>
      <c r="H21" s="127">
        <v>21862186.506747395</v>
      </c>
      <c r="J21" s="424"/>
      <c r="K21" s="424"/>
      <c r="L21" s="424"/>
      <c r="M21" s="424"/>
      <c r="O21" s="424"/>
    </row>
    <row r="22" spans="1:15">
      <c r="A22" s="125" t="s">
        <v>10</v>
      </c>
      <c r="B22" s="200">
        <f>+C22+'Tbl7e - State'!B21+'Tbl7e - State'!F21+'Tbl7e - State'!J21</f>
        <v>41497334.754583046</v>
      </c>
      <c r="C22" s="209">
        <f>SUM(D22:H22)+SUM('Tbl7b - State'!B22:I22)+SUM('Tbl7c - State'!B23:H23)+SUM('Tbl7d - State'!B23:F23)</f>
        <v>40571980.754583046</v>
      </c>
      <c r="D22" s="127">
        <v>19619424</v>
      </c>
      <c r="E22" s="318">
        <v>402251</v>
      </c>
      <c r="F22" s="452">
        <v>1321515</v>
      </c>
      <c r="G22" s="127">
        <v>10677511</v>
      </c>
      <c r="H22" s="127">
        <v>3685302.0645830445</v>
      </c>
      <c r="J22" s="424"/>
      <c r="K22" s="424"/>
      <c r="L22" s="424"/>
      <c r="M22" s="424"/>
      <c r="O22" s="424"/>
    </row>
    <row r="23" spans="1:15">
      <c r="A23" s="188"/>
      <c r="B23" s="200"/>
      <c r="D23" s="324"/>
      <c r="E23" s="333"/>
      <c r="F23" s="330"/>
      <c r="G23" s="348"/>
      <c r="H23" s="127"/>
      <c r="J23" s="424"/>
      <c r="K23" s="424"/>
      <c r="L23" s="424"/>
      <c r="M23" s="424"/>
    </row>
    <row r="24" spans="1:15">
      <c r="A24" s="125" t="s">
        <v>11</v>
      </c>
      <c r="B24" s="200">
        <f>+C24+'Tbl7e - State'!B23+'Tbl7e - State'!F23+'Tbl7e - State'!J23</f>
        <v>279058787.07527363</v>
      </c>
      <c r="C24" s="209">
        <f>SUM(D24:H24)+SUM('Tbl7b - State'!B24:I24)+SUM('Tbl7c - State'!B25:H25)+SUM('Tbl7d - State'!B25:F25)</f>
        <v>265937324.0752736</v>
      </c>
      <c r="D24" s="127">
        <v>163626027.80000001</v>
      </c>
      <c r="E24" s="343">
        <v>0</v>
      </c>
      <c r="F24" s="452">
        <v>0</v>
      </c>
      <c r="G24" s="127">
        <v>32534923</v>
      </c>
      <c r="H24" s="127">
        <v>32881711.565273609</v>
      </c>
      <c r="J24" s="424"/>
      <c r="K24" s="424"/>
      <c r="L24" s="424"/>
      <c r="M24" s="424"/>
      <c r="O24" s="424"/>
    </row>
    <row r="25" spans="1:15">
      <c r="A25" s="125" t="s">
        <v>12</v>
      </c>
      <c r="B25" s="200">
        <f>+C25+'Tbl7e - State'!B24+'Tbl7e - State'!F24+'Tbl7e - State'!J24</f>
        <v>24205163.48275727</v>
      </c>
      <c r="C25" s="209">
        <f>SUM(D25:H25)+SUM('Tbl7b - State'!B25:I25)+SUM('Tbl7c - State'!B26:H26)+SUM('Tbl7d - State'!B26:F26)</f>
        <v>24042878.48275727</v>
      </c>
      <c r="D25" s="127">
        <v>9159936.8000000007</v>
      </c>
      <c r="E25" s="343">
        <v>0</v>
      </c>
      <c r="F25" s="452">
        <v>1201160</v>
      </c>
      <c r="G25" s="127">
        <v>4692401</v>
      </c>
      <c r="H25" s="127">
        <v>3168958.2627572711</v>
      </c>
      <c r="J25" s="424"/>
      <c r="K25" s="424"/>
      <c r="L25" s="424"/>
      <c r="M25" s="424"/>
      <c r="O25" s="424"/>
    </row>
    <row r="26" spans="1:15">
      <c r="A26" s="125" t="s">
        <v>13</v>
      </c>
      <c r="B26" s="200">
        <f>+C26+'Tbl7e - State'!B25+'Tbl7e - State'!F25+'Tbl7e - State'!J25</f>
        <v>251158305.82869315</v>
      </c>
      <c r="C26" s="209">
        <f>SUM(D26:H26)+SUM('Tbl7b - State'!B26:I26)+SUM('Tbl7c - State'!B27:H27)+SUM('Tbl7d - State'!B27:F27)</f>
        <v>235617820.01869315</v>
      </c>
      <c r="D26" s="127">
        <v>137403878.80000001</v>
      </c>
      <c r="E26" s="343">
        <v>0</v>
      </c>
      <c r="F26" s="452">
        <v>0</v>
      </c>
      <c r="G26" s="127">
        <v>32715145</v>
      </c>
      <c r="H26" s="127">
        <v>29357744.038693152</v>
      </c>
      <c r="J26" s="424"/>
      <c r="K26" s="424"/>
      <c r="L26" s="424"/>
      <c r="M26" s="424"/>
      <c r="O26" s="424"/>
    </row>
    <row r="27" spans="1:15">
      <c r="A27" s="125" t="s">
        <v>14</v>
      </c>
      <c r="B27" s="200">
        <f>+C27+'Tbl7e - State'!B26+'Tbl7e - State'!F26+'Tbl7e - State'!J26</f>
        <v>314017866.0432303</v>
      </c>
      <c r="C27" s="209">
        <f>SUM(D27:H27)+SUM('Tbl7b - State'!B27:I27)+SUM('Tbl7c - State'!B28:H28)+SUM('Tbl7d - State'!B28:F28)</f>
        <v>282002859.0432303</v>
      </c>
      <c r="D27" s="127">
        <v>159308090.59999999</v>
      </c>
      <c r="E27" s="343">
        <v>0</v>
      </c>
      <c r="F27" s="452">
        <v>0</v>
      </c>
      <c r="G27" s="127">
        <v>25817520</v>
      </c>
      <c r="H27" s="127">
        <v>56071857.593230352</v>
      </c>
      <c r="J27" s="424"/>
      <c r="K27" s="424"/>
      <c r="L27" s="424"/>
      <c r="M27" s="424"/>
      <c r="O27" s="424"/>
    </row>
    <row r="28" spans="1:15">
      <c r="A28" s="125" t="s">
        <v>15</v>
      </c>
      <c r="B28" s="200">
        <f>+C28+'Tbl7e - State'!B27+'Tbl7e - State'!F27+'Tbl7e - State'!J27</f>
        <v>12329813.383013461</v>
      </c>
      <c r="C28" s="209">
        <f>SUM(D28:H28)+SUM('Tbl7b - State'!B28:I28)+SUM('Tbl7c - State'!B29:H29)+SUM('Tbl7d - State'!B29:F29)</f>
        <v>11545467.15301346</v>
      </c>
      <c r="D28" s="127">
        <v>2551449</v>
      </c>
      <c r="E28" s="343">
        <v>0</v>
      </c>
      <c r="F28" s="452">
        <v>1003414</v>
      </c>
      <c r="G28" s="127">
        <v>2648292</v>
      </c>
      <c r="H28" s="127">
        <v>1880592.8730134594</v>
      </c>
      <c r="I28" s="18"/>
      <c r="J28" s="424"/>
      <c r="K28" s="424"/>
      <c r="L28" s="424"/>
      <c r="M28" s="424"/>
      <c r="O28" s="424"/>
    </row>
    <row r="29" spans="1:15">
      <c r="B29" s="200"/>
      <c r="D29" s="324"/>
      <c r="E29" s="344"/>
      <c r="F29" s="360"/>
      <c r="G29" s="348"/>
      <c r="H29" s="127"/>
      <c r="I29" s="1"/>
      <c r="J29" s="424"/>
      <c r="K29" s="424"/>
      <c r="L29" s="424"/>
      <c r="M29" s="424"/>
    </row>
    <row r="30" spans="1:15">
      <c r="A30" s="125" t="s">
        <v>16</v>
      </c>
      <c r="B30" s="200">
        <f>+C30+'Tbl7e - State'!B29+'Tbl7e - State'!F29+'Tbl7e - State'!J29</f>
        <v>849218215.63881814</v>
      </c>
      <c r="C30" s="209">
        <f>SUM(D30:H30)+SUM('Tbl7b - State'!B30:I30)+SUM('Tbl7c - State'!B31:H31)+SUM('Tbl7d - State'!B31:F31)</f>
        <v>813336644.63881814</v>
      </c>
      <c r="D30" s="127">
        <v>344851008</v>
      </c>
      <c r="E30" s="343">
        <v>0</v>
      </c>
      <c r="F30" s="452">
        <v>0</v>
      </c>
      <c r="G30" s="127">
        <v>128619158</v>
      </c>
      <c r="H30" s="127">
        <v>153961381.81881812</v>
      </c>
      <c r="I30" s="1"/>
      <c r="J30" s="424"/>
      <c r="K30" s="424"/>
      <c r="L30" s="424"/>
      <c r="M30" s="424"/>
      <c r="O30" s="424"/>
    </row>
    <row r="31" spans="1:15">
      <c r="A31" s="125" t="s">
        <v>17</v>
      </c>
      <c r="B31" s="200">
        <f>+C31+'Tbl7e - State'!B30+'Tbl7e - State'!F30+'Tbl7e - State'!J30</f>
        <v>1132618693.564229</v>
      </c>
      <c r="C31" s="209">
        <f>SUM(D31:H31)+SUM('Tbl7b - State'!B31:I31)+SUM('Tbl7c - State'!B32:H32)+SUM('Tbl7d - State'!B32:F32)</f>
        <v>1099591052.564229</v>
      </c>
      <c r="D31" s="127">
        <v>544737923.20000005</v>
      </c>
      <c r="E31" s="318">
        <v>3348211</v>
      </c>
      <c r="F31" s="452">
        <v>20505652</v>
      </c>
      <c r="G31" s="127">
        <v>254495324</v>
      </c>
      <c r="H31" s="127">
        <v>94879889.984228984</v>
      </c>
      <c r="J31" s="424"/>
      <c r="K31" s="424"/>
      <c r="L31" s="424"/>
      <c r="M31" s="424"/>
      <c r="O31" s="424"/>
    </row>
    <row r="32" spans="1:15">
      <c r="A32" s="125" t="s">
        <v>18</v>
      </c>
      <c r="B32" s="200">
        <f>+C32+'Tbl7e - State'!B31+'Tbl7e - State'!F31+'Tbl7e - State'!J31</f>
        <v>46251056.472639725</v>
      </c>
      <c r="C32" s="209">
        <f>SUM(D32:H32)+SUM('Tbl7b - State'!B32:I32)+SUM('Tbl7c - State'!B33:H33)+SUM('Tbl7d - State'!B33:F33)</f>
        <v>39548047.742639728</v>
      </c>
      <c r="D32" s="127">
        <v>21822273.800000001</v>
      </c>
      <c r="E32" s="343">
        <v>0</v>
      </c>
      <c r="F32" s="452">
        <v>0</v>
      </c>
      <c r="G32" s="127">
        <v>5051717</v>
      </c>
      <c r="H32" s="127">
        <v>5669542.1926397188</v>
      </c>
      <c r="J32" s="424"/>
      <c r="K32" s="424"/>
      <c r="L32" s="424"/>
      <c r="M32" s="424"/>
      <c r="O32" s="424"/>
    </row>
    <row r="33" spans="1:15">
      <c r="A33" s="125" t="s">
        <v>19</v>
      </c>
      <c r="B33" s="200">
        <f>+C33+'Tbl7e - State'!B32+'Tbl7e - State'!F32+'Tbl7e - State'!J32</f>
        <v>124084470.8619965</v>
      </c>
      <c r="C33" s="209">
        <f>SUM(D33:H33)+SUM('Tbl7b - State'!B33:I33)+SUM('Tbl7c - State'!B34:H34)+SUM('Tbl7d - State'!B34:F34)</f>
        <v>111676054.1419965</v>
      </c>
      <c r="D33" s="127">
        <v>64882544.200000003</v>
      </c>
      <c r="E33" s="318">
        <v>0</v>
      </c>
      <c r="F33" s="452">
        <v>3251181</v>
      </c>
      <c r="G33" s="127">
        <v>16216711</v>
      </c>
      <c r="H33" s="127">
        <v>13354538.521996494</v>
      </c>
      <c r="J33" s="424"/>
      <c r="K33" s="424"/>
      <c r="L33" s="424"/>
      <c r="M33" s="424"/>
      <c r="O33" s="424"/>
    </row>
    <row r="34" spans="1:15">
      <c r="A34" s="125" t="s">
        <v>20</v>
      </c>
      <c r="B34" s="200">
        <f>+C34+'Tbl7e - State'!B33+'Tbl7e - State'!F33+'Tbl7e - State'!J33</f>
        <v>31169340.476618905</v>
      </c>
      <c r="C34" s="209">
        <f>SUM(D34:H34)+SUM('Tbl7b - State'!B34:I34)+SUM('Tbl7c - State'!B35:H35)+SUM('Tbl7d - State'!B35:F35)</f>
        <v>31093970.626618903</v>
      </c>
      <c r="D34" s="127">
        <v>13252492.6</v>
      </c>
      <c r="E34" s="318">
        <v>1143649</v>
      </c>
      <c r="F34" s="452">
        <v>0</v>
      </c>
      <c r="G34" s="127">
        <v>8906534</v>
      </c>
      <c r="H34" s="127">
        <v>2553372.9566189023</v>
      </c>
      <c r="J34" s="424"/>
      <c r="K34" s="424"/>
      <c r="L34" s="424"/>
      <c r="M34" s="424"/>
      <c r="O34" s="424"/>
    </row>
    <row r="35" spans="1:15">
      <c r="B35" s="202"/>
      <c r="D35" s="324"/>
      <c r="E35" s="344"/>
      <c r="F35" s="360"/>
      <c r="G35" s="348"/>
      <c r="H35" s="127"/>
      <c r="J35" s="424"/>
      <c r="K35" s="424"/>
      <c r="L35" s="424"/>
      <c r="M35" s="424"/>
    </row>
    <row r="36" spans="1:15">
      <c r="A36" s="125" t="s">
        <v>21</v>
      </c>
      <c r="B36" s="200">
        <f>+C36+'Tbl7e - State'!B35+'Tbl7e - State'!F35+'Tbl7e - State'!J35</f>
        <v>16501153.79561374</v>
      </c>
      <c r="C36" s="209">
        <f>SUM(D36:H36)+SUM('Tbl7b - State'!B36:I36)+SUM('Tbl7c - State'!B37:H37)+SUM('Tbl7d - State'!B37:F37)</f>
        <v>16269411.61561374</v>
      </c>
      <c r="D36" s="127">
        <v>4423157</v>
      </c>
      <c r="E36" s="343">
        <v>0</v>
      </c>
      <c r="F36" s="453">
        <v>0</v>
      </c>
      <c r="G36" s="128">
        <v>4663123</v>
      </c>
      <c r="H36" s="127">
        <v>3542151.48561374</v>
      </c>
      <c r="J36" s="424"/>
      <c r="K36" s="424"/>
      <c r="L36" s="424"/>
      <c r="M36" s="424"/>
      <c r="O36" s="424"/>
    </row>
    <row r="37" spans="1:15">
      <c r="A37" s="125" t="s">
        <v>22</v>
      </c>
      <c r="B37" s="200">
        <f>+C37+'Tbl7e - State'!B36+'Tbl7e - State'!F36+'Tbl7e - State'!J36</f>
        <v>191506536.18010861</v>
      </c>
      <c r="C37" s="209">
        <f>SUM(D37:H37)+SUM('Tbl7b - State'!B37:I37)+SUM('Tbl7c - State'!B38:H38)+SUM('Tbl7d - State'!B38:F38)</f>
        <v>183032434.43010861</v>
      </c>
      <c r="D37" s="127">
        <v>99264858.400000006</v>
      </c>
      <c r="E37" s="127">
        <v>5578712</v>
      </c>
      <c r="F37" s="453">
        <v>0</v>
      </c>
      <c r="G37" s="127">
        <v>41906935</v>
      </c>
      <c r="H37" s="127">
        <v>17329149.440108642</v>
      </c>
      <c r="J37" s="424"/>
      <c r="K37" s="424"/>
      <c r="L37" s="424"/>
      <c r="M37" s="424"/>
      <c r="O37" s="424"/>
    </row>
    <row r="38" spans="1:15">
      <c r="A38" s="125" t="s">
        <v>23</v>
      </c>
      <c r="B38" s="200">
        <f>+C38+'Tbl7e - State'!B37+'Tbl7e - State'!F37+'Tbl7e - State'!J37</f>
        <v>144031976.85795817</v>
      </c>
      <c r="C38" s="209">
        <f>SUM(D38:H38)+SUM('Tbl7b - State'!B38:I38)+SUM('Tbl7c - State'!B39:H39)+SUM('Tbl7d - State'!B39:F39)</f>
        <v>140933507.06795815</v>
      </c>
      <c r="D38" s="127">
        <v>68579335.400000006</v>
      </c>
      <c r="E38" s="318">
        <v>4579323</v>
      </c>
      <c r="F38" s="453">
        <v>0</v>
      </c>
      <c r="G38" s="127">
        <v>38615082</v>
      </c>
      <c r="H38" s="128">
        <v>12115210.537958141</v>
      </c>
      <c r="J38" s="424"/>
      <c r="K38" s="424"/>
      <c r="L38" s="424"/>
      <c r="M38" s="424"/>
      <c r="O38" s="424"/>
    </row>
    <row r="39" spans="1:15">
      <c r="A39" s="126" t="s">
        <v>24</v>
      </c>
      <c r="B39" s="203">
        <f>+C39+'Tbl7e - State'!B38+'Tbl7e - State'!F38+'Tbl7e - State'!J38</f>
        <v>25994156.828448031</v>
      </c>
      <c r="C39" s="210">
        <f>SUM(D39:H39)+SUM('Tbl7b - State'!B39:I39)+SUM('Tbl7c - State'!B40:H40)+SUM('Tbl7d - State'!B40:F40)</f>
        <v>25840095.998448033</v>
      </c>
      <c r="D39" s="129">
        <v>6430221</v>
      </c>
      <c r="E39" s="345">
        <v>0</v>
      </c>
      <c r="F39" s="454">
        <v>0</v>
      </c>
      <c r="G39" s="129">
        <v>7300769</v>
      </c>
      <c r="H39" s="129">
        <v>6789822.078448032</v>
      </c>
      <c r="J39" s="424"/>
      <c r="K39" s="424"/>
      <c r="L39" s="424"/>
      <c r="M39" s="424"/>
      <c r="O39" s="424"/>
    </row>
    <row r="40" spans="1:15">
      <c r="G40" s="257"/>
      <c r="H40" s="206"/>
      <c r="J40" s="443"/>
    </row>
    <row r="41" spans="1:15">
      <c r="B41" s="258"/>
      <c r="C41" s="276"/>
      <c r="D41" s="274"/>
      <c r="E41" s="274"/>
      <c r="F41" s="277"/>
      <c r="G41" s="277"/>
      <c r="H41" s="206"/>
      <c r="J41" s="443"/>
    </row>
    <row r="42" spans="1:15">
      <c r="C42" s="465"/>
      <c r="D42" s="201"/>
      <c r="G42" s="257"/>
      <c r="H42" s="207"/>
      <c r="J42" s="443"/>
    </row>
    <row r="43" spans="1:15">
      <c r="D43" s="200"/>
      <c r="E43" s="200"/>
      <c r="F43" s="200"/>
      <c r="G43" s="464"/>
      <c r="H43" s="207"/>
      <c r="J43" s="443"/>
    </row>
    <row r="44" spans="1:15">
      <c r="D44" s="200"/>
      <c r="E44" s="200"/>
      <c r="F44" s="200"/>
      <c r="G44" s="464"/>
      <c r="H44" s="207"/>
    </row>
    <row r="45" spans="1:15">
      <c r="D45" s="200"/>
      <c r="E45" s="200"/>
      <c r="F45" s="200"/>
      <c r="G45" s="200"/>
      <c r="H45" s="207"/>
    </row>
    <row r="46" spans="1:15">
      <c r="D46" s="416"/>
      <c r="E46" s="200"/>
      <c r="F46" s="200"/>
      <c r="G46" s="464"/>
      <c r="H46" s="207"/>
    </row>
    <row r="47" spans="1:15">
      <c r="D47" s="200"/>
      <c r="E47" s="200"/>
      <c r="F47" s="200"/>
      <c r="G47" s="464"/>
      <c r="H47" s="207"/>
    </row>
    <row r="48" spans="1:15">
      <c r="D48" s="200"/>
      <c r="E48" s="200"/>
      <c r="F48" s="200"/>
      <c r="G48" s="464"/>
      <c r="H48" s="207"/>
    </row>
    <row r="49" spans="4:8">
      <c r="D49" s="200"/>
      <c r="E49" s="200"/>
      <c r="F49" s="200"/>
      <c r="G49" s="200"/>
      <c r="H49" s="207"/>
    </row>
    <row r="50" spans="4:8">
      <c r="D50" s="200"/>
      <c r="E50" s="200"/>
      <c r="F50" s="200"/>
      <c r="G50" s="464"/>
      <c r="H50" s="207"/>
    </row>
    <row r="51" spans="4:8">
      <c r="D51" s="200"/>
      <c r="E51" s="200"/>
      <c r="F51" s="200"/>
      <c r="G51" s="464"/>
      <c r="H51" s="207"/>
    </row>
    <row r="52" spans="4:8">
      <c r="D52" s="200"/>
      <c r="E52" s="200"/>
      <c r="F52" s="200"/>
      <c r="G52" s="464"/>
      <c r="H52" s="207"/>
    </row>
    <row r="53" spans="4:8">
      <c r="D53" s="200"/>
      <c r="E53" s="200"/>
      <c r="F53" s="200"/>
      <c r="G53" s="464"/>
      <c r="H53" s="207"/>
    </row>
    <row r="54" spans="4:8">
      <c r="D54" s="200"/>
      <c r="E54" s="200"/>
      <c r="F54" s="200"/>
      <c r="G54" s="464"/>
      <c r="H54" s="207"/>
    </row>
    <row r="55" spans="4:8">
      <c r="D55" s="200"/>
      <c r="E55" s="200"/>
      <c r="F55" s="200"/>
      <c r="G55" s="464"/>
      <c r="H55" s="207"/>
    </row>
    <row r="56" spans="4:8">
      <c r="D56" s="200"/>
      <c r="E56" s="200"/>
      <c r="F56" s="200"/>
      <c r="G56" s="464"/>
      <c r="H56" s="207"/>
    </row>
    <row r="57" spans="4:8">
      <c r="D57" s="200"/>
      <c r="E57" s="200"/>
      <c r="F57" s="200"/>
      <c r="G57" s="200"/>
      <c r="H57" s="207"/>
    </row>
    <row r="58" spans="4:8">
      <c r="D58" s="200"/>
      <c r="E58" s="200"/>
      <c r="F58" s="200"/>
      <c r="G58" s="200"/>
      <c r="H58" s="207"/>
    </row>
    <row r="59" spans="4:8">
      <c r="D59" s="200"/>
      <c r="E59" s="200"/>
      <c r="F59" s="200"/>
      <c r="G59" s="200"/>
      <c r="H59" s="207"/>
    </row>
    <row r="60" spans="4:8">
      <c r="D60" s="200"/>
      <c r="E60" s="200"/>
      <c r="F60" s="200"/>
      <c r="G60" s="200"/>
      <c r="H60" s="207"/>
    </row>
    <row r="61" spans="4:8">
      <c r="D61" s="200"/>
      <c r="E61" s="200"/>
      <c r="F61" s="200"/>
      <c r="G61" s="200"/>
      <c r="H61" s="200"/>
    </row>
    <row r="62" spans="4:8">
      <c r="D62" s="200"/>
      <c r="E62" s="200"/>
      <c r="F62" s="200"/>
      <c r="G62" s="200"/>
      <c r="H62" s="200"/>
    </row>
    <row r="63" spans="4:8">
      <c r="D63" s="200"/>
      <c r="E63" s="200"/>
      <c r="F63" s="200"/>
      <c r="G63" s="200"/>
      <c r="H63" s="200"/>
    </row>
    <row r="64" spans="4:8">
      <c r="D64" s="200"/>
      <c r="E64" s="200"/>
      <c r="F64" s="200"/>
      <c r="G64" s="200"/>
      <c r="H64" s="200"/>
    </row>
    <row r="65" spans="4:8">
      <c r="D65" s="200"/>
      <c r="E65" s="200"/>
      <c r="F65" s="200"/>
      <c r="G65" s="200"/>
      <c r="H65" s="200"/>
    </row>
    <row r="66" spans="4:8">
      <c r="D66" s="200"/>
      <c r="E66" s="200"/>
      <c r="F66" s="200"/>
      <c r="G66" s="200"/>
      <c r="H66" s="200"/>
    </row>
    <row r="67" spans="4:8">
      <c r="D67" s="200"/>
      <c r="E67" s="200"/>
      <c r="F67" s="200"/>
      <c r="G67" s="200"/>
      <c r="H67" s="200"/>
    </row>
    <row r="68" spans="4:8">
      <c r="D68" s="200"/>
      <c r="E68" s="200"/>
      <c r="F68" s="200"/>
      <c r="G68" s="200"/>
      <c r="H68" s="200"/>
    </row>
    <row r="69" spans="4:8">
      <c r="D69" s="200"/>
      <c r="E69" s="200"/>
      <c r="F69" s="200"/>
      <c r="G69" s="200"/>
      <c r="H69" s="200"/>
    </row>
    <row r="70" spans="4:8">
      <c r="D70" s="200"/>
      <c r="E70" s="200"/>
      <c r="F70" s="200"/>
      <c r="G70" s="200"/>
    </row>
  </sheetData>
  <mergeCells count="8">
    <mergeCell ref="A1:H1"/>
    <mergeCell ref="A3:H3"/>
    <mergeCell ref="D5:H5"/>
    <mergeCell ref="H6:H9"/>
    <mergeCell ref="G6:G9"/>
    <mergeCell ref="D7:D9"/>
    <mergeCell ref="E7:E9"/>
    <mergeCell ref="F8:F9"/>
  </mergeCells>
  <phoneticPr fontId="0" type="noConversion"/>
  <printOptions horizontalCentered="1"/>
  <pageMargins left="0.59" right="0.56000000000000005" top="0.83" bottom="1" header="0.67" footer="0.5"/>
  <pageSetup scale="96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5"/>
  <sheetViews>
    <sheetView topLeftCell="F1" zoomScaleNormal="100" workbookViewId="0">
      <selection activeCell="M12" sqref="M12"/>
    </sheetView>
  </sheetViews>
  <sheetFormatPr defaultRowHeight="12.75"/>
  <cols>
    <col min="1" max="1" width="14.140625" customWidth="1"/>
    <col min="2" max="2" width="1.5703125" style="225" customWidth="1"/>
    <col min="3" max="3" width="16.7109375" style="225" customWidth="1"/>
    <col min="4" max="4" width="15" style="225" bestFit="1" customWidth="1"/>
    <col min="5" max="5" width="13.42578125" style="225" customWidth="1"/>
    <col min="6" max="6" width="3.85546875" style="225" customWidth="1"/>
    <col min="7" max="7" width="16.42578125" style="225" customWidth="1"/>
    <col min="8" max="8" width="15.42578125" style="225" customWidth="1"/>
    <col min="9" max="9" width="13.5703125" style="220" customWidth="1"/>
    <col min="10" max="10" width="13.42578125" bestFit="1" customWidth="1"/>
    <col min="11" max="12" width="11.28515625" bestFit="1" customWidth="1"/>
    <col min="13" max="13" width="10.28515625" bestFit="1" customWidth="1"/>
    <col min="15" max="15" width="11.28515625" bestFit="1" customWidth="1"/>
    <col min="16" max="16" width="10.28515625" bestFit="1" customWidth="1"/>
    <col min="17" max="17" width="9.28515625" bestFit="1" customWidth="1"/>
  </cols>
  <sheetData>
    <row r="1" spans="1:18">
      <c r="A1" s="482" t="s">
        <v>115</v>
      </c>
      <c r="B1" s="482"/>
      <c r="C1" s="482"/>
      <c r="D1" s="482"/>
      <c r="E1" s="482"/>
      <c r="F1" s="482"/>
      <c r="G1" s="482"/>
      <c r="H1" s="482"/>
      <c r="I1" s="242"/>
      <c r="J1" s="425"/>
    </row>
    <row r="3" spans="1:18" s="67" customFormat="1">
      <c r="A3" s="474" t="s">
        <v>271</v>
      </c>
      <c r="B3" s="514"/>
      <c r="C3" s="514"/>
      <c r="D3" s="514"/>
      <c r="E3" s="514"/>
      <c r="F3" s="514"/>
      <c r="G3" s="514"/>
      <c r="H3" s="514"/>
      <c r="I3" s="242"/>
    </row>
    <row r="4" spans="1:18" ht="13.5" thickBot="1">
      <c r="B4" s="229"/>
      <c r="C4" s="229"/>
      <c r="D4" s="229"/>
      <c r="E4" s="229"/>
      <c r="F4" s="229"/>
      <c r="G4" s="229"/>
      <c r="H4" s="229"/>
      <c r="I4" s="229"/>
    </row>
    <row r="5" spans="1:18" ht="15" customHeight="1" thickTop="1">
      <c r="A5" s="6"/>
      <c r="B5" s="507"/>
      <c r="C5" s="507"/>
      <c r="D5" s="507"/>
      <c r="E5" s="507"/>
      <c r="F5" s="507"/>
      <c r="G5" s="507"/>
      <c r="H5" s="507"/>
      <c r="I5" s="507"/>
    </row>
    <row r="6" spans="1:18" ht="12.75" customHeight="1" thickBot="1">
      <c r="A6" s="3"/>
      <c r="B6" s="221"/>
      <c r="C6" s="512" t="s">
        <v>223</v>
      </c>
      <c r="D6" s="512"/>
      <c r="E6" s="512"/>
      <c r="F6" s="319"/>
      <c r="G6" s="515" t="s">
        <v>146</v>
      </c>
      <c r="H6" s="515"/>
      <c r="I6" s="515"/>
      <c r="J6" s="3"/>
      <c r="K6" s="3"/>
      <c r="L6" s="3"/>
      <c r="M6" s="3"/>
    </row>
    <row r="7" spans="1:18" ht="12.75" customHeight="1">
      <c r="A7" s="3" t="s">
        <v>75</v>
      </c>
      <c r="B7" s="259"/>
      <c r="C7" s="226"/>
      <c r="D7" s="221"/>
      <c r="E7" s="513" t="s">
        <v>171</v>
      </c>
      <c r="F7" s="226"/>
      <c r="G7" s="508" t="s">
        <v>151</v>
      </c>
      <c r="H7" s="500" t="s">
        <v>152</v>
      </c>
      <c r="I7" s="260" t="s">
        <v>158</v>
      </c>
      <c r="J7" s="3"/>
      <c r="K7" s="3"/>
      <c r="L7" s="3"/>
      <c r="M7" s="3"/>
    </row>
    <row r="8" spans="1:18">
      <c r="A8" s="3" t="s">
        <v>31</v>
      </c>
      <c r="B8" s="259"/>
      <c r="C8" s="226"/>
      <c r="D8" s="221" t="s">
        <v>28</v>
      </c>
      <c r="E8" s="509"/>
      <c r="G8" s="509"/>
      <c r="H8" s="511"/>
      <c r="I8" s="243" t="s">
        <v>159</v>
      </c>
    </row>
    <row r="9" spans="1:18" ht="13.5" thickBot="1">
      <c r="A9" s="7" t="s">
        <v>129</v>
      </c>
      <c r="B9" s="251"/>
      <c r="C9" s="222" t="s">
        <v>25</v>
      </c>
      <c r="D9" s="222" t="s">
        <v>29</v>
      </c>
      <c r="E9" s="510"/>
      <c r="G9" s="510"/>
      <c r="H9" s="503"/>
      <c r="I9" s="244"/>
      <c r="K9" s="460"/>
    </row>
    <row r="10" spans="1:18" s="44" customFormat="1">
      <c r="A10" s="48" t="s">
        <v>0</v>
      </c>
      <c r="B10" s="262">
        <f>SUM(B12:B39)</f>
        <v>0</v>
      </c>
      <c r="C10" s="261">
        <f>SUM(C12:C39)</f>
        <v>271702888</v>
      </c>
      <c r="D10" s="262">
        <f>SUM(D12:D39)</f>
        <v>112734361.47000001</v>
      </c>
      <c r="E10" s="262">
        <f>SUM(E12:E39)</f>
        <v>4186178.76</v>
      </c>
      <c r="F10" s="263"/>
      <c r="G10" s="262">
        <f>SUM(G12:G39)</f>
        <v>236761278</v>
      </c>
      <c r="H10" s="262">
        <f>SUM(H12:H39)</f>
        <v>21618414</v>
      </c>
      <c r="I10" s="374">
        <f>SUM(I12:I39)</f>
        <v>35000</v>
      </c>
    </row>
    <row r="11" spans="1:18">
      <c r="A11" s="3"/>
      <c r="B11" s="207"/>
      <c r="C11" s="201"/>
      <c r="D11" s="201"/>
      <c r="E11" s="201"/>
      <c r="G11" s="206"/>
      <c r="H11" s="206"/>
      <c r="I11" s="206"/>
    </row>
    <row r="12" spans="1:18">
      <c r="A12" t="s">
        <v>1</v>
      </c>
      <c r="B12" s="206"/>
      <c r="C12" s="127">
        <v>4918639</v>
      </c>
      <c r="D12" s="128">
        <v>2225643.6</v>
      </c>
      <c r="E12" s="128">
        <v>0</v>
      </c>
      <c r="F12" s="326"/>
      <c r="G12" s="127">
        <v>4494579</v>
      </c>
      <c r="H12" s="127">
        <v>0</v>
      </c>
      <c r="I12" s="127">
        <v>0</v>
      </c>
      <c r="K12" s="424"/>
      <c r="L12" s="424"/>
      <c r="M12" s="424"/>
      <c r="N12" s="424"/>
      <c r="O12" s="424"/>
      <c r="P12" s="424"/>
      <c r="Q12" s="424"/>
      <c r="R12" s="424"/>
    </row>
    <row r="13" spans="1:18">
      <c r="A13" t="s">
        <v>2</v>
      </c>
      <c r="B13" s="206"/>
      <c r="C13" s="127">
        <v>16107163</v>
      </c>
      <c r="D13" s="128">
        <v>9633367.8599999994</v>
      </c>
      <c r="E13" s="128">
        <v>655360</v>
      </c>
      <c r="F13" s="326"/>
      <c r="G13" s="127">
        <v>20508985</v>
      </c>
      <c r="H13" s="127">
        <v>1517000</v>
      </c>
      <c r="I13" s="127">
        <v>0</v>
      </c>
      <c r="J13" s="1"/>
      <c r="K13" s="424"/>
      <c r="L13" s="424"/>
      <c r="M13" s="424"/>
      <c r="N13" s="424"/>
      <c r="O13" s="424"/>
      <c r="P13" s="424"/>
      <c r="Q13" s="424"/>
      <c r="R13" s="424"/>
    </row>
    <row r="14" spans="1:18">
      <c r="A14" t="s">
        <v>3</v>
      </c>
      <c r="B14" s="206"/>
      <c r="C14" s="127">
        <v>54975400</v>
      </c>
      <c r="D14" s="128">
        <v>18615973.539999999</v>
      </c>
      <c r="E14" s="128">
        <v>0</v>
      </c>
      <c r="F14" s="326"/>
      <c r="G14" s="127">
        <v>16081522</v>
      </c>
      <c r="H14" s="127">
        <v>3086000</v>
      </c>
      <c r="I14" s="127">
        <v>0</v>
      </c>
      <c r="K14" s="424"/>
      <c r="L14" s="424"/>
      <c r="M14" s="424"/>
      <c r="N14" s="424"/>
      <c r="O14" s="424"/>
      <c r="P14" s="424"/>
      <c r="Q14" s="424"/>
      <c r="R14" s="424"/>
    </row>
    <row r="15" spans="1:18">
      <c r="A15" t="s">
        <v>4</v>
      </c>
      <c r="B15" s="206"/>
      <c r="C15" s="127">
        <v>31316134</v>
      </c>
      <c r="D15" s="128">
        <v>16507788.82</v>
      </c>
      <c r="E15" s="128">
        <v>1528791</v>
      </c>
      <c r="F15" s="326"/>
      <c r="G15" s="127">
        <v>29035259</v>
      </c>
      <c r="H15" s="127">
        <v>0</v>
      </c>
      <c r="I15" s="127">
        <v>0</v>
      </c>
      <c r="K15" s="424"/>
      <c r="L15" s="424"/>
      <c r="M15" s="424"/>
      <c r="N15" s="424"/>
      <c r="O15" s="424"/>
      <c r="P15" s="424"/>
      <c r="Q15" s="424"/>
      <c r="R15" s="424"/>
    </row>
    <row r="16" spans="1:18">
      <c r="A16" t="s">
        <v>5</v>
      </c>
      <c r="B16" s="206"/>
      <c r="C16" s="127">
        <v>3449648</v>
      </c>
      <c r="D16" s="128">
        <v>851400.2</v>
      </c>
      <c r="E16" s="128">
        <v>84180.200000000186</v>
      </c>
      <c r="F16" s="326"/>
      <c r="G16" s="127">
        <v>5275059</v>
      </c>
      <c r="H16" s="127">
        <v>314000</v>
      </c>
      <c r="I16" s="127">
        <v>0</v>
      </c>
      <c r="K16" s="424"/>
      <c r="L16" s="424"/>
      <c r="M16" s="424"/>
      <c r="N16" s="424"/>
      <c r="O16" s="424"/>
      <c r="P16" s="424"/>
      <c r="Q16" s="424"/>
      <c r="R16" s="424"/>
    </row>
    <row r="17" spans="1:18">
      <c r="B17" s="206"/>
      <c r="C17" s="347"/>
      <c r="D17" s="328"/>
      <c r="E17" s="328"/>
      <c r="F17" s="326"/>
      <c r="G17" s="127"/>
      <c r="H17" s="127"/>
      <c r="I17" s="127"/>
      <c r="Q17" s="424"/>
      <c r="R17" s="424"/>
    </row>
    <row r="18" spans="1:18">
      <c r="A18" t="s">
        <v>6</v>
      </c>
      <c r="B18" s="206"/>
      <c r="C18" s="127">
        <v>2203987</v>
      </c>
      <c r="D18" s="128">
        <v>356544.69999999995</v>
      </c>
      <c r="E18" s="128">
        <v>52848.36</v>
      </c>
      <c r="F18" s="326"/>
      <c r="G18" s="127">
        <v>2463381</v>
      </c>
      <c r="H18" s="127">
        <v>92000</v>
      </c>
      <c r="I18" s="127">
        <v>0</v>
      </c>
      <c r="K18" s="424"/>
      <c r="L18" s="424"/>
      <c r="M18" s="424"/>
      <c r="N18" s="424"/>
      <c r="O18" s="424"/>
      <c r="P18" s="424"/>
      <c r="Q18" s="424"/>
      <c r="R18" s="424"/>
    </row>
    <row r="19" spans="1:18">
      <c r="A19" t="s">
        <v>7</v>
      </c>
      <c r="B19" s="206"/>
      <c r="C19" s="127">
        <v>7476993</v>
      </c>
      <c r="D19" s="128">
        <v>2550581.56</v>
      </c>
      <c r="E19" s="128">
        <v>227841</v>
      </c>
      <c r="F19" s="326"/>
      <c r="G19" s="127">
        <v>9028914</v>
      </c>
      <c r="H19" s="127">
        <v>439000</v>
      </c>
      <c r="I19" s="127">
        <v>0</v>
      </c>
      <c r="K19" s="424"/>
      <c r="L19" s="424"/>
      <c r="M19" s="424"/>
      <c r="N19" s="424"/>
      <c r="O19" s="424"/>
      <c r="P19" s="424"/>
      <c r="Q19" s="424"/>
      <c r="R19" s="424"/>
    </row>
    <row r="20" spans="1:18">
      <c r="A20" t="s">
        <v>8</v>
      </c>
      <c r="B20" s="206"/>
      <c r="C20" s="127">
        <v>6332622</v>
      </c>
      <c r="D20" s="128">
        <v>1002760.39</v>
      </c>
      <c r="E20" s="128">
        <v>171731</v>
      </c>
      <c r="F20" s="326"/>
      <c r="G20" s="127">
        <v>4761043</v>
      </c>
      <c r="H20" s="127">
        <v>235000</v>
      </c>
      <c r="I20" s="127">
        <v>0</v>
      </c>
      <c r="K20" s="424"/>
      <c r="L20" s="424"/>
      <c r="M20" s="424"/>
      <c r="N20" s="424"/>
      <c r="O20" s="424"/>
      <c r="P20" s="424"/>
      <c r="Q20" s="424"/>
      <c r="R20" s="424"/>
    </row>
    <row r="21" spans="1:18">
      <c r="A21" t="s">
        <v>9</v>
      </c>
      <c r="B21" s="206"/>
      <c r="C21" s="127">
        <v>7305806</v>
      </c>
      <c r="D21" s="128">
        <v>1186306.1599999999</v>
      </c>
      <c r="E21" s="128">
        <v>68814</v>
      </c>
      <c r="F21" s="326"/>
      <c r="G21" s="127">
        <v>9535683</v>
      </c>
      <c r="H21" s="127">
        <v>725000</v>
      </c>
      <c r="I21" s="127">
        <v>0</v>
      </c>
      <c r="K21" s="424"/>
      <c r="L21" s="424"/>
      <c r="M21" s="424"/>
      <c r="N21" s="424"/>
      <c r="O21" s="424"/>
      <c r="P21" s="424"/>
      <c r="Q21" s="424"/>
      <c r="R21" s="424"/>
    </row>
    <row r="22" spans="1:18">
      <c r="A22" t="s">
        <v>10</v>
      </c>
      <c r="B22" s="206"/>
      <c r="C22" s="127">
        <v>1346154</v>
      </c>
      <c r="D22" s="128">
        <v>0</v>
      </c>
      <c r="E22" s="127">
        <v>0</v>
      </c>
      <c r="F22" s="326"/>
      <c r="G22" s="127">
        <v>2292085</v>
      </c>
      <c r="H22" s="127">
        <v>92000</v>
      </c>
      <c r="I22" s="127">
        <v>0</v>
      </c>
      <c r="K22" s="424"/>
      <c r="L22" s="424"/>
      <c r="M22" s="424"/>
      <c r="N22" s="424"/>
      <c r="O22" s="424"/>
      <c r="P22" s="424"/>
      <c r="Q22" s="424"/>
      <c r="R22" s="424"/>
    </row>
    <row r="23" spans="1:18">
      <c r="B23" s="206"/>
      <c r="C23" s="347"/>
      <c r="D23" s="328"/>
      <c r="E23" s="328"/>
      <c r="F23" s="326"/>
      <c r="G23" s="127"/>
      <c r="H23" s="127"/>
      <c r="I23" s="127"/>
      <c r="K23" s="424"/>
      <c r="L23" s="424"/>
      <c r="M23" s="424"/>
      <c r="N23" s="424"/>
      <c r="O23" s="424"/>
      <c r="P23" s="424"/>
      <c r="Q23" s="424"/>
      <c r="R23" s="424"/>
    </row>
    <row r="24" spans="1:18">
      <c r="A24" t="s">
        <v>11</v>
      </c>
      <c r="B24" s="206"/>
      <c r="C24" s="127">
        <v>11387164</v>
      </c>
      <c r="D24" s="128">
        <v>4349708</v>
      </c>
      <c r="E24" s="128">
        <v>0</v>
      </c>
      <c r="F24" s="326"/>
      <c r="G24" s="127">
        <v>10968212</v>
      </c>
      <c r="H24" s="127">
        <v>910000</v>
      </c>
      <c r="I24" s="127">
        <v>0</v>
      </c>
      <c r="K24" s="424"/>
      <c r="L24" s="424"/>
      <c r="M24" s="424"/>
      <c r="N24" s="424"/>
      <c r="O24" s="424"/>
      <c r="P24" s="424"/>
      <c r="Q24" s="424"/>
      <c r="R24" s="424"/>
    </row>
    <row r="25" spans="1:18">
      <c r="A25" t="s">
        <v>12</v>
      </c>
      <c r="B25" s="206"/>
      <c r="C25" s="127">
        <v>846677</v>
      </c>
      <c r="D25" s="128">
        <v>160613.75</v>
      </c>
      <c r="E25" s="128">
        <v>37619</v>
      </c>
      <c r="F25" s="326"/>
      <c r="G25" s="127">
        <v>2840665</v>
      </c>
      <c r="H25" s="127">
        <v>41000</v>
      </c>
      <c r="I25" s="127">
        <v>0</v>
      </c>
      <c r="K25" s="424"/>
      <c r="L25" s="424"/>
      <c r="M25" s="424"/>
      <c r="N25" s="424"/>
      <c r="O25" s="424"/>
      <c r="P25" s="424"/>
      <c r="Q25" s="424"/>
      <c r="R25" s="424"/>
    </row>
    <row r="26" spans="1:18">
      <c r="A26" t="s">
        <v>13</v>
      </c>
      <c r="B26" s="206"/>
      <c r="C26" s="127">
        <v>12372389</v>
      </c>
      <c r="D26" s="128">
        <v>7611804.4000000004</v>
      </c>
      <c r="E26" s="128">
        <v>631541.68999999994</v>
      </c>
      <c r="F26" s="326"/>
      <c r="G26" s="127">
        <v>11314716</v>
      </c>
      <c r="H26" s="127">
        <v>859000</v>
      </c>
      <c r="I26" s="127">
        <v>0</v>
      </c>
      <c r="K26" s="424"/>
      <c r="L26" s="424"/>
      <c r="M26" s="424"/>
      <c r="N26" s="424"/>
      <c r="O26" s="424"/>
      <c r="P26" s="424"/>
      <c r="Q26" s="424"/>
      <c r="R26" s="424"/>
    </row>
    <row r="27" spans="1:18">
      <c r="A27" t="s">
        <v>14</v>
      </c>
      <c r="B27" s="206"/>
      <c r="C27" s="127">
        <v>9693130</v>
      </c>
      <c r="D27" s="128">
        <v>4500912.33</v>
      </c>
      <c r="E27" s="128">
        <v>417489</v>
      </c>
      <c r="F27" s="326"/>
      <c r="G27" s="127">
        <v>14703529</v>
      </c>
      <c r="H27" s="127">
        <v>1224000</v>
      </c>
      <c r="I27" s="127">
        <v>0</v>
      </c>
      <c r="K27" s="424"/>
      <c r="L27" s="424"/>
      <c r="M27" s="424"/>
      <c r="N27" s="424"/>
      <c r="O27" s="424"/>
      <c r="P27" s="424"/>
      <c r="Q27" s="424"/>
      <c r="R27" s="424"/>
    </row>
    <row r="28" spans="1:18">
      <c r="A28" t="s">
        <v>15</v>
      </c>
      <c r="B28" s="206"/>
      <c r="C28" s="127">
        <v>529934</v>
      </c>
      <c r="D28" s="128">
        <v>304877.56</v>
      </c>
      <c r="E28" s="128">
        <v>11964.51</v>
      </c>
      <c r="F28" s="326"/>
      <c r="G28" s="127">
        <v>481770</v>
      </c>
      <c r="H28" s="127">
        <v>1035414</v>
      </c>
      <c r="I28" s="127">
        <v>0</v>
      </c>
      <c r="K28" s="424"/>
      <c r="L28" s="424"/>
      <c r="M28" s="424"/>
      <c r="N28" s="424"/>
      <c r="O28" s="424"/>
      <c r="P28" s="424"/>
      <c r="Q28" s="424"/>
      <c r="R28" s="424"/>
    </row>
    <row r="29" spans="1:18">
      <c r="A29" s="1"/>
      <c r="B29" s="206"/>
      <c r="C29" s="127"/>
      <c r="D29" s="328"/>
      <c r="E29" s="328"/>
      <c r="F29" s="326"/>
      <c r="G29" s="127"/>
      <c r="H29" s="127"/>
      <c r="I29" s="127"/>
      <c r="K29" s="424"/>
      <c r="L29" s="424"/>
      <c r="M29" s="424"/>
      <c r="N29" s="424"/>
      <c r="O29" s="424"/>
      <c r="P29" s="424"/>
      <c r="Q29" s="424"/>
      <c r="R29" s="424"/>
    </row>
    <row r="30" spans="1:18">
      <c r="A30" t="s">
        <v>16</v>
      </c>
      <c r="B30" s="206"/>
      <c r="C30" s="127">
        <v>35854834</v>
      </c>
      <c r="D30" s="128">
        <v>17073001</v>
      </c>
      <c r="E30" s="128">
        <v>0</v>
      </c>
      <c r="F30" s="326"/>
      <c r="G30" s="127">
        <v>33092967</v>
      </c>
      <c r="H30" s="127">
        <v>4998000</v>
      </c>
      <c r="I30" s="127">
        <v>0</v>
      </c>
      <c r="K30" s="424"/>
      <c r="L30" s="424"/>
      <c r="M30" s="424"/>
      <c r="N30" s="424"/>
      <c r="O30" s="424"/>
      <c r="P30" s="424"/>
      <c r="Q30" s="424"/>
      <c r="R30" s="424"/>
    </row>
    <row r="31" spans="1:18">
      <c r="A31" t="s">
        <v>17</v>
      </c>
      <c r="B31" s="206"/>
      <c r="C31" s="127">
        <v>41226980</v>
      </c>
      <c r="D31" s="128">
        <v>24031603.09</v>
      </c>
      <c r="E31" s="128">
        <v>0</v>
      </c>
      <c r="F31" s="326"/>
      <c r="G31" s="127">
        <v>32965187</v>
      </c>
      <c r="H31" s="127">
        <v>4742000</v>
      </c>
      <c r="I31" s="127">
        <v>0</v>
      </c>
      <c r="K31" s="424"/>
      <c r="L31" s="424"/>
      <c r="M31" s="424"/>
      <c r="N31" s="424"/>
      <c r="O31" s="424"/>
      <c r="P31" s="424"/>
      <c r="Q31" s="424"/>
      <c r="R31" s="424"/>
    </row>
    <row r="32" spans="1:18">
      <c r="A32" t="s">
        <v>18</v>
      </c>
      <c r="B32" s="206"/>
      <c r="C32" s="127">
        <v>2020248</v>
      </c>
      <c r="D32" s="128">
        <v>119147.45</v>
      </c>
      <c r="E32" s="128">
        <v>80977</v>
      </c>
      <c r="F32" s="326"/>
      <c r="G32" s="127">
        <v>3147821</v>
      </c>
      <c r="H32" s="127">
        <v>92000</v>
      </c>
      <c r="I32" s="127">
        <v>0</v>
      </c>
      <c r="K32" s="424"/>
      <c r="L32" s="424"/>
      <c r="M32" s="424"/>
      <c r="N32" s="424"/>
      <c r="O32" s="424"/>
      <c r="P32" s="424"/>
      <c r="Q32" s="424"/>
      <c r="R32" s="424"/>
    </row>
    <row r="33" spans="1:18">
      <c r="A33" t="s">
        <v>19</v>
      </c>
      <c r="B33" s="206"/>
      <c r="C33" s="127">
        <v>4346048</v>
      </c>
      <c r="D33" s="128">
        <v>577494.01</v>
      </c>
      <c r="E33" s="128">
        <v>0</v>
      </c>
      <c r="F33" s="326"/>
      <c r="G33" s="127">
        <v>6244957</v>
      </c>
      <c r="H33" s="127">
        <v>432000</v>
      </c>
      <c r="I33" s="127">
        <v>0</v>
      </c>
      <c r="K33" s="424"/>
      <c r="L33" s="424"/>
      <c r="M33" s="424"/>
      <c r="N33" s="424"/>
      <c r="O33" s="424"/>
      <c r="P33" s="424"/>
      <c r="Q33" s="424"/>
      <c r="R33" s="424"/>
    </row>
    <row r="34" spans="1:18">
      <c r="A34" t="s">
        <v>20</v>
      </c>
      <c r="B34" s="206"/>
      <c r="C34" s="127">
        <v>1657449</v>
      </c>
      <c r="D34" s="361">
        <v>25187.3</v>
      </c>
      <c r="E34" s="128">
        <v>18491</v>
      </c>
      <c r="F34" s="326"/>
      <c r="G34" s="127">
        <v>1745109</v>
      </c>
      <c r="H34" s="127">
        <v>78000</v>
      </c>
      <c r="I34" s="127">
        <v>35000</v>
      </c>
      <c r="K34" s="424"/>
      <c r="L34" s="424"/>
      <c r="M34" s="424"/>
      <c r="N34" s="424"/>
      <c r="O34" s="424"/>
      <c r="P34" s="424"/>
      <c r="Q34" s="424"/>
      <c r="R34" s="424"/>
    </row>
    <row r="35" spans="1:18">
      <c r="B35" s="206"/>
      <c r="C35" s="324"/>
      <c r="D35" s="334"/>
      <c r="E35" s="328"/>
      <c r="F35" s="326"/>
      <c r="G35" s="127"/>
      <c r="H35" s="127"/>
      <c r="I35" s="326"/>
      <c r="K35" s="424"/>
      <c r="L35" s="424"/>
      <c r="M35" s="424"/>
      <c r="N35" s="424"/>
      <c r="O35" s="424"/>
      <c r="P35" s="424"/>
      <c r="Q35" s="424"/>
      <c r="R35" s="424"/>
    </row>
    <row r="36" spans="1:18">
      <c r="A36" t="s">
        <v>21</v>
      </c>
      <c r="B36" s="206"/>
      <c r="C36" s="127">
        <v>783734</v>
      </c>
      <c r="D36" s="361">
        <v>47896</v>
      </c>
      <c r="E36" s="128">
        <v>18623</v>
      </c>
      <c r="F36" s="326"/>
      <c r="G36" s="127">
        <v>1548948</v>
      </c>
      <c r="H36" s="127">
        <v>0</v>
      </c>
      <c r="I36" s="127">
        <v>0</v>
      </c>
      <c r="K36" s="424"/>
      <c r="L36" s="424"/>
      <c r="M36" s="424"/>
      <c r="N36" s="424"/>
      <c r="O36" s="424"/>
      <c r="P36" s="424"/>
      <c r="Q36" s="424"/>
      <c r="R36" s="424"/>
    </row>
    <row r="37" spans="1:18">
      <c r="A37" t="s">
        <v>22</v>
      </c>
      <c r="B37" s="206"/>
      <c r="C37" s="127">
        <v>7102570</v>
      </c>
      <c r="D37" s="128">
        <v>883647.13</v>
      </c>
      <c r="E37" s="128">
        <v>17528</v>
      </c>
      <c r="F37" s="326"/>
      <c r="G37" s="127">
        <v>6510323</v>
      </c>
      <c r="H37" s="127">
        <v>423000</v>
      </c>
      <c r="I37" s="310">
        <v>0</v>
      </c>
      <c r="K37" s="424"/>
      <c r="L37" s="424"/>
      <c r="M37" s="424"/>
      <c r="N37" s="424"/>
      <c r="O37" s="424"/>
      <c r="P37" s="424"/>
      <c r="Q37" s="424"/>
      <c r="R37" s="424"/>
    </row>
    <row r="38" spans="1:18">
      <c r="A38" t="s">
        <v>23</v>
      </c>
      <c r="B38" s="206"/>
      <c r="C38" s="127">
        <v>6778166</v>
      </c>
      <c r="D38" s="128">
        <v>118102.62</v>
      </c>
      <c r="E38" s="128">
        <v>162380</v>
      </c>
      <c r="F38" s="326"/>
      <c r="G38" s="127">
        <v>4799976</v>
      </c>
      <c r="H38" s="127">
        <v>284000</v>
      </c>
      <c r="I38" s="127">
        <v>0</v>
      </c>
      <c r="K38" s="424"/>
      <c r="L38" s="424"/>
      <c r="M38" s="424"/>
      <c r="N38" s="424"/>
      <c r="O38" s="424"/>
      <c r="P38" s="424"/>
      <c r="Q38" s="424"/>
      <c r="R38" s="424"/>
    </row>
    <row r="39" spans="1:18">
      <c r="A39" s="12" t="s">
        <v>24</v>
      </c>
      <c r="B39" s="193"/>
      <c r="C39" s="129">
        <v>1671019</v>
      </c>
      <c r="D39" s="129">
        <v>0</v>
      </c>
      <c r="E39" s="129">
        <v>0</v>
      </c>
      <c r="F39" s="327"/>
      <c r="G39" s="129">
        <v>2920588</v>
      </c>
      <c r="H39" s="129">
        <v>0</v>
      </c>
      <c r="I39" s="129">
        <v>0</v>
      </c>
      <c r="K39" s="424"/>
      <c r="L39" s="424"/>
      <c r="M39" s="424"/>
      <c r="N39" s="424"/>
      <c r="O39" s="424"/>
      <c r="P39" s="424"/>
      <c r="Q39" s="424"/>
    </row>
    <row r="40" spans="1:18">
      <c r="B40" s="206"/>
      <c r="H40" s="206"/>
      <c r="K40" s="424"/>
      <c r="L40" s="424"/>
      <c r="M40" s="424"/>
      <c r="N40" s="424"/>
      <c r="O40" s="424"/>
      <c r="P40" s="424"/>
    </row>
    <row r="41" spans="1:18">
      <c r="A41" s="460"/>
      <c r="B41" s="206"/>
      <c r="F41" s="264"/>
      <c r="H41" s="206"/>
      <c r="K41" s="424"/>
      <c r="L41" s="424"/>
      <c r="M41" s="424"/>
      <c r="N41" s="424"/>
      <c r="O41" s="424"/>
      <c r="P41" s="424"/>
    </row>
    <row r="42" spans="1:18">
      <c r="B42" s="206"/>
      <c r="C42" s="200"/>
      <c r="D42" s="199"/>
      <c r="E42" s="200"/>
      <c r="F42" s="200"/>
      <c r="G42" s="200"/>
      <c r="H42" s="207"/>
      <c r="I42" s="428"/>
      <c r="K42" s="424"/>
      <c r="L42" s="424"/>
      <c r="M42" s="424"/>
      <c r="N42" s="424"/>
      <c r="O42" s="424"/>
      <c r="P42" s="424"/>
    </row>
    <row r="43" spans="1:18">
      <c r="B43" s="206"/>
      <c r="C43" s="200"/>
      <c r="D43" s="200"/>
      <c r="E43" s="200"/>
      <c r="F43" s="200"/>
      <c r="G43" s="200"/>
      <c r="H43" s="207"/>
      <c r="I43" s="428"/>
    </row>
    <row r="44" spans="1:18">
      <c r="C44" s="200"/>
      <c r="D44" s="200"/>
      <c r="E44" s="200"/>
      <c r="F44" s="200"/>
      <c r="G44" s="200"/>
      <c r="H44" s="207"/>
      <c r="I44" s="428"/>
    </row>
    <row r="45" spans="1:18">
      <c r="B45" s="206"/>
      <c r="C45" s="200"/>
      <c r="D45" s="200"/>
      <c r="E45" s="200"/>
      <c r="F45" s="200"/>
      <c r="G45" s="200"/>
      <c r="H45" s="207"/>
      <c r="I45" s="428"/>
    </row>
    <row r="46" spans="1:18">
      <c r="C46" s="200"/>
      <c r="D46" s="200"/>
      <c r="E46" s="200"/>
      <c r="F46" s="200"/>
      <c r="G46" s="200"/>
      <c r="H46" s="207"/>
      <c r="I46" s="428"/>
    </row>
    <row r="47" spans="1:18">
      <c r="C47" s="200"/>
      <c r="D47" s="200"/>
      <c r="E47" s="200"/>
      <c r="F47" s="200"/>
      <c r="G47" s="200"/>
      <c r="H47" s="207"/>
      <c r="I47" s="428"/>
    </row>
    <row r="48" spans="1:18">
      <c r="C48" s="200"/>
      <c r="D48" s="200"/>
      <c r="E48" s="200"/>
      <c r="F48" s="200"/>
      <c r="G48" s="200"/>
      <c r="H48" s="207"/>
      <c r="I48" s="428"/>
    </row>
    <row r="49" spans="3:9">
      <c r="C49" s="200"/>
      <c r="D49" s="200"/>
      <c r="E49" s="200"/>
      <c r="F49" s="200"/>
      <c r="G49" s="200"/>
      <c r="H49" s="207"/>
      <c r="I49" s="428"/>
    </row>
    <row r="50" spans="3:9">
      <c r="C50" s="200"/>
      <c r="D50" s="200"/>
      <c r="E50" s="200"/>
      <c r="F50" s="200"/>
      <c r="G50" s="200"/>
      <c r="H50" s="207"/>
      <c r="I50" s="428"/>
    </row>
    <row r="51" spans="3:9">
      <c r="C51" s="200"/>
      <c r="D51" s="200"/>
      <c r="E51" s="200"/>
      <c r="F51" s="200"/>
      <c r="G51" s="200"/>
      <c r="H51" s="207"/>
      <c r="I51" s="428"/>
    </row>
    <row r="52" spans="3:9">
      <c r="C52" s="200"/>
      <c r="D52" s="200"/>
      <c r="E52" s="200"/>
      <c r="F52" s="200"/>
      <c r="G52" s="200"/>
      <c r="H52" s="207"/>
      <c r="I52" s="428"/>
    </row>
    <row r="53" spans="3:9">
      <c r="C53" s="200"/>
      <c r="D53" s="200"/>
      <c r="E53" s="200"/>
      <c r="F53" s="200"/>
      <c r="G53" s="200"/>
      <c r="H53" s="207"/>
      <c r="I53" s="428"/>
    </row>
    <row r="54" spans="3:9">
      <c r="C54" s="200"/>
      <c r="D54" s="200"/>
      <c r="E54" s="200"/>
      <c r="F54" s="200"/>
      <c r="G54" s="200"/>
      <c r="H54" s="207"/>
      <c r="I54" s="428"/>
    </row>
    <row r="55" spans="3:9">
      <c r="C55" s="200"/>
      <c r="D55" s="200"/>
      <c r="E55" s="200"/>
      <c r="F55" s="200"/>
      <c r="G55" s="200"/>
      <c r="H55" s="207"/>
      <c r="I55" s="428"/>
    </row>
    <row r="56" spans="3:9">
      <c r="C56" s="200"/>
      <c r="D56" s="200"/>
      <c r="E56" s="200"/>
      <c r="F56" s="200"/>
      <c r="G56" s="200"/>
      <c r="H56" s="207"/>
      <c r="I56" s="428"/>
    </row>
    <row r="57" spans="3:9">
      <c r="C57" s="200"/>
      <c r="D57" s="200"/>
      <c r="E57" s="200"/>
      <c r="F57" s="200"/>
      <c r="G57" s="200"/>
      <c r="H57" s="207"/>
      <c r="I57" s="428"/>
    </row>
    <row r="58" spans="3:9">
      <c r="C58" s="200"/>
      <c r="D58" s="200"/>
      <c r="E58" s="200"/>
      <c r="F58" s="200"/>
      <c r="G58" s="200"/>
      <c r="H58" s="207"/>
      <c r="I58" s="428"/>
    </row>
    <row r="59" spans="3:9">
      <c r="C59" s="200"/>
      <c r="D59" s="200"/>
      <c r="E59" s="200"/>
      <c r="F59" s="200"/>
      <c r="G59" s="200"/>
      <c r="H59" s="207"/>
      <c r="I59" s="428"/>
    </row>
    <row r="60" spans="3:9">
      <c r="C60" s="200"/>
      <c r="D60" s="200"/>
      <c r="E60" s="200"/>
      <c r="F60" s="200"/>
      <c r="G60" s="200"/>
      <c r="H60" s="207"/>
      <c r="I60" s="428"/>
    </row>
    <row r="61" spans="3:9">
      <c r="C61" s="200"/>
      <c r="D61" s="200"/>
      <c r="E61" s="200"/>
      <c r="F61" s="200"/>
      <c r="G61" s="200"/>
      <c r="H61" s="207"/>
      <c r="I61" s="428"/>
    </row>
    <row r="62" spans="3:9">
      <c r="C62" s="200"/>
      <c r="D62" s="200"/>
      <c r="E62" s="200"/>
      <c r="F62" s="200"/>
      <c r="G62" s="200"/>
      <c r="H62" s="207"/>
      <c r="I62" s="428"/>
    </row>
    <row r="63" spans="3:9">
      <c r="C63" s="200"/>
      <c r="D63" s="200"/>
      <c r="E63" s="200"/>
      <c r="F63" s="200"/>
      <c r="G63" s="200"/>
      <c r="H63" s="207"/>
      <c r="I63" s="428"/>
    </row>
    <row r="64" spans="3:9">
      <c r="C64" s="200"/>
      <c r="D64" s="200"/>
      <c r="E64" s="200"/>
      <c r="F64" s="200"/>
      <c r="G64" s="200"/>
      <c r="H64" s="207"/>
      <c r="I64" s="428"/>
    </row>
    <row r="65" spans="3:9">
      <c r="C65" s="200"/>
      <c r="D65" s="200"/>
      <c r="E65" s="200"/>
      <c r="F65" s="200"/>
      <c r="G65" s="200"/>
      <c r="H65" s="207"/>
      <c r="I65" s="428"/>
    </row>
    <row r="66" spans="3:9">
      <c r="C66" s="200"/>
      <c r="D66" s="200"/>
      <c r="E66" s="200"/>
      <c r="F66" s="200"/>
      <c r="G66" s="200"/>
      <c r="H66" s="207"/>
      <c r="I66" s="428"/>
    </row>
    <row r="67" spans="3:9">
      <c r="C67" s="200"/>
      <c r="D67" s="200"/>
      <c r="E67" s="200"/>
      <c r="F67" s="200"/>
      <c r="G67" s="200"/>
      <c r="H67" s="207"/>
      <c r="I67" s="428"/>
    </row>
    <row r="68" spans="3:9">
      <c r="C68" s="200"/>
      <c r="D68" s="200"/>
      <c r="E68" s="200"/>
      <c r="F68" s="200"/>
      <c r="G68" s="200"/>
      <c r="H68" s="207"/>
      <c r="I68" s="428"/>
    </row>
    <row r="69" spans="3:9">
      <c r="C69" s="200"/>
      <c r="D69" s="200"/>
      <c r="E69" s="200"/>
      <c r="F69" s="200"/>
      <c r="G69" s="200"/>
      <c r="H69" s="207"/>
      <c r="I69" s="428"/>
    </row>
    <row r="71" spans="3:9">
      <c r="C71" s="200"/>
      <c r="D71" s="200"/>
      <c r="E71" s="200"/>
      <c r="F71" s="200"/>
      <c r="G71" s="200"/>
      <c r="H71" s="207"/>
      <c r="I71" s="428"/>
    </row>
    <row r="72" spans="3:9">
      <c r="C72" s="200"/>
      <c r="D72" s="200"/>
      <c r="E72" s="200"/>
      <c r="F72" s="200"/>
      <c r="G72" s="200"/>
      <c r="H72" s="207"/>
      <c r="I72" s="428"/>
    </row>
    <row r="73" spans="3:9">
      <c r="C73" s="200"/>
      <c r="D73" s="200"/>
      <c r="E73" s="200"/>
      <c r="F73" s="200"/>
      <c r="G73" s="200"/>
      <c r="H73" s="207"/>
      <c r="I73" s="428"/>
    </row>
    <row r="74" spans="3:9">
      <c r="C74" s="200"/>
      <c r="D74" s="200"/>
      <c r="E74" s="200"/>
      <c r="F74" s="200"/>
      <c r="G74" s="200"/>
      <c r="H74" s="207"/>
      <c r="I74" s="428"/>
    </row>
    <row r="75" spans="3:9">
      <c r="H75" s="206"/>
    </row>
    <row r="76" spans="3:9">
      <c r="H76" s="206"/>
    </row>
    <row r="77" spans="3:9">
      <c r="H77" s="206"/>
    </row>
    <row r="78" spans="3:9">
      <c r="H78" s="206"/>
    </row>
    <row r="79" spans="3:9">
      <c r="H79" s="206"/>
    </row>
    <row r="80" spans="3:9">
      <c r="H80" s="206"/>
    </row>
    <row r="81" spans="8:8">
      <c r="H81" s="206"/>
    </row>
    <row r="82" spans="8:8">
      <c r="H82" s="206"/>
    </row>
    <row r="83" spans="8:8">
      <c r="H83" s="206"/>
    </row>
    <row r="84" spans="8:8">
      <c r="H84" s="206"/>
    </row>
    <row r="85" spans="8:8">
      <c r="H85" s="206"/>
    </row>
    <row r="86" spans="8:8">
      <c r="H86" s="206"/>
    </row>
    <row r="87" spans="8:8">
      <c r="H87" s="206"/>
    </row>
    <row r="88" spans="8:8">
      <c r="H88" s="206"/>
    </row>
    <row r="89" spans="8:8">
      <c r="H89" s="206"/>
    </row>
    <row r="90" spans="8:8">
      <c r="H90" s="206"/>
    </row>
    <row r="91" spans="8:8">
      <c r="H91" s="206"/>
    </row>
    <row r="92" spans="8:8">
      <c r="H92" s="206"/>
    </row>
    <row r="93" spans="8:8">
      <c r="H93" s="206"/>
    </row>
    <row r="94" spans="8:8">
      <c r="H94" s="206"/>
    </row>
    <row r="95" spans="8:8">
      <c r="H95" s="206"/>
    </row>
    <row r="96" spans="8:8">
      <c r="H96" s="206"/>
    </row>
    <row r="97" spans="8:8">
      <c r="H97" s="206"/>
    </row>
    <row r="98" spans="8:8">
      <c r="H98" s="206"/>
    </row>
    <row r="99" spans="8:8">
      <c r="H99" s="206"/>
    </row>
    <row r="100" spans="8:8">
      <c r="H100" s="206"/>
    </row>
    <row r="101" spans="8:8">
      <c r="H101" s="206"/>
    </row>
    <row r="102" spans="8:8">
      <c r="H102" s="206"/>
    </row>
    <row r="103" spans="8:8">
      <c r="H103" s="206"/>
    </row>
    <row r="104" spans="8:8">
      <c r="H104" s="206"/>
    </row>
    <row r="105" spans="8:8">
      <c r="H105" s="206"/>
    </row>
    <row r="106" spans="8:8">
      <c r="H106" s="206"/>
    </row>
    <row r="107" spans="8:8">
      <c r="H107" s="206"/>
    </row>
    <row r="108" spans="8:8">
      <c r="H108" s="206"/>
    </row>
    <row r="109" spans="8:8">
      <c r="H109" s="206"/>
    </row>
    <row r="110" spans="8:8">
      <c r="H110" s="206"/>
    </row>
    <row r="111" spans="8:8">
      <c r="H111" s="206"/>
    </row>
    <row r="112" spans="8:8">
      <c r="H112" s="206"/>
    </row>
    <row r="113" spans="8:8">
      <c r="H113" s="206"/>
    </row>
    <row r="114" spans="8:8">
      <c r="H114" s="206"/>
    </row>
    <row r="115" spans="8:8">
      <c r="H115" s="206"/>
    </row>
    <row r="116" spans="8:8">
      <c r="H116" s="206"/>
    </row>
    <row r="117" spans="8:8">
      <c r="H117" s="206"/>
    </row>
    <row r="118" spans="8:8">
      <c r="H118" s="206"/>
    </row>
    <row r="119" spans="8:8">
      <c r="H119" s="206"/>
    </row>
    <row r="120" spans="8:8">
      <c r="H120" s="206"/>
    </row>
    <row r="121" spans="8:8">
      <c r="H121" s="206"/>
    </row>
    <row r="122" spans="8:8">
      <c r="H122" s="206"/>
    </row>
    <row r="123" spans="8:8">
      <c r="H123" s="206"/>
    </row>
    <row r="124" spans="8:8">
      <c r="H124" s="206"/>
    </row>
    <row r="125" spans="8:8">
      <c r="H125" s="206"/>
    </row>
    <row r="126" spans="8:8">
      <c r="H126" s="206"/>
    </row>
    <row r="127" spans="8:8">
      <c r="H127" s="206"/>
    </row>
    <row r="128" spans="8:8">
      <c r="H128" s="206"/>
    </row>
    <row r="129" spans="8:8">
      <c r="H129" s="206"/>
    </row>
    <row r="130" spans="8:8">
      <c r="H130" s="206"/>
    </row>
    <row r="131" spans="8:8">
      <c r="H131" s="206"/>
    </row>
    <row r="132" spans="8:8">
      <c r="H132" s="206"/>
    </row>
    <row r="133" spans="8:8">
      <c r="H133" s="206"/>
    </row>
    <row r="134" spans="8:8">
      <c r="H134" s="206"/>
    </row>
    <row r="135" spans="8:8">
      <c r="H135" s="206"/>
    </row>
    <row r="136" spans="8:8">
      <c r="H136" s="206"/>
    </row>
    <row r="137" spans="8:8">
      <c r="H137" s="206"/>
    </row>
    <row r="138" spans="8:8">
      <c r="H138" s="206"/>
    </row>
    <row r="139" spans="8:8">
      <c r="H139" s="206"/>
    </row>
    <row r="140" spans="8:8">
      <c r="H140" s="206"/>
    </row>
    <row r="141" spans="8:8">
      <c r="H141" s="206"/>
    </row>
    <row r="142" spans="8:8">
      <c r="H142" s="206"/>
    </row>
    <row r="143" spans="8:8">
      <c r="H143" s="206"/>
    </row>
    <row r="144" spans="8:8">
      <c r="H144" s="206"/>
    </row>
    <row r="145" spans="8:8">
      <c r="H145" s="206"/>
    </row>
    <row r="146" spans="8:8">
      <c r="H146" s="206"/>
    </row>
    <row r="147" spans="8:8">
      <c r="H147" s="206"/>
    </row>
    <row r="148" spans="8:8">
      <c r="H148" s="206"/>
    </row>
    <row r="149" spans="8:8">
      <c r="H149" s="206"/>
    </row>
    <row r="150" spans="8:8">
      <c r="H150" s="206"/>
    </row>
    <row r="151" spans="8:8">
      <c r="H151" s="206"/>
    </row>
    <row r="152" spans="8:8">
      <c r="H152" s="206"/>
    </row>
    <row r="153" spans="8:8">
      <c r="H153" s="206"/>
    </row>
    <row r="154" spans="8:8">
      <c r="H154" s="206"/>
    </row>
    <row r="155" spans="8:8">
      <c r="H155" s="206"/>
    </row>
    <row r="156" spans="8:8">
      <c r="H156" s="206"/>
    </row>
    <row r="157" spans="8:8">
      <c r="H157" s="206"/>
    </row>
    <row r="158" spans="8:8">
      <c r="H158" s="206"/>
    </row>
    <row r="159" spans="8:8">
      <c r="H159" s="206"/>
    </row>
    <row r="160" spans="8:8">
      <c r="H160" s="206"/>
    </row>
    <row r="161" spans="8:8">
      <c r="H161" s="206"/>
    </row>
    <row r="162" spans="8:8">
      <c r="H162" s="206"/>
    </row>
    <row r="163" spans="8:8">
      <c r="H163" s="206"/>
    </row>
    <row r="164" spans="8:8">
      <c r="H164" s="206"/>
    </row>
    <row r="165" spans="8:8">
      <c r="H165" s="206"/>
    </row>
    <row r="166" spans="8:8">
      <c r="H166" s="206"/>
    </row>
    <row r="167" spans="8:8">
      <c r="H167" s="206"/>
    </row>
    <row r="168" spans="8:8">
      <c r="H168" s="206"/>
    </row>
    <row r="169" spans="8:8">
      <c r="H169" s="206"/>
    </row>
    <row r="170" spans="8:8">
      <c r="H170" s="206"/>
    </row>
    <row r="171" spans="8:8">
      <c r="H171" s="206"/>
    </row>
    <row r="172" spans="8:8">
      <c r="H172" s="206"/>
    </row>
    <row r="173" spans="8:8">
      <c r="H173" s="206"/>
    </row>
    <row r="174" spans="8:8">
      <c r="H174" s="206"/>
    </row>
    <row r="175" spans="8:8">
      <c r="H175" s="206"/>
    </row>
    <row r="176" spans="8:8">
      <c r="H176" s="206"/>
    </row>
    <row r="177" spans="8:8">
      <c r="H177" s="206"/>
    </row>
    <row r="178" spans="8:8">
      <c r="H178" s="206"/>
    </row>
    <row r="179" spans="8:8">
      <c r="H179" s="206"/>
    </row>
    <row r="180" spans="8:8">
      <c r="H180" s="206"/>
    </row>
    <row r="181" spans="8:8">
      <c r="H181" s="206"/>
    </row>
    <row r="182" spans="8:8">
      <c r="H182" s="206"/>
    </row>
    <row r="183" spans="8:8">
      <c r="H183" s="206"/>
    </row>
    <row r="184" spans="8:8">
      <c r="H184" s="206"/>
    </row>
    <row r="185" spans="8:8">
      <c r="H185" s="206"/>
    </row>
    <row r="186" spans="8:8">
      <c r="H186" s="206"/>
    </row>
    <row r="187" spans="8:8">
      <c r="H187" s="206"/>
    </row>
    <row r="188" spans="8:8">
      <c r="H188" s="206"/>
    </row>
    <row r="189" spans="8:8">
      <c r="H189" s="206"/>
    </row>
    <row r="190" spans="8:8">
      <c r="H190" s="206"/>
    </row>
    <row r="191" spans="8:8">
      <c r="H191" s="206"/>
    </row>
    <row r="192" spans="8:8">
      <c r="H192" s="206"/>
    </row>
    <row r="193" spans="8:8">
      <c r="H193" s="206"/>
    </row>
    <row r="194" spans="8:8">
      <c r="H194" s="206"/>
    </row>
    <row r="195" spans="8:8">
      <c r="H195" s="206"/>
    </row>
    <row r="196" spans="8:8">
      <c r="H196" s="206"/>
    </row>
    <row r="197" spans="8:8">
      <c r="H197" s="206"/>
    </row>
    <row r="198" spans="8:8">
      <c r="H198" s="206"/>
    </row>
    <row r="199" spans="8:8">
      <c r="H199" s="206"/>
    </row>
    <row r="200" spans="8:8">
      <c r="H200" s="206"/>
    </row>
    <row r="201" spans="8:8">
      <c r="H201" s="206"/>
    </row>
    <row r="202" spans="8:8">
      <c r="H202" s="206"/>
    </row>
    <row r="203" spans="8:8">
      <c r="H203" s="206"/>
    </row>
    <row r="204" spans="8:8">
      <c r="H204" s="206"/>
    </row>
    <row r="205" spans="8:8">
      <c r="H205" s="206"/>
    </row>
    <row r="206" spans="8:8">
      <c r="H206" s="206"/>
    </row>
    <row r="207" spans="8:8">
      <c r="H207" s="206"/>
    </row>
    <row r="208" spans="8:8">
      <c r="H208" s="206"/>
    </row>
    <row r="209" spans="8:8">
      <c r="H209" s="206"/>
    </row>
    <row r="210" spans="8:8">
      <c r="H210" s="206"/>
    </row>
    <row r="211" spans="8:8">
      <c r="H211" s="206"/>
    </row>
    <row r="212" spans="8:8">
      <c r="H212" s="206"/>
    </row>
    <row r="213" spans="8:8">
      <c r="H213" s="206"/>
    </row>
    <row r="214" spans="8:8">
      <c r="H214" s="206"/>
    </row>
    <row r="215" spans="8:8">
      <c r="H215" s="206"/>
    </row>
    <row r="216" spans="8:8">
      <c r="H216" s="206"/>
    </row>
    <row r="217" spans="8:8">
      <c r="H217" s="206"/>
    </row>
    <row r="218" spans="8:8">
      <c r="H218" s="206"/>
    </row>
    <row r="219" spans="8:8">
      <c r="H219" s="206"/>
    </row>
    <row r="220" spans="8:8">
      <c r="H220" s="206"/>
    </row>
    <row r="221" spans="8:8">
      <c r="H221" s="206"/>
    </row>
    <row r="222" spans="8:8">
      <c r="H222" s="206"/>
    </row>
    <row r="223" spans="8:8">
      <c r="H223" s="206"/>
    </row>
    <row r="224" spans="8:8">
      <c r="H224" s="206"/>
    </row>
    <row r="225" spans="8:8">
      <c r="H225" s="206"/>
    </row>
    <row r="226" spans="8:8">
      <c r="H226" s="206"/>
    </row>
    <row r="227" spans="8:8">
      <c r="H227" s="206"/>
    </row>
    <row r="228" spans="8:8">
      <c r="H228" s="206"/>
    </row>
    <row r="229" spans="8:8">
      <c r="H229" s="206"/>
    </row>
    <row r="230" spans="8:8">
      <c r="H230" s="206"/>
    </row>
    <row r="231" spans="8:8">
      <c r="H231" s="206"/>
    </row>
    <row r="232" spans="8:8">
      <c r="H232" s="206"/>
    </row>
    <row r="233" spans="8:8">
      <c r="H233" s="206"/>
    </row>
    <row r="234" spans="8:8">
      <c r="H234" s="206"/>
    </row>
    <row r="235" spans="8:8">
      <c r="H235" s="206"/>
    </row>
    <row r="236" spans="8:8">
      <c r="H236" s="206"/>
    </row>
    <row r="237" spans="8:8">
      <c r="H237" s="206"/>
    </row>
    <row r="238" spans="8:8">
      <c r="H238" s="206"/>
    </row>
    <row r="239" spans="8:8">
      <c r="H239" s="206"/>
    </row>
    <row r="240" spans="8:8">
      <c r="H240" s="206"/>
    </row>
    <row r="241" spans="8:8">
      <c r="H241" s="206"/>
    </row>
    <row r="242" spans="8:8">
      <c r="H242" s="206"/>
    </row>
    <row r="243" spans="8:8">
      <c r="H243" s="206"/>
    </row>
    <row r="244" spans="8:8">
      <c r="H244" s="206"/>
    </row>
    <row r="245" spans="8:8">
      <c r="H245" s="206"/>
    </row>
    <row r="246" spans="8:8">
      <c r="H246" s="206"/>
    </row>
    <row r="247" spans="8:8">
      <c r="H247" s="206"/>
    </row>
    <row r="248" spans="8:8">
      <c r="H248" s="206"/>
    </row>
    <row r="249" spans="8:8">
      <c r="H249" s="206"/>
    </row>
    <row r="250" spans="8:8">
      <c r="H250" s="206"/>
    </row>
    <row r="251" spans="8:8">
      <c r="H251" s="206"/>
    </row>
    <row r="252" spans="8:8">
      <c r="H252" s="206"/>
    </row>
    <row r="253" spans="8:8">
      <c r="H253" s="206"/>
    </row>
    <row r="254" spans="8:8">
      <c r="H254" s="206"/>
    </row>
    <row r="255" spans="8:8">
      <c r="H255" s="206"/>
    </row>
    <row r="256" spans="8:8">
      <c r="H256" s="206"/>
    </row>
    <row r="257" spans="8:8">
      <c r="H257" s="206"/>
    </row>
    <row r="258" spans="8:8">
      <c r="H258" s="206"/>
    </row>
    <row r="259" spans="8:8">
      <c r="H259" s="206"/>
    </row>
    <row r="260" spans="8:8">
      <c r="H260" s="206"/>
    </row>
    <row r="261" spans="8:8">
      <c r="H261" s="206"/>
    </row>
    <row r="262" spans="8:8">
      <c r="H262" s="206"/>
    </row>
    <row r="263" spans="8:8">
      <c r="H263" s="206"/>
    </row>
    <row r="264" spans="8:8">
      <c r="H264" s="206"/>
    </row>
    <row r="265" spans="8:8">
      <c r="H265" s="206"/>
    </row>
    <row r="266" spans="8:8">
      <c r="H266" s="206"/>
    </row>
    <row r="267" spans="8:8">
      <c r="H267" s="206"/>
    </row>
    <row r="268" spans="8:8">
      <c r="H268" s="206"/>
    </row>
    <row r="269" spans="8:8">
      <c r="H269" s="206"/>
    </row>
    <row r="270" spans="8:8">
      <c r="H270" s="206"/>
    </row>
    <row r="271" spans="8:8">
      <c r="H271" s="206"/>
    </row>
    <row r="272" spans="8:8">
      <c r="H272" s="206"/>
    </row>
    <row r="273" spans="8:8">
      <c r="H273" s="206"/>
    </row>
    <row r="274" spans="8:8">
      <c r="H274" s="206"/>
    </row>
    <row r="275" spans="8:8">
      <c r="H275" s="206"/>
    </row>
    <row r="276" spans="8:8">
      <c r="H276" s="206"/>
    </row>
    <row r="277" spans="8:8">
      <c r="H277" s="206"/>
    </row>
    <row r="278" spans="8:8">
      <c r="H278" s="206"/>
    </row>
    <row r="279" spans="8:8">
      <c r="H279" s="206"/>
    </row>
    <row r="280" spans="8:8">
      <c r="H280" s="206"/>
    </row>
    <row r="281" spans="8:8">
      <c r="H281" s="206"/>
    </row>
    <row r="282" spans="8:8">
      <c r="H282" s="206"/>
    </row>
    <row r="283" spans="8:8">
      <c r="H283" s="206"/>
    </row>
    <row r="284" spans="8:8">
      <c r="H284" s="206"/>
    </row>
    <row r="285" spans="8:8">
      <c r="H285" s="206"/>
    </row>
    <row r="286" spans="8:8">
      <c r="H286" s="206"/>
    </row>
    <row r="287" spans="8:8">
      <c r="H287" s="206"/>
    </row>
    <row r="288" spans="8:8">
      <c r="H288" s="206"/>
    </row>
    <row r="289" spans="8:8">
      <c r="H289" s="206"/>
    </row>
    <row r="290" spans="8:8">
      <c r="H290" s="206"/>
    </row>
    <row r="291" spans="8:8">
      <c r="H291" s="206"/>
    </row>
    <row r="292" spans="8:8">
      <c r="H292" s="206"/>
    </row>
    <row r="293" spans="8:8">
      <c r="H293" s="206"/>
    </row>
    <row r="294" spans="8:8">
      <c r="H294" s="206"/>
    </row>
    <row r="295" spans="8:8">
      <c r="H295" s="206"/>
    </row>
    <row r="296" spans="8:8">
      <c r="H296" s="206"/>
    </row>
    <row r="297" spans="8:8">
      <c r="H297" s="206"/>
    </row>
    <row r="298" spans="8:8">
      <c r="H298" s="206"/>
    </row>
    <row r="299" spans="8:8">
      <c r="H299" s="206"/>
    </row>
    <row r="300" spans="8:8">
      <c r="H300" s="206"/>
    </row>
    <row r="301" spans="8:8">
      <c r="H301" s="206"/>
    </row>
    <row r="302" spans="8:8">
      <c r="H302" s="206"/>
    </row>
    <row r="303" spans="8:8">
      <c r="H303" s="206"/>
    </row>
    <row r="304" spans="8:8">
      <c r="H304" s="206"/>
    </row>
    <row r="305" spans="8:8">
      <c r="H305" s="206"/>
    </row>
    <row r="306" spans="8:8">
      <c r="H306" s="206"/>
    </row>
    <row r="307" spans="8:8">
      <c r="H307" s="206"/>
    </row>
    <row r="308" spans="8:8">
      <c r="H308" s="206"/>
    </row>
    <row r="309" spans="8:8">
      <c r="H309" s="206"/>
    </row>
    <row r="310" spans="8:8">
      <c r="H310" s="206"/>
    </row>
    <row r="311" spans="8:8">
      <c r="H311" s="206"/>
    </row>
    <row r="312" spans="8:8">
      <c r="H312" s="206"/>
    </row>
    <row r="313" spans="8:8">
      <c r="H313" s="206"/>
    </row>
    <row r="314" spans="8:8">
      <c r="H314" s="206"/>
    </row>
    <row r="315" spans="8:8">
      <c r="H315" s="206"/>
    </row>
    <row r="316" spans="8:8">
      <c r="H316" s="206"/>
    </row>
    <row r="317" spans="8:8">
      <c r="H317" s="206"/>
    </row>
    <row r="318" spans="8:8">
      <c r="H318" s="206"/>
    </row>
    <row r="319" spans="8:8">
      <c r="H319" s="206"/>
    </row>
    <row r="320" spans="8:8">
      <c r="H320" s="206"/>
    </row>
    <row r="321" spans="8:8">
      <c r="H321" s="206"/>
    </row>
    <row r="322" spans="8:8">
      <c r="H322" s="206"/>
    </row>
    <row r="323" spans="8:8">
      <c r="H323" s="206"/>
    </row>
    <row r="324" spans="8:8">
      <c r="H324" s="206"/>
    </row>
    <row r="325" spans="8:8">
      <c r="H325" s="206"/>
    </row>
    <row r="326" spans="8:8">
      <c r="H326" s="206"/>
    </row>
    <row r="327" spans="8:8">
      <c r="H327" s="206"/>
    </row>
    <row r="328" spans="8:8">
      <c r="H328" s="206"/>
    </row>
    <row r="329" spans="8:8">
      <c r="H329" s="206"/>
    </row>
    <row r="330" spans="8:8">
      <c r="H330" s="206"/>
    </row>
    <row r="331" spans="8:8">
      <c r="H331" s="206"/>
    </row>
    <row r="332" spans="8:8">
      <c r="H332" s="206"/>
    </row>
    <row r="333" spans="8:8">
      <c r="H333" s="206"/>
    </row>
    <row r="334" spans="8:8">
      <c r="H334" s="206"/>
    </row>
    <row r="335" spans="8:8">
      <c r="H335" s="206"/>
    </row>
    <row r="336" spans="8:8">
      <c r="H336" s="206"/>
    </row>
    <row r="337" spans="8:8">
      <c r="H337" s="206"/>
    </row>
    <row r="338" spans="8:8">
      <c r="H338" s="206"/>
    </row>
    <row r="339" spans="8:8">
      <c r="H339" s="206"/>
    </row>
    <row r="340" spans="8:8">
      <c r="H340" s="206"/>
    </row>
    <row r="341" spans="8:8">
      <c r="H341" s="206"/>
    </row>
    <row r="342" spans="8:8">
      <c r="H342" s="206"/>
    </row>
    <row r="343" spans="8:8">
      <c r="H343" s="206"/>
    </row>
    <row r="344" spans="8:8">
      <c r="H344" s="206"/>
    </row>
    <row r="345" spans="8:8">
      <c r="H345" s="206"/>
    </row>
  </sheetData>
  <mergeCells count="8">
    <mergeCell ref="B5:I5"/>
    <mergeCell ref="G7:G9"/>
    <mergeCell ref="H7:H9"/>
    <mergeCell ref="A1:H1"/>
    <mergeCell ref="C6:E6"/>
    <mergeCell ref="E7:E9"/>
    <mergeCell ref="A3:H3"/>
    <mergeCell ref="G6:I6"/>
  </mergeCells>
  <phoneticPr fontId="0" type="noConversion"/>
  <printOptions horizontalCentered="1"/>
  <pageMargins left="0.59" right="0.56000000000000005" top="0.83" bottom="1" header="0.67" footer="0.5"/>
  <pageSetup scale="98" orientation="landscape" r:id="rId1"/>
  <headerFooter alignWithMargins="0">
    <oddFooter>&amp;L&amp;"Arial,Italic"&amp;9MSDE - LFRO  2/2017&amp;C- 1 -&amp;R&amp;"Arial,Italic"&amp;9Selected Financial Data-Part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Normal="100" workbookViewId="0">
      <selection activeCell="O1" sqref="O1:O1048576"/>
    </sheetView>
  </sheetViews>
  <sheetFormatPr defaultRowHeight="12.75"/>
  <cols>
    <col min="1" max="1" width="14.140625" customWidth="1"/>
    <col min="2" max="2" width="14.140625" style="225" customWidth="1"/>
    <col min="3" max="3" width="12.140625" style="220" customWidth="1"/>
    <col min="4" max="4" width="11.85546875" style="220" customWidth="1"/>
    <col min="5" max="5" width="11.28515625" style="220" bestFit="1" customWidth="1"/>
    <col min="6" max="6" width="2.85546875" style="220" customWidth="1"/>
    <col min="7" max="7" width="12.42578125" bestFit="1" customWidth="1"/>
    <col min="8" max="8" width="14" bestFit="1" customWidth="1"/>
    <col min="10" max="10" width="11.42578125" bestFit="1" customWidth="1"/>
    <col min="11" max="11" width="11.28515625" bestFit="1" customWidth="1"/>
    <col min="12" max="12" width="10.28515625" bestFit="1" customWidth="1"/>
    <col min="13" max="13" width="11.28515625" bestFit="1" customWidth="1"/>
    <col min="15" max="15" width="12.85546875" bestFit="1" customWidth="1"/>
  </cols>
  <sheetData>
    <row r="1" spans="1:26">
      <c r="A1" s="482" t="s">
        <v>115</v>
      </c>
      <c r="B1" s="482"/>
      <c r="C1" s="482"/>
      <c r="D1" s="482"/>
      <c r="E1" s="482"/>
      <c r="F1" s="282"/>
      <c r="J1" s="425"/>
    </row>
    <row r="2" spans="1:26">
      <c r="A2" s="19"/>
      <c r="B2" s="265"/>
    </row>
    <row r="3" spans="1:26" s="55" customFormat="1">
      <c r="A3" s="479" t="s">
        <v>271</v>
      </c>
      <c r="B3" s="517"/>
      <c r="C3" s="517"/>
      <c r="D3" s="517"/>
      <c r="E3" s="517"/>
      <c r="F3" s="283"/>
    </row>
    <row r="4" spans="1:26" ht="13.5" thickBot="1">
      <c r="A4" s="11"/>
      <c r="B4" s="229"/>
      <c r="C4" s="229"/>
      <c r="D4" s="229"/>
      <c r="E4" s="229"/>
      <c r="F4" s="229"/>
      <c r="G4" s="11"/>
      <c r="H4" s="11"/>
    </row>
    <row r="5" spans="1:26" ht="15" customHeight="1" thickTop="1">
      <c r="B5" s="516"/>
      <c r="C5" s="516"/>
      <c r="D5" s="516"/>
      <c r="E5" s="516"/>
      <c r="F5" s="516"/>
      <c r="G5" s="516"/>
      <c r="H5" s="516"/>
    </row>
    <row r="6" spans="1:26">
      <c r="B6" s="527"/>
      <c r="C6" s="527"/>
      <c r="D6" s="527"/>
      <c r="E6" s="527"/>
      <c r="F6" s="299"/>
      <c r="G6" s="526"/>
      <c r="H6" s="526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6" ht="12.75" customHeight="1" thickBot="1">
      <c r="A7" s="518" t="s">
        <v>154</v>
      </c>
      <c r="B7" s="192"/>
      <c r="C7" s="521" t="s">
        <v>121</v>
      </c>
      <c r="D7" s="521"/>
      <c r="E7" s="521"/>
      <c r="F7" s="266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>
      <c r="A8" s="519"/>
      <c r="B8" s="133" t="s">
        <v>125</v>
      </c>
      <c r="C8" s="523" t="s">
        <v>25</v>
      </c>
      <c r="D8" s="522" t="s">
        <v>153</v>
      </c>
      <c r="E8" s="522"/>
      <c r="F8" s="266"/>
      <c r="G8" s="259" t="s">
        <v>120</v>
      </c>
      <c r="H8" s="259" t="s">
        <v>144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2.75" customHeight="1">
      <c r="A9" s="519"/>
      <c r="B9" s="266" t="s">
        <v>126</v>
      </c>
      <c r="C9" s="524"/>
      <c r="D9" s="259" t="s">
        <v>122</v>
      </c>
      <c r="E9" s="259" t="s">
        <v>62</v>
      </c>
      <c r="F9" s="259"/>
      <c r="G9" s="259" t="s">
        <v>127</v>
      </c>
      <c r="H9" s="259" t="s">
        <v>145</v>
      </c>
    </row>
    <row r="10" spans="1:26" ht="13.5" thickBot="1">
      <c r="A10" s="520"/>
      <c r="B10" s="251" t="s">
        <v>31</v>
      </c>
      <c r="C10" s="525"/>
      <c r="D10" s="251" t="s">
        <v>123</v>
      </c>
      <c r="E10" s="251" t="s">
        <v>124</v>
      </c>
      <c r="F10" s="266"/>
      <c r="G10" s="251" t="s">
        <v>128</v>
      </c>
      <c r="H10" s="251" t="s">
        <v>27</v>
      </c>
      <c r="J10" s="460"/>
    </row>
    <row r="11" spans="1:26" s="44" customFormat="1">
      <c r="A11" s="48" t="s">
        <v>0</v>
      </c>
      <c r="B11" s="241">
        <f>SUM(B13:B40)</f>
        <v>1851586.6300000001</v>
      </c>
      <c r="C11" s="262">
        <f>SUM(C13:C40)</f>
        <v>254781.75</v>
      </c>
      <c r="D11" s="262">
        <f>SUM(D13:D40)</f>
        <v>24507</v>
      </c>
      <c r="E11" s="262">
        <f>SUM(E13:E40)</f>
        <v>343209</v>
      </c>
      <c r="F11" s="262"/>
      <c r="G11" s="261">
        <f>SUM(G13:G40)</f>
        <v>0</v>
      </c>
      <c r="H11" s="241">
        <f>SUM(H13:H40)</f>
        <v>2074356</v>
      </c>
    </row>
    <row r="12" spans="1:26">
      <c r="A12" s="3"/>
      <c r="B12" s="206"/>
      <c r="C12" s="206"/>
      <c r="D12" s="206"/>
      <c r="E12" s="206"/>
      <c r="F12" s="206"/>
      <c r="G12" s="207"/>
      <c r="H12" s="207"/>
    </row>
    <row r="13" spans="1:26">
      <c r="A13" t="s">
        <v>1</v>
      </c>
      <c r="B13" s="50">
        <v>23757.74</v>
      </c>
      <c r="C13" s="359">
        <v>0</v>
      </c>
      <c r="D13" s="359">
        <v>0</v>
      </c>
      <c r="E13" s="359">
        <v>0</v>
      </c>
      <c r="F13" s="324"/>
      <c r="G13" s="128">
        <v>0</v>
      </c>
      <c r="H13" s="310">
        <v>0</v>
      </c>
      <c r="I13" s="5"/>
      <c r="J13" s="424"/>
      <c r="K13" s="424"/>
      <c r="L13" s="424"/>
      <c r="M13" s="424"/>
      <c r="N13" s="424"/>
      <c r="O13" s="424"/>
      <c r="P13" s="424"/>
    </row>
    <row r="14" spans="1:26">
      <c r="A14" t="s">
        <v>2</v>
      </c>
      <c r="B14" s="50">
        <v>79356.91</v>
      </c>
      <c r="C14" s="359">
        <v>0</v>
      </c>
      <c r="D14" s="359">
        <v>0</v>
      </c>
      <c r="E14" s="359">
        <v>0</v>
      </c>
      <c r="F14" s="127"/>
      <c r="G14" s="128">
        <v>0</v>
      </c>
      <c r="H14" s="359">
        <v>144417</v>
      </c>
      <c r="I14" s="5"/>
      <c r="J14" s="424"/>
      <c r="K14" s="424"/>
      <c r="L14" s="424"/>
      <c r="M14" s="424"/>
      <c r="N14" s="424"/>
      <c r="O14" s="424"/>
      <c r="P14" s="424"/>
    </row>
    <row r="15" spans="1:26">
      <c r="A15" t="s">
        <v>3</v>
      </c>
      <c r="B15" s="128">
        <v>63997.78</v>
      </c>
      <c r="C15" s="359">
        <v>0</v>
      </c>
      <c r="D15" s="359">
        <v>0</v>
      </c>
      <c r="E15" s="359">
        <v>0</v>
      </c>
      <c r="F15" s="127"/>
      <c r="G15" s="128">
        <v>0</v>
      </c>
      <c r="H15" s="128">
        <v>0</v>
      </c>
      <c r="I15" s="5"/>
      <c r="J15" s="424"/>
      <c r="K15" s="424"/>
      <c r="L15" s="424"/>
      <c r="M15" s="424"/>
      <c r="N15" s="424"/>
      <c r="O15" s="424"/>
      <c r="P15" s="424"/>
    </row>
    <row r="16" spans="1:26">
      <c r="A16" t="s">
        <v>4</v>
      </c>
      <c r="B16" s="50">
        <v>38721.69</v>
      </c>
      <c r="C16" s="359">
        <v>0</v>
      </c>
      <c r="D16" s="359">
        <v>0</v>
      </c>
      <c r="E16" s="359">
        <v>0</v>
      </c>
      <c r="F16" s="127"/>
      <c r="G16" s="128">
        <v>0</v>
      </c>
      <c r="H16" s="310">
        <v>1397085</v>
      </c>
      <c r="I16" s="5"/>
      <c r="J16" s="424"/>
      <c r="K16" s="424"/>
      <c r="L16" s="424"/>
      <c r="M16" s="424"/>
      <c r="N16" s="424"/>
      <c r="O16" s="424"/>
      <c r="P16" s="424"/>
    </row>
    <row r="17" spans="1:16">
      <c r="A17" t="s">
        <v>5</v>
      </c>
      <c r="B17" s="50">
        <v>153753.68</v>
      </c>
      <c r="C17" s="359">
        <v>21852</v>
      </c>
      <c r="D17" s="50">
        <v>20282</v>
      </c>
      <c r="E17" s="50">
        <v>178557</v>
      </c>
      <c r="F17" s="127"/>
      <c r="G17" s="128">
        <v>0</v>
      </c>
      <c r="H17" s="359">
        <v>86004</v>
      </c>
      <c r="I17" s="5"/>
      <c r="J17" s="424"/>
      <c r="K17" s="424"/>
      <c r="L17" s="424"/>
      <c r="M17" s="424"/>
      <c r="N17" s="424"/>
      <c r="O17" s="424"/>
      <c r="P17" s="424"/>
    </row>
    <row r="18" spans="1:16">
      <c r="B18" s="328"/>
      <c r="C18" s="326"/>
      <c r="D18" s="328"/>
      <c r="E18" s="328"/>
      <c r="F18" s="326"/>
      <c r="G18" s="335"/>
      <c r="H18" s="324"/>
      <c r="I18" s="5"/>
      <c r="P18" s="424"/>
    </row>
    <row r="19" spans="1:16">
      <c r="A19" t="s">
        <v>6</v>
      </c>
      <c r="B19" s="50">
        <v>97956.59</v>
      </c>
      <c r="C19" s="359">
        <v>0</v>
      </c>
      <c r="D19" s="359">
        <v>0</v>
      </c>
      <c r="E19" s="359">
        <v>0</v>
      </c>
      <c r="F19" s="127"/>
      <c r="G19" s="128">
        <v>0</v>
      </c>
      <c r="H19" s="310">
        <v>0</v>
      </c>
      <c r="I19" s="5"/>
      <c r="J19" s="424"/>
      <c r="K19" s="424"/>
      <c r="L19" s="424"/>
      <c r="M19" s="424"/>
      <c r="N19" s="424"/>
      <c r="O19" s="424"/>
      <c r="P19" s="424"/>
    </row>
    <row r="20" spans="1:16">
      <c r="A20" t="s">
        <v>7</v>
      </c>
      <c r="B20" s="50">
        <v>87489.7</v>
      </c>
      <c r="C20" s="359">
        <v>0</v>
      </c>
      <c r="D20" s="359">
        <v>0</v>
      </c>
      <c r="E20" s="359">
        <v>0</v>
      </c>
      <c r="F20" s="310"/>
      <c r="G20" s="128">
        <v>0</v>
      </c>
      <c r="H20" s="359">
        <v>45012</v>
      </c>
      <c r="I20" s="5"/>
      <c r="J20" s="424"/>
      <c r="K20" s="424"/>
      <c r="L20" s="424"/>
      <c r="M20" s="424"/>
      <c r="N20" s="424"/>
      <c r="O20" s="424"/>
      <c r="P20" s="424"/>
    </row>
    <row r="21" spans="1:16">
      <c r="A21" t="s">
        <v>8</v>
      </c>
      <c r="B21" s="50">
        <v>75727.540000000008</v>
      </c>
      <c r="C21" s="359">
        <v>0</v>
      </c>
      <c r="D21" s="359">
        <v>0</v>
      </c>
      <c r="E21" s="359">
        <v>0</v>
      </c>
      <c r="F21" s="127"/>
      <c r="G21" s="128">
        <v>0</v>
      </c>
      <c r="H21" s="362">
        <v>0</v>
      </c>
      <c r="I21" s="5"/>
      <c r="J21" s="424"/>
      <c r="K21" s="424"/>
      <c r="L21" s="424"/>
      <c r="M21" s="424"/>
      <c r="N21" s="424"/>
      <c r="O21" s="424"/>
      <c r="P21" s="424"/>
    </row>
    <row r="22" spans="1:16">
      <c r="A22" t="s">
        <v>9</v>
      </c>
      <c r="B22" s="50">
        <v>190480.14</v>
      </c>
      <c r="C22" s="359">
        <v>0</v>
      </c>
      <c r="D22" s="359">
        <v>0</v>
      </c>
      <c r="E22" s="359">
        <v>0</v>
      </c>
      <c r="F22" s="310"/>
      <c r="G22" s="128">
        <v>0</v>
      </c>
      <c r="H22" s="359">
        <v>37261</v>
      </c>
      <c r="I22" s="5"/>
      <c r="J22" s="424"/>
      <c r="K22" s="424"/>
      <c r="L22" s="424"/>
      <c r="M22" s="424"/>
      <c r="N22" s="424"/>
      <c r="O22" s="424"/>
      <c r="P22" s="424"/>
    </row>
    <row r="23" spans="1:16">
      <c r="A23" t="s">
        <v>10</v>
      </c>
      <c r="B23" s="50">
        <v>163898.76</v>
      </c>
      <c r="C23" s="359">
        <v>0</v>
      </c>
      <c r="D23" s="359">
        <v>0</v>
      </c>
      <c r="E23" s="359">
        <v>0</v>
      </c>
      <c r="F23" s="310"/>
      <c r="G23" s="128">
        <v>0</v>
      </c>
      <c r="H23" s="310">
        <v>0</v>
      </c>
      <c r="I23" s="5"/>
      <c r="J23" s="424"/>
      <c r="K23" s="424"/>
      <c r="L23" s="424"/>
      <c r="M23" s="424"/>
      <c r="N23" s="424"/>
      <c r="O23" s="424"/>
      <c r="P23" s="424"/>
    </row>
    <row r="24" spans="1:16">
      <c r="B24" s="328"/>
      <c r="C24" s="326"/>
      <c r="D24" s="328"/>
      <c r="E24" s="328"/>
      <c r="F24" s="326"/>
      <c r="G24" s="335"/>
      <c r="H24" s="324"/>
      <c r="I24" s="5"/>
      <c r="J24" s="424"/>
      <c r="K24" s="424"/>
      <c r="L24" s="424"/>
      <c r="M24" s="424"/>
      <c r="N24" s="424"/>
      <c r="O24" s="424"/>
      <c r="P24" s="424"/>
    </row>
    <row r="25" spans="1:16">
      <c r="A25" t="s">
        <v>11</v>
      </c>
      <c r="B25" s="50">
        <v>83272.95</v>
      </c>
      <c r="C25" s="359">
        <v>0</v>
      </c>
      <c r="D25" s="359">
        <v>0</v>
      </c>
      <c r="E25" s="359">
        <v>0</v>
      </c>
      <c r="F25" s="310"/>
      <c r="G25" s="128">
        <v>0</v>
      </c>
      <c r="H25" s="359">
        <v>0</v>
      </c>
      <c r="I25" s="5"/>
      <c r="J25" s="424"/>
      <c r="K25" s="424"/>
      <c r="L25" s="424"/>
      <c r="M25" s="424"/>
      <c r="N25" s="424"/>
      <c r="O25" s="424"/>
      <c r="P25" s="424"/>
    </row>
    <row r="26" spans="1:16">
      <c r="A26" t="s">
        <v>12</v>
      </c>
      <c r="B26" s="50">
        <v>111699.41</v>
      </c>
      <c r="C26" s="359">
        <v>0</v>
      </c>
      <c r="D26" s="359">
        <v>0</v>
      </c>
      <c r="E26" s="359">
        <v>0</v>
      </c>
      <c r="F26" s="127"/>
      <c r="G26" s="128">
        <v>0</v>
      </c>
      <c r="H26" s="359">
        <v>83065</v>
      </c>
      <c r="I26" s="5"/>
      <c r="J26" s="424"/>
      <c r="K26" s="424"/>
      <c r="L26" s="424"/>
      <c r="M26" s="424"/>
      <c r="N26" s="424"/>
      <c r="O26" s="424"/>
      <c r="P26" s="424"/>
    </row>
    <row r="27" spans="1:16">
      <c r="A27" t="s">
        <v>13</v>
      </c>
      <c r="B27" s="50">
        <v>120878.06999999999</v>
      </c>
      <c r="C27" s="359">
        <v>0</v>
      </c>
      <c r="D27" s="359">
        <v>0</v>
      </c>
      <c r="E27" s="359">
        <v>0</v>
      </c>
      <c r="F27" s="127"/>
      <c r="G27" s="128">
        <v>0</v>
      </c>
      <c r="H27" s="359">
        <v>89838</v>
      </c>
      <c r="I27" s="5"/>
      <c r="J27" s="424"/>
      <c r="K27" s="424"/>
      <c r="L27" s="424"/>
      <c r="M27" s="424"/>
      <c r="N27" s="424"/>
      <c r="O27" s="424"/>
      <c r="P27" s="424"/>
    </row>
    <row r="28" spans="1:16">
      <c r="A28" t="s">
        <v>14</v>
      </c>
      <c r="B28" s="50">
        <v>36730.26</v>
      </c>
      <c r="C28" s="359">
        <v>0</v>
      </c>
      <c r="D28" s="359">
        <v>0</v>
      </c>
      <c r="E28" s="359">
        <v>0</v>
      </c>
      <c r="F28" s="127"/>
      <c r="G28" s="128">
        <v>0</v>
      </c>
      <c r="H28" s="359">
        <v>111120</v>
      </c>
      <c r="I28" s="5"/>
      <c r="J28" s="424"/>
      <c r="K28" s="424"/>
      <c r="L28" s="424"/>
      <c r="M28" s="424"/>
      <c r="N28" s="424"/>
      <c r="O28" s="424"/>
      <c r="P28" s="424"/>
    </row>
    <row r="29" spans="1:16">
      <c r="A29" t="s">
        <v>15</v>
      </c>
      <c r="B29" s="50">
        <v>51771.490000000005</v>
      </c>
      <c r="C29" s="359">
        <v>0</v>
      </c>
      <c r="D29" s="359">
        <v>0</v>
      </c>
      <c r="E29" s="359">
        <v>0</v>
      </c>
      <c r="F29" s="310"/>
      <c r="G29" s="128">
        <v>0</v>
      </c>
      <c r="H29" s="359">
        <v>0</v>
      </c>
      <c r="I29" s="5"/>
      <c r="J29" s="424"/>
      <c r="K29" s="424"/>
      <c r="L29" s="424"/>
      <c r="M29" s="424"/>
      <c r="N29" s="424"/>
      <c r="O29" s="424"/>
      <c r="P29" s="424"/>
    </row>
    <row r="30" spans="1:16">
      <c r="B30" s="328"/>
      <c r="C30" s="326"/>
      <c r="D30" s="328"/>
      <c r="E30" s="328"/>
      <c r="F30" s="326"/>
      <c r="G30" s="335"/>
      <c r="H30" s="324"/>
      <c r="I30" s="5"/>
      <c r="J30" s="424"/>
      <c r="K30" s="424"/>
      <c r="L30" s="424"/>
      <c r="M30" s="424"/>
      <c r="N30" s="424"/>
      <c r="O30" s="424"/>
      <c r="P30" s="424"/>
    </row>
    <row r="31" spans="1:16">
      <c r="A31" t="s">
        <v>16</v>
      </c>
      <c r="B31" s="128">
        <v>89860.83</v>
      </c>
      <c r="C31" s="359">
        <v>0</v>
      </c>
      <c r="D31" s="359">
        <v>0</v>
      </c>
      <c r="E31" s="359">
        <v>0</v>
      </c>
      <c r="F31" s="127"/>
      <c r="G31" s="128">
        <v>0</v>
      </c>
      <c r="H31" s="310">
        <v>0</v>
      </c>
      <c r="I31" s="5"/>
      <c r="J31" s="424"/>
      <c r="K31" s="424"/>
      <c r="L31" s="424"/>
      <c r="M31" s="424"/>
      <c r="N31" s="424"/>
      <c r="O31" s="424"/>
      <c r="P31" s="424"/>
    </row>
    <row r="32" spans="1:16">
      <c r="A32" t="s">
        <v>17</v>
      </c>
      <c r="B32" s="50">
        <v>0</v>
      </c>
      <c r="C32" s="359">
        <v>0</v>
      </c>
      <c r="D32" s="359">
        <v>0</v>
      </c>
      <c r="E32" s="359">
        <v>0</v>
      </c>
      <c r="F32" s="310"/>
      <c r="G32" s="128">
        <v>0</v>
      </c>
      <c r="H32" s="359">
        <v>69836</v>
      </c>
      <c r="I32" s="5"/>
      <c r="J32" s="424"/>
      <c r="K32" s="424"/>
      <c r="L32" s="424"/>
      <c r="M32" s="424"/>
      <c r="N32" s="424"/>
      <c r="O32" s="424"/>
      <c r="P32" s="424"/>
    </row>
    <row r="33" spans="1:16">
      <c r="A33" t="s">
        <v>18</v>
      </c>
      <c r="B33" s="50">
        <v>143145.51999999999</v>
      </c>
      <c r="C33" s="359">
        <v>0</v>
      </c>
      <c r="D33" s="359">
        <v>0</v>
      </c>
      <c r="E33" s="359">
        <v>0</v>
      </c>
      <c r="F33" s="310"/>
      <c r="G33" s="128">
        <v>0</v>
      </c>
      <c r="H33" s="359">
        <v>1119</v>
      </c>
      <c r="I33" s="5"/>
      <c r="J33" s="424"/>
      <c r="K33" s="424"/>
      <c r="L33" s="424"/>
      <c r="M33" s="424"/>
      <c r="N33" s="424"/>
      <c r="O33" s="424"/>
      <c r="P33" s="424"/>
    </row>
    <row r="34" spans="1:16">
      <c r="A34" t="s">
        <v>19</v>
      </c>
      <c r="B34" s="50">
        <v>19554.37</v>
      </c>
      <c r="C34" s="359">
        <v>224723.75</v>
      </c>
      <c r="D34" s="128">
        <v>0</v>
      </c>
      <c r="E34" s="50">
        <v>0</v>
      </c>
      <c r="F34" s="310"/>
      <c r="G34" s="128">
        <v>0</v>
      </c>
      <c r="H34" s="310">
        <v>0</v>
      </c>
      <c r="I34" s="5"/>
      <c r="J34" s="424"/>
      <c r="K34" s="424"/>
      <c r="L34" s="424"/>
      <c r="M34" s="424"/>
      <c r="N34" s="424"/>
      <c r="O34" s="424"/>
      <c r="P34" s="424"/>
    </row>
    <row r="35" spans="1:16">
      <c r="A35" t="s">
        <v>20</v>
      </c>
      <c r="B35" s="128">
        <v>0</v>
      </c>
      <c r="C35" s="359">
        <v>8206</v>
      </c>
      <c r="D35" s="50">
        <v>4225</v>
      </c>
      <c r="E35" s="50">
        <v>164652</v>
      </c>
      <c r="F35" s="127"/>
      <c r="G35" s="128">
        <v>0</v>
      </c>
      <c r="H35" s="310">
        <v>0</v>
      </c>
      <c r="I35" s="5"/>
      <c r="J35" s="424"/>
      <c r="K35" s="424"/>
      <c r="L35" s="424"/>
      <c r="M35" s="424"/>
      <c r="N35" s="424"/>
      <c r="O35" s="424"/>
      <c r="P35" s="424"/>
    </row>
    <row r="36" spans="1:16">
      <c r="B36" s="328"/>
      <c r="C36" s="326"/>
      <c r="D36" s="328"/>
      <c r="E36" s="328"/>
      <c r="F36" s="326"/>
      <c r="G36" s="335"/>
      <c r="H36" s="324"/>
      <c r="I36" s="5"/>
      <c r="J36" s="424"/>
      <c r="K36" s="424"/>
      <c r="L36" s="424"/>
      <c r="M36" s="424"/>
      <c r="N36" s="424"/>
      <c r="O36" s="424"/>
      <c r="P36" s="424"/>
    </row>
    <row r="37" spans="1:16">
      <c r="A37" t="s">
        <v>21</v>
      </c>
      <c r="B37" s="50">
        <v>103903.76000000001</v>
      </c>
      <c r="C37" s="359">
        <v>0</v>
      </c>
      <c r="D37" s="359">
        <v>0</v>
      </c>
      <c r="E37" s="359">
        <v>0</v>
      </c>
      <c r="F37" s="127"/>
      <c r="G37" s="128">
        <v>0</v>
      </c>
      <c r="H37" s="359">
        <v>0</v>
      </c>
      <c r="I37" s="5"/>
      <c r="J37" s="424"/>
      <c r="K37" s="424"/>
      <c r="L37" s="424"/>
      <c r="M37" s="424"/>
      <c r="N37" s="424"/>
      <c r="O37" s="424"/>
      <c r="P37" s="424"/>
    </row>
    <row r="38" spans="1:16">
      <c r="A38" t="s">
        <v>22</v>
      </c>
      <c r="B38" s="50">
        <v>42486.54</v>
      </c>
      <c r="C38" s="359">
        <v>0</v>
      </c>
      <c r="D38" s="359">
        <v>0</v>
      </c>
      <c r="E38" s="359">
        <v>0</v>
      </c>
      <c r="F38" s="310"/>
      <c r="G38" s="128">
        <v>0</v>
      </c>
      <c r="H38" s="359">
        <v>9599</v>
      </c>
      <c r="I38" s="5"/>
      <c r="J38" s="424"/>
      <c r="K38" s="424"/>
      <c r="L38" s="424"/>
      <c r="M38" s="424"/>
      <c r="N38" s="424"/>
      <c r="O38" s="424"/>
      <c r="P38" s="424"/>
    </row>
    <row r="39" spans="1:16">
      <c r="A39" t="s">
        <v>23</v>
      </c>
      <c r="B39" s="50">
        <v>73142.899999999994</v>
      </c>
      <c r="C39" s="359">
        <v>0</v>
      </c>
      <c r="D39" s="359">
        <v>0</v>
      </c>
      <c r="E39" s="359">
        <v>0</v>
      </c>
      <c r="F39" s="127"/>
      <c r="G39" s="128">
        <v>0</v>
      </c>
      <c r="H39" s="359">
        <v>0</v>
      </c>
      <c r="I39" s="5"/>
      <c r="J39" s="424"/>
      <c r="K39" s="424"/>
      <c r="L39" s="424"/>
      <c r="M39" s="424"/>
      <c r="N39" s="424"/>
      <c r="O39" s="424"/>
    </row>
    <row r="40" spans="1:16">
      <c r="A40" s="12" t="s">
        <v>24</v>
      </c>
      <c r="B40" s="129">
        <v>0</v>
      </c>
      <c r="C40" s="129">
        <v>0</v>
      </c>
      <c r="D40" s="129">
        <v>0</v>
      </c>
      <c r="E40" s="129">
        <v>0</v>
      </c>
      <c r="F40" s="129"/>
      <c r="G40" s="129">
        <v>0</v>
      </c>
      <c r="H40" s="363">
        <v>0</v>
      </c>
      <c r="J40" s="424"/>
      <c r="K40" s="424"/>
      <c r="L40" s="424"/>
      <c r="M40" s="424"/>
      <c r="N40" s="424"/>
      <c r="O40" s="424"/>
    </row>
    <row r="41" spans="1:16">
      <c r="J41" s="424"/>
      <c r="K41" s="424"/>
      <c r="L41" s="424"/>
      <c r="M41" s="424"/>
      <c r="N41" s="424"/>
      <c r="O41" s="424"/>
    </row>
    <row r="42" spans="1:16">
      <c r="J42" s="424"/>
      <c r="K42" s="424"/>
      <c r="L42" s="424"/>
      <c r="M42" s="424"/>
      <c r="N42" s="424"/>
      <c r="O42" s="424"/>
    </row>
    <row r="43" spans="1:16">
      <c r="A43" s="460"/>
    </row>
    <row r="44" spans="1:16">
      <c r="B44" s="200"/>
      <c r="C44" s="428"/>
      <c r="D44" s="428"/>
      <c r="E44" s="428"/>
      <c r="F44" s="428"/>
      <c r="G44" s="424"/>
      <c r="H44" s="424"/>
    </row>
    <row r="45" spans="1:16">
      <c r="B45" s="200"/>
      <c r="C45" s="428"/>
      <c r="D45" s="428"/>
      <c r="E45" s="428"/>
      <c r="F45" s="428"/>
      <c r="G45" s="424"/>
      <c r="H45" s="424"/>
    </row>
    <row r="46" spans="1:16">
      <c r="B46" s="200"/>
      <c r="C46" s="428"/>
      <c r="D46" s="428"/>
      <c r="E46" s="428"/>
      <c r="F46" s="428"/>
      <c r="G46" s="424"/>
      <c r="H46" s="424"/>
    </row>
    <row r="47" spans="1:16">
      <c r="B47" s="200"/>
      <c r="C47" s="428"/>
      <c r="D47" s="428"/>
      <c r="E47" s="428"/>
      <c r="F47" s="428"/>
      <c r="G47" s="424"/>
      <c r="H47" s="424"/>
    </row>
    <row r="48" spans="1:16">
      <c r="B48" s="200"/>
      <c r="C48" s="428"/>
      <c r="D48" s="428"/>
      <c r="E48" s="428"/>
      <c r="F48" s="428"/>
      <c r="G48" s="424"/>
      <c r="H48" s="424"/>
    </row>
    <row r="49" spans="2:8">
      <c r="B49" s="200"/>
      <c r="C49" s="428"/>
      <c r="D49" s="428"/>
      <c r="E49" s="428"/>
      <c r="F49" s="428"/>
      <c r="G49" s="424"/>
      <c r="H49" s="424"/>
    </row>
    <row r="50" spans="2:8">
      <c r="B50" s="200"/>
      <c r="C50" s="428"/>
      <c r="D50" s="428"/>
      <c r="E50" s="428"/>
      <c r="F50" s="428"/>
      <c r="G50" s="424"/>
      <c r="H50" s="424"/>
    </row>
    <row r="51" spans="2:8">
      <c r="B51" s="200"/>
      <c r="C51" s="428"/>
      <c r="D51" s="428"/>
      <c r="E51" s="428"/>
      <c r="F51" s="428"/>
      <c r="G51" s="424"/>
      <c r="H51" s="424"/>
    </row>
    <row r="52" spans="2:8">
      <c r="B52" s="200"/>
      <c r="C52" s="428"/>
      <c r="D52" s="428"/>
      <c r="E52" s="428"/>
      <c r="F52" s="428"/>
      <c r="G52" s="424"/>
      <c r="H52" s="424"/>
    </row>
    <row r="53" spans="2:8">
      <c r="B53" s="200"/>
      <c r="C53" s="428"/>
      <c r="D53" s="428"/>
      <c r="E53" s="428"/>
      <c r="F53" s="428"/>
      <c r="G53" s="424"/>
      <c r="H53" s="424"/>
    </row>
    <row r="54" spans="2:8">
      <c r="B54" s="200"/>
      <c r="C54" s="428"/>
      <c r="D54" s="428"/>
      <c r="E54" s="428"/>
      <c r="F54" s="428"/>
      <c r="G54" s="424"/>
      <c r="H54" s="424"/>
    </row>
    <row r="55" spans="2:8">
      <c r="B55" s="200"/>
      <c r="C55" s="428"/>
      <c r="D55" s="428"/>
      <c r="E55" s="428"/>
      <c r="F55" s="428"/>
      <c r="G55" s="424"/>
      <c r="H55" s="424"/>
    </row>
    <row r="56" spans="2:8">
      <c r="B56" s="200"/>
      <c r="C56" s="428"/>
      <c r="D56" s="428"/>
      <c r="E56" s="428"/>
      <c r="F56" s="428"/>
      <c r="G56" s="424"/>
      <c r="H56" s="424"/>
    </row>
    <row r="57" spans="2:8">
      <c r="B57" s="200"/>
      <c r="C57" s="428"/>
      <c r="D57" s="428"/>
      <c r="E57" s="428"/>
      <c r="F57" s="428"/>
      <c r="G57" s="424"/>
      <c r="H57" s="424"/>
    </row>
    <row r="58" spans="2:8">
      <c r="B58" s="200"/>
      <c r="C58" s="428"/>
      <c r="D58" s="428"/>
      <c r="E58" s="428"/>
      <c r="F58" s="428"/>
      <c r="G58" s="424"/>
      <c r="H58" s="424"/>
    </row>
    <row r="59" spans="2:8">
      <c r="B59" s="200"/>
      <c r="C59" s="428"/>
      <c r="D59" s="428"/>
      <c r="E59" s="428"/>
      <c r="F59" s="428"/>
      <c r="G59" s="424"/>
      <c r="H59" s="424"/>
    </row>
    <row r="60" spans="2:8">
      <c r="B60" s="200"/>
      <c r="C60" s="428"/>
      <c r="D60" s="428"/>
      <c r="E60" s="428"/>
      <c r="F60" s="428"/>
      <c r="G60" s="424"/>
      <c r="H60" s="424"/>
    </row>
    <row r="61" spans="2:8">
      <c r="B61" s="200"/>
      <c r="C61" s="428"/>
      <c r="D61" s="428"/>
      <c r="E61" s="428"/>
      <c r="F61" s="428"/>
      <c r="G61" s="424"/>
      <c r="H61" s="424"/>
    </row>
    <row r="62" spans="2:8">
      <c r="B62" s="200"/>
      <c r="C62" s="428"/>
      <c r="D62" s="428"/>
      <c r="E62" s="428"/>
      <c r="F62" s="428"/>
      <c r="G62" s="424"/>
      <c r="H62" s="424"/>
    </row>
    <row r="63" spans="2:8">
      <c r="B63" s="200"/>
      <c r="C63" s="428"/>
      <c r="D63" s="428"/>
      <c r="E63" s="428"/>
      <c r="F63" s="428"/>
      <c r="G63" s="424"/>
      <c r="H63" s="424"/>
    </row>
    <row r="64" spans="2:8">
      <c r="B64" s="200"/>
      <c r="C64" s="428"/>
      <c r="D64" s="428"/>
      <c r="E64" s="428"/>
      <c r="F64" s="428"/>
      <c r="G64" s="424"/>
      <c r="H64" s="424"/>
    </row>
    <row r="65" spans="2:8">
      <c r="B65" s="200"/>
      <c r="C65" s="428"/>
      <c r="D65" s="428"/>
      <c r="E65" s="428"/>
      <c r="F65" s="428"/>
      <c r="G65" s="424"/>
      <c r="H65" s="424"/>
    </row>
    <row r="66" spans="2:8">
      <c r="B66" s="200"/>
      <c r="C66" s="428"/>
      <c r="D66" s="428"/>
      <c r="E66" s="428"/>
      <c r="F66" s="428"/>
      <c r="G66" s="424"/>
      <c r="H66" s="424"/>
    </row>
    <row r="67" spans="2:8">
      <c r="B67" s="200"/>
      <c r="C67" s="428"/>
      <c r="D67" s="428"/>
      <c r="E67" s="428"/>
      <c r="F67" s="428"/>
      <c r="G67" s="424"/>
      <c r="H67" s="424"/>
    </row>
    <row r="68" spans="2:8">
      <c r="B68" s="200"/>
      <c r="C68" s="428"/>
      <c r="D68" s="428"/>
      <c r="E68" s="428"/>
      <c r="F68" s="428"/>
      <c r="G68" s="424"/>
      <c r="H68" s="424"/>
    </row>
    <row r="69" spans="2:8">
      <c r="B69" s="200"/>
      <c r="C69" s="428"/>
      <c r="D69" s="428"/>
      <c r="E69" s="428"/>
      <c r="F69" s="428"/>
      <c r="G69" s="424"/>
      <c r="H69" s="424"/>
    </row>
    <row r="70" spans="2:8">
      <c r="B70" s="200"/>
      <c r="C70" s="428"/>
      <c r="D70" s="428"/>
      <c r="E70" s="428"/>
      <c r="F70" s="428"/>
      <c r="G70" s="424"/>
      <c r="H70" s="424"/>
    </row>
    <row r="71" spans="2:8">
      <c r="B71" s="200"/>
      <c r="C71" s="428"/>
      <c r="D71" s="428"/>
      <c r="E71" s="428"/>
      <c r="F71" s="428"/>
      <c r="G71" s="424"/>
      <c r="H71" s="424"/>
    </row>
  </sheetData>
  <mergeCells count="9">
    <mergeCell ref="B5:H5"/>
    <mergeCell ref="A1:E1"/>
    <mergeCell ref="A3:E3"/>
    <mergeCell ref="A7:A10"/>
    <mergeCell ref="C7:E7"/>
    <mergeCell ref="D8:E8"/>
    <mergeCell ref="C8:C10"/>
    <mergeCell ref="G6:H6"/>
    <mergeCell ref="B6:E6"/>
  </mergeCells>
  <phoneticPr fontId="0" type="noConversion"/>
  <printOptions horizontalCentered="1"/>
  <pageMargins left="0.59" right="0.56000000000000005" top="0.83" bottom="1" header="0.67" footer="0.5"/>
  <pageSetup scale="76" orientation="landscape" r:id="rId1"/>
  <headerFooter alignWithMargins="0">
    <oddFooter>&amp;L&amp;"Arial,Italic"&amp;9MSDE - LFRO  2/2017&amp;C- 1 -&amp;R&amp;"Arial,Italic"&amp;9Selected Financial Data-Part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6</vt:i4>
      </vt:variant>
    </vt:vector>
  </HeadingPairs>
  <TitlesOfParts>
    <vt:vector size="27" baseType="lpstr">
      <vt:lpstr>table 1</vt:lpstr>
      <vt:lpstr>table 2a</vt:lpstr>
      <vt:lpstr>table3</vt:lpstr>
      <vt:lpstr>table4</vt:lpstr>
      <vt:lpstr>table5</vt:lpstr>
      <vt:lpstr>table 6</vt:lpstr>
      <vt:lpstr>Tbl 7 - State</vt:lpstr>
      <vt:lpstr>Tbl7b - State</vt:lpstr>
      <vt:lpstr>Tbl7c - State</vt:lpstr>
      <vt:lpstr>Tbl7d - State</vt:lpstr>
      <vt:lpstr>Tbl7e - State</vt:lpstr>
      <vt:lpstr>Tbl8 - Fed</vt:lpstr>
      <vt:lpstr>Tbl8b - Fed</vt:lpstr>
      <vt:lpstr>Tbl8c - Fed</vt:lpstr>
      <vt:lpstr>Tbl8d - Fed</vt:lpstr>
      <vt:lpstr>Tbl8e - Fed</vt:lpstr>
      <vt:lpstr>table9</vt:lpstr>
      <vt:lpstr>table 10</vt:lpstr>
      <vt:lpstr>table11</vt:lpstr>
      <vt:lpstr>table12</vt:lpstr>
      <vt:lpstr>Table 12 Continued</vt:lpstr>
      <vt:lpstr>'table 1'!Print_Area</vt:lpstr>
      <vt:lpstr>'table 6'!Print_Area</vt:lpstr>
      <vt:lpstr>table11!Print_Area</vt:lpstr>
      <vt:lpstr>table3!Print_Area</vt:lpstr>
      <vt:lpstr>table4!Print_Area</vt:lpstr>
      <vt:lpstr>'Tbl 7 - State'!Print_Area</vt:lpstr>
    </vt:vector>
  </TitlesOfParts>
  <Company>MSDE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SFD 2008 PART 1 Released 10-8-2009</dc:title>
  <dc:subject>Updated as of 11-9-2009</dc:subject>
  <dc:creator>Ron Ieng</dc:creator>
  <cp:lastModifiedBy>Donna Gunning</cp:lastModifiedBy>
  <cp:lastPrinted>2017-01-04T19:48:53Z</cp:lastPrinted>
  <dcterms:created xsi:type="dcterms:W3CDTF">1998-03-02T22:29:13Z</dcterms:created>
  <dcterms:modified xsi:type="dcterms:W3CDTF">2017-02-06T00:56:31Z</dcterms:modified>
</cp:coreProperties>
</file>