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5" yWindow="390" windowWidth="9720" windowHeight="6285" activeTab="6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Tbl5a" sheetId="12" r:id="rId12"/>
  </sheet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8">'Tbl9'!$A$1:$X$38</definedName>
  </definedNames>
  <calcPr fullCalcOnLoad="1"/>
</workbook>
</file>

<file path=xl/sharedStrings.xml><?xml version="1.0" encoding="utf-8"?>
<sst xmlns="http://schemas.openxmlformats.org/spreadsheetml/2006/main" count="796" uniqueCount="168">
  <si>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</si>
  <si>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</si>
  <si>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</si>
  <si>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</si>
  <si>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</si>
  <si>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</si>
  <si>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</si>
  <si>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</si>
  <si>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</si>
  <si>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</si>
  <si>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</si>
  <si>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</si>
  <si>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</si>
  <si>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</si>
  <si>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</si>
  <si>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</si>
  <si>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</si>
  <si>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</si>
  <si>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</si>
  <si>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</si>
  <si>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</si>
  <si>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</si>
  <si>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</si>
  <si>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</si>
  <si>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</si>
  <si>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</si>
  <si>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</si>
  <si>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</si>
  <si>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</si>
  <si>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</si>
  <si>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</si>
  <si>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</si>
  <si>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</si>
  <si>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</si>
  <si>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</si>
  <si>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</si>
  <si>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</si>
  <si>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</si>
  <si>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</si>
  <si>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</si>
  <si>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</si>
  <si>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</si>
  <si>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</si>
  <si>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</si>
  <si>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</si>
  <si>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</si>
  <si>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</si>
  <si>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</si>
  <si>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</si>
  <si>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</si>
  <si>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</si>
  <si>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</si>
  <si>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</si>
  <si>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</si>
  <si>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Cost</t>
  </si>
  <si>
    <t>Rank</t>
  </si>
  <si>
    <t>Expenditures*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</si>
  <si>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</si>
  <si>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</si>
  <si>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</si>
  <si>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</si>
  <si>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</si>
  <si>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</si>
  <si>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</si>
  <si>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</si>
  <si>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</si>
  <si>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</si>
  <si>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</si>
  <si>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</si>
  <si>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</si>
  <si>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</si>
  <si>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</si>
  <si>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</si>
  <si>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</si>
  <si>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*Half-time kindergarten and prekindergarten pupils are expressed in full-time equivalents in arriving at per pupil costs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</si>
  <si>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</si>
  <si>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</si>
  <si>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</si>
  <si>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</si>
  <si>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</si>
  <si>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</si>
  <si>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</si>
  <si>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</si>
  <si>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</si>
  <si>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</si>
  <si>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</si>
  <si>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</si>
  <si>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</si>
  <si>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</si>
  <si>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</si>
  <si>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</si>
  <si>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NOTE:  Expenditures for each category include equipment and outgoing transfers reported in each category.  Percentages may not equal 100% due to rounding.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</si>
  <si>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</si>
  <si>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</si>
  <si>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</si>
  <si>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</si>
  <si>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</si>
  <si>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</si>
  <si>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</si>
  <si>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</si>
  <si>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</si>
  <si>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</si>
  <si>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</si>
  <si>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</si>
  <si>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</si>
  <si>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</si>
  <si>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</si>
  <si>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t>(Excludes State Share of Teachers' Retirement and Social Security)</t>
  </si>
  <si>
    <r>
      <t>Service</t>
    </r>
    <r>
      <rPr>
        <sz val="10"/>
        <rFont val="WP TypographicSymbols"/>
        <family val="0"/>
      </rPr>
      <t>**</t>
    </r>
  </si>
  <si>
    <r>
      <t xml:space="preserve">** </t>
    </r>
    <r>
      <rPr>
        <sz val="10"/>
        <rFont val="Arial"/>
        <family val="0"/>
      </rPr>
      <t>Current Capital Outlay means expenditures of current funds which result in the acquisition of new fixed assets or additions to existing</t>
    </r>
  </si>
  <si>
    <t>Montgomery</t>
  </si>
  <si>
    <t>Non-Federal</t>
  </si>
  <si>
    <t>** Fixed</t>
  </si>
  <si>
    <t>* Excludes Food Service, Community Services, Capital Outlay, Adult Education, equipment, and transfers</t>
  </si>
  <si>
    <r>
      <t xml:space="preserve">** </t>
    </r>
    <r>
      <rPr>
        <sz val="10"/>
        <rFont val="Arial"/>
        <family val="0"/>
      </rPr>
      <t>Excludes Adult Education, but includes State-paid retirement</t>
    </r>
  </si>
  <si>
    <r>
      <t xml:space="preserve">H </t>
    </r>
    <r>
      <rPr>
        <sz val="10"/>
        <rFont val="Arial"/>
        <family val="2"/>
      </rPr>
      <t>Includes textbooks, library materials and other instructional and special education supplies and materials</t>
    </r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</si>
  <si>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</si>
  <si>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</si>
  <si>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</si>
  <si>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</si>
  <si>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</si>
  <si>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</si>
  <si>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</si>
  <si>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</si>
  <si>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</si>
  <si>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</si>
  <si>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</si>
  <si>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</si>
  <si>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</si>
  <si>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</si>
  <si>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r>
      <t xml:space="preserve">Instruction </t>
    </r>
    <r>
      <rPr>
        <sz val="10"/>
        <rFont val="Old English Text MT"/>
        <family val="4"/>
      </rPr>
      <t>H</t>
    </r>
  </si>
  <si>
    <r>
      <t>H</t>
    </r>
    <r>
      <rPr>
        <sz val="10"/>
        <rFont val="WP TypographicSymbols"/>
        <family val="0"/>
      </rPr>
      <t xml:space="preserve"> </t>
    </r>
    <r>
      <rPr>
        <sz val="10"/>
        <rFont val="Arial"/>
        <family val="0"/>
      </rPr>
      <t>Includes Instructional Salaries and Wages, Textbooks and Instructional Supplies, and Other Instructional Costs</t>
    </r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</si>
  <si>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</si>
  <si>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</si>
  <si>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</si>
  <si>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</si>
  <si>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</si>
  <si>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Materials Of Instruction</t>
  </si>
  <si>
    <t>NOTE:  Excludes expenditures for adult education.</t>
  </si>
  <si>
    <t>2002-2003</t>
  </si>
  <si>
    <t>Table 5a</t>
  </si>
  <si>
    <t>State Share of Teachers' Retirement</t>
  </si>
  <si>
    <t>Maryland Public Schools:  2004 - 2005</t>
  </si>
  <si>
    <t>Expenditures by Category* for Maryland Public Schools:  2004- 2005</t>
  </si>
  <si>
    <t>Percent Distribution of Day School Current Expenses:  Maryland Public Schools:  2004 - 2005</t>
  </si>
  <si>
    <t>Percent Distribution of Current Expenses by Category*:  Maryland Public Schools:  2004 - 2005</t>
  </si>
  <si>
    <r>
      <t xml:space="preserve">Cost per Pupil Belonging* for Materials of Instruction </t>
    </r>
    <r>
      <rPr>
        <sz val="10"/>
        <rFont val="Wingdings"/>
        <family val="0"/>
      </rPr>
      <t>H</t>
    </r>
    <r>
      <rPr>
        <sz val="10"/>
        <rFont val="Arial"/>
        <family val="0"/>
      </rPr>
      <t>:  Maryland Public Schools:  2004 - 2005</t>
    </r>
  </si>
  <si>
    <t>Cost per Pupil Belonging* Excluding Federal Funds:  Maryland Public Schools:  2004 - 2005</t>
  </si>
  <si>
    <t>Cost per Pupil Belonging* from Federal Funds:  Maryland Public Schools:  2004 - 2005</t>
  </si>
  <si>
    <t>Cost per Pupil Attending* by Category:  Maryland Public Schools:  2004 - 2005</t>
  </si>
  <si>
    <t>Cost per Pupil Belonging* by Category:  Maryland Public Schools:  2004 - 2005</t>
  </si>
  <si>
    <t>Instruction Less Adult Eduction FY 2005</t>
  </si>
  <si>
    <t>SFD Part 2 FY 2005  Table 4</t>
  </si>
  <si>
    <t>SFD Part 2 FY 2005  Table 4A</t>
  </si>
  <si>
    <t>Adult Education 2004-2005</t>
  </si>
  <si>
    <t>SFD Part 2 FY 2005  Table 5</t>
  </si>
  <si>
    <t>2003-2004</t>
  </si>
  <si>
    <t>2004-2005</t>
  </si>
  <si>
    <t xml:space="preserve"> Expenditures for Calculating Cost per Pupil Belonging* from Federal Funds:  Maryland Public Schools:  2004 - 2005</t>
  </si>
  <si>
    <t xml:space="preserve">           costs, special education, student personnel services, health services,  operation of plant, maintenance of plant, and fixed charges;</t>
  </si>
  <si>
    <t>Instruction - Textbooks and Instructional Supplies FY 2005</t>
  </si>
  <si>
    <t xml:space="preserve">           student transportation and state share of teachers' retirement are included in some columns. </t>
  </si>
  <si>
    <t xml:space="preserve">          Excludes Food Service, Community Services, Capital Outlay, Adult Education, equipment, and transfers</t>
  </si>
  <si>
    <t xml:space="preserve">         *Half-time kindergarten and prekindergarten pupils are expressed in full-time equivalents in arriving at per pupil costs</t>
  </si>
  <si>
    <t>Cost per Public Elementary and Secondary Pupil Belonging* for Current Expenses, Capital Outlay, and Debt Service</t>
  </si>
  <si>
    <t>*Included State Share of Teachers' retirement; Excluded Equipment, Outgoing transfers, and Adult education.</t>
  </si>
  <si>
    <t>*State share of Teachers' retirement and equipment are included.</t>
  </si>
  <si>
    <t>NOTE:  Includes expenditures for administration, instructional salaries and wages, textbooks and other instructional materials, other instructional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</si>
</sst>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#,##0.00000000000"/>
    <numFmt numFmtId="168" formatCode="#,##0.000000000000"/>
    <numFmt numFmtId="169" formatCode="&quot;$&quot;#,##0.00"/>
    <numFmt numFmtId="170" formatCode="#,##0.0"/>
    <numFmt numFmtId="171" formatCode="_(* #,##0.000_);_(* \(#,##0.000\);_(* &quot;-&quot;??_);_(@_)"/>
    <numFmt numFmtId="172" formatCode="0.0%"/>
    <numFmt numFmtId="173" formatCode="#,##0.00;[Red]#,##0.00"/>
    <numFmt numFmtId="174" formatCode="_(&quot;$&quot;* #,##0_);_(&quot;$&quot;* \(#,##0\);_(&quot;$&quot;* &quot;-&quot;??_);_(@_)"/>
    <numFmt numFmtId="175" formatCode="&quot;$&quot;#,##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1">
    <font>
      <sz val="10"/>
      <name val="Arial"/>
      <family val="0"/>
    </font>
    <font>
      <sz val="8"/>
      <name val="Arial"/>
      <family val="2"/>
    </font>
    <font>
      <sz val="10"/>
      <name val="WP TypographicSymbols"/>
      <family val="0"/>
    </font>
    <font>
      <sz val="10"/>
      <name val="Wingdings"/>
      <family val="0"/>
    </font>
    <font>
      <sz val="10"/>
      <name val="MS Sans Serif"/>
      <family val="0"/>
    </font>
    <font>
      <sz val="10"/>
      <name val="Old English Text MT"/>
      <family val="4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4" fontId="0" fillId="0" borderId="0" xfId="17" applyBorder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1" xfId="15" applyNumberFormat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17" applyBorder="1" applyAlignment="1">
      <alignment horizontal="right"/>
    </xf>
    <xf numFmtId="43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 horizontal="center"/>
    </xf>
    <xf numFmtId="172" fontId="0" fillId="0" borderId="0" xfId="21" applyNumberFormat="1" applyBorder="1" applyAlignment="1">
      <alignment/>
    </xf>
    <xf numFmtId="172" fontId="0" fillId="0" borderId="0" xfId="17" applyNumberFormat="1" applyAlignment="1">
      <alignment/>
    </xf>
    <xf numFmtId="10" fontId="0" fillId="0" borderId="0" xfId="21" applyNumberFormat="1" applyBorder="1" applyAlignment="1">
      <alignment/>
    </xf>
    <xf numFmtId="166" fontId="0" fillId="0" borderId="0" xfId="0" applyNumberFormat="1" applyAlignment="1">
      <alignment/>
    </xf>
    <xf numFmtId="7" fontId="0" fillId="0" borderId="0" xfId="17" applyNumberFormat="1" applyAlignment="1">
      <alignment/>
    </xf>
    <xf numFmtId="165" fontId="0" fillId="0" borderId="1" xfId="15" applyNumberForma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Font="1" applyAlignment="1">
      <alignment horizontal="center"/>
    </xf>
    <xf numFmtId="43" fontId="0" fillId="0" borderId="3" xfId="15" applyFont="1" applyBorder="1" applyAlignment="1">
      <alignment horizontal="center"/>
    </xf>
    <xf numFmtId="169" fontId="0" fillId="0" borderId="0" xfId="17" applyNumberFormat="1" applyAlignment="1">
      <alignment/>
    </xf>
    <xf numFmtId="165" fontId="0" fillId="0" borderId="0" xfId="15" applyNumberFormat="1" applyFon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15" applyBorder="1" applyAlignment="1">
      <alignment horizontal="left" indent="1"/>
    </xf>
    <xf numFmtId="0" fontId="0" fillId="0" borderId="0" xfId="0" applyAlignment="1">
      <alignment horizontal="left" indent="3"/>
    </xf>
    <xf numFmtId="0" fontId="2" fillId="0" borderId="0" xfId="0" applyFont="1" applyAlignment="1" quotePrefix="1">
      <alignment/>
    </xf>
    <xf numFmtId="169" fontId="0" fillId="0" borderId="0" xfId="15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Alignment="1">
      <alignment/>
    </xf>
    <xf numFmtId="175" fontId="0" fillId="0" borderId="0" xfId="15" applyNumberFormat="1" applyAlignment="1">
      <alignment/>
    </xf>
    <xf numFmtId="7" fontId="0" fillId="0" borderId="0" xfId="17" applyNumberFormat="1" applyBorder="1" applyAlignment="1">
      <alignment horizontal="right"/>
    </xf>
    <xf numFmtId="7" fontId="0" fillId="0" borderId="0" xfId="17" applyNumberFormat="1" applyAlignment="1">
      <alignment horizontal="right"/>
    </xf>
    <xf numFmtId="0" fontId="0" fillId="0" borderId="1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17" applyBorder="1" applyAlignment="1">
      <alignment horizontal="left"/>
    </xf>
    <xf numFmtId="49" fontId="0" fillId="0" borderId="0" xfId="17" applyNumberFormat="1" applyBorder="1" applyAlignment="1">
      <alignment horizontal="left"/>
    </xf>
    <xf numFmtId="49" fontId="0" fillId="0" borderId="0" xfId="17" applyNumberFormat="1" applyBorder="1" applyAlignment="1">
      <alignment/>
    </xf>
    <xf numFmtId="49" fontId="0" fillId="0" borderId="0" xfId="15" applyNumberFormat="1" applyBorder="1" applyAlignment="1">
      <alignment/>
    </xf>
    <xf numFmtId="49" fontId="0" fillId="0" borderId="3" xfId="15" applyNumberFormat="1" applyBorder="1" applyAlignment="1">
      <alignment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43" fontId="0" fillId="0" borderId="0" xfId="15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5" xfId="15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 horizontal="right"/>
    </xf>
    <xf numFmtId="43" fontId="0" fillId="0" borderId="0" xfId="0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3"/>
    </xf>
    <xf numFmtId="0" fontId="0" fillId="0" borderId="1" xfId="0" applyFill="1" applyBorder="1" applyAlignment="1">
      <alignment horizontal="left" indent="3"/>
    </xf>
    <xf numFmtId="7" fontId="0" fillId="0" borderId="0" xfId="17" applyNumberFormat="1" applyFill="1" applyAlignment="1">
      <alignment horizontal="right"/>
    </xf>
    <xf numFmtId="43" fontId="0" fillId="0" borderId="0" xfId="15" applyNumberFormat="1" applyFill="1" applyAlignment="1">
      <alignment/>
    </xf>
    <xf numFmtId="43" fontId="0" fillId="0" borderId="3" xfId="15" applyNumberFormat="1" applyFill="1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2" xfId="15" applyBorder="1" applyAlignment="1">
      <alignment/>
    </xf>
    <xf numFmtId="43" fontId="0" fillId="0" borderId="5" xfId="15" applyBorder="1" applyAlignment="1">
      <alignment horizontal="center"/>
    </xf>
    <xf numFmtId="43" fontId="0" fillId="0" borderId="3" xfId="15" applyFont="1" applyBorder="1" applyAlignment="1">
      <alignment horizontal="center"/>
    </xf>
    <xf numFmtId="49" fontId="0" fillId="0" borderId="0" xfId="17" applyNumberFormat="1" applyBorder="1" applyAlignment="1">
      <alignment/>
    </xf>
    <xf numFmtId="7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43" fontId="0" fillId="0" borderId="3" xfId="15" applyBorder="1" applyAlignment="1">
      <alignment/>
    </xf>
    <xf numFmtId="44" fontId="0" fillId="0" borderId="0" xfId="17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0" fontId="0" fillId="0" borderId="6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left" indent="2"/>
    </xf>
    <xf numFmtId="166" fontId="4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/>
    </xf>
    <xf numFmtId="43" fontId="0" fillId="0" borderId="3" xfId="0" applyNumberFormat="1" applyBorder="1" applyAlignment="1">
      <alignment horizontal="center"/>
    </xf>
    <xf numFmtId="0" fontId="0" fillId="0" borderId="0" xfId="15" applyNumberFormat="1" applyFont="1" applyBorder="1" applyAlignment="1">
      <alignment horizontal="left"/>
    </xf>
    <xf numFmtId="0" fontId="0" fillId="0" borderId="0" xfId="15" applyNumberFormat="1" applyFont="1" applyBorder="1" applyAlignment="1">
      <alignment/>
    </xf>
    <xf numFmtId="43" fontId="0" fillId="0" borderId="0" xfId="15" applyFont="1" applyFill="1" applyAlignment="1">
      <alignment/>
    </xf>
    <xf numFmtId="165" fontId="0" fillId="0" borderId="0" xfId="15" applyNumberFormat="1" applyFont="1" applyFill="1" applyAlignment="1">
      <alignment/>
    </xf>
    <xf numFmtId="43" fontId="0" fillId="0" borderId="3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0" fillId="0" borderId="3" xfId="0" applyFont="1" applyBorder="1" applyAlignment="1">
      <alignment horizontal="center"/>
    </xf>
    <xf numFmtId="166" fontId="0" fillId="0" borderId="7" xfId="15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4" fillId="0" borderId="0" xfId="15" applyNumberFormat="1" applyFont="1" applyBorder="1" applyAlignment="1">
      <alignment horizontal="center"/>
    </xf>
    <xf numFmtId="174" fontId="0" fillId="0" borderId="0" xfId="17" applyNumberFormat="1" applyFont="1" applyFill="1" applyBorder="1" applyAlignment="1">
      <alignment/>
    </xf>
    <xf numFmtId="0" fontId="0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6" fillId="0" borderId="3" xfId="15" applyNumberFormat="1" applyFont="1" applyBorder="1" applyAlignment="1">
      <alignment/>
    </xf>
    <xf numFmtId="166" fontId="6" fillId="0" borderId="0" xfId="15" applyNumberFormat="1" applyFont="1" applyFill="1" applyBorder="1" applyAlignment="1">
      <alignment/>
    </xf>
    <xf numFmtId="166" fontId="6" fillId="0" borderId="3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166" fontId="6" fillId="0" borderId="0" xfId="15" applyNumberFormat="1" applyFont="1" applyAlignment="1">
      <alignment/>
    </xf>
    <xf numFmtId="165" fontId="0" fillId="0" borderId="3" xfId="15" applyNumberFormat="1" applyBorder="1" applyAlignment="1">
      <alignment/>
    </xf>
    <xf numFmtId="166" fontId="6" fillId="0" borderId="0" xfId="15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66" fontId="6" fillId="0" borderId="3" xfId="15" applyNumberFormat="1" applyFont="1" applyFill="1" applyBorder="1" applyAlignment="1">
      <alignment/>
    </xf>
    <xf numFmtId="166" fontId="6" fillId="0" borderId="0" xfId="15" applyNumberFormat="1" applyFont="1" applyAlignment="1" applyProtection="1">
      <alignment/>
      <protection locked="0"/>
    </xf>
    <xf numFmtId="43" fontId="10" fillId="0" borderId="0" xfId="0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 applyProtection="1">
      <alignment/>
      <protection locked="0"/>
    </xf>
    <xf numFmtId="10" fontId="0" fillId="0" borderId="0" xfId="21" applyNumberFormat="1" applyFont="1" applyBorder="1" applyAlignment="1" quotePrefix="1">
      <alignment/>
    </xf>
    <xf numFmtId="166" fontId="0" fillId="0" borderId="0" xfId="15" applyNumberFormat="1" applyFill="1" applyBorder="1" applyAlignment="1">
      <alignment/>
    </xf>
    <xf numFmtId="166" fontId="0" fillId="0" borderId="3" xfId="15" applyNumberFormat="1" applyFill="1" applyBorder="1" applyAlignment="1">
      <alignment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3" xfId="0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43" fontId="0" fillId="0" borderId="8" xfId="15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0" xfId="15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8" xfId="15" applyBorder="1" applyAlignment="1">
      <alignment horizontal="center"/>
    </xf>
    <xf numFmtId="2" fontId="0" fillId="0" borderId="0" xfId="17" applyNumberFormat="1" applyAlignment="1">
      <alignment horizontal="right" vertical="center"/>
    </xf>
    <xf numFmtId="2" fontId="0" fillId="0" borderId="0" xfId="17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3" xfId="17" applyNumberFormat="1" applyBorder="1" applyAlignment="1">
      <alignment horizontal="right" vertical="center"/>
    </xf>
    <xf numFmtId="2" fontId="0" fillId="0" borderId="3" xfId="17" applyNumberFormat="1" applyFont="1" applyBorder="1" applyAlignment="1">
      <alignment horizontal="right" vertical="center"/>
    </xf>
    <xf numFmtId="169" fontId="0" fillId="0" borderId="0" xfId="17" applyNumberFormat="1" applyAlignment="1">
      <alignment horizontal="right" vertical="center"/>
    </xf>
    <xf numFmtId="169" fontId="0" fillId="0" borderId="0" xfId="17" applyNumberFormat="1" applyFont="1" applyAlignment="1">
      <alignment horizontal="right"/>
    </xf>
    <xf numFmtId="7" fontId="0" fillId="0" borderId="0" xfId="17" applyNumberFormat="1" applyAlignment="1">
      <alignment horizontal="right" vertical="center"/>
    </xf>
    <xf numFmtId="169" fontId="0" fillId="0" borderId="0" xfId="17" applyNumberFormat="1" applyAlignment="1">
      <alignment horizontal="right"/>
    </xf>
    <xf numFmtId="169" fontId="0" fillId="0" borderId="0" xfId="17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Border="1" applyAlignment="1">
      <alignment horizontal="right"/>
    </xf>
    <xf numFmtId="39" fontId="0" fillId="0" borderId="0" xfId="15" applyNumberFormat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39" fontId="0" fillId="0" borderId="3" xfId="15" applyNumberFormat="1" applyBorder="1" applyAlignment="1">
      <alignment horizontal="right" vertical="center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5" zoomScaleNormal="85" workbookViewId="0" topLeftCell="A1">
      <selection activeCell="K6" sqref="K6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5.28125" style="0" customWidth="1"/>
    <col min="4" max="4" width="15.8515625" style="0" customWidth="1"/>
    <col min="5" max="5" width="14.140625" style="0" customWidth="1"/>
    <col min="6" max="6" width="3.0039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175" t="s">
        <v>64</v>
      </c>
      <c r="B1" s="175"/>
      <c r="C1" s="175"/>
      <c r="D1" s="175"/>
      <c r="E1" s="175"/>
      <c r="F1" s="175"/>
      <c r="G1" s="175"/>
      <c r="H1" s="175"/>
      <c r="I1" s="175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9" ht="12.75">
      <c r="A3" s="175" t="s">
        <v>164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76" t="s">
        <v>142</v>
      </c>
      <c r="B4" s="176"/>
      <c r="C4" s="176"/>
      <c r="D4" s="176"/>
      <c r="E4" s="176"/>
      <c r="F4" s="176"/>
      <c r="G4" s="176"/>
      <c r="H4" s="176"/>
      <c r="I4" s="176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177" t="s">
        <v>68</v>
      </c>
      <c r="D6" s="177"/>
      <c r="E6" s="177"/>
      <c r="F6" s="177"/>
      <c r="G6" s="177"/>
      <c r="H6" s="6"/>
      <c r="I6" s="99" t="s">
        <v>102</v>
      </c>
    </row>
    <row r="7" spans="1:9" ht="12.75">
      <c r="A7" s="3" t="s">
        <v>82</v>
      </c>
      <c r="B7" s="3"/>
      <c r="C7" s="6"/>
      <c r="D7" s="3"/>
      <c r="E7" s="3"/>
      <c r="F7" s="3"/>
      <c r="G7" s="172" t="s">
        <v>141</v>
      </c>
      <c r="H7" s="6"/>
      <c r="I7" s="99" t="s">
        <v>103</v>
      </c>
    </row>
    <row r="8" spans="1:11" ht="12.75">
      <c r="A8" t="s">
        <v>11</v>
      </c>
      <c r="B8" s="68" t="s">
        <v>99</v>
      </c>
      <c r="C8" s="6"/>
      <c r="D8" s="77" t="s">
        <v>100</v>
      </c>
      <c r="E8" s="3"/>
      <c r="F8" s="3"/>
      <c r="G8" s="173"/>
      <c r="H8" s="6"/>
      <c r="I8" s="99" t="s">
        <v>69</v>
      </c>
      <c r="K8" s="98"/>
    </row>
    <row r="9" spans="1:9" ht="13.5" thickBot="1">
      <c r="A9" s="4" t="s">
        <v>83</v>
      </c>
      <c r="B9" s="76" t="s">
        <v>52</v>
      </c>
      <c r="C9" s="76" t="s">
        <v>101</v>
      </c>
      <c r="D9" s="76" t="s">
        <v>66</v>
      </c>
      <c r="E9" s="7" t="s">
        <v>67</v>
      </c>
      <c r="F9" s="132"/>
      <c r="G9" s="174"/>
      <c r="H9" s="7"/>
      <c r="I9" s="100" t="s">
        <v>108</v>
      </c>
    </row>
    <row r="10" spans="1:9" s="49" customFormat="1" ht="12.75">
      <c r="A10" s="80" t="s">
        <v>51</v>
      </c>
      <c r="B10" s="74">
        <f>+C10+I10</f>
        <v>10129.811405864957</v>
      </c>
      <c r="C10" s="74">
        <f>SUM(D10:G10)</f>
        <v>9627.96403806091</v>
      </c>
      <c r="D10" s="75">
        <f>+Tbl2!L11</f>
        <v>8675.675868890017</v>
      </c>
      <c r="E10" s="75">
        <f>+Tbl2!C11-Tbl2!I11</f>
        <v>471.5297644832335</v>
      </c>
      <c r="F10" s="75"/>
      <c r="G10" s="75">
        <v>480.7584046876603</v>
      </c>
      <c r="H10" s="75"/>
      <c r="I10" s="101">
        <v>501.8473678040465</v>
      </c>
    </row>
    <row r="11" spans="1:9" ht="12.75">
      <c r="A11" s="3"/>
      <c r="B11" s="59"/>
      <c r="C11" s="60"/>
      <c r="D11" s="61"/>
      <c r="E11" s="61"/>
      <c r="F11" s="61"/>
      <c r="G11" s="52"/>
      <c r="H11" s="52"/>
      <c r="I11" s="102"/>
    </row>
    <row r="12" spans="1:10" ht="12.75">
      <c r="A12" s="3" t="s">
        <v>27</v>
      </c>
      <c r="B12" s="67">
        <f>+C12+I12</f>
        <v>9377.500363155124</v>
      </c>
      <c r="C12" s="60">
        <f>SUM(D12:G12)</f>
        <v>9194.071402445696</v>
      </c>
      <c r="D12" s="61">
        <f>+Tbl2!L13</f>
        <v>8265.68984051394</v>
      </c>
      <c r="E12" s="61">
        <f>+Tbl2!C13-Tbl2!I13</f>
        <v>490.07218711085807</v>
      </c>
      <c r="F12" s="61"/>
      <c r="G12" s="52">
        <v>438.3093748208973</v>
      </c>
      <c r="H12" s="52"/>
      <c r="I12" s="102">
        <v>183.428960709429</v>
      </c>
      <c r="J12" s="33"/>
    </row>
    <row r="13" spans="1:9" ht="12.75">
      <c r="A13" s="3" t="s">
        <v>28</v>
      </c>
      <c r="B13" s="67">
        <f>+C13+I13</f>
        <v>9664.294883019145</v>
      </c>
      <c r="C13" s="60">
        <f aca="true" t="shared" si="0" ref="C13:C39">SUM(D13:G13)</f>
        <v>9274.966653927044</v>
      </c>
      <c r="D13" s="61">
        <f>+Tbl2!L14</f>
        <v>8366.854624960288</v>
      </c>
      <c r="E13" s="61">
        <f>+Tbl2!C14-Tbl2!I14</f>
        <v>457.61466071761606</v>
      </c>
      <c r="F13" s="61"/>
      <c r="G13" s="52">
        <v>450.49736824913947</v>
      </c>
      <c r="H13" s="52"/>
      <c r="I13" s="102">
        <v>389.3282290921015</v>
      </c>
    </row>
    <row r="14" spans="1:9" ht="12.75">
      <c r="A14" s="3" t="s">
        <v>50</v>
      </c>
      <c r="B14" s="67">
        <f>+C14+I14</f>
        <v>9769.784816001957</v>
      </c>
      <c r="C14" s="66">
        <f t="shared" si="0"/>
        <v>9603.426308062712</v>
      </c>
      <c r="D14" s="61">
        <f>+Tbl2!L15</f>
        <v>8746.806203808907</v>
      </c>
      <c r="E14" s="61">
        <f>+Tbl2!C15-Tbl2!I15</f>
        <v>323.6281477244538</v>
      </c>
      <c r="F14" s="61"/>
      <c r="G14" s="52">
        <v>532.9919565293518</v>
      </c>
      <c r="H14" s="52"/>
      <c r="I14" s="102">
        <v>166.35850793924513</v>
      </c>
    </row>
    <row r="15" spans="1:9" ht="12.75">
      <c r="A15" s="3" t="s">
        <v>29</v>
      </c>
      <c r="B15" s="67">
        <f>+C15+I15</f>
        <v>9656.436933844272</v>
      </c>
      <c r="C15" s="60">
        <f t="shared" si="0"/>
        <v>9439.141325506234</v>
      </c>
      <c r="D15" s="61">
        <f>+Tbl2!L16</f>
        <v>8620.067096497085</v>
      </c>
      <c r="E15" s="61">
        <f>+Tbl2!C16-Tbl2!I16</f>
        <v>347.2166824565229</v>
      </c>
      <c r="F15" s="61"/>
      <c r="G15" s="52">
        <v>471.857546552627</v>
      </c>
      <c r="H15" s="52"/>
      <c r="I15" s="102">
        <v>217.29560833803848</v>
      </c>
    </row>
    <row r="16" spans="1:9" ht="12.75">
      <c r="A16" s="3" t="s">
        <v>30</v>
      </c>
      <c r="B16" s="67">
        <f>+C16+I16</f>
        <v>9560.387524107031</v>
      </c>
      <c r="C16" s="60">
        <f t="shared" si="0"/>
        <v>9223.707037148746</v>
      </c>
      <c r="D16" s="61">
        <f>+Tbl2!L17</f>
        <v>8222.525866808552</v>
      </c>
      <c r="E16" s="61">
        <f>+Tbl2!C17-Tbl2!I17</f>
        <v>534.4039661352435</v>
      </c>
      <c r="F16" s="61"/>
      <c r="G16" s="52">
        <v>466.7772042049506</v>
      </c>
      <c r="H16" s="52"/>
      <c r="I16" s="102">
        <v>336.6804869582839</v>
      </c>
    </row>
    <row r="17" spans="1:9" ht="12.75">
      <c r="A17" s="3"/>
      <c r="B17" s="60"/>
      <c r="C17" s="60"/>
      <c r="D17" s="61"/>
      <c r="E17" s="61"/>
      <c r="F17" s="61"/>
      <c r="G17" s="52"/>
      <c r="H17" s="52"/>
      <c r="I17" s="102"/>
    </row>
    <row r="18" spans="1:9" ht="12.75">
      <c r="A18" s="3" t="s">
        <v>31</v>
      </c>
      <c r="B18" s="60">
        <f>+C18+I18</f>
        <v>8813.191475362706</v>
      </c>
      <c r="C18" s="60">
        <f t="shared" si="0"/>
        <v>8568.05182566889</v>
      </c>
      <c r="D18" s="61">
        <f>+Tbl2!L19</f>
        <v>7582.14310028627</v>
      </c>
      <c r="E18" s="61">
        <f>+Tbl2!C19-Tbl2!I19</f>
        <v>542.3965985746163</v>
      </c>
      <c r="F18" s="61"/>
      <c r="G18" s="52">
        <v>443.51212680800296</v>
      </c>
      <c r="H18" s="52"/>
      <c r="I18" s="102">
        <v>245.13964969381504</v>
      </c>
    </row>
    <row r="19" spans="1:9" ht="12.75">
      <c r="A19" s="3" t="s">
        <v>32</v>
      </c>
      <c r="B19" s="60">
        <f>+C19+I19</f>
        <v>9035.119593641773</v>
      </c>
      <c r="C19" s="60">
        <f t="shared" si="0"/>
        <v>8708.465537258555</v>
      </c>
      <c r="D19" s="61">
        <f>+Tbl2!L20</f>
        <v>7731.503327850088</v>
      </c>
      <c r="E19" s="61">
        <f>+Tbl2!C20-Tbl2!I20</f>
        <v>558.9647715594319</v>
      </c>
      <c r="F19" s="61"/>
      <c r="G19" s="52">
        <v>417.99743784903427</v>
      </c>
      <c r="H19" s="52"/>
      <c r="I19" s="102">
        <v>326.65405638321874</v>
      </c>
    </row>
    <row r="20" spans="1:9" ht="12.75">
      <c r="A20" s="3" t="s">
        <v>33</v>
      </c>
      <c r="B20" s="60">
        <f>+C20+I20</f>
        <v>9015.644272682128</v>
      </c>
      <c r="C20" s="60">
        <f t="shared" si="0"/>
        <v>8700.529175354874</v>
      </c>
      <c r="D20" s="61">
        <f>+Tbl2!L21</f>
        <v>7804.905837547623</v>
      </c>
      <c r="E20" s="61">
        <f>+Tbl2!C21-Tbl2!I21</f>
        <v>463.5833633597431</v>
      </c>
      <c r="F20" s="61"/>
      <c r="G20" s="52">
        <v>432.03997444750746</v>
      </c>
      <c r="H20" s="52"/>
      <c r="I20" s="102">
        <v>315.11509732725403</v>
      </c>
    </row>
    <row r="21" spans="1:9" ht="12.75">
      <c r="A21" s="3" t="s">
        <v>34</v>
      </c>
      <c r="B21" s="60">
        <f>+C21+I21</f>
        <v>8774.680318435647</v>
      </c>
      <c r="C21" s="60">
        <f t="shared" si="0"/>
        <v>8534.970236310837</v>
      </c>
      <c r="D21" s="61">
        <f>+Tbl2!L22</f>
        <v>7574.869038342476</v>
      </c>
      <c r="E21" s="61">
        <f>+Tbl2!C22-Tbl2!I22</f>
        <v>554.8786329099621</v>
      </c>
      <c r="F21" s="61"/>
      <c r="G21" s="52">
        <v>405.2225650583983</v>
      </c>
      <c r="H21" s="52"/>
      <c r="I21" s="102">
        <v>239.71008212480922</v>
      </c>
    </row>
    <row r="22" spans="1:9" ht="12.75">
      <c r="A22" s="3" t="s">
        <v>35</v>
      </c>
      <c r="B22" s="60">
        <f>+C22+I22</f>
        <v>9733.051772472125</v>
      </c>
      <c r="C22" s="60">
        <f t="shared" si="0"/>
        <v>9358.32695351943</v>
      </c>
      <c r="D22" s="61">
        <f>+Tbl2!L23</f>
        <v>8384.132160733094</v>
      </c>
      <c r="E22" s="61">
        <f>+Tbl2!C23-Tbl2!I23</f>
        <v>512.6938644778129</v>
      </c>
      <c r="F22" s="61"/>
      <c r="G22" s="52">
        <v>461.5009283085242</v>
      </c>
      <c r="H22" s="52"/>
      <c r="I22" s="102">
        <v>374.7248189526943</v>
      </c>
    </row>
    <row r="23" spans="1:9" ht="12.75">
      <c r="A23" s="3"/>
      <c r="B23" s="60"/>
      <c r="C23" s="60"/>
      <c r="D23" s="61"/>
      <c r="E23" s="61"/>
      <c r="F23" s="61"/>
      <c r="G23" s="52"/>
      <c r="H23" s="52"/>
      <c r="I23" s="102"/>
    </row>
    <row r="24" spans="1:9" ht="12.75">
      <c r="A24" s="3" t="s">
        <v>36</v>
      </c>
      <c r="B24" s="60">
        <f>+C24+I24</f>
        <v>9213.757376316804</v>
      </c>
      <c r="C24" s="60">
        <f t="shared" si="0"/>
        <v>8649.67841320563</v>
      </c>
      <c r="D24" s="61">
        <f>+Tbl2!L25</f>
        <v>7888.328617924982</v>
      </c>
      <c r="E24" s="61">
        <f>+Tbl2!C25-Tbl2!I25</f>
        <v>356.8380768587176</v>
      </c>
      <c r="F24" s="61"/>
      <c r="G24" s="52">
        <v>404.5117184219286</v>
      </c>
      <c r="H24" s="52"/>
      <c r="I24" s="102">
        <v>564.0789631111743</v>
      </c>
    </row>
    <row r="25" spans="1:9" ht="12.75">
      <c r="A25" s="3" t="s">
        <v>37</v>
      </c>
      <c r="B25" s="60">
        <f>+C25+I25</f>
        <v>9278.741876454407</v>
      </c>
      <c r="C25" s="60">
        <f t="shared" si="0"/>
        <v>9194.83451237571</v>
      </c>
      <c r="D25" s="61">
        <f>+Tbl2!L26</f>
        <v>8015.949710175585</v>
      </c>
      <c r="E25" s="61">
        <f>+Tbl2!C26-Tbl2!I26</f>
        <v>729.3798307594661</v>
      </c>
      <c r="F25" s="61"/>
      <c r="G25" s="52">
        <v>449.50497144066003</v>
      </c>
      <c r="H25" s="52"/>
      <c r="I25" s="102">
        <v>83.90736407869684</v>
      </c>
    </row>
    <row r="26" spans="1:9" ht="12.75">
      <c r="A26" s="3" t="s">
        <v>38</v>
      </c>
      <c r="B26" s="60">
        <f>+C26+I26</f>
        <v>8427.104337667392</v>
      </c>
      <c r="C26" s="60">
        <f t="shared" si="0"/>
        <v>8237.039076115678</v>
      </c>
      <c r="D26" s="61">
        <f>+Tbl2!L27</f>
        <v>7342.383639726331</v>
      </c>
      <c r="E26" s="61">
        <f>+Tbl2!C27-Tbl2!I27</f>
        <v>479.01378806584034</v>
      </c>
      <c r="F26" s="61"/>
      <c r="G26" s="52">
        <v>415.64164832350576</v>
      </c>
      <c r="H26" s="52"/>
      <c r="I26" s="102">
        <v>190.06526155171397</v>
      </c>
    </row>
    <row r="27" spans="1:9" ht="12.75">
      <c r="A27" s="3" t="s">
        <v>39</v>
      </c>
      <c r="B27" s="60">
        <f>+C27+I27</f>
        <v>11182.829578336754</v>
      </c>
      <c r="C27" s="60">
        <f t="shared" si="0"/>
        <v>10585.286114253897</v>
      </c>
      <c r="D27" s="61">
        <f>+Tbl2!L28</f>
        <v>9559.59232657453</v>
      </c>
      <c r="E27" s="61">
        <f>+Tbl2!C28-Tbl2!I28</f>
        <v>506.7873210405287</v>
      </c>
      <c r="F27" s="61"/>
      <c r="G27" s="52">
        <v>518.9064666388383</v>
      </c>
      <c r="H27" s="52"/>
      <c r="I27" s="102">
        <v>597.5434640828579</v>
      </c>
    </row>
    <row r="28" spans="1:9" ht="12.75">
      <c r="A28" s="3" t="s">
        <v>40</v>
      </c>
      <c r="B28" s="60">
        <f>+C28+I28</f>
        <v>10466.435721505082</v>
      </c>
      <c r="C28" s="60">
        <f t="shared" si="0"/>
        <v>10422.423198552666</v>
      </c>
      <c r="D28" s="61">
        <f>+Tbl2!L29</f>
        <v>9248.07097111052</v>
      </c>
      <c r="E28" s="61">
        <f>+Tbl2!C29-Tbl2!I29</f>
        <v>607.6153994596771</v>
      </c>
      <c r="F28" s="61"/>
      <c r="G28" s="52">
        <v>566.7368279824689</v>
      </c>
      <c r="H28" s="52"/>
      <c r="I28" s="102">
        <v>44.01252295241608</v>
      </c>
    </row>
    <row r="29" spans="1:9" ht="12.75">
      <c r="A29" s="3"/>
      <c r="B29" s="60"/>
      <c r="C29" s="60"/>
      <c r="D29" s="61"/>
      <c r="E29" s="61"/>
      <c r="F29" s="61"/>
      <c r="G29" s="52"/>
      <c r="H29" s="52"/>
      <c r="I29" s="102"/>
    </row>
    <row r="30" spans="1:9" ht="12.75">
      <c r="A30" s="136" t="s">
        <v>110</v>
      </c>
      <c r="B30" s="60">
        <f>+C30+I30</f>
        <v>13229.30893741701</v>
      </c>
      <c r="C30" s="60">
        <f t="shared" si="0"/>
        <v>11740.395033028528</v>
      </c>
      <c r="D30" s="61">
        <f>+Tbl2!L31</f>
        <v>10679.050691387249</v>
      </c>
      <c r="E30" s="61">
        <f>+Tbl2!C31-Tbl2!I31</f>
        <v>460.2022495039255</v>
      </c>
      <c r="F30" s="61"/>
      <c r="G30" s="52">
        <v>601.1420921373534</v>
      </c>
      <c r="H30" s="52"/>
      <c r="I30" s="102">
        <v>1488.9139043884825</v>
      </c>
    </row>
    <row r="31" spans="1:9" ht="12.75">
      <c r="A31" s="3" t="s">
        <v>42</v>
      </c>
      <c r="B31" s="60">
        <f>+C31+I31</f>
        <v>9368.785496400587</v>
      </c>
      <c r="C31" s="60">
        <f t="shared" si="0"/>
        <v>9102.655171127597</v>
      </c>
      <c r="D31" s="61">
        <f>+Tbl2!L32</f>
        <v>8021.02707403253</v>
      </c>
      <c r="E31" s="61">
        <f>+Tbl2!C32-Tbl2!I32</f>
        <v>650.3209492938458</v>
      </c>
      <c r="F31" s="61"/>
      <c r="G31" s="52">
        <v>431.30714780122054</v>
      </c>
      <c r="H31" s="52"/>
      <c r="I31" s="102">
        <v>266.13032527299004</v>
      </c>
    </row>
    <row r="32" spans="1:9" ht="12.75">
      <c r="A32" s="3" t="s">
        <v>43</v>
      </c>
      <c r="B32" s="60">
        <f>+C32+I32</f>
        <v>9371.097652570545</v>
      </c>
      <c r="C32" s="60">
        <f t="shared" si="0"/>
        <v>8719.624811462472</v>
      </c>
      <c r="D32" s="61">
        <f>+Tbl2!L33</f>
        <v>7692.70366097091</v>
      </c>
      <c r="E32" s="61">
        <f>+Tbl2!C33-Tbl2!I33</f>
        <v>607.7459848299331</v>
      </c>
      <c r="F32" s="61"/>
      <c r="G32" s="52">
        <v>419.1751656616287</v>
      </c>
      <c r="H32" s="52"/>
      <c r="I32" s="102">
        <v>651.4728411080723</v>
      </c>
    </row>
    <row r="33" spans="1:9" ht="12.75">
      <c r="A33" s="3" t="s">
        <v>44</v>
      </c>
      <c r="B33" s="60">
        <f>+C33+I33</f>
        <v>9288.770237479894</v>
      </c>
      <c r="C33" s="60">
        <f t="shared" si="0"/>
        <v>8903.02498099838</v>
      </c>
      <c r="D33" s="61">
        <f>+Tbl2!L34</f>
        <v>7870.595092268443</v>
      </c>
      <c r="E33" s="61">
        <f>+Tbl2!C34-Tbl2!I34</f>
        <v>597.6782133321976</v>
      </c>
      <c r="F33" s="61"/>
      <c r="G33" s="52">
        <v>434.7516753977396</v>
      </c>
      <c r="H33" s="52"/>
      <c r="I33" s="102">
        <v>385.7452564815133</v>
      </c>
    </row>
    <row r="34" spans="1:9" ht="12.75">
      <c r="A34" s="3" t="s">
        <v>45</v>
      </c>
      <c r="B34" s="60">
        <f>+C34+I34</f>
        <v>10922.536578003203</v>
      </c>
      <c r="C34" s="60">
        <f t="shared" si="0"/>
        <v>10390.454162625154</v>
      </c>
      <c r="D34" s="61">
        <f>+Tbl2!L35</f>
        <v>9183.441759055639</v>
      </c>
      <c r="E34" s="61">
        <f>+Tbl2!C35-Tbl2!I35</f>
        <v>708.6141478929876</v>
      </c>
      <c r="F34" s="61"/>
      <c r="G34" s="52">
        <v>498.39825567652804</v>
      </c>
      <c r="H34" s="52"/>
      <c r="I34" s="102">
        <v>532.0824153780492</v>
      </c>
    </row>
    <row r="35" spans="2:9" ht="12.75">
      <c r="B35" s="32"/>
      <c r="C35" s="60"/>
      <c r="D35" s="61"/>
      <c r="E35" s="61"/>
      <c r="F35" s="61"/>
      <c r="G35" s="52"/>
      <c r="H35" s="52"/>
      <c r="I35" s="102"/>
    </row>
    <row r="36" spans="1:10" ht="12.75">
      <c r="A36" s="3" t="s">
        <v>46</v>
      </c>
      <c r="B36" s="60">
        <f>+C36+I36</f>
        <v>9487.535539780794</v>
      </c>
      <c r="C36" s="60">
        <f t="shared" si="0"/>
        <v>9023.719309444035</v>
      </c>
      <c r="D36" s="61">
        <f>+Tbl2!L37</f>
        <v>8242.311608836391</v>
      </c>
      <c r="E36" s="61">
        <f>+Tbl2!C37-Tbl2!I37</f>
        <v>319.24812311885944</v>
      </c>
      <c r="F36" s="61"/>
      <c r="G36" s="52">
        <v>462.1595774887841</v>
      </c>
      <c r="H36" s="52"/>
      <c r="I36" s="102">
        <v>463.8162303367596</v>
      </c>
      <c r="J36" s="33"/>
    </row>
    <row r="37" spans="1:9" ht="12.75">
      <c r="A37" s="3" t="s">
        <v>47</v>
      </c>
      <c r="B37" s="60">
        <f>+C37+I37</f>
        <v>8783.254097474699</v>
      </c>
      <c r="C37" s="60">
        <f t="shared" si="0"/>
        <v>8522.427822866046</v>
      </c>
      <c r="D37" s="61">
        <f>+Tbl2!L38</f>
        <v>7801.541109592977</v>
      </c>
      <c r="E37" s="61">
        <f>+Tbl2!C38-Tbl2!I38</f>
        <v>301.6019538447763</v>
      </c>
      <c r="F37" s="61"/>
      <c r="G37" s="52">
        <v>419.2847594282935</v>
      </c>
      <c r="H37" s="52"/>
      <c r="I37" s="102">
        <v>260.82627460865365</v>
      </c>
    </row>
    <row r="38" spans="1:9" ht="12.75">
      <c r="A38" s="3" t="s">
        <v>48</v>
      </c>
      <c r="B38" s="60">
        <f>+C38+I38</f>
        <v>9534.111428376127</v>
      </c>
      <c r="C38" s="60">
        <f t="shared" si="0"/>
        <v>8998.108858042302</v>
      </c>
      <c r="D38" s="61">
        <f>+Tbl2!L39</f>
        <v>8123.132099329571</v>
      </c>
      <c r="E38" s="61">
        <f>+Tbl2!C39-Tbl2!I39</f>
        <v>417.25152656189493</v>
      </c>
      <c r="F38" s="61"/>
      <c r="G38" s="52">
        <v>457.7252321508355</v>
      </c>
      <c r="H38" s="52"/>
      <c r="I38" s="102">
        <v>536.0025703338247</v>
      </c>
    </row>
    <row r="39" spans="1:9" ht="12.75">
      <c r="A39" s="8" t="s">
        <v>49</v>
      </c>
      <c r="B39" s="51">
        <f>+C39+I39</f>
        <v>11629.01282402838</v>
      </c>
      <c r="C39" s="51">
        <f t="shared" si="0"/>
        <v>11227.56591261252</v>
      </c>
      <c r="D39" s="51">
        <f>+Tbl2!L40</f>
        <v>10098.588950598178</v>
      </c>
      <c r="E39" s="134">
        <f>+Tbl2!C40-Tbl2!I40</f>
        <v>588.6061988432612</v>
      </c>
      <c r="F39" s="51"/>
      <c r="G39" s="51">
        <v>540.3707631710801</v>
      </c>
      <c r="H39" s="51"/>
      <c r="I39" s="103">
        <v>401.4469114158602</v>
      </c>
    </row>
    <row r="40" spans="1:9" ht="12.75">
      <c r="A40" s="3" t="s">
        <v>74</v>
      </c>
      <c r="I40" s="33"/>
    </row>
    <row r="41" ht="12.75">
      <c r="A41" s="93" t="s">
        <v>109</v>
      </c>
    </row>
    <row r="42" ht="12.75">
      <c r="A42" t="s">
        <v>132</v>
      </c>
    </row>
    <row r="44" ht="12.75">
      <c r="A44" s="69"/>
    </row>
  </sheetData>
  <sheetProtection password="C935" sheet="1" objects="1" scenarios="1"/>
  <mergeCells count="5"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1" r:id="rId1"/>
  <headerFooter alignWithMargins="0">
    <oddFooter>&amp;L&amp;"Arial,Italic"&amp;9MSDE-DBS    11  / 2006&amp;C- 1 -&amp;R&amp;"Arial,Italic"&amp;9Selected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="85" zoomScaleNormal="85" workbookViewId="0" topLeftCell="C1">
      <selection activeCell="J35" sqref="J35"/>
    </sheetView>
  </sheetViews>
  <sheetFormatPr defaultColWidth="9.140625" defaultRowHeight="12.75"/>
  <cols>
    <col min="1" max="1" width="14.7109375" style="14" customWidth="1"/>
    <col min="2" max="2" width="13.851562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3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1.28125" style="16" bestFit="1" customWidth="1"/>
    <col min="16" max="16384" width="9.140625" style="16" customWidth="1"/>
  </cols>
  <sheetData>
    <row r="1" spans="1:14" ht="12.7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3" spans="1:14" ht="12.75">
      <c r="A3" s="194" t="s">
        <v>143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ht="12.75">
      <c r="A4" s="25"/>
    </row>
    <row r="5" spans="1:14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thickTop="1">
      <c r="A6" s="3" t="s">
        <v>82</v>
      </c>
      <c r="B6" s="18" t="s">
        <v>52</v>
      </c>
      <c r="C6" s="18"/>
      <c r="D6" s="18" t="s">
        <v>2</v>
      </c>
      <c r="E6" s="18" t="s">
        <v>3</v>
      </c>
      <c r="F6" s="18" t="s">
        <v>6</v>
      </c>
      <c r="G6" s="18" t="s">
        <v>8</v>
      </c>
      <c r="H6" s="18"/>
      <c r="I6" s="18" t="s">
        <v>13</v>
      </c>
      <c r="J6" s="18"/>
      <c r="K6" s="18" t="s">
        <v>12</v>
      </c>
      <c r="L6" s="18"/>
      <c r="M6" s="18" t="s">
        <v>21</v>
      </c>
      <c r="N6" s="18"/>
    </row>
    <row r="7" spans="1:14" ht="12.75">
      <c r="A7" t="s">
        <v>11</v>
      </c>
      <c r="B7" s="18" t="s">
        <v>53</v>
      </c>
      <c r="C7" s="18" t="s">
        <v>0</v>
      </c>
      <c r="D7" s="18" t="s">
        <v>0</v>
      </c>
      <c r="E7" s="18" t="s">
        <v>5</v>
      </c>
      <c r="F7" s="18" t="s">
        <v>3</v>
      </c>
      <c r="G7" s="18" t="s">
        <v>3</v>
      </c>
      <c r="H7" s="18" t="s">
        <v>10</v>
      </c>
      <c r="I7" s="18" t="s">
        <v>14</v>
      </c>
      <c r="J7" s="18" t="s">
        <v>16</v>
      </c>
      <c r="K7" s="18" t="s">
        <v>17</v>
      </c>
      <c r="L7" s="18" t="s">
        <v>19</v>
      </c>
      <c r="M7" s="18" t="s">
        <v>22</v>
      </c>
      <c r="N7" s="115" t="s">
        <v>112</v>
      </c>
    </row>
    <row r="8" spans="1:14" ht="13.5" thickBot="1">
      <c r="A8" s="4" t="s">
        <v>83</v>
      </c>
      <c r="B8" s="21" t="s">
        <v>56</v>
      </c>
      <c r="C8" s="21" t="s">
        <v>1</v>
      </c>
      <c r="D8" s="21" t="s">
        <v>1</v>
      </c>
      <c r="E8" s="21" t="s">
        <v>4</v>
      </c>
      <c r="F8" s="21" t="s">
        <v>7</v>
      </c>
      <c r="G8" s="21" t="s">
        <v>9</v>
      </c>
      <c r="H8" s="21" t="s">
        <v>11</v>
      </c>
      <c r="I8" s="21" t="s">
        <v>15</v>
      </c>
      <c r="J8" s="21" t="s">
        <v>15</v>
      </c>
      <c r="K8" s="21" t="s">
        <v>18</v>
      </c>
      <c r="L8" s="21" t="s">
        <v>20</v>
      </c>
      <c r="M8" s="21" t="s">
        <v>20</v>
      </c>
      <c r="N8" s="7" t="s">
        <v>24</v>
      </c>
    </row>
    <row r="9" spans="1:14" ht="12.75">
      <c r="A9" s="80" t="s">
        <v>51</v>
      </c>
      <c r="B9" s="73">
        <f>SUM(B11:B38)</f>
        <v>8074314082.179998</v>
      </c>
      <c r="C9" s="73">
        <f>SUM(C11:C38)</f>
        <v>223172027.75000003</v>
      </c>
      <c r="D9" s="73">
        <f aca="true" t="shared" si="0" ref="D9:N9">SUM(D11:D38)</f>
        <v>542020800.1399999</v>
      </c>
      <c r="E9" s="73">
        <f t="shared" si="0"/>
        <v>3219392786.62</v>
      </c>
      <c r="F9" s="73">
        <f t="shared" si="0"/>
        <v>197788641.68999994</v>
      </c>
      <c r="G9" s="73">
        <f t="shared" si="0"/>
        <v>91549877.49</v>
      </c>
      <c r="H9" s="73">
        <f t="shared" si="0"/>
        <v>835431827.8699999</v>
      </c>
      <c r="I9" s="73">
        <f t="shared" si="0"/>
        <v>49653081.76999999</v>
      </c>
      <c r="J9" s="73">
        <f t="shared" si="0"/>
        <v>40755187.52</v>
      </c>
      <c r="K9" s="73">
        <f t="shared" si="0"/>
        <v>395439721.47</v>
      </c>
      <c r="L9" s="73">
        <f t="shared" si="0"/>
        <v>526092862.46</v>
      </c>
      <c r="M9" s="73">
        <f t="shared" si="0"/>
        <v>155419852.44999996</v>
      </c>
      <c r="N9" s="73">
        <f t="shared" si="0"/>
        <v>1797597414.95</v>
      </c>
    </row>
    <row r="10" spans="2:22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2.75">
      <c r="A11" s="81" t="s">
        <v>27</v>
      </c>
      <c r="B11" s="165">
        <f>SUM(C11:N11)</f>
        <v>88230446.50999999</v>
      </c>
      <c r="C11" s="165">
        <v>1809481.32</v>
      </c>
      <c r="D11" s="165">
        <v>4699159</v>
      </c>
      <c r="E11" s="165">
        <v>34771118.71</v>
      </c>
      <c r="F11" s="165">
        <v>2565356</v>
      </c>
      <c r="G11" s="165">
        <v>919373</v>
      </c>
      <c r="H11" s="165">
        <v>10182902.8</v>
      </c>
      <c r="I11" s="165">
        <v>486060</v>
      </c>
      <c r="J11" s="165">
        <v>502921</v>
      </c>
      <c r="K11" s="165">
        <v>4702953.24</v>
      </c>
      <c r="L11" s="165">
        <v>6293154.76</v>
      </c>
      <c r="M11" s="165">
        <v>1274906.89</v>
      </c>
      <c r="N11" s="165">
        <v>20023059.79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2.75">
      <c r="A12" s="81" t="s">
        <v>28</v>
      </c>
      <c r="B12" s="165">
        <f>SUM(C12:N12)</f>
        <v>662720662.3900001</v>
      </c>
      <c r="C12" s="165">
        <v>18872995.790000003</v>
      </c>
      <c r="D12" s="165">
        <v>46505300.60999998</v>
      </c>
      <c r="E12" s="165">
        <v>258563505.53000003</v>
      </c>
      <c r="F12" s="165">
        <v>17479521.91</v>
      </c>
      <c r="G12" s="165">
        <v>10409767.23</v>
      </c>
      <c r="H12" s="165">
        <v>64155012.17</v>
      </c>
      <c r="I12" s="165">
        <v>2625712.09</v>
      </c>
      <c r="J12" s="165">
        <v>0</v>
      </c>
      <c r="K12" s="165">
        <v>32697766.189999998</v>
      </c>
      <c r="L12" s="165">
        <v>42543943.809999995</v>
      </c>
      <c r="M12" s="165">
        <v>11057120.389999999</v>
      </c>
      <c r="N12" s="165">
        <v>157810016.67000002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2.75">
      <c r="A13" s="81" t="s">
        <v>50</v>
      </c>
      <c r="B13" s="165">
        <f>SUM(C13:N13)</f>
        <v>834942320.98</v>
      </c>
      <c r="C13" s="165">
        <v>48156729.73</v>
      </c>
      <c r="D13" s="165">
        <v>48602872.23</v>
      </c>
      <c r="E13" s="165">
        <v>280806623.70000005</v>
      </c>
      <c r="F13" s="165">
        <v>30036409.980000004</v>
      </c>
      <c r="G13" s="165">
        <v>23151690.900000002</v>
      </c>
      <c r="H13" s="165">
        <v>120954731.46000001</v>
      </c>
      <c r="I13" s="165">
        <v>9749978.73</v>
      </c>
      <c r="J13" s="165">
        <v>1900.730000000447</v>
      </c>
      <c r="K13" s="165">
        <v>28136919.900000002</v>
      </c>
      <c r="L13" s="165">
        <v>57136608.28</v>
      </c>
      <c r="M13" s="165">
        <v>10971467.08</v>
      </c>
      <c r="N13" s="165">
        <v>177236388.26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2.75">
      <c r="A14" s="81" t="s">
        <v>29</v>
      </c>
      <c r="B14" s="165">
        <f>SUM(C14:N14)</f>
        <v>989739122.3800001</v>
      </c>
      <c r="C14" s="165">
        <v>27459389.46</v>
      </c>
      <c r="D14" s="165">
        <v>62637463.27000001</v>
      </c>
      <c r="E14" s="165">
        <v>388497731.9400001</v>
      </c>
      <c r="F14" s="165">
        <v>23887597.610000014</v>
      </c>
      <c r="G14" s="165">
        <v>8417749.750000002</v>
      </c>
      <c r="H14" s="165">
        <v>102358600.79000002</v>
      </c>
      <c r="I14" s="165">
        <v>5960474.589999999</v>
      </c>
      <c r="J14" s="165">
        <v>11554639.96</v>
      </c>
      <c r="K14" s="165">
        <v>36407330.15</v>
      </c>
      <c r="L14" s="165">
        <v>62914573.75</v>
      </c>
      <c r="M14" s="165">
        <v>19809463.28</v>
      </c>
      <c r="N14" s="165">
        <v>239834107.82999998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2.75">
      <c r="A15" s="81" t="s">
        <v>30</v>
      </c>
      <c r="B15" s="165">
        <f>SUM(C15:N15)</f>
        <v>151544035.15999997</v>
      </c>
      <c r="C15" s="165">
        <v>3806449.43</v>
      </c>
      <c r="D15" s="165">
        <v>9382706.669999998</v>
      </c>
      <c r="E15" s="165">
        <v>65045577.29999998</v>
      </c>
      <c r="F15" s="165">
        <v>2790736.46</v>
      </c>
      <c r="G15" s="165">
        <v>749156.67</v>
      </c>
      <c r="H15" s="165">
        <v>15008009.379999995</v>
      </c>
      <c r="I15" s="165">
        <v>1003959.59</v>
      </c>
      <c r="J15" s="165">
        <v>838496.15</v>
      </c>
      <c r="K15" s="165">
        <v>8780171.909999998</v>
      </c>
      <c r="L15" s="165">
        <v>10964639.219999999</v>
      </c>
      <c r="M15" s="165">
        <v>2664280.38</v>
      </c>
      <c r="N15" s="165">
        <v>30509852.000000004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2.75">
      <c r="A16" s="81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.75">
      <c r="A17" s="81" t="s">
        <v>31</v>
      </c>
      <c r="B17" s="165">
        <f>SUM(C17:N17)</f>
        <v>45431572.19000001</v>
      </c>
      <c r="C17" s="165">
        <v>1055151.97</v>
      </c>
      <c r="D17" s="165">
        <v>3373069.25</v>
      </c>
      <c r="E17" s="165">
        <v>19151265.590000004</v>
      </c>
      <c r="F17" s="165">
        <v>874644.6</v>
      </c>
      <c r="G17" s="165">
        <v>737862.46</v>
      </c>
      <c r="H17" s="165">
        <v>3890127.19</v>
      </c>
      <c r="I17" s="165">
        <v>494938.01</v>
      </c>
      <c r="J17" s="165">
        <v>321538.31</v>
      </c>
      <c r="K17" s="165">
        <v>2876024.88</v>
      </c>
      <c r="L17" s="165">
        <v>2608237.06</v>
      </c>
      <c r="M17" s="165">
        <v>463495.63</v>
      </c>
      <c r="N17" s="165">
        <v>9585217.239999998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2.75">
      <c r="A18" s="81" t="s">
        <v>32</v>
      </c>
      <c r="B18" s="165">
        <f>SUM(C18:N18)</f>
        <v>241314121.7</v>
      </c>
      <c r="C18" s="165">
        <v>3886890.02</v>
      </c>
      <c r="D18" s="165">
        <v>18027731.949999996</v>
      </c>
      <c r="E18" s="165">
        <v>99356415.11999997</v>
      </c>
      <c r="F18" s="165">
        <v>8296261.6499999985</v>
      </c>
      <c r="G18" s="165">
        <v>1928012.4</v>
      </c>
      <c r="H18" s="165">
        <v>21465575.650000002</v>
      </c>
      <c r="I18" s="165">
        <v>1036664.14</v>
      </c>
      <c r="J18" s="165">
        <v>2054152.61</v>
      </c>
      <c r="K18" s="165">
        <v>15489076.959999999</v>
      </c>
      <c r="L18" s="165">
        <v>18023481.96</v>
      </c>
      <c r="M18" s="165">
        <v>4935236.2</v>
      </c>
      <c r="N18" s="165">
        <v>46814623.04000001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.75">
      <c r="A19" s="81" t="s">
        <v>33</v>
      </c>
      <c r="B19" s="165">
        <f>SUM(C19:N19)</f>
        <v>137467805.23000002</v>
      </c>
      <c r="C19" s="165">
        <v>3103330.68</v>
      </c>
      <c r="D19" s="165">
        <v>10979743.4</v>
      </c>
      <c r="E19" s="165">
        <v>54207475.04</v>
      </c>
      <c r="F19" s="165">
        <v>2763119.79</v>
      </c>
      <c r="G19" s="165">
        <v>1307985.55</v>
      </c>
      <c r="H19" s="165">
        <v>14872530.870000001</v>
      </c>
      <c r="I19" s="165">
        <v>673913.23</v>
      </c>
      <c r="J19" s="165">
        <v>1288660.48</v>
      </c>
      <c r="K19" s="165">
        <v>7324587.53</v>
      </c>
      <c r="L19" s="165">
        <v>9209097.64</v>
      </c>
      <c r="M19" s="165">
        <v>3126833.89</v>
      </c>
      <c r="N19" s="165">
        <v>28610527.13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2.75">
      <c r="A20" s="81" t="s">
        <v>34</v>
      </c>
      <c r="B20" s="165">
        <f>SUM(C20:N20)</f>
        <v>214450838.08000004</v>
      </c>
      <c r="C20" s="165">
        <v>5814320.569999998</v>
      </c>
      <c r="D20" s="165">
        <v>16316078.240000002</v>
      </c>
      <c r="E20" s="165">
        <v>88756547.79000002</v>
      </c>
      <c r="F20" s="165">
        <v>8043159.329999999</v>
      </c>
      <c r="G20" s="165">
        <v>1249863.09</v>
      </c>
      <c r="H20" s="165">
        <v>19506728.130000003</v>
      </c>
      <c r="I20" s="165">
        <v>2251273.72</v>
      </c>
      <c r="J20" s="165">
        <v>1465787.29</v>
      </c>
      <c r="K20" s="165">
        <v>13941956.98</v>
      </c>
      <c r="L20" s="165">
        <v>14031911.09</v>
      </c>
      <c r="M20" s="165">
        <v>5384220.2700000005</v>
      </c>
      <c r="N20" s="165">
        <v>37688991.58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81" t="s">
        <v>35</v>
      </c>
      <c r="B21" s="165">
        <f>SUM(C21:N21)</f>
        <v>43096499.37</v>
      </c>
      <c r="C21" s="165">
        <v>1087341.98</v>
      </c>
      <c r="D21" s="165">
        <v>3305785.5</v>
      </c>
      <c r="E21" s="165">
        <v>17395460.37</v>
      </c>
      <c r="F21" s="165">
        <v>1411455.58</v>
      </c>
      <c r="G21" s="165">
        <v>667173.28</v>
      </c>
      <c r="H21" s="165">
        <v>3905458.17</v>
      </c>
      <c r="I21" s="165">
        <v>400097</v>
      </c>
      <c r="J21" s="165">
        <v>228082</v>
      </c>
      <c r="K21" s="165">
        <v>2361032.15</v>
      </c>
      <c r="L21" s="165">
        <v>2774738</v>
      </c>
      <c r="M21" s="165">
        <v>977884.69</v>
      </c>
      <c r="N21" s="165">
        <v>8581990.65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2.75">
      <c r="A22" s="81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2.75">
      <c r="A23" s="81" t="s">
        <v>36</v>
      </c>
      <c r="B23" s="165">
        <f>SUM(C23:N23)</f>
        <v>331678144.57000005</v>
      </c>
      <c r="C23" s="165">
        <v>6275744.119999999</v>
      </c>
      <c r="D23" s="165">
        <v>25730800.439999998</v>
      </c>
      <c r="E23" s="165">
        <v>143252871.35000002</v>
      </c>
      <c r="F23" s="165">
        <v>7069823.74</v>
      </c>
      <c r="G23" s="165">
        <v>1993272.65</v>
      </c>
      <c r="H23" s="165">
        <v>27446714.459999997</v>
      </c>
      <c r="I23" s="165">
        <v>2078794.89</v>
      </c>
      <c r="J23" s="165">
        <v>3796776.5</v>
      </c>
      <c r="K23" s="165">
        <v>13683212.900000002</v>
      </c>
      <c r="L23" s="165">
        <v>23320392.700000003</v>
      </c>
      <c r="M23" s="165">
        <v>7979692.78</v>
      </c>
      <c r="N23" s="165">
        <v>69050048.03999999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2.75">
      <c r="A24" s="81" t="s">
        <v>37</v>
      </c>
      <c r="B24" s="165">
        <f>SUM(C24:N24)</f>
        <v>43463982.739999995</v>
      </c>
      <c r="C24" s="165">
        <v>950479.99</v>
      </c>
      <c r="D24" s="165">
        <v>2356239.85</v>
      </c>
      <c r="E24" s="165">
        <v>18330956.929999996</v>
      </c>
      <c r="F24" s="165">
        <v>883309.31</v>
      </c>
      <c r="G24" s="165">
        <v>289826.2</v>
      </c>
      <c r="H24" s="165">
        <v>3288128.13</v>
      </c>
      <c r="I24" s="165">
        <v>483628.52</v>
      </c>
      <c r="J24" s="165">
        <v>342736.44</v>
      </c>
      <c r="K24" s="165">
        <v>3447778.46</v>
      </c>
      <c r="L24" s="165">
        <v>3015369.72</v>
      </c>
      <c r="M24" s="165">
        <v>658409.81</v>
      </c>
      <c r="N24" s="165">
        <v>9417119.379999999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2.75">
      <c r="A25" s="81" t="s">
        <v>38</v>
      </c>
      <c r="B25" s="165">
        <f>SUM(C25:N25)</f>
        <v>320491091.06000006</v>
      </c>
      <c r="C25" s="165">
        <v>6965937.7299999995</v>
      </c>
      <c r="D25" s="165">
        <v>18914656.610000003</v>
      </c>
      <c r="E25" s="165">
        <v>131688444.07000001</v>
      </c>
      <c r="F25" s="165">
        <v>6590469.899999999</v>
      </c>
      <c r="G25" s="165">
        <v>2262728.68</v>
      </c>
      <c r="H25" s="165">
        <v>26940332.559999995</v>
      </c>
      <c r="I25" s="165">
        <v>1176610.24</v>
      </c>
      <c r="J25" s="165">
        <v>2299893.28</v>
      </c>
      <c r="K25" s="165">
        <v>18637722.87</v>
      </c>
      <c r="L25" s="165">
        <v>20422580.27</v>
      </c>
      <c r="M25" s="165">
        <v>8168183.710000001</v>
      </c>
      <c r="N25" s="165">
        <v>76423531.14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2.75">
      <c r="A26" s="81" t="s">
        <v>39</v>
      </c>
      <c r="B26" s="165">
        <f>SUM(C26:N26)</f>
        <v>495311248.99</v>
      </c>
      <c r="C26" s="165">
        <v>7631165.630000001</v>
      </c>
      <c r="D26" s="165">
        <v>35218554.67000001</v>
      </c>
      <c r="E26" s="165">
        <v>205194658.42000008</v>
      </c>
      <c r="F26" s="165">
        <v>9096260.399999997</v>
      </c>
      <c r="G26" s="165">
        <v>3176820.73</v>
      </c>
      <c r="H26" s="165">
        <v>66971787.89999998</v>
      </c>
      <c r="I26" s="165">
        <v>2093435.84</v>
      </c>
      <c r="J26" s="165">
        <v>3594638.86</v>
      </c>
      <c r="K26" s="165">
        <v>23713809.740000002</v>
      </c>
      <c r="L26" s="165">
        <v>27351244.7</v>
      </c>
      <c r="M26" s="165">
        <v>12627773.569999998</v>
      </c>
      <c r="N26" s="165">
        <v>98641098.53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.75">
      <c r="A27" s="81" t="s">
        <v>40</v>
      </c>
      <c r="B27" s="165">
        <f>SUM(C27:N27)</f>
        <v>25333964.15</v>
      </c>
      <c r="C27" s="165">
        <v>988290.59</v>
      </c>
      <c r="D27" s="165">
        <v>1887477.03</v>
      </c>
      <c r="E27" s="165">
        <v>10042739.74</v>
      </c>
      <c r="F27" s="165">
        <v>513007.46</v>
      </c>
      <c r="G27" s="165">
        <v>288556.1</v>
      </c>
      <c r="H27" s="165">
        <v>2389253.07</v>
      </c>
      <c r="I27" s="165">
        <v>125554.24</v>
      </c>
      <c r="J27" s="165">
        <v>40000</v>
      </c>
      <c r="K27" s="165">
        <v>1476941.25</v>
      </c>
      <c r="L27" s="165">
        <v>1839949</v>
      </c>
      <c r="M27" s="165">
        <v>543635</v>
      </c>
      <c r="N27" s="165">
        <v>5198560.67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81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.75">
      <c r="A29" s="136" t="s">
        <v>110</v>
      </c>
      <c r="B29" s="165">
        <f>SUM(C29:N29)</f>
        <v>1600248494.32</v>
      </c>
      <c r="C29" s="165">
        <v>30995746.679999996</v>
      </c>
      <c r="D29" s="165">
        <v>101027886.36999999</v>
      </c>
      <c r="E29" s="165">
        <v>686267420.0500001</v>
      </c>
      <c r="F29" s="165">
        <v>29864648.50999999</v>
      </c>
      <c r="G29" s="165">
        <v>13178947.620000001</v>
      </c>
      <c r="H29" s="165">
        <v>162673550.99999997</v>
      </c>
      <c r="I29" s="165">
        <v>9117439.540000001</v>
      </c>
      <c r="J29" s="165">
        <v>34126.8</v>
      </c>
      <c r="K29" s="165">
        <v>62726846.48000001</v>
      </c>
      <c r="L29" s="165">
        <v>89375799.77</v>
      </c>
      <c r="M29" s="165">
        <v>26414249.569999997</v>
      </c>
      <c r="N29" s="165">
        <v>388571831.93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2.75">
      <c r="A30" s="81" t="s">
        <v>42</v>
      </c>
      <c r="B30" s="165">
        <f>SUM(C30:N30)</f>
        <v>1205007355.1999998</v>
      </c>
      <c r="C30" s="165">
        <v>39767796.1</v>
      </c>
      <c r="D30" s="165">
        <v>87762835.42000002</v>
      </c>
      <c r="E30" s="165">
        <v>450670543.37</v>
      </c>
      <c r="F30" s="165">
        <v>25039968.139999993</v>
      </c>
      <c r="G30" s="165">
        <v>12785370.549999999</v>
      </c>
      <c r="H30" s="165">
        <v>110685840.70999998</v>
      </c>
      <c r="I30" s="165">
        <v>6175363.760000001</v>
      </c>
      <c r="J30" s="165">
        <v>8846171.46</v>
      </c>
      <c r="K30" s="165">
        <v>86089334.64</v>
      </c>
      <c r="L30" s="165">
        <v>91060362.78999999</v>
      </c>
      <c r="M30" s="165">
        <v>26550020.06</v>
      </c>
      <c r="N30" s="165">
        <v>259573748.20000002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81" t="s">
        <v>43</v>
      </c>
      <c r="B31" s="165">
        <f>SUM(C31:N31)</f>
        <v>64033691.65999999</v>
      </c>
      <c r="C31" s="165">
        <v>1325427.65</v>
      </c>
      <c r="D31" s="165">
        <v>3793111.46</v>
      </c>
      <c r="E31" s="165">
        <v>26696344.389999997</v>
      </c>
      <c r="F31" s="165">
        <v>1656448.78</v>
      </c>
      <c r="G31" s="165">
        <v>729068.1</v>
      </c>
      <c r="H31" s="165">
        <v>5883021.080000001</v>
      </c>
      <c r="I31" s="165">
        <v>352299.94</v>
      </c>
      <c r="J31" s="165">
        <v>474428.18</v>
      </c>
      <c r="K31" s="165">
        <v>4463061.18</v>
      </c>
      <c r="L31" s="165">
        <v>4644411.48</v>
      </c>
      <c r="M31" s="165">
        <v>1260439.66</v>
      </c>
      <c r="N31" s="165">
        <v>12755629.76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81" t="s">
        <v>44</v>
      </c>
      <c r="B32" s="165">
        <f>SUM(C32:N32)</f>
        <v>136713055.09000003</v>
      </c>
      <c r="C32" s="165">
        <v>3281358.01</v>
      </c>
      <c r="D32" s="165">
        <v>9916357.690000001</v>
      </c>
      <c r="E32" s="165">
        <v>53540364.870000005</v>
      </c>
      <c r="F32" s="165">
        <v>3781077.89</v>
      </c>
      <c r="G32" s="165">
        <v>1511580.56</v>
      </c>
      <c r="H32" s="165">
        <v>14005596.82</v>
      </c>
      <c r="I32" s="165">
        <v>909929.16</v>
      </c>
      <c r="J32" s="165">
        <v>1137784.33</v>
      </c>
      <c r="K32" s="165">
        <v>9177826.04</v>
      </c>
      <c r="L32" s="165">
        <v>9215874.479999999</v>
      </c>
      <c r="M32" s="165">
        <v>2803432.29</v>
      </c>
      <c r="N32" s="165">
        <v>27431872.950000003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81" t="s">
        <v>45</v>
      </c>
      <c r="B33" s="165">
        <f>SUM(C33:N33)</f>
        <v>29374838.190000005</v>
      </c>
      <c r="C33" s="165">
        <v>666258.93</v>
      </c>
      <c r="D33" s="165">
        <v>1882781.96</v>
      </c>
      <c r="E33" s="165">
        <v>11496945.84</v>
      </c>
      <c r="F33" s="165">
        <v>1076347.39</v>
      </c>
      <c r="G33" s="165">
        <v>721514.2</v>
      </c>
      <c r="H33" s="165">
        <v>2327418.42</v>
      </c>
      <c r="I33" s="165">
        <v>335632.78</v>
      </c>
      <c r="J33" s="165">
        <v>261602.04</v>
      </c>
      <c r="K33" s="165">
        <v>2003322.05</v>
      </c>
      <c r="L33" s="165">
        <v>1775618.68</v>
      </c>
      <c r="M33" s="165">
        <v>970377.48</v>
      </c>
      <c r="N33" s="165">
        <v>5857018.42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81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81" t="s">
        <v>46</v>
      </c>
      <c r="B35" s="165">
        <f>SUM(C35:N35)</f>
        <v>39724668.33</v>
      </c>
      <c r="C35" s="165">
        <v>887395.03</v>
      </c>
      <c r="D35" s="165">
        <v>3111683.65</v>
      </c>
      <c r="E35" s="165">
        <v>16562936.690000001</v>
      </c>
      <c r="F35" s="165">
        <v>813331.88</v>
      </c>
      <c r="G35" s="165">
        <v>626921.02</v>
      </c>
      <c r="H35" s="165">
        <v>3217970.45</v>
      </c>
      <c r="I35" s="165">
        <v>136284.58</v>
      </c>
      <c r="J35" s="165">
        <v>0</v>
      </c>
      <c r="K35" s="165">
        <v>1405410.05</v>
      </c>
      <c r="L35" s="165">
        <v>2872493.34</v>
      </c>
      <c r="M35" s="165">
        <v>793186.82</v>
      </c>
      <c r="N35" s="165">
        <v>9297054.82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81" t="s">
        <v>47</v>
      </c>
      <c r="B36" s="165">
        <f>SUM(C36:N36)</f>
        <v>172597916.72</v>
      </c>
      <c r="C36" s="165">
        <v>4102202</v>
      </c>
      <c r="D36" s="165">
        <v>12229551.619999997</v>
      </c>
      <c r="E36" s="165">
        <v>73259897.45</v>
      </c>
      <c r="F36" s="165">
        <v>7804565.37</v>
      </c>
      <c r="G36" s="165">
        <v>1925067.14</v>
      </c>
      <c r="H36" s="165">
        <v>14621923.549999997</v>
      </c>
      <c r="I36" s="165">
        <v>880722.61</v>
      </c>
      <c r="J36" s="165">
        <v>130869</v>
      </c>
      <c r="K36" s="165">
        <v>6108103.23</v>
      </c>
      <c r="L36" s="165">
        <v>12257284.120000001</v>
      </c>
      <c r="M36" s="165">
        <v>3482028</v>
      </c>
      <c r="N36" s="165">
        <v>35795702.629999995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2.75">
      <c r="A37" s="81" t="s">
        <v>48</v>
      </c>
      <c r="B37" s="165">
        <f>SUM(C37:N37)</f>
        <v>127152035.35000002</v>
      </c>
      <c r="C37" s="165">
        <v>3074143.55</v>
      </c>
      <c r="D37" s="165">
        <v>9245346.57</v>
      </c>
      <c r="E37" s="165">
        <v>53578812.76</v>
      </c>
      <c r="F37" s="165">
        <v>3133240.56</v>
      </c>
      <c r="G37" s="165">
        <v>1465666.4</v>
      </c>
      <c r="H37" s="165">
        <v>11918826.520000001</v>
      </c>
      <c r="I37" s="165">
        <v>921878.53</v>
      </c>
      <c r="J37" s="165">
        <v>936360.34</v>
      </c>
      <c r="K37" s="165">
        <v>5896170.149999999</v>
      </c>
      <c r="L37" s="165">
        <v>7496821.34</v>
      </c>
      <c r="M37" s="165">
        <v>1760611.75</v>
      </c>
      <c r="N37" s="165">
        <v>27724156.880000003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2.75">
      <c r="A38" s="82" t="s">
        <v>49</v>
      </c>
      <c r="B38" s="166">
        <f>SUM(C38:N38)</f>
        <v>74246171.82000001</v>
      </c>
      <c r="C38" s="166">
        <v>1208000.79</v>
      </c>
      <c r="D38" s="166">
        <v>5113606.68</v>
      </c>
      <c r="E38" s="166">
        <v>32258129.599999998</v>
      </c>
      <c r="F38" s="166">
        <v>2317879.45</v>
      </c>
      <c r="G38" s="166">
        <v>1055903.21</v>
      </c>
      <c r="H38" s="166">
        <v>6761786.590000001</v>
      </c>
      <c r="I38" s="166">
        <v>182436.04</v>
      </c>
      <c r="J38" s="166">
        <v>603621.76</v>
      </c>
      <c r="K38" s="166">
        <v>3892362.54</v>
      </c>
      <c r="L38" s="166">
        <v>4944274.5</v>
      </c>
      <c r="M38" s="166">
        <v>742903.25</v>
      </c>
      <c r="N38" s="166">
        <v>15165267.410000002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14" ht="12.75">
      <c r="A39" s="25" t="s">
        <v>113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ht="12.75">
      <c r="A40" s="93" t="s">
        <v>114</v>
      </c>
    </row>
  </sheetData>
  <sheetProtection password="C935" sheet="1" objects="1" scenarios="1"/>
  <mergeCells count="2">
    <mergeCell ref="A1:N1"/>
    <mergeCell ref="A3:N3"/>
  </mergeCells>
  <printOptions horizontalCentered="1"/>
  <pageMargins left="0.2" right="0.2" top="0.87" bottom="0.88" header="0.67" footer="0.5"/>
  <pageSetup fitToHeight="1" fitToWidth="1" horizontalDpi="600" verticalDpi="600" orientation="landscape" scale="74" r:id="rId1"/>
  <headerFooter alignWithMargins="0">
    <oddFooter>&amp;L&amp;"Arial,Italic"&amp;9MSDE-DBS  11 / 2006&amp;C- 10 -&amp;R&amp;"Arial,Italic"&amp;9Selected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workbookViewId="0" topLeftCell="A1">
      <selection activeCell="H10" sqref="H10"/>
    </sheetView>
  </sheetViews>
  <sheetFormatPr defaultColWidth="9.140625" defaultRowHeight="12.75"/>
  <cols>
    <col min="1" max="2" width="19.140625" style="14" customWidth="1"/>
    <col min="3" max="3" width="12.28125" style="26" bestFit="1" customWidth="1"/>
    <col min="4" max="4" width="22.00390625" style="26" customWidth="1"/>
    <col min="5" max="6" width="13.57421875" style="26" customWidth="1"/>
    <col min="7" max="16384" width="9.140625" style="16" customWidth="1"/>
  </cols>
  <sheetData>
    <row r="1" spans="1:6" ht="12.75">
      <c r="A1" s="194" t="s">
        <v>78</v>
      </c>
      <c r="B1" s="194"/>
      <c r="C1" s="194"/>
      <c r="D1" s="194"/>
      <c r="E1" s="194"/>
      <c r="F1" s="19"/>
    </row>
    <row r="3" spans="1:6" ht="12.75">
      <c r="A3" s="194" t="s">
        <v>97</v>
      </c>
      <c r="B3" s="194"/>
      <c r="C3" s="194"/>
      <c r="D3" s="194"/>
      <c r="E3" s="194"/>
      <c r="F3" s="19"/>
    </row>
    <row r="4" spans="1:6" ht="12.75">
      <c r="A4" s="194" t="s">
        <v>142</v>
      </c>
      <c r="B4" s="194"/>
      <c r="C4" s="194"/>
      <c r="D4" s="194"/>
      <c r="E4" s="194"/>
      <c r="F4" s="19"/>
    </row>
    <row r="5" spans="1:6" ht="13.5" thickBot="1">
      <c r="A5" s="17"/>
      <c r="B5" s="17"/>
      <c r="C5" s="27"/>
      <c r="D5" s="27"/>
      <c r="E5" s="27"/>
      <c r="F5" s="29"/>
    </row>
    <row r="6" spans="1:6" ht="15" customHeight="1" thickTop="1">
      <c r="A6" s="3" t="s">
        <v>82</v>
      </c>
      <c r="C6" s="58" t="s">
        <v>93</v>
      </c>
      <c r="D6" s="28"/>
      <c r="E6" s="58" t="s">
        <v>93</v>
      </c>
      <c r="F6" s="58"/>
    </row>
    <row r="7" spans="1:6" ht="12.75">
      <c r="A7" t="s">
        <v>11</v>
      </c>
      <c r="C7" s="58" t="s">
        <v>94</v>
      </c>
      <c r="D7" s="28"/>
      <c r="E7" s="58" t="s">
        <v>94</v>
      </c>
      <c r="F7" s="58"/>
    </row>
    <row r="8" spans="1:6" ht="13.5" thickBot="1">
      <c r="A8" s="4" t="s">
        <v>83</v>
      </c>
      <c r="B8" s="20"/>
      <c r="C8" s="44" t="s">
        <v>95</v>
      </c>
      <c r="D8" s="50"/>
      <c r="E8" s="44" t="s">
        <v>96</v>
      </c>
      <c r="F8" s="58"/>
    </row>
    <row r="9" spans="1:6" ht="12.75">
      <c r="A9" s="81" t="s">
        <v>51</v>
      </c>
      <c r="C9" s="94">
        <f>SUM(C11:C38)</f>
        <v>838631.5165138672</v>
      </c>
      <c r="D9" s="94"/>
      <c r="E9" s="94">
        <f>SUM(E11:E38)</f>
        <v>785144.8115822468</v>
      </c>
      <c r="F9" s="94"/>
    </row>
    <row r="10" ht="12.75">
      <c r="A10" s="81"/>
    </row>
    <row r="11" spans="1:16" ht="12.75">
      <c r="A11" s="81" t="s">
        <v>27</v>
      </c>
      <c r="C11" s="125">
        <v>9596.45</v>
      </c>
      <c r="E11" s="125">
        <v>9061.65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81" t="s">
        <v>28</v>
      </c>
      <c r="C12" s="126">
        <v>71452.61941285821</v>
      </c>
      <c r="E12" s="125">
        <v>67128.6272632922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81" t="s">
        <v>50</v>
      </c>
      <c r="C13" s="137">
        <v>86942.12817346353</v>
      </c>
      <c r="E13" s="138">
        <v>77838.50772544515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81" t="s">
        <v>29</v>
      </c>
      <c r="C14" s="125">
        <v>104854.78374029101</v>
      </c>
      <c r="E14" s="125">
        <v>98925.07151712709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81" t="s">
        <v>30</v>
      </c>
      <c r="C15" s="125">
        <v>16429.840469743023</v>
      </c>
      <c r="E15" s="125">
        <v>15610.124772312793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81"/>
      <c r="C16" s="125"/>
      <c r="E16" s="12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81" t="s">
        <v>31</v>
      </c>
      <c r="C17" s="125">
        <v>5302.439004149378</v>
      </c>
      <c r="E17" s="125">
        <v>4967.019502074689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81" t="s">
        <v>32</v>
      </c>
      <c r="C18" s="125">
        <v>27710.29186112692</v>
      </c>
      <c r="E18" s="125">
        <v>26362.03497438816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81" t="s">
        <v>33</v>
      </c>
      <c r="C19" s="125">
        <v>15799.936125654453</v>
      </c>
      <c r="E19" s="125">
        <v>14683.360034904013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81" t="s">
        <v>34</v>
      </c>
      <c r="C20" s="125">
        <v>25126.13777698356</v>
      </c>
      <c r="E20" s="125">
        <v>23580.09535382416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81" t="s">
        <v>35</v>
      </c>
      <c r="C21" s="125">
        <v>4605.15</v>
      </c>
      <c r="E21" s="125">
        <v>4250.2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81"/>
      <c r="C22" s="125"/>
      <c r="E22" s="12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81" t="s">
        <v>36</v>
      </c>
      <c r="C23" s="125">
        <v>38345.71977423122</v>
      </c>
      <c r="E23" s="125">
        <v>36207.48672635267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81" t="s">
        <v>37</v>
      </c>
      <c r="C24" s="125">
        <v>4727</v>
      </c>
      <c r="E24" s="125">
        <v>4488.9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81" t="s">
        <v>38</v>
      </c>
      <c r="C25" s="125">
        <v>38908.53109939759</v>
      </c>
      <c r="E25" s="125">
        <v>36627.23294427711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81" t="s">
        <v>39</v>
      </c>
      <c r="C26" s="125">
        <v>46792.42900416509</v>
      </c>
      <c r="E26" s="125">
        <v>44572.70617190458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81" t="s">
        <v>40</v>
      </c>
      <c r="C27" s="125">
        <v>2430.717278254261</v>
      </c>
      <c r="E27" s="125">
        <v>2252.4445662794483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81"/>
      <c r="C28" s="125"/>
      <c r="E28" s="12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36" t="s">
        <v>110</v>
      </c>
      <c r="C29" s="125">
        <v>136302.78110899337</v>
      </c>
      <c r="E29" s="125">
        <v>129536.86853845659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81" t="s">
        <v>42</v>
      </c>
      <c r="C30" s="125">
        <v>132379.76530431714</v>
      </c>
      <c r="E30" s="125">
        <v>122450.2167193052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81" t="s">
        <v>43</v>
      </c>
      <c r="C31" s="125">
        <v>7343.629232283464</v>
      </c>
      <c r="E31" s="125">
        <v>6822.372834645669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81" t="s">
        <v>44</v>
      </c>
      <c r="C32" s="125">
        <v>15355.798212605832</v>
      </c>
      <c r="E32" s="125">
        <v>14267.563311382879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81" t="s">
        <v>45</v>
      </c>
      <c r="C33" s="125">
        <v>2827.098578199052</v>
      </c>
      <c r="E33" s="125">
        <v>2620.0876777251183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81"/>
      <c r="C34" s="125"/>
      <c r="E34" s="1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81" t="s">
        <v>46</v>
      </c>
      <c r="C35" s="125">
        <v>4402.25</v>
      </c>
      <c r="E35" s="125">
        <v>4176.75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81" t="s">
        <v>47</v>
      </c>
      <c r="C36" s="125">
        <v>20252.20046533128</v>
      </c>
      <c r="E36" s="125">
        <v>19343.54268412943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81" t="s">
        <v>48</v>
      </c>
      <c r="C37" s="125">
        <v>14130.97322515213</v>
      </c>
      <c r="E37" s="125">
        <v>13167.499290060852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82" t="s">
        <v>49</v>
      </c>
      <c r="B38" s="15"/>
      <c r="C38" s="127">
        <v>6612.846666666667</v>
      </c>
      <c r="D38" s="155"/>
      <c r="E38" s="127">
        <v>6204.448974358975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6" ht="12.75">
      <c r="A39" s="3" t="s">
        <v>98</v>
      </c>
      <c r="C39" s="29"/>
      <c r="D39" s="29"/>
      <c r="E39" s="16"/>
      <c r="F39" s="16"/>
    </row>
    <row r="40" spans="1:6" ht="12.75">
      <c r="A40" s="25"/>
      <c r="B40" s="25"/>
      <c r="E40" s="16"/>
      <c r="F40" s="16"/>
    </row>
    <row r="41" spans="5:6" ht="12.75">
      <c r="E41" s="16"/>
      <c r="F41" s="16"/>
    </row>
    <row r="42" spans="5:6" ht="12.75">
      <c r="E42" s="16"/>
      <c r="F42" s="16"/>
    </row>
  </sheetData>
  <sheetProtection password="C935" sheet="1" objects="1" scenarios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alignWithMargins="0">
    <oddFooter>&amp;L&amp;"Arial,Italic"&amp;9MSDE-DBS     11 / 2006
&amp;C- 11 -&amp;R&amp;"Arial,Italic"&amp;9Selected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workbookViewId="0" topLeftCell="A1">
      <selection activeCell="AB26" sqref="AB26"/>
    </sheetView>
  </sheetViews>
  <sheetFormatPr defaultColWidth="9.140625" defaultRowHeight="12.75"/>
  <cols>
    <col min="1" max="1" width="14.140625" style="106" bestFit="1" customWidth="1"/>
    <col min="2" max="2" width="15.57421875" style="106" bestFit="1" customWidth="1"/>
    <col min="3" max="3" width="17.00390625" style="106" customWidth="1"/>
    <col min="4" max="4" width="2.421875" style="106" customWidth="1"/>
    <col min="5" max="5" width="15.28125" style="106" bestFit="1" customWidth="1"/>
    <col min="6" max="6" width="1.421875" style="106" customWidth="1"/>
    <col min="7" max="7" width="16.28125" style="106" bestFit="1" customWidth="1"/>
    <col min="8" max="8" width="2.00390625" style="106" customWidth="1"/>
    <col min="9" max="9" width="15.28125" style="106" bestFit="1" customWidth="1"/>
    <col min="10" max="10" width="3.57421875" style="106" customWidth="1"/>
    <col min="11" max="11" width="15.28125" style="106" bestFit="1" customWidth="1"/>
    <col min="12" max="12" width="2.7109375" style="106" customWidth="1"/>
    <col min="13" max="13" width="16.28125" style="106" bestFit="1" customWidth="1"/>
    <col min="14" max="14" width="2.140625" style="106" customWidth="1"/>
    <col min="15" max="15" width="14.28125" style="106" bestFit="1" customWidth="1"/>
    <col min="16" max="16" width="2.28125" style="106" customWidth="1"/>
    <col min="17" max="17" width="14.28125" style="106" bestFit="1" customWidth="1"/>
    <col min="18" max="18" width="1.421875" style="106" customWidth="1"/>
    <col min="19" max="19" width="14.28125" style="106" bestFit="1" customWidth="1"/>
    <col min="20" max="20" width="2.00390625" style="106" customWidth="1"/>
    <col min="21" max="21" width="12.57421875" style="106" bestFit="1" customWidth="1"/>
    <col min="22" max="22" width="1.57421875" style="106" customWidth="1"/>
    <col min="23" max="23" width="12.7109375" style="106" customWidth="1"/>
    <col min="24" max="24" width="2.57421875" style="106" customWidth="1"/>
    <col min="25" max="25" width="15.28125" style="106" bestFit="1" customWidth="1"/>
    <col min="26" max="26" width="2.57421875" style="106" customWidth="1"/>
    <col min="27" max="16384" width="9.140625" style="106" customWidth="1"/>
  </cols>
  <sheetData>
    <row r="1" spans="1:25" ht="12.75">
      <c r="A1" s="197" t="s">
        <v>140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3" spans="1:25" ht="12.75">
      <c r="A3" s="182" t="s">
        <v>158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5" spans="1:26" ht="13.5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7:12" ht="15" customHeight="1" thickTop="1">
      <c r="G6" s="195" t="s">
        <v>80</v>
      </c>
      <c r="H6" s="195"/>
      <c r="I6" s="195"/>
      <c r="J6" s="195"/>
      <c r="K6" s="195"/>
      <c r="L6" s="108"/>
    </row>
    <row r="7" spans="1:25" ht="12.75">
      <c r="A7" s="3" t="s">
        <v>82</v>
      </c>
      <c r="C7" s="104"/>
      <c r="D7" s="104"/>
      <c r="E7" s="196" t="s">
        <v>2</v>
      </c>
      <c r="F7" s="196"/>
      <c r="G7" s="104"/>
      <c r="H7" s="104"/>
      <c r="I7" s="198" t="s">
        <v>6</v>
      </c>
      <c r="J7" s="198"/>
      <c r="K7" s="196" t="s">
        <v>8</v>
      </c>
      <c r="L7" s="196"/>
      <c r="M7" s="104"/>
      <c r="N7" s="104"/>
      <c r="O7" s="196" t="s">
        <v>12</v>
      </c>
      <c r="P7" s="196"/>
      <c r="Q7" s="104"/>
      <c r="R7" s="104"/>
      <c r="S7" s="196" t="s">
        <v>12</v>
      </c>
      <c r="T7" s="196"/>
      <c r="U7" s="104"/>
      <c r="V7" s="104"/>
      <c r="W7" s="196" t="s">
        <v>21</v>
      </c>
      <c r="X7" s="196"/>
      <c r="Y7" s="104"/>
    </row>
    <row r="8" spans="1:26" ht="12.75">
      <c r="A8" t="s">
        <v>11</v>
      </c>
      <c r="B8" s="105" t="s">
        <v>52</v>
      </c>
      <c r="C8" s="196" t="s">
        <v>0</v>
      </c>
      <c r="D8" s="196"/>
      <c r="E8" s="196" t="s">
        <v>0</v>
      </c>
      <c r="F8" s="196"/>
      <c r="G8" s="196" t="s">
        <v>5</v>
      </c>
      <c r="H8" s="196"/>
      <c r="I8" s="196" t="s">
        <v>3</v>
      </c>
      <c r="J8" s="196"/>
      <c r="K8" s="196" t="s">
        <v>3</v>
      </c>
      <c r="L8" s="196"/>
      <c r="M8" s="196" t="s">
        <v>10</v>
      </c>
      <c r="N8" s="196"/>
      <c r="O8" s="196" t="s">
        <v>14</v>
      </c>
      <c r="P8" s="196"/>
      <c r="Q8" s="196" t="s">
        <v>16</v>
      </c>
      <c r="R8" s="196"/>
      <c r="S8" s="196" t="s">
        <v>17</v>
      </c>
      <c r="T8" s="196"/>
      <c r="U8" s="196" t="s">
        <v>81</v>
      </c>
      <c r="V8" s="196"/>
      <c r="W8" s="196" t="s">
        <v>22</v>
      </c>
      <c r="X8" s="196"/>
      <c r="Y8" s="196" t="s">
        <v>23</v>
      </c>
      <c r="Z8" s="196"/>
    </row>
    <row r="9" spans="1:26" ht="12.75">
      <c r="A9" s="8" t="s">
        <v>83</v>
      </c>
      <c r="B9" s="109" t="s">
        <v>84</v>
      </c>
      <c r="C9" s="195" t="s">
        <v>1</v>
      </c>
      <c r="D9" s="195"/>
      <c r="E9" s="195" t="s">
        <v>1</v>
      </c>
      <c r="F9" s="195"/>
      <c r="G9" s="195" t="s">
        <v>4</v>
      </c>
      <c r="H9" s="195"/>
      <c r="I9" s="195" t="s">
        <v>7</v>
      </c>
      <c r="J9" s="195"/>
      <c r="K9" s="195" t="s">
        <v>9</v>
      </c>
      <c r="L9" s="195"/>
      <c r="M9" s="195" t="s">
        <v>11</v>
      </c>
      <c r="N9" s="195"/>
      <c r="O9" s="195" t="s">
        <v>15</v>
      </c>
      <c r="P9" s="195"/>
      <c r="Q9" s="195" t="s">
        <v>15</v>
      </c>
      <c r="R9" s="195"/>
      <c r="S9" s="195" t="s">
        <v>18</v>
      </c>
      <c r="T9" s="195"/>
      <c r="U9" s="195" t="s">
        <v>20</v>
      </c>
      <c r="V9" s="195"/>
      <c r="W9" s="195" t="s">
        <v>20</v>
      </c>
      <c r="X9" s="195"/>
      <c r="Y9" s="195" t="s">
        <v>24</v>
      </c>
      <c r="Z9" s="195"/>
    </row>
    <row r="10" spans="1:25" s="111" customFormat="1" ht="12.75">
      <c r="A10" s="110" t="s">
        <v>51</v>
      </c>
      <c r="B10" s="111">
        <f>SUM(C10:Y10)</f>
        <v>498471208.5900001</v>
      </c>
      <c r="C10" s="114">
        <f aca="true" t="shared" si="0" ref="C10:S10">SUM(C12:C39)</f>
        <v>14872524.040000003</v>
      </c>
      <c r="D10" s="114"/>
      <c r="E10" s="114">
        <f t="shared" si="0"/>
        <v>13609524.659999998</v>
      </c>
      <c r="F10" s="114"/>
      <c r="G10" s="114">
        <f t="shared" si="0"/>
        <v>146009220.17</v>
      </c>
      <c r="H10" s="114"/>
      <c r="I10" s="114">
        <f t="shared" si="0"/>
        <v>37839707.989999995</v>
      </c>
      <c r="J10" s="114"/>
      <c r="K10" s="114">
        <f t="shared" si="0"/>
        <v>34860166.72000001</v>
      </c>
      <c r="L10" s="114"/>
      <c r="M10" s="114">
        <f t="shared" si="0"/>
        <v>152188992.07000002</v>
      </c>
      <c r="N10" s="114"/>
      <c r="O10" s="114">
        <f t="shared" si="0"/>
        <v>4325643.2700000005</v>
      </c>
      <c r="P10" s="114"/>
      <c r="Q10" s="114">
        <f t="shared" si="0"/>
        <v>2407071.7099999995</v>
      </c>
      <c r="R10" s="114">
        <f t="shared" si="0"/>
        <v>0</v>
      </c>
      <c r="S10" s="114">
        <f t="shared" si="0"/>
        <v>6436172.470000002</v>
      </c>
      <c r="T10" s="114"/>
      <c r="U10" s="114">
        <f>SUM(U12:U39)</f>
        <v>599317.1300000001</v>
      </c>
      <c r="V10" s="114"/>
      <c r="W10" s="114">
        <f>SUM(W12:W39)</f>
        <v>436646.35</v>
      </c>
      <c r="X10" s="114"/>
      <c r="Y10" s="114">
        <f>SUM(Y12:Y39)</f>
        <v>84886222.00999998</v>
      </c>
    </row>
    <row r="11" ht="12.75">
      <c r="A11" s="3"/>
    </row>
    <row r="12" spans="1:27" ht="12.75">
      <c r="A12" s="3" t="s">
        <v>27</v>
      </c>
      <c r="B12" s="106">
        <f>SUM(C12:Y12)</f>
        <v>9664815.35</v>
      </c>
      <c r="C12" s="140">
        <v>0</v>
      </c>
      <c r="D12" s="141"/>
      <c r="E12" s="140">
        <v>101339.04</v>
      </c>
      <c r="F12" s="141"/>
      <c r="G12" s="167">
        <v>3379165.03</v>
      </c>
      <c r="H12" s="141"/>
      <c r="I12" s="140">
        <v>624245.86</v>
      </c>
      <c r="J12" s="141"/>
      <c r="K12" s="141">
        <v>502947.97</v>
      </c>
      <c r="L12" s="141"/>
      <c r="M12" s="141">
        <v>3111422.47</v>
      </c>
      <c r="N12" s="141"/>
      <c r="O12" s="140">
        <v>0</v>
      </c>
      <c r="P12" s="141"/>
      <c r="Q12" s="123">
        <v>21000</v>
      </c>
      <c r="R12" s="141"/>
      <c r="S12" s="140">
        <v>48803.15</v>
      </c>
      <c r="T12" s="141"/>
      <c r="U12" s="140">
        <v>0</v>
      </c>
      <c r="V12" s="141"/>
      <c r="W12" s="140">
        <v>0</v>
      </c>
      <c r="X12" s="141"/>
      <c r="Y12" s="140">
        <v>1875891.83</v>
      </c>
      <c r="Z12" s="141"/>
      <c r="AA12" s="141"/>
    </row>
    <row r="13" spans="1:27" ht="12.75">
      <c r="A13" s="3" t="s">
        <v>28</v>
      </c>
      <c r="B13" s="106">
        <f>SUM(C13:Y13)</f>
        <v>33934376.64</v>
      </c>
      <c r="C13" s="140">
        <v>875934.7</v>
      </c>
      <c r="D13" s="141"/>
      <c r="E13" s="167">
        <v>588780.17</v>
      </c>
      <c r="F13" s="141"/>
      <c r="G13" s="167">
        <v>10216245.430000002</v>
      </c>
      <c r="H13" s="141"/>
      <c r="I13" s="140">
        <v>1420445.37</v>
      </c>
      <c r="J13" s="141"/>
      <c r="K13" s="141">
        <v>1411108.58</v>
      </c>
      <c r="L13" s="141"/>
      <c r="M13" s="141">
        <v>12017830.629999999</v>
      </c>
      <c r="N13" s="141"/>
      <c r="O13" s="140">
        <v>130583.82</v>
      </c>
      <c r="P13" s="141"/>
      <c r="Q13" s="123">
        <v>0</v>
      </c>
      <c r="R13" s="141"/>
      <c r="S13" s="140">
        <v>247326.59</v>
      </c>
      <c r="T13" s="141"/>
      <c r="U13" s="140">
        <v>0</v>
      </c>
      <c r="V13" s="141"/>
      <c r="W13" s="140">
        <v>0</v>
      </c>
      <c r="X13" s="141"/>
      <c r="Y13" s="140">
        <v>7026121.349999998</v>
      </c>
      <c r="Z13" s="141"/>
      <c r="AA13" s="141"/>
    </row>
    <row r="14" spans="1:27" ht="12.75">
      <c r="A14" s="3" t="s">
        <v>50</v>
      </c>
      <c r="B14" s="106">
        <f>SUM(C14:Z14)</f>
        <v>114169575.9</v>
      </c>
      <c r="C14" s="140">
        <v>7184768.380000001</v>
      </c>
      <c r="D14" s="141"/>
      <c r="E14" s="140">
        <v>3095911.11</v>
      </c>
      <c r="F14" s="141"/>
      <c r="G14" s="141">
        <v>33290378.34</v>
      </c>
      <c r="H14" s="141"/>
      <c r="I14" s="140">
        <v>14466219.670000002</v>
      </c>
      <c r="J14" s="141"/>
      <c r="K14" s="141">
        <v>15160178.800000004</v>
      </c>
      <c r="L14" s="141"/>
      <c r="M14" s="141">
        <v>23582797.75</v>
      </c>
      <c r="N14" s="141"/>
      <c r="O14" s="140">
        <v>894112.53</v>
      </c>
      <c r="P14" s="141"/>
      <c r="Q14" s="123">
        <v>0</v>
      </c>
      <c r="R14" s="141"/>
      <c r="S14" s="140">
        <v>1073776.37</v>
      </c>
      <c r="T14" s="141"/>
      <c r="U14" s="140">
        <v>144119.47</v>
      </c>
      <c r="V14" s="141"/>
      <c r="W14" s="140">
        <v>0</v>
      </c>
      <c r="X14" s="141"/>
      <c r="Y14" s="141">
        <v>15277313.479999987</v>
      </c>
      <c r="Z14" s="141"/>
      <c r="AA14" s="141"/>
    </row>
    <row r="15" spans="1:27" ht="12.75">
      <c r="A15" s="3" t="s">
        <v>29</v>
      </c>
      <c r="B15" s="106">
        <f>SUM(C15:Y15)</f>
        <v>58615473.940000005</v>
      </c>
      <c r="C15" s="140">
        <v>2947421.06</v>
      </c>
      <c r="D15" s="141"/>
      <c r="E15" s="140">
        <v>859804.57</v>
      </c>
      <c r="F15" s="141"/>
      <c r="G15" s="141">
        <v>16491983.060000006</v>
      </c>
      <c r="H15" s="141"/>
      <c r="I15" s="140">
        <v>5094278.27</v>
      </c>
      <c r="J15" s="141"/>
      <c r="K15" s="141">
        <v>3061570.01</v>
      </c>
      <c r="L15" s="141"/>
      <c r="M15" s="141">
        <v>15438976.909999996</v>
      </c>
      <c r="N15" s="141"/>
      <c r="O15" s="140">
        <v>1341843.24</v>
      </c>
      <c r="P15" s="141"/>
      <c r="Q15" s="123">
        <v>1208783.69</v>
      </c>
      <c r="R15" s="141"/>
      <c r="S15" s="140">
        <v>1521858.68</v>
      </c>
      <c r="T15" s="141"/>
      <c r="U15" s="140">
        <v>79020.38</v>
      </c>
      <c r="V15" s="141"/>
      <c r="W15" s="140">
        <v>386234</v>
      </c>
      <c r="X15" s="141"/>
      <c r="Y15" s="140">
        <v>10183700.069999998</v>
      </c>
      <c r="Z15" s="141"/>
      <c r="AA15" s="141"/>
    </row>
    <row r="16" spans="1:27" ht="12.75">
      <c r="A16" s="3" t="s">
        <v>30</v>
      </c>
      <c r="B16" s="106">
        <f>SUM(C16:Y16)</f>
        <v>6525383.43</v>
      </c>
      <c r="C16" s="140">
        <v>24106.85</v>
      </c>
      <c r="D16" s="141"/>
      <c r="E16" s="140">
        <v>62649.93</v>
      </c>
      <c r="F16" s="141"/>
      <c r="G16" s="141">
        <v>1777194.71</v>
      </c>
      <c r="H16" s="141"/>
      <c r="I16" s="140">
        <v>203821.91</v>
      </c>
      <c r="J16" s="141"/>
      <c r="K16" s="141">
        <v>174173.83</v>
      </c>
      <c r="L16" s="141"/>
      <c r="M16" s="141">
        <v>2837642.28</v>
      </c>
      <c r="N16" s="141"/>
      <c r="O16" s="140">
        <v>0</v>
      </c>
      <c r="P16" s="141"/>
      <c r="Q16" s="123">
        <v>119600.74</v>
      </c>
      <c r="R16" s="141"/>
      <c r="S16" s="140">
        <v>14666.77</v>
      </c>
      <c r="T16" s="141"/>
      <c r="U16" s="140">
        <v>1299.03</v>
      </c>
      <c r="V16" s="141"/>
      <c r="W16" s="140">
        <v>0</v>
      </c>
      <c r="X16" s="141"/>
      <c r="Y16" s="140">
        <v>1310227.38</v>
      </c>
      <c r="Z16" s="141"/>
      <c r="AA16" s="141"/>
    </row>
    <row r="17" spans="1:27" ht="12.75">
      <c r="A17" s="3"/>
      <c r="C17" s="140"/>
      <c r="D17" s="141"/>
      <c r="E17" s="140"/>
      <c r="F17" s="141"/>
      <c r="G17" s="141"/>
      <c r="H17" s="141"/>
      <c r="I17" s="140"/>
      <c r="J17" s="141"/>
      <c r="K17" s="141"/>
      <c r="L17" s="141"/>
      <c r="M17" s="141"/>
      <c r="N17" s="141"/>
      <c r="O17" s="140"/>
      <c r="P17" s="141"/>
      <c r="Q17" s="123"/>
      <c r="R17" s="141"/>
      <c r="S17" s="140"/>
      <c r="T17" s="141"/>
      <c r="U17" s="140"/>
      <c r="V17" s="141"/>
      <c r="W17" s="160"/>
      <c r="X17" s="141"/>
      <c r="Y17" s="140"/>
      <c r="Z17" s="141"/>
      <c r="AA17" s="141"/>
    </row>
    <row r="18" spans="1:27" ht="12.75">
      <c r="A18" s="3" t="s">
        <v>31</v>
      </c>
      <c r="B18" s="106">
        <f>SUM(C18:Y18)</f>
        <v>3966811.8400000003</v>
      </c>
      <c r="C18" s="140">
        <v>67898.89</v>
      </c>
      <c r="D18" s="141"/>
      <c r="E18" s="140">
        <v>111558.39</v>
      </c>
      <c r="F18" s="141"/>
      <c r="G18" s="141">
        <v>1059519.87</v>
      </c>
      <c r="H18" s="141"/>
      <c r="I18" s="140">
        <v>334436.55</v>
      </c>
      <c r="J18" s="141"/>
      <c r="K18" s="141">
        <v>332999.59</v>
      </c>
      <c r="L18" s="141"/>
      <c r="M18" s="141">
        <v>1150317.7</v>
      </c>
      <c r="N18" s="141"/>
      <c r="O18" s="140">
        <v>54261.61</v>
      </c>
      <c r="P18" s="141"/>
      <c r="Q18" s="123">
        <v>125841.72</v>
      </c>
      <c r="R18" s="141"/>
      <c r="S18" s="140">
        <v>98468.19</v>
      </c>
      <c r="T18" s="141"/>
      <c r="U18" s="140">
        <v>7481.66</v>
      </c>
      <c r="V18" s="141"/>
      <c r="W18" s="140">
        <v>0</v>
      </c>
      <c r="X18" s="141"/>
      <c r="Y18" s="140">
        <v>624027.67</v>
      </c>
      <c r="Z18" s="141"/>
      <c r="AA18" s="141"/>
    </row>
    <row r="19" spans="1:27" ht="12.75">
      <c r="A19" s="3" t="s">
        <v>32</v>
      </c>
      <c r="B19" s="106">
        <f>SUM(C19:Y19)</f>
        <v>10995842.22</v>
      </c>
      <c r="C19" s="140">
        <v>241680.56</v>
      </c>
      <c r="D19" s="141"/>
      <c r="E19" s="140">
        <v>545671.39</v>
      </c>
      <c r="F19" s="141"/>
      <c r="G19" s="141">
        <v>2469282.04</v>
      </c>
      <c r="H19" s="141"/>
      <c r="I19" s="140">
        <v>446897.36</v>
      </c>
      <c r="J19" s="141"/>
      <c r="K19" s="141">
        <v>679995.75</v>
      </c>
      <c r="L19" s="141"/>
      <c r="M19" s="141">
        <v>4763766.06</v>
      </c>
      <c r="N19" s="141"/>
      <c r="O19" s="140">
        <v>0</v>
      </c>
      <c r="P19" s="141"/>
      <c r="Q19" s="123">
        <v>41242.96</v>
      </c>
      <c r="R19" s="141"/>
      <c r="S19" s="140">
        <v>121909.9</v>
      </c>
      <c r="T19" s="141"/>
      <c r="U19" s="140">
        <v>0</v>
      </c>
      <c r="V19" s="141"/>
      <c r="W19" s="140">
        <v>0</v>
      </c>
      <c r="X19" s="141"/>
      <c r="Y19" s="140">
        <v>1685396.2</v>
      </c>
      <c r="Z19" s="141"/>
      <c r="AA19" s="141"/>
    </row>
    <row r="20" spans="1:27" ht="12.75">
      <c r="A20" s="3" t="s">
        <v>33</v>
      </c>
      <c r="B20" s="106">
        <f>SUM(C20:Y20)</f>
        <v>8372973.749999998</v>
      </c>
      <c r="C20" s="140">
        <v>190602</v>
      </c>
      <c r="D20" s="141"/>
      <c r="E20" s="140">
        <v>138456.9</v>
      </c>
      <c r="F20" s="141"/>
      <c r="G20" s="141">
        <v>2315772.8</v>
      </c>
      <c r="H20" s="141"/>
      <c r="I20" s="140">
        <v>201266.56</v>
      </c>
      <c r="J20" s="141"/>
      <c r="K20" s="141">
        <v>296510.18</v>
      </c>
      <c r="L20" s="141"/>
      <c r="M20" s="141">
        <v>3210080.76</v>
      </c>
      <c r="N20" s="141"/>
      <c r="O20" s="140">
        <v>59505.47</v>
      </c>
      <c r="P20" s="141"/>
      <c r="Q20" s="123">
        <v>94892.5</v>
      </c>
      <c r="R20" s="141"/>
      <c r="S20" s="140">
        <v>253382.85</v>
      </c>
      <c r="T20" s="141"/>
      <c r="U20" s="140">
        <v>0</v>
      </c>
      <c r="V20" s="141"/>
      <c r="W20" s="140">
        <v>0</v>
      </c>
      <c r="X20" s="141"/>
      <c r="Y20" s="140">
        <v>1612503.73</v>
      </c>
      <c r="Z20" s="141"/>
      <c r="AA20" s="141"/>
    </row>
    <row r="21" spans="1:27" ht="12.75">
      <c r="A21" s="3" t="s">
        <v>34</v>
      </c>
      <c r="B21" s="106">
        <f>SUM(C21:Y21)</f>
        <v>10754432.030000001</v>
      </c>
      <c r="C21" s="140">
        <v>112511.21</v>
      </c>
      <c r="D21" s="141"/>
      <c r="E21" s="140">
        <v>315218.9</v>
      </c>
      <c r="F21" s="141"/>
      <c r="G21" s="141">
        <v>3026118.62</v>
      </c>
      <c r="H21" s="141"/>
      <c r="I21" s="140">
        <v>433699.67</v>
      </c>
      <c r="J21" s="141"/>
      <c r="K21" s="141">
        <v>206392.96</v>
      </c>
      <c r="L21" s="141"/>
      <c r="M21" s="141">
        <v>4406061.13</v>
      </c>
      <c r="N21" s="141"/>
      <c r="O21" s="140">
        <v>347018.82</v>
      </c>
      <c r="P21" s="141"/>
      <c r="Q21" s="123">
        <v>0</v>
      </c>
      <c r="R21" s="141"/>
      <c r="S21" s="140">
        <v>151827.96</v>
      </c>
      <c r="T21" s="141"/>
      <c r="U21" s="140">
        <v>681.05</v>
      </c>
      <c r="V21" s="141"/>
      <c r="W21" s="140">
        <v>0</v>
      </c>
      <c r="X21" s="141"/>
      <c r="Y21" s="140">
        <v>1754901.71</v>
      </c>
      <c r="Z21" s="141"/>
      <c r="AA21" s="141"/>
    </row>
    <row r="22" spans="1:27" ht="12.75">
      <c r="A22" s="3" t="s">
        <v>35</v>
      </c>
      <c r="B22" s="106">
        <f>SUM(C22:Y22)</f>
        <v>4455200.11</v>
      </c>
      <c r="C22" s="140">
        <v>104576.5</v>
      </c>
      <c r="D22" s="141"/>
      <c r="E22" s="140">
        <v>67078.51</v>
      </c>
      <c r="F22" s="141"/>
      <c r="G22" s="141">
        <v>1565127.82</v>
      </c>
      <c r="H22" s="141"/>
      <c r="I22" s="140">
        <v>591309.88</v>
      </c>
      <c r="J22" s="141"/>
      <c r="K22" s="141">
        <v>306449.19</v>
      </c>
      <c r="L22" s="141"/>
      <c r="M22" s="141">
        <v>1090701.17</v>
      </c>
      <c r="N22" s="141"/>
      <c r="O22" s="140">
        <v>0</v>
      </c>
      <c r="P22" s="141"/>
      <c r="Q22" s="123">
        <v>0</v>
      </c>
      <c r="R22" s="141"/>
      <c r="S22" s="140">
        <v>46432.99</v>
      </c>
      <c r="T22" s="141"/>
      <c r="U22" s="140">
        <v>6702.17</v>
      </c>
      <c r="V22" s="141"/>
      <c r="W22" s="140">
        <v>0</v>
      </c>
      <c r="X22" s="141"/>
      <c r="Y22" s="167">
        <v>676821.88</v>
      </c>
      <c r="Z22" s="141"/>
      <c r="AA22" s="141"/>
    </row>
    <row r="23" spans="1:27" ht="12.75">
      <c r="A23" s="3"/>
      <c r="C23" s="140"/>
      <c r="D23" s="141"/>
      <c r="E23" s="140"/>
      <c r="F23" s="141"/>
      <c r="G23" s="141"/>
      <c r="H23" s="141"/>
      <c r="I23" s="140"/>
      <c r="J23" s="141"/>
      <c r="K23" s="141"/>
      <c r="L23" s="141"/>
      <c r="M23" s="141"/>
      <c r="N23" s="141"/>
      <c r="O23" s="140"/>
      <c r="P23" s="141"/>
      <c r="Q23" s="123"/>
      <c r="R23" s="141"/>
      <c r="S23" s="140"/>
      <c r="T23" s="141"/>
      <c r="U23" s="140"/>
      <c r="V23" s="141"/>
      <c r="W23" s="140"/>
      <c r="X23" s="141"/>
      <c r="Y23" s="140"/>
      <c r="Z23" s="141"/>
      <c r="AA23" s="141"/>
    </row>
    <row r="24" spans="1:27" ht="12.75">
      <c r="A24" s="3" t="s">
        <v>36</v>
      </c>
      <c r="B24" s="106">
        <f>SUM(C24:Y24)</f>
        <v>13784655.600000005</v>
      </c>
      <c r="C24" s="140">
        <v>12687.75</v>
      </c>
      <c r="D24" s="141"/>
      <c r="E24" s="140">
        <v>335634.37</v>
      </c>
      <c r="F24" s="141"/>
      <c r="G24" s="141">
        <v>2991030.6</v>
      </c>
      <c r="H24" s="141"/>
      <c r="I24" s="140">
        <v>569933.16</v>
      </c>
      <c r="J24" s="141"/>
      <c r="K24" s="141">
        <v>549273.84</v>
      </c>
      <c r="L24" s="141"/>
      <c r="M24" s="141">
        <v>6661488.330000003</v>
      </c>
      <c r="N24" s="141"/>
      <c r="O24" s="140">
        <v>83201.27</v>
      </c>
      <c r="P24" s="141"/>
      <c r="Q24" s="123">
        <v>0</v>
      </c>
      <c r="R24" s="141"/>
      <c r="S24" s="140">
        <v>79022.74</v>
      </c>
      <c r="T24" s="141"/>
      <c r="U24" s="141">
        <v>3024.97</v>
      </c>
      <c r="V24" s="141"/>
      <c r="W24" s="140">
        <v>48765.3</v>
      </c>
      <c r="X24" s="141"/>
      <c r="Y24" s="140">
        <v>2450593.27</v>
      </c>
      <c r="Z24" s="141"/>
      <c r="AA24" s="141"/>
    </row>
    <row r="25" spans="1:27" ht="12.75">
      <c r="A25" s="3" t="s">
        <v>37</v>
      </c>
      <c r="B25" s="106">
        <f>SUM(C25:Y25)</f>
        <v>3571979.24</v>
      </c>
      <c r="C25" s="140">
        <v>76627.26</v>
      </c>
      <c r="D25" s="141"/>
      <c r="E25" s="140">
        <v>74607.96</v>
      </c>
      <c r="F25" s="141"/>
      <c r="G25" s="141">
        <v>1598995.36</v>
      </c>
      <c r="H25" s="141"/>
      <c r="I25" s="140">
        <v>210381.58</v>
      </c>
      <c r="J25" s="141"/>
      <c r="K25" s="141">
        <v>69871.87</v>
      </c>
      <c r="L25" s="141"/>
      <c r="M25" s="141">
        <v>790651.4</v>
      </c>
      <c r="N25" s="141"/>
      <c r="O25" s="140">
        <v>0</v>
      </c>
      <c r="P25" s="141"/>
      <c r="Q25" s="123">
        <v>35</v>
      </c>
      <c r="R25" s="141"/>
      <c r="S25" s="140">
        <v>7328.93</v>
      </c>
      <c r="T25" s="141"/>
      <c r="U25" s="140">
        <v>2440.59</v>
      </c>
      <c r="V25" s="141"/>
      <c r="W25" s="140">
        <v>0</v>
      </c>
      <c r="X25" s="141"/>
      <c r="Y25" s="140">
        <v>741039.29</v>
      </c>
      <c r="Z25" s="141"/>
      <c r="AA25" s="141"/>
    </row>
    <row r="26" spans="1:27" ht="12.75">
      <c r="A26" s="3" t="s">
        <v>38</v>
      </c>
      <c r="B26" s="106">
        <f>SUM(C26:Y26)</f>
        <v>15816613.590000004</v>
      </c>
      <c r="C26" s="140">
        <v>261623.83</v>
      </c>
      <c r="D26" s="141"/>
      <c r="E26" s="140">
        <v>331882.01</v>
      </c>
      <c r="F26" s="141"/>
      <c r="G26" s="141">
        <v>4126625.97</v>
      </c>
      <c r="H26" s="141"/>
      <c r="I26" s="140">
        <v>511416.89</v>
      </c>
      <c r="J26" s="141"/>
      <c r="K26" s="141">
        <v>655718.53</v>
      </c>
      <c r="L26" s="141"/>
      <c r="M26" s="141">
        <v>6331841.650000003</v>
      </c>
      <c r="N26" s="141"/>
      <c r="O26" s="140">
        <v>0</v>
      </c>
      <c r="P26" s="141"/>
      <c r="Q26" s="123">
        <v>35808.98</v>
      </c>
      <c r="R26" s="141"/>
      <c r="S26" s="140">
        <v>8215.18</v>
      </c>
      <c r="T26" s="141"/>
      <c r="U26" s="140">
        <v>0</v>
      </c>
      <c r="V26" s="141"/>
      <c r="W26" s="140">
        <v>0</v>
      </c>
      <c r="X26" s="141"/>
      <c r="Y26" s="140">
        <v>3553480.55</v>
      </c>
      <c r="Z26" s="141"/>
      <c r="AA26" s="141"/>
    </row>
    <row r="27" spans="1:27" ht="12.75">
      <c r="A27" s="3" t="s">
        <v>39</v>
      </c>
      <c r="B27" s="106">
        <f>SUM(C27:Y27)</f>
        <v>14265962.2</v>
      </c>
      <c r="C27" s="140">
        <v>136824.02</v>
      </c>
      <c r="D27" s="141"/>
      <c r="E27" s="140">
        <v>313628.53</v>
      </c>
      <c r="F27" s="141"/>
      <c r="G27" s="141">
        <v>2583790.93</v>
      </c>
      <c r="H27" s="141"/>
      <c r="I27" s="140">
        <v>487831.56</v>
      </c>
      <c r="J27" s="141"/>
      <c r="K27" s="141">
        <v>948424.99</v>
      </c>
      <c r="L27" s="141"/>
      <c r="M27" s="141">
        <v>7402775.789999999</v>
      </c>
      <c r="N27" s="141"/>
      <c r="O27" s="140">
        <v>77696.87</v>
      </c>
      <c r="P27" s="141"/>
      <c r="Q27" s="123">
        <v>39076.97</v>
      </c>
      <c r="R27" s="141"/>
      <c r="S27" s="140">
        <v>61839.53</v>
      </c>
      <c r="T27" s="141"/>
      <c r="U27" s="140">
        <v>0</v>
      </c>
      <c r="V27" s="141"/>
      <c r="W27" s="140">
        <v>0</v>
      </c>
      <c r="X27" s="141"/>
      <c r="Y27" s="140">
        <v>2214073.01</v>
      </c>
      <c r="Z27" s="141"/>
      <c r="AA27" s="141"/>
    </row>
    <row r="28" spans="1:27" ht="12.75">
      <c r="A28" s="3" t="s">
        <v>40</v>
      </c>
      <c r="B28" s="106">
        <f>SUM(C28:Y28)</f>
        <v>2251334.7199999997</v>
      </c>
      <c r="C28" s="140">
        <v>36599.71</v>
      </c>
      <c r="D28" s="141"/>
      <c r="E28" s="140">
        <v>7997.96</v>
      </c>
      <c r="F28" s="141"/>
      <c r="G28" s="141">
        <v>860872.25</v>
      </c>
      <c r="H28" s="141"/>
      <c r="I28" s="140">
        <v>169662.43</v>
      </c>
      <c r="J28" s="141"/>
      <c r="K28" s="141">
        <v>99207.72</v>
      </c>
      <c r="L28" s="141"/>
      <c r="M28" s="141">
        <v>711648.93</v>
      </c>
      <c r="N28" s="141"/>
      <c r="O28" s="140">
        <v>9238.24</v>
      </c>
      <c r="P28" s="141"/>
      <c r="Q28" s="123">
        <v>0</v>
      </c>
      <c r="R28" s="141"/>
      <c r="S28" s="140">
        <v>83733.25</v>
      </c>
      <c r="T28" s="141"/>
      <c r="U28" s="140">
        <v>500</v>
      </c>
      <c r="V28" s="141"/>
      <c r="W28" s="140">
        <v>0</v>
      </c>
      <c r="X28" s="141"/>
      <c r="Y28" s="140">
        <v>271874.23</v>
      </c>
      <c r="Z28" s="141"/>
      <c r="AA28" s="141"/>
    </row>
    <row r="29" spans="1:27" ht="12.75">
      <c r="A29" s="3"/>
      <c r="C29" s="140"/>
      <c r="D29" s="141"/>
      <c r="E29" s="140"/>
      <c r="F29" s="141"/>
      <c r="G29" s="141"/>
      <c r="H29" s="141"/>
      <c r="I29" s="140"/>
      <c r="J29" s="141"/>
      <c r="K29" s="141"/>
      <c r="L29" s="141"/>
      <c r="M29" s="141"/>
      <c r="N29" s="141"/>
      <c r="O29" s="140"/>
      <c r="P29" s="141"/>
      <c r="Q29" s="123"/>
      <c r="R29" s="141"/>
      <c r="S29" s="140"/>
      <c r="T29" s="141"/>
      <c r="U29" s="140"/>
      <c r="V29" s="141"/>
      <c r="W29" s="140"/>
      <c r="X29" s="141"/>
      <c r="Y29" s="140"/>
      <c r="Z29" s="141"/>
      <c r="AA29" s="141"/>
    </row>
    <row r="30" spans="1:27" ht="12.75">
      <c r="A30" s="112" t="s">
        <v>110</v>
      </c>
      <c r="B30" s="106">
        <f>SUM(C30:Y30)</f>
        <v>68962718.72999999</v>
      </c>
      <c r="C30" s="140">
        <v>341331.4</v>
      </c>
      <c r="D30" s="141"/>
      <c r="E30" s="140">
        <v>2223835.26</v>
      </c>
      <c r="F30" s="141"/>
      <c r="G30" s="141">
        <v>21504957.46</v>
      </c>
      <c r="H30" s="141"/>
      <c r="I30" s="140">
        <v>2940910.94</v>
      </c>
      <c r="J30" s="141"/>
      <c r="K30" s="141">
        <v>3817139.8</v>
      </c>
      <c r="L30" s="141"/>
      <c r="M30" s="141">
        <v>22923126.980000004</v>
      </c>
      <c r="N30" s="141"/>
      <c r="O30" s="140">
        <v>425300.41</v>
      </c>
      <c r="P30" s="141"/>
      <c r="Q30" s="123">
        <v>0</v>
      </c>
      <c r="R30" s="141"/>
      <c r="S30" s="140">
        <v>431505.25</v>
      </c>
      <c r="T30" s="141"/>
      <c r="U30" s="140">
        <v>117257.06</v>
      </c>
      <c r="V30" s="141"/>
      <c r="W30" s="140">
        <v>0</v>
      </c>
      <c r="X30" s="141"/>
      <c r="Y30" s="140">
        <v>14237354.169999989</v>
      </c>
      <c r="Z30" s="141"/>
      <c r="AA30" s="141"/>
    </row>
    <row r="31" spans="1:27" ht="12.75">
      <c r="A31" s="3" t="s">
        <v>42</v>
      </c>
      <c r="B31" s="106">
        <f>SUM(C31:Y31)</f>
        <v>72168926.76999998</v>
      </c>
      <c r="C31" s="140">
        <v>1330390.44</v>
      </c>
      <c r="D31" s="141"/>
      <c r="E31" s="167">
        <v>3207969.95</v>
      </c>
      <c r="F31" s="141"/>
      <c r="G31" s="141">
        <v>21829103.859999985</v>
      </c>
      <c r="H31" s="141"/>
      <c r="I31" s="140">
        <v>5829561.37</v>
      </c>
      <c r="J31" s="141"/>
      <c r="K31" s="141">
        <v>3396718.35</v>
      </c>
      <c r="L31" s="141"/>
      <c r="M31" s="141">
        <v>22260537.16999999</v>
      </c>
      <c r="N31" s="141"/>
      <c r="O31" s="140">
        <v>725825.1</v>
      </c>
      <c r="P31" s="141"/>
      <c r="Q31" s="123">
        <v>481433.5</v>
      </c>
      <c r="R31" s="141"/>
      <c r="S31" s="140">
        <v>1775546.95</v>
      </c>
      <c r="T31" s="141"/>
      <c r="U31" s="140">
        <v>172901.48</v>
      </c>
      <c r="V31" s="141"/>
      <c r="W31" s="140">
        <v>0</v>
      </c>
      <c r="X31" s="141"/>
      <c r="Y31" s="140">
        <v>11158938.600000001</v>
      </c>
      <c r="Z31" s="141"/>
      <c r="AA31" s="141"/>
    </row>
    <row r="32" spans="1:27" ht="12.75">
      <c r="A32" s="3" t="s">
        <v>43</v>
      </c>
      <c r="B32" s="106">
        <f>SUM(C32:Y32)</f>
        <v>4085152.6</v>
      </c>
      <c r="C32" s="140">
        <v>79679.13</v>
      </c>
      <c r="D32" s="141"/>
      <c r="E32" s="140">
        <v>136057.39</v>
      </c>
      <c r="F32" s="141"/>
      <c r="G32" s="141">
        <v>1336038.95</v>
      </c>
      <c r="H32" s="141"/>
      <c r="I32" s="140">
        <v>155251.33</v>
      </c>
      <c r="J32" s="141"/>
      <c r="K32" s="141">
        <v>179224.43</v>
      </c>
      <c r="L32" s="141"/>
      <c r="M32" s="141">
        <v>1390452.05</v>
      </c>
      <c r="N32" s="141"/>
      <c r="O32" s="140">
        <v>0</v>
      </c>
      <c r="P32" s="141"/>
      <c r="Q32" s="123">
        <v>5658.75</v>
      </c>
      <c r="R32" s="141"/>
      <c r="S32" s="140">
        <v>107690.62</v>
      </c>
      <c r="T32" s="141"/>
      <c r="U32" s="141">
        <v>6183.63</v>
      </c>
      <c r="V32" s="141"/>
      <c r="W32" s="140">
        <v>0</v>
      </c>
      <c r="X32" s="141"/>
      <c r="Y32" s="167">
        <v>688916.32</v>
      </c>
      <c r="Z32" s="141"/>
      <c r="AA32" s="141"/>
    </row>
    <row r="33" spans="1:27" ht="12.75">
      <c r="A33" s="3" t="s">
        <v>44</v>
      </c>
      <c r="B33" s="106">
        <f>SUM(C33:Y33)</f>
        <v>8492750.89</v>
      </c>
      <c r="C33" s="140">
        <v>224202.8</v>
      </c>
      <c r="D33" s="141"/>
      <c r="E33" s="140">
        <v>193887.28</v>
      </c>
      <c r="F33" s="141"/>
      <c r="G33" s="141">
        <v>1920829.52</v>
      </c>
      <c r="H33" s="141"/>
      <c r="I33" s="140">
        <v>811911.29</v>
      </c>
      <c r="J33" s="141"/>
      <c r="K33" s="141">
        <v>964574.69</v>
      </c>
      <c r="L33" s="141"/>
      <c r="M33" s="141">
        <v>2839788.51</v>
      </c>
      <c r="N33" s="141"/>
      <c r="O33" s="140">
        <v>13139.51</v>
      </c>
      <c r="P33" s="141"/>
      <c r="Q33" s="123">
        <v>159474.56</v>
      </c>
      <c r="R33" s="141"/>
      <c r="S33" s="140">
        <v>22316.61</v>
      </c>
      <c r="T33" s="141"/>
      <c r="U33" s="140">
        <v>0</v>
      </c>
      <c r="V33" s="141"/>
      <c r="W33" s="140">
        <v>0</v>
      </c>
      <c r="X33" s="141"/>
      <c r="Y33" s="140">
        <v>1342626.12</v>
      </c>
      <c r="Z33" s="141"/>
      <c r="AA33" s="141"/>
    </row>
    <row r="34" spans="1:27" ht="12.75">
      <c r="A34" s="3" t="s">
        <v>45</v>
      </c>
      <c r="B34" s="106">
        <f>SUM(C34:Y34)</f>
        <v>3532694.8499999996</v>
      </c>
      <c r="C34" s="140">
        <v>24869.61</v>
      </c>
      <c r="D34" s="141"/>
      <c r="E34" s="140">
        <v>140514.13</v>
      </c>
      <c r="F34" s="141"/>
      <c r="G34" s="141">
        <v>1251695.79</v>
      </c>
      <c r="H34" s="141"/>
      <c r="I34" s="140">
        <v>402672.29</v>
      </c>
      <c r="J34" s="141"/>
      <c r="K34" s="141">
        <v>390722.72</v>
      </c>
      <c r="L34" s="141"/>
      <c r="M34" s="141">
        <v>587402.5</v>
      </c>
      <c r="N34" s="141"/>
      <c r="O34" s="140">
        <v>58625.09</v>
      </c>
      <c r="P34" s="141"/>
      <c r="Q34" s="123">
        <v>61218.79</v>
      </c>
      <c r="R34" s="141"/>
      <c r="S34" s="140">
        <v>26779.73</v>
      </c>
      <c r="T34" s="141"/>
      <c r="U34" s="140">
        <v>11084.25</v>
      </c>
      <c r="V34" s="141"/>
      <c r="W34" s="140">
        <v>1647.05</v>
      </c>
      <c r="X34" s="141"/>
      <c r="Y34" s="140">
        <v>575462.9</v>
      </c>
      <c r="Z34" s="141"/>
      <c r="AA34" s="141"/>
    </row>
    <row r="35" spans="1:27" ht="12.75">
      <c r="A35" s="3"/>
      <c r="C35" s="140"/>
      <c r="D35" s="141"/>
      <c r="E35" s="140"/>
      <c r="F35" s="141"/>
      <c r="G35" s="141"/>
      <c r="H35" s="141"/>
      <c r="I35" s="140"/>
      <c r="J35" s="141"/>
      <c r="K35" s="141"/>
      <c r="L35" s="141"/>
      <c r="M35" s="141"/>
      <c r="N35" s="141"/>
      <c r="O35" s="140"/>
      <c r="P35" s="141"/>
      <c r="Q35" s="123"/>
      <c r="R35" s="141"/>
      <c r="S35" s="140"/>
      <c r="T35" s="141"/>
      <c r="U35" s="140"/>
      <c r="V35" s="141"/>
      <c r="W35" s="140"/>
      <c r="X35" s="141"/>
      <c r="Y35" s="140"/>
      <c r="Z35" s="141"/>
      <c r="AA35" s="141"/>
    </row>
    <row r="36" spans="1:27" ht="12.75">
      <c r="A36" s="3" t="s">
        <v>46</v>
      </c>
      <c r="B36" s="106">
        <f>SUM(C36:Y36)</f>
        <v>2385558.94</v>
      </c>
      <c r="C36" s="140">
        <v>45008.02</v>
      </c>
      <c r="D36" s="141"/>
      <c r="E36" s="140">
        <v>168491.5</v>
      </c>
      <c r="F36" s="141"/>
      <c r="G36" s="141">
        <v>615499.61</v>
      </c>
      <c r="H36" s="141"/>
      <c r="I36" s="140">
        <v>94728.3</v>
      </c>
      <c r="J36" s="141"/>
      <c r="K36" s="141">
        <v>256448.71</v>
      </c>
      <c r="L36" s="141"/>
      <c r="M36" s="141">
        <v>779446.75</v>
      </c>
      <c r="N36" s="141"/>
      <c r="O36" s="140">
        <v>0</v>
      </c>
      <c r="P36" s="141"/>
      <c r="Q36" s="123">
        <v>0</v>
      </c>
      <c r="R36" s="141"/>
      <c r="S36" s="140">
        <v>24068.28</v>
      </c>
      <c r="T36" s="141"/>
      <c r="U36" s="140">
        <v>151.43</v>
      </c>
      <c r="V36" s="141"/>
      <c r="W36" s="140">
        <v>0</v>
      </c>
      <c r="X36" s="141"/>
      <c r="Y36" s="140">
        <v>401716.34</v>
      </c>
      <c r="Z36" s="141"/>
      <c r="AA36" s="141"/>
    </row>
    <row r="37" spans="1:27" ht="12.75">
      <c r="A37" s="3" t="s">
        <v>47</v>
      </c>
      <c r="B37" s="106">
        <f>SUM(C37:Y37)</f>
        <v>11195418.049999999</v>
      </c>
      <c r="C37" s="140">
        <v>271436.99</v>
      </c>
      <c r="D37" s="141"/>
      <c r="E37" s="140">
        <v>288153.01</v>
      </c>
      <c r="F37" s="141"/>
      <c r="G37" s="141">
        <v>3486043.3</v>
      </c>
      <c r="H37" s="141"/>
      <c r="I37" s="140">
        <v>915890.89</v>
      </c>
      <c r="J37" s="141"/>
      <c r="K37" s="141">
        <v>656500.91</v>
      </c>
      <c r="L37" s="141"/>
      <c r="M37" s="141">
        <v>3509295.99</v>
      </c>
      <c r="N37" s="141"/>
      <c r="O37" s="140">
        <v>98032.54</v>
      </c>
      <c r="P37" s="141"/>
      <c r="Q37" s="123">
        <v>900</v>
      </c>
      <c r="R37" s="141"/>
      <c r="S37" s="140">
        <v>24560.31</v>
      </c>
      <c r="T37" s="141"/>
      <c r="U37" s="140">
        <v>34596</v>
      </c>
      <c r="V37" s="141"/>
      <c r="W37" s="140">
        <v>0</v>
      </c>
      <c r="X37" s="141"/>
      <c r="Y37" s="140">
        <v>1910008.11</v>
      </c>
      <c r="Z37" s="141"/>
      <c r="AA37" s="141"/>
    </row>
    <row r="38" spans="1:27" ht="12.75">
      <c r="A38" s="3" t="s">
        <v>48</v>
      </c>
      <c r="B38" s="106">
        <f>SUM(C38:Y38)</f>
        <v>10430618.81</v>
      </c>
      <c r="C38" s="140">
        <v>206929.93</v>
      </c>
      <c r="D38" s="141"/>
      <c r="E38" s="140">
        <v>177578.2</v>
      </c>
      <c r="F38" s="141"/>
      <c r="G38" s="141">
        <v>3635669.6</v>
      </c>
      <c r="H38" s="141"/>
      <c r="I38" s="140">
        <v>515407.75</v>
      </c>
      <c r="J38" s="141"/>
      <c r="K38" s="141">
        <v>558882.34</v>
      </c>
      <c r="L38" s="141"/>
      <c r="M38" s="141">
        <v>2936826.57</v>
      </c>
      <c r="N38" s="141"/>
      <c r="O38" s="140">
        <v>2258.75</v>
      </c>
      <c r="P38" s="161"/>
      <c r="Q38" s="168">
        <v>1771.34</v>
      </c>
      <c r="R38" s="161"/>
      <c r="S38" s="169">
        <v>161727.73</v>
      </c>
      <c r="T38" s="161"/>
      <c r="U38" s="169">
        <v>9576.04</v>
      </c>
      <c r="V38" s="141"/>
      <c r="W38" s="141">
        <v>0</v>
      </c>
      <c r="X38" s="141"/>
      <c r="Y38" s="140">
        <v>2223990.56</v>
      </c>
      <c r="Z38" s="141"/>
      <c r="AA38" s="141"/>
    </row>
    <row r="39" spans="1:27" ht="12.75">
      <c r="A39" s="8" t="s">
        <v>49</v>
      </c>
      <c r="B39" s="113">
        <f>SUM(C39:Y39)</f>
        <v>6071938.390000001</v>
      </c>
      <c r="C39" s="170">
        <v>74813</v>
      </c>
      <c r="D39" s="139"/>
      <c r="E39" s="170">
        <v>122818.2</v>
      </c>
      <c r="F39" s="139"/>
      <c r="G39" s="139">
        <v>2677279.25</v>
      </c>
      <c r="H39" s="139"/>
      <c r="I39" s="170">
        <v>407527.11</v>
      </c>
      <c r="J39" s="139"/>
      <c r="K39" s="139">
        <v>185130.96</v>
      </c>
      <c r="L39" s="139"/>
      <c r="M39" s="139">
        <v>1454112.59</v>
      </c>
      <c r="N39" s="139"/>
      <c r="O39" s="170">
        <v>5000</v>
      </c>
      <c r="P39" s="139"/>
      <c r="Q39" s="171">
        <v>10332.21</v>
      </c>
      <c r="R39" s="139"/>
      <c r="S39" s="170">
        <v>43383.91</v>
      </c>
      <c r="T39" s="139"/>
      <c r="U39" s="170">
        <v>2297.92</v>
      </c>
      <c r="V39" s="139"/>
      <c r="W39" s="139">
        <v>0</v>
      </c>
      <c r="X39" s="139"/>
      <c r="Y39" s="170">
        <v>1089243.24</v>
      </c>
      <c r="Z39" s="161"/>
      <c r="AA39" s="141"/>
    </row>
    <row r="40" spans="1:27" ht="12.75">
      <c r="A40" s="3" t="s">
        <v>74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</row>
    <row r="41" spans="1:27" ht="12.75">
      <c r="A41" s="3" t="s">
        <v>75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3:27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</row>
    <row r="43" spans="3:27" ht="12.75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3:27" ht="12.75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</row>
    <row r="45" spans="3:27" ht="12.75"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3:27" ht="12.75"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3:27" ht="12.75"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3:27" ht="12.75"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3:27" ht="12.75"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3:27" ht="12.75"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3:27" ht="12.75"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</row>
    <row r="52" spans="3:27" ht="12.75"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</row>
    <row r="53" spans="3:27" ht="12.75"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</row>
    <row r="54" spans="3:27" ht="12.75"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</row>
    <row r="55" spans="3:27" ht="12.75"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</row>
    <row r="56" spans="3:27" ht="12.75"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</row>
    <row r="57" spans="3:27" ht="12.75"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</row>
    <row r="58" spans="3:27" ht="12.75"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</row>
    <row r="59" spans="3:27" ht="12.75"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</row>
    <row r="60" spans="3:27" ht="12.75"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</row>
  </sheetData>
  <sheetProtection password="C935" sheet="1" objects="1" scenarios="1"/>
  <mergeCells count="33">
    <mergeCell ref="G6:K6"/>
    <mergeCell ref="A1:Y1"/>
    <mergeCell ref="A3:Y3"/>
    <mergeCell ref="C8:D8"/>
    <mergeCell ref="I7:J7"/>
    <mergeCell ref="C9:D9"/>
    <mergeCell ref="E9:F9"/>
    <mergeCell ref="E8:F8"/>
    <mergeCell ref="E7:F7"/>
    <mergeCell ref="G9:H9"/>
    <mergeCell ref="G8:H8"/>
    <mergeCell ref="I9:J9"/>
    <mergeCell ref="I8:J8"/>
    <mergeCell ref="K9:L9"/>
    <mergeCell ref="K8:L8"/>
    <mergeCell ref="K7:L7"/>
    <mergeCell ref="M9:N9"/>
    <mergeCell ref="M8:N8"/>
    <mergeCell ref="O9:P9"/>
    <mergeCell ref="O8:P8"/>
    <mergeCell ref="O7:P7"/>
    <mergeCell ref="Q9:R9"/>
    <mergeCell ref="Q8:R8"/>
    <mergeCell ref="S9:T9"/>
    <mergeCell ref="S8:T8"/>
    <mergeCell ref="S7:T7"/>
    <mergeCell ref="U9:V9"/>
    <mergeCell ref="U8:V8"/>
    <mergeCell ref="W9:X9"/>
    <mergeCell ref="W8:X8"/>
    <mergeCell ref="W7:X7"/>
    <mergeCell ref="Y9:Z9"/>
    <mergeCell ref="Y8:Z8"/>
  </mergeCells>
  <printOptions horizontalCentered="1"/>
  <pageMargins left="0.29" right="0.25" top="0.87" bottom="0.88" header="0.67" footer="0.5"/>
  <pageSetup fitToHeight="1" fitToWidth="1" horizontalDpi="600" verticalDpi="600" orientation="landscape" scale="56" r:id="rId1"/>
  <headerFooter alignWithMargins="0">
    <oddHeader>&amp;R-&amp;P--</oddHeader>
    <oddFooter>&amp;L&amp;"Arial,Italic"&amp;9MSDE-PRIM  5/99&amp;R&amp;"Arial,Italic"&amp;9Selected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9">
      <selection activeCell="O21" sqref="O21"/>
    </sheetView>
  </sheetViews>
  <sheetFormatPr defaultColWidth="9.140625" defaultRowHeight="12.75"/>
  <cols>
    <col min="1" max="1" width="14.421875" style="0" customWidth="1"/>
    <col min="2" max="2" width="4.7109375" style="0" customWidth="1"/>
    <col min="3" max="3" width="11.140625" style="0" customWidth="1"/>
    <col min="4" max="4" width="6.421875" style="0" bestFit="1" customWidth="1"/>
    <col min="5" max="5" width="8.00390625" style="0" customWidth="1"/>
    <col min="6" max="6" width="9.28125" style="0" customWidth="1"/>
    <col min="7" max="7" width="7.28125" style="0" customWidth="1"/>
    <col min="8" max="8" width="10.140625" style="0" customWidth="1"/>
    <col min="9" max="9" width="11.421875" style="0" customWidth="1"/>
    <col min="10" max="10" width="6.421875" style="0" bestFit="1" customWidth="1"/>
    <col min="11" max="11" width="10.28125" style="0" customWidth="1"/>
    <col min="12" max="12" width="11.421875" style="0" customWidth="1"/>
    <col min="13" max="13" width="9.28125" style="0" customWidth="1"/>
  </cols>
  <sheetData>
    <row r="1" spans="1:13" ht="12.75">
      <c r="A1" s="175" t="s">
        <v>65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175" t="s">
        <v>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2.75">
      <c r="A4" s="176" t="s">
        <v>142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177" t="s">
        <v>61</v>
      </c>
      <c r="D6" s="177"/>
      <c r="E6" s="177"/>
      <c r="F6" s="177"/>
      <c r="G6" s="177"/>
      <c r="I6" s="178" t="s">
        <v>62</v>
      </c>
      <c r="J6" s="178"/>
      <c r="K6" s="178"/>
      <c r="L6" s="178"/>
      <c r="M6" s="178"/>
    </row>
    <row r="7" spans="1:13" ht="12.75">
      <c r="A7" s="3"/>
      <c r="B7" s="3"/>
      <c r="C7" s="176" t="s">
        <v>58</v>
      </c>
      <c r="D7" s="176"/>
      <c r="F7" s="176" t="s">
        <v>60</v>
      </c>
      <c r="G7" s="176"/>
      <c r="I7" s="176" t="s">
        <v>58</v>
      </c>
      <c r="J7" s="176"/>
      <c r="L7" s="176" t="s">
        <v>60</v>
      </c>
      <c r="M7" s="176"/>
    </row>
    <row r="8" spans="1:13" ht="12.75">
      <c r="A8" s="3" t="s">
        <v>82</v>
      </c>
      <c r="B8" s="3"/>
      <c r="C8" s="176" t="s">
        <v>59</v>
      </c>
      <c r="D8" s="176"/>
      <c r="F8" s="176" t="s">
        <v>59</v>
      </c>
      <c r="G8" s="176"/>
      <c r="I8" s="176" t="s">
        <v>59</v>
      </c>
      <c r="J8" s="176"/>
      <c r="L8" s="176" t="s">
        <v>59</v>
      </c>
      <c r="M8" s="176"/>
    </row>
    <row r="9" spans="1:13" ht="12.75">
      <c r="A9" t="s">
        <v>11</v>
      </c>
      <c r="C9" s="178" t="s">
        <v>57</v>
      </c>
      <c r="D9" s="178"/>
      <c r="F9" s="178" t="s">
        <v>57</v>
      </c>
      <c r="G9" s="178"/>
      <c r="I9" s="178" t="s">
        <v>57</v>
      </c>
      <c r="J9" s="178"/>
      <c r="L9" s="178" t="s">
        <v>57</v>
      </c>
      <c r="M9" s="178"/>
    </row>
    <row r="10" spans="1:13" ht="13.5" thickBot="1">
      <c r="A10" s="4" t="s">
        <v>83</v>
      </c>
      <c r="B10" s="4"/>
      <c r="C10" s="7" t="s">
        <v>54</v>
      </c>
      <c r="D10" s="7" t="s">
        <v>55</v>
      </c>
      <c r="E10" s="4"/>
      <c r="F10" s="7" t="s">
        <v>54</v>
      </c>
      <c r="G10" s="7" t="s">
        <v>55</v>
      </c>
      <c r="H10" s="4"/>
      <c r="I10" s="7" t="s">
        <v>54</v>
      </c>
      <c r="J10" s="7" t="s">
        <v>55</v>
      </c>
      <c r="K10" s="4"/>
      <c r="L10" s="7" t="s">
        <v>54</v>
      </c>
      <c r="M10" s="124" t="s">
        <v>55</v>
      </c>
    </row>
    <row r="11" spans="1:13" ht="12.75">
      <c r="A11" s="80" t="s">
        <v>51</v>
      </c>
      <c r="B11" s="80"/>
      <c r="C11" s="70">
        <f>+F11+Tbl1!G10</f>
        <v>9627.96403806091</v>
      </c>
      <c r="D11" s="71"/>
      <c r="E11" s="71"/>
      <c r="F11" s="71">
        <f>+Tbl3!B10</f>
        <v>9147.20563337325</v>
      </c>
      <c r="G11" s="71"/>
      <c r="H11" s="71"/>
      <c r="I11" s="72">
        <f>+C11-Tbl3!AC10</f>
        <v>9156.434273577677</v>
      </c>
      <c r="J11" s="71"/>
      <c r="K11" s="71"/>
      <c r="L11" s="72">
        <f>+Tbl3!B10-Tbl3!AC10</f>
        <v>8675.675868890017</v>
      </c>
      <c r="M11" s="71"/>
    </row>
    <row r="12" spans="1:12" ht="12.75">
      <c r="A12" s="3"/>
      <c r="B12" s="3"/>
      <c r="C12" s="12"/>
      <c r="L12" s="23"/>
    </row>
    <row r="13" spans="1:13" ht="12.75">
      <c r="A13" s="3" t="s">
        <v>27</v>
      </c>
      <c r="B13" s="3"/>
      <c r="C13" s="11">
        <f>+F13+Tbl1!G12</f>
        <v>9194.071402445696</v>
      </c>
      <c r="D13">
        <f>RANK(C13,C$13:C$40)</f>
        <v>12</v>
      </c>
      <c r="F13" s="1">
        <f>+Tbl3!B12</f>
        <v>8755.762027624798</v>
      </c>
      <c r="G13">
        <f>RANK(F13,F$13:F$40)</f>
        <v>11</v>
      </c>
      <c r="I13" s="24">
        <f>+C13-Tbl3!AC12</f>
        <v>8703.999215334838</v>
      </c>
      <c r="J13">
        <f>RANK(I13,I$13:I$40)</f>
        <v>11</v>
      </c>
      <c r="L13" s="10">
        <f>+Tbl3!B12-Tbl3!AC12</f>
        <v>8265.68984051394</v>
      </c>
      <c r="M13">
        <f>RANK(L13,L$13:L$40)</f>
        <v>10</v>
      </c>
    </row>
    <row r="14" spans="1:13" ht="12.75">
      <c r="A14" s="3" t="s">
        <v>28</v>
      </c>
      <c r="B14" s="3"/>
      <c r="C14" s="11">
        <f>+F14+Tbl1!G13</f>
        <v>9274.966653927044</v>
      </c>
      <c r="D14">
        <f aca="true" t="shared" si="0" ref="D14:D40">RANK(C14,C$13:C$40)</f>
        <v>9</v>
      </c>
      <c r="F14" s="1">
        <f>+Tbl3!B13</f>
        <v>8824.469285677904</v>
      </c>
      <c r="G14">
        <f aca="true" t="shared" si="1" ref="G14:G40">RANK(F14,F$13:F$40)</f>
        <v>9</v>
      </c>
      <c r="I14" s="24">
        <f>+C14-Tbl3!AC13</f>
        <v>8817.351993209428</v>
      </c>
      <c r="J14">
        <f aca="true" t="shared" si="2" ref="J14:J40">RANK(I14,I$13:I$40)</f>
        <v>9</v>
      </c>
      <c r="L14" s="10">
        <f>+Tbl3!B13-Tbl3!AC13</f>
        <v>8366.854624960288</v>
      </c>
      <c r="M14">
        <f aca="true" t="shared" si="3" ref="M14:M40">RANK(L14,L$13:L$40)</f>
        <v>9</v>
      </c>
    </row>
    <row r="15" spans="1:13" ht="12.75">
      <c r="A15" s="3" t="s">
        <v>50</v>
      </c>
      <c r="B15" s="3"/>
      <c r="C15" s="11">
        <f>+F15+Tbl1!G14</f>
        <v>9603.426308062712</v>
      </c>
      <c r="D15">
        <f t="shared" si="0"/>
        <v>6</v>
      </c>
      <c r="F15" s="1">
        <f>+Tbl3!B14</f>
        <v>9070.43435153336</v>
      </c>
      <c r="G15">
        <f t="shared" si="1"/>
        <v>6</v>
      </c>
      <c r="I15" s="24">
        <f>+C15-Tbl3!AC14</f>
        <v>9279.798160338258</v>
      </c>
      <c r="J15">
        <f t="shared" si="2"/>
        <v>6</v>
      </c>
      <c r="L15" s="10">
        <f>+Tbl3!B14-Tbl3!AC14</f>
        <v>8746.806203808907</v>
      </c>
      <c r="M15">
        <f t="shared" si="3"/>
        <v>6</v>
      </c>
    </row>
    <row r="16" spans="1:13" ht="12.75">
      <c r="A16" s="3" t="s">
        <v>29</v>
      </c>
      <c r="B16" s="3"/>
      <c r="C16" s="11">
        <f>+F16+Tbl1!G15</f>
        <v>9439.141325506234</v>
      </c>
      <c r="D16">
        <f t="shared" si="0"/>
        <v>7</v>
      </c>
      <c r="F16" s="1">
        <f>+Tbl3!B15</f>
        <v>8967.283778953608</v>
      </c>
      <c r="G16">
        <f t="shared" si="1"/>
        <v>7</v>
      </c>
      <c r="I16" s="24">
        <f>+C16-Tbl3!AC15</f>
        <v>9091.924643049711</v>
      </c>
      <c r="J16">
        <f t="shared" si="2"/>
        <v>7</v>
      </c>
      <c r="L16" s="10">
        <f>+Tbl3!B15-Tbl3!AC15</f>
        <v>8620.067096497085</v>
      </c>
      <c r="M16">
        <f t="shared" si="3"/>
        <v>7</v>
      </c>
    </row>
    <row r="17" spans="1:13" ht="12.75">
      <c r="A17" s="3" t="s">
        <v>30</v>
      </c>
      <c r="B17" s="3"/>
      <c r="C17" s="11">
        <f>+F17+Tbl1!G16</f>
        <v>9223.707037148746</v>
      </c>
      <c r="D17">
        <f t="shared" si="0"/>
        <v>10</v>
      </c>
      <c r="F17" s="1">
        <f>+Tbl3!B16</f>
        <v>8756.929832943795</v>
      </c>
      <c r="G17">
        <f t="shared" si="1"/>
        <v>10</v>
      </c>
      <c r="I17" s="24">
        <f>+C17-Tbl3!AC16</f>
        <v>8689.303071013503</v>
      </c>
      <c r="J17">
        <f t="shared" si="2"/>
        <v>12</v>
      </c>
      <c r="L17" s="10">
        <f>+Tbl3!B16-Tbl3!AC16</f>
        <v>8222.525866808552</v>
      </c>
      <c r="M17">
        <f t="shared" si="3"/>
        <v>12</v>
      </c>
    </row>
    <row r="18" spans="1:12" ht="12.75">
      <c r="A18" s="3"/>
      <c r="B18" s="3"/>
      <c r="C18" s="11"/>
      <c r="F18" s="1"/>
      <c r="I18" s="24"/>
      <c r="L18" s="10"/>
    </row>
    <row r="19" spans="1:13" ht="12.75">
      <c r="A19" s="3" t="s">
        <v>31</v>
      </c>
      <c r="B19" s="3"/>
      <c r="C19" s="11">
        <f>+F19+Tbl1!G18</f>
        <v>8568.05182566889</v>
      </c>
      <c r="D19">
        <f t="shared" si="0"/>
        <v>21</v>
      </c>
      <c r="F19" s="1">
        <f>+Tbl3!B18</f>
        <v>8124.539698860886</v>
      </c>
      <c r="G19">
        <f t="shared" si="1"/>
        <v>22</v>
      </c>
      <c r="I19" s="24">
        <f>+C19-Tbl3!AC18</f>
        <v>8025.655227094274</v>
      </c>
      <c r="J19">
        <f t="shared" si="2"/>
        <v>22</v>
      </c>
      <c r="L19" s="10">
        <f>+Tbl3!B18-Tbl3!AC18</f>
        <v>7582.14310028627</v>
      </c>
      <c r="M19">
        <f t="shared" si="3"/>
        <v>22</v>
      </c>
    </row>
    <row r="20" spans="1:13" ht="12.75">
      <c r="A20" s="3" t="s">
        <v>32</v>
      </c>
      <c r="B20" s="3"/>
      <c r="C20" s="11">
        <f>+F20+Tbl1!G19</f>
        <v>8708.465537258555</v>
      </c>
      <c r="D20">
        <f t="shared" si="0"/>
        <v>18</v>
      </c>
      <c r="F20" s="1">
        <f>+Tbl3!B19</f>
        <v>8290.46809940952</v>
      </c>
      <c r="G20">
        <f t="shared" si="1"/>
        <v>18</v>
      </c>
      <c r="I20" s="24">
        <f>+C20-Tbl3!AC19</f>
        <v>8149.500765699123</v>
      </c>
      <c r="J20">
        <f t="shared" si="2"/>
        <v>20</v>
      </c>
      <c r="L20" s="10">
        <f>+Tbl3!B19-Tbl3!AC19</f>
        <v>7731.503327850088</v>
      </c>
      <c r="M20">
        <f t="shared" si="3"/>
        <v>20</v>
      </c>
    </row>
    <row r="21" spans="1:13" ht="12.75">
      <c r="A21" s="3" t="s">
        <v>33</v>
      </c>
      <c r="B21" s="3"/>
      <c r="C21" s="11">
        <f>+F21+Tbl1!G20</f>
        <v>8700.529175354874</v>
      </c>
      <c r="D21">
        <f t="shared" si="0"/>
        <v>19</v>
      </c>
      <c r="F21" s="1">
        <f>+Tbl3!B20</f>
        <v>8268.489200907366</v>
      </c>
      <c r="G21">
        <f t="shared" si="1"/>
        <v>19</v>
      </c>
      <c r="I21" s="24">
        <f>+C21-Tbl3!AC20</f>
        <v>8236.94581199513</v>
      </c>
      <c r="J21">
        <f t="shared" si="2"/>
        <v>18</v>
      </c>
      <c r="L21" s="10">
        <f>+Tbl3!B20-Tbl3!AC20</f>
        <v>7804.905837547623</v>
      </c>
      <c r="M21">
        <f t="shared" si="3"/>
        <v>18</v>
      </c>
    </row>
    <row r="22" spans="1:13" ht="12.75">
      <c r="A22" s="3" t="s">
        <v>34</v>
      </c>
      <c r="B22" s="3"/>
      <c r="C22" s="11">
        <f>+F22+Tbl1!G21</f>
        <v>8534.970236310837</v>
      </c>
      <c r="D22">
        <f t="shared" si="0"/>
        <v>22</v>
      </c>
      <c r="F22" s="1">
        <f>+Tbl3!B21</f>
        <v>8129.7476712524385</v>
      </c>
      <c r="G22">
        <f t="shared" si="1"/>
        <v>21</v>
      </c>
      <c r="I22" s="24">
        <f>+C22-Tbl3!AC21</f>
        <v>7980.091603400875</v>
      </c>
      <c r="J22">
        <f t="shared" si="2"/>
        <v>23</v>
      </c>
      <c r="L22" s="10">
        <f>+Tbl3!B21-Tbl3!AC21</f>
        <v>7574.869038342476</v>
      </c>
      <c r="M22">
        <f t="shared" si="3"/>
        <v>23</v>
      </c>
    </row>
    <row r="23" spans="1:13" ht="12.75">
      <c r="A23" s="3" t="s">
        <v>35</v>
      </c>
      <c r="B23" s="3"/>
      <c r="C23" s="11">
        <f>+F23+Tbl1!G22</f>
        <v>9358.32695351943</v>
      </c>
      <c r="D23">
        <f t="shared" si="0"/>
        <v>8</v>
      </c>
      <c r="F23" s="1">
        <f>+Tbl3!B22</f>
        <v>8896.826025210907</v>
      </c>
      <c r="G23">
        <f t="shared" si="1"/>
        <v>8</v>
      </c>
      <c r="I23" s="24">
        <f>+C23-Tbl3!AC22</f>
        <v>8845.633089041617</v>
      </c>
      <c r="J23">
        <f t="shared" si="2"/>
        <v>8</v>
      </c>
      <c r="L23" s="10">
        <f>+Tbl3!B22-Tbl3!AC22</f>
        <v>8384.132160733094</v>
      </c>
      <c r="M23">
        <f t="shared" si="3"/>
        <v>8</v>
      </c>
    </row>
    <row r="24" spans="1:12" ht="12.75">
      <c r="A24" s="3"/>
      <c r="B24" s="3"/>
      <c r="C24" s="11"/>
      <c r="F24" s="1"/>
      <c r="I24" s="24"/>
      <c r="L24" s="10"/>
    </row>
    <row r="25" spans="1:13" ht="12.75">
      <c r="A25" s="3" t="s">
        <v>36</v>
      </c>
      <c r="B25" s="3"/>
      <c r="C25" s="11">
        <f>+F25+Tbl1!G24</f>
        <v>8649.67841320563</v>
      </c>
      <c r="D25">
        <f t="shared" si="0"/>
        <v>20</v>
      </c>
      <c r="F25" s="1">
        <f>+Tbl3!B24</f>
        <v>8245.1666947837</v>
      </c>
      <c r="G25">
        <f t="shared" si="1"/>
        <v>20</v>
      </c>
      <c r="I25" s="24">
        <f>+C25-Tbl3!AC24</f>
        <v>8292.840336346911</v>
      </c>
      <c r="J25">
        <f t="shared" si="2"/>
        <v>17</v>
      </c>
      <c r="L25" s="10">
        <f>+Tbl3!B24-Tbl3!AC24</f>
        <v>7888.328617924982</v>
      </c>
      <c r="M25">
        <f t="shared" si="3"/>
        <v>16</v>
      </c>
    </row>
    <row r="26" spans="1:13" ht="12.75">
      <c r="A26" s="3" t="s">
        <v>37</v>
      </c>
      <c r="B26" s="3"/>
      <c r="C26" s="11">
        <f>+F26+Tbl1!G25</f>
        <v>9194.834512375712</v>
      </c>
      <c r="D26">
        <f t="shared" si="0"/>
        <v>11</v>
      </c>
      <c r="F26" s="1">
        <f>+Tbl3!B25</f>
        <v>8745.329540935052</v>
      </c>
      <c r="G26">
        <f t="shared" si="1"/>
        <v>12</v>
      </c>
      <c r="I26" s="24">
        <f>+C26-Tbl3!AC25</f>
        <v>8465.454681616246</v>
      </c>
      <c r="J26">
        <f t="shared" si="2"/>
        <v>14</v>
      </c>
      <c r="L26" s="10">
        <f>+Tbl3!B25-Tbl3!AC25</f>
        <v>8015.949710175585</v>
      </c>
      <c r="M26">
        <f t="shared" si="3"/>
        <v>15</v>
      </c>
    </row>
    <row r="27" spans="1:13" ht="12.75">
      <c r="A27" s="3" t="s">
        <v>38</v>
      </c>
      <c r="B27" s="3"/>
      <c r="C27" s="11">
        <f>+F27+Tbl1!G26</f>
        <v>8237.039076115678</v>
      </c>
      <c r="D27">
        <f t="shared" si="0"/>
        <v>24</v>
      </c>
      <c r="F27" s="1">
        <f>+Tbl3!B26</f>
        <v>7821.397427792172</v>
      </c>
      <c r="G27">
        <f t="shared" si="1"/>
        <v>24</v>
      </c>
      <c r="I27" s="24">
        <f>+C27-Tbl3!AC26</f>
        <v>7758.025288049837</v>
      </c>
      <c r="J27">
        <f t="shared" si="2"/>
        <v>24</v>
      </c>
      <c r="L27" s="10">
        <f>+Tbl3!B26-Tbl3!AC26</f>
        <v>7342.383639726331</v>
      </c>
      <c r="M27">
        <f t="shared" si="3"/>
        <v>24</v>
      </c>
    </row>
    <row r="28" spans="1:13" ht="12.75">
      <c r="A28" s="3" t="s">
        <v>39</v>
      </c>
      <c r="B28" s="3"/>
      <c r="C28" s="11">
        <f>+F28+Tbl1!G27</f>
        <v>10585.286114253899</v>
      </c>
      <c r="D28">
        <f t="shared" si="0"/>
        <v>3</v>
      </c>
      <c r="F28" s="1">
        <f>+Tbl3!B27</f>
        <v>10066.37964761506</v>
      </c>
      <c r="G28">
        <f t="shared" si="1"/>
        <v>3</v>
      </c>
      <c r="I28" s="24">
        <f>+C28-Tbl3!AC27</f>
        <v>10078.49879321337</v>
      </c>
      <c r="J28">
        <f t="shared" si="2"/>
        <v>3</v>
      </c>
      <c r="L28" s="10">
        <f>+Tbl3!B27-Tbl3!AC27</f>
        <v>9559.59232657453</v>
      </c>
      <c r="M28">
        <f t="shared" si="3"/>
        <v>3</v>
      </c>
    </row>
    <row r="29" spans="1:13" ht="12.75">
      <c r="A29" s="3" t="s">
        <v>40</v>
      </c>
      <c r="B29" s="3"/>
      <c r="C29" s="11">
        <f>+F29+Tbl1!G28</f>
        <v>10422.423198552666</v>
      </c>
      <c r="D29">
        <f t="shared" si="0"/>
        <v>4</v>
      </c>
      <c r="F29" s="1">
        <f>+Tbl3!B28</f>
        <v>9855.686370570196</v>
      </c>
      <c r="G29">
        <f t="shared" si="1"/>
        <v>5</v>
      </c>
      <c r="I29" s="24">
        <f>+C29-Tbl3!AC28</f>
        <v>9814.807799092989</v>
      </c>
      <c r="J29">
        <f t="shared" si="2"/>
        <v>4</v>
      </c>
      <c r="L29" s="10">
        <f>+Tbl3!B28-Tbl3!AC28</f>
        <v>9248.07097111052</v>
      </c>
      <c r="M29">
        <f t="shared" si="3"/>
        <v>4</v>
      </c>
    </row>
    <row r="30" spans="1:12" ht="12.75">
      <c r="A30" s="3"/>
      <c r="B30" s="3"/>
      <c r="C30" s="11"/>
      <c r="F30" s="1"/>
      <c r="I30" s="24"/>
      <c r="L30" s="10"/>
    </row>
    <row r="31" spans="1:13" ht="12.75">
      <c r="A31" s="135" t="s">
        <v>110</v>
      </c>
      <c r="B31" s="3"/>
      <c r="C31" s="11">
        <f>+F31+Tbl1!G30</f>
        <v>11740.395033028528</v>
      </c>
      <c r="D31">
        <f t="shared" si="0"/>
        <v>1</v>
      </c>
      <c r="F31" s="1">
        <f>+Tbl3!B30</f>
        <v>11139.252940891174</v>
      </c>
      <c r="G31">
        <f t="shared" si="1"/>
        <v>1</v>
      </c>
      <c r="I31" s="24">
        <f>+C31-Tbl3!AC30</f>
        <v>11280.192783524602</v>
      </c>
      <c r="J31">
        <f t="shared" si="2"/>
        <v>1</v>
      </c>
      <c r="L31" s="10">
        <f>+Tbl3!B30-Tbl3!AC30</f>
        <v>10679.050691387249</v>
      </c>
      <c r="M31">
        <f t="shared" si="3"/>
        <v>1</v>
      </c>
    </row>
    <row r="32" spans="1:13" ht="12.75">
      <c r="A32" s="3" t="s">
        <v>42</v>
      </c>
      <c r="B32" s="3"/>
      <c r="C32" s="11">
        <f>+F32+Tbl1!G31</f>
        <v>9102.655171127597</v>
      </c>
      <c r="D32">
        <f t="shared" si="0"/>
        <v>13</v>
      </c>
      <c r="F32" s="1">
        <f>+Tbl3!B31</f>
        <v>8671.348023326376</v>
      </c>
      <c r="G32">
        <f t="shared" si="1"/>
        <v>13</v>
      </c>
      <c r="I32" s="24">
        <f>+C32-Tbl3!AC31</f>
        <v>8452.334221833751</v>
      </c>
      <c r="J32">
        <f t="shared" si="2"/>
        <v>15</v>
      </c>
      <c r="L32" s="10">
        <f>+Tbl3!B31-Tbl3!AC31</f>
        <v>8021.02707403253</v>
      </c>
      <c r="M32">
        <f t="shared" si="3"/>
        <v>14</v>
      </c>
    </row>
    <row r="33" spans="1:13" ht="12.75">
      <c r="A33" s="3" t="s">
        <v>43</v>
      </c>
      <c r="B33" s="3"/>
      <c r="C33" s="11">
        <f>+F33+Tbl1!G32</f>
        <v>8719.624811462472</v>
      </c>
      <c r="D33">
        <f t="shared" si="0"/>
        <v>17</v>
      </c>
      <c r="F33" s="1">
        <f>+Tbl3!B32</f>
        <v>8300.449645800843</v>
      </c>
      <c r="G33">
        <f t="shared" si="1"/>
        <v>17</v>
      </c>
      <c r="I33" s="24">
        <f>+C33-Tbl3!AC32</f>
        <v>8111.878826632539</v>
      </c>
      <c r="J33">
        <f t="shared" si="2"/>
        <v>21</v>
      </c>
      <c r="L33" s="10">
        <f>+Tbl3!B32-Tbl3!AC32</f>
        <v>7692.70366097091</v>
      </c>
      <c r="M33">
        <f t="shared" si="3"/>
        <v>21</v>
      </c>
    </row>
    <row r="34" spans="1:13" ht="12.75">
      <c r="A34" s="3" t="s">
        <v>44</v>
      </c>
      <c r="B34" s="3"/>
      <c r="C34" s="11">
        <f>+F34+Tbl1!G33</f>
        <v>8903.02498099838</v>
      </c>
      <c r="D34">
        <f t="shared" si="0"/>
        <v>16</v>
      </c>
      <c r="F34" s="1">
        <f>+Tbl3!B33</f>
        <v>8468.27330560064</v>
      </c>
      <c r="G34">
        <f t="shared" si="1"/>
        <v>16</v>
      </c>
      <c r="I34" s="24">
        <f>+C34-Tbl3!AC33</f>
        <v>8305.346767666182</v>
      </c>
      <c r="J34">
        <f t="shared" si="2"/>
        <v>16</v>
      </c>
      <c r="L34" s="10">
        <f>+Tbl3!B33-Tbl3!AC33</f>
        <v>7870.595092268443</v>
      </c>
      <c r="M34">
        <f t="shared" si="3"/>
        <v>17</v>
      </c>
    </row>
    <row r="35" spans="1:13" ht="12.75">
      <c r="A35" s="3" t="s">
        <v>45</v>
      </c>
      <c r="B35" s="3"/>
      <c r="C35" s="11">
        <f>+F35+Tbl1!G34</f>
        <v>10390.454162625154</v>
      </c>
      <c r="D35">
        <f t="shared" si="0"/>
        <v>5</v>
      </c>
      <c r="F35" s="1">
        <f>+Tbl3!B34</f>
        <v>9892.055906948626</v>
      </c>
      <c r="G35">
        <f t="shared" si="1"/>
        <v>4</v>
      </c>
      <c r="I35" s="24">
        <f>+C35-Tbl3!AC34</f>
        <v>9681.840014732166</v>
      </c>
      <c r="J35">
        <f t="shared" si="2"/>
        <v>5</v>
      </c>
      <c r="L35" s="10">
        <f>+Tbl3!B34-Tbl3!AC34</f>
        <v>9183.441759055639</v>
      </c>
      <c r="M35">
        <f t="shared" si="3"/>
        <v>5</v>
      </c>
    </row>
    <row r="36" ht="12.75">
      <c r="C36" s="11"/>
    </row>
    <row r="37" spans="1:13" ht="12.75">
      <c r="A37" s="3" t="s">
        <v>46</v>
      </c>
      <c r="B37" s="3"/>
      <c r="C37" s="11">
        <f>+F37+Tbl1!G36</f>
        <v>9023.719309444035</v>
      </c>
      <c r="D37">
        <f t="shared" si="0"/>
        <v>14</v>
      </c>
      <c r="F37" s="1">
        <f>+Tbl3!B36</f>
        <v>8561.55973195525</v>
      </c>
      <c r="G37">
        <f t="shared" si="1"/>
        <v>14</v>
      </c>
      <c r="I37" s="24">
        <f>+C37-Tbl3!AC36</f>
        <v>8704.471186325176</v>
      </c>
      <c r="J37">
        <f t="shared" si="2"/>
        <v>10</v>
      </c>
      <c r="L37" s="10">
        <f>+Tbl3!B36-Tbl3!AC36</f>
        <v>8242.311608836391</v>
      </c>
      <c r="M37">
        <f t="shared" si="3"/>
        <v>11</v>
      </c>
    </row>
    <row r="38" spans="1:13" ht="12.75">
      <c r="A38" s="3" t="s">
        <v>47</v>
      </c>
      <c r="B38" s="3"/>
      <c r="C38" s="11">
        <f>+F38+Tbl1!G37</f>
        <v>8522.427822866046</v>
      </c>
      <c r="D38">
        <f t="shared" si="0"/>
        <v>23</v>
      </c>
      <c r="F38" s="1">
        <f>+Tbl3!B37</f>
        <v>8103.143063437753</v>
      </c>
      <c r="G38">
        <f t="shared" si="1"/>
        <v>23</v>
      </c>
      <c r="I38" s="24">
        <f>+C38-Tbl3!AC37</f>
        <v>8220.82586902127</v>
      </c>
      <c r="J38">
        <f t="shared" si="2"/>
        <v>19</v>
      </c>
      <c r="L38" s="10">
        <f>+Tbl3!B37-Tbl3!AC37</f>
        <v>7801.541109592977</v>
      </c>
      <c r="M38">
        <f t="shared" si="3"/>
        <v>19</v>
      </c>
    </row>
    <row r="39" spans="1:13" ht="12.75">
      <c r="A39" s="3" t="s">
        <v>48</v>
      </c>
      <c r="B39" s="3"/>
      <c r="C39" s="11">
        <f>+F39+Tbl1!G38</f>
        <v>8998.108858042302</v>
      </c>
      <c r="D39">
        <f t="shared" si="0"/>
        <v>15</v>
      </c>
      <c r="F39" s="1">
        <f>+Tbl3!B38</f>
        <v>8540.383625891467</v>
      </c>
      <c r="G39">
        <f t="shared" si="1"/>
        <v>15</v>
      </c>
      <c r="I39" s="24">
        <f>+C39-Tbl3!AC38</f>
        <v>8580.857331480407</v>
      </c>
      <c r="J39">
        <f t="shared" si="2"/>
        <v>13</v>
      </c>
      <c r="L39" s="10">
        <f>+Tbl3!B38-Tbl3!AC38</f>
        <v>8123.132099329571</v>
      </c>
      <c r="M39">
        <f t="shared" si="3"/>
        <v>13</v>
      </c>
    </row>
    <row r="40" spans="1:13" ht="12.75">
      <c r="A40" s="8" t="s">
        <v>49</v>
      </c>
      <c r="B40" s="8"/>
      <c r="C40" s="30">
        <f>+F40+Tbl1!G39</f>
        <v>11227.56591261252</v>
      </c>
      <c r="D40" s="8">
        <f t="shared" si="0"/>
        <v>2</v>
      </c>
      <c r="E40" s="8"/>
      <c r="F40" s="9">
        <f>+Tbl3!B39</f>
        <v>10687.195149441439</v>
      </c>
      <c r="G40" s="8">
        <f t="shared" si="1"/>
        <v>2</v>
      </c>
      <c r="H40" s="8"/>
      <c r="I40" s="31">
        <f>+C40-Tbl3!AC39</f>
        <v>10638.959713769258</v>
      </c>
      <c r="J40" s="8">
        <f t="shared" si="2"/>
        <v>2</v>
      </c>
      <c r="K40" s="8"/>
      <c r="L40" s="30">
        <f>+Tbl3!B39-Tbl3!AC39</f>
        <v>10098.588950598178</v>
      </c>
      <c r="M40" s="8">
        <f t="shared" si="3"/>
        <v>2</v>
      </c>
    </row>
    <row r="41" spans="1:12" ht="12.75">
      <c r="A41" s="3" t="s">
        <v>167</v>
      </c>
      <c r="B41" s="3"/>
      <c r="C41" s="11"/>
      <c r="F41" s="1"/>
      <c r="I41" s="24"/>
      <c r="L41" s="10"/>
    </row>
    <row r="42" spans="1:12" ht="12.75">
      <c r="A42" s="3" t="s">
        <v>159</v>
      </c>
      <c r="B42" s="3"/>
      <c r="C42" s="11"/>
      <c r="F42" s="1"/>
      <c r="I42" s="24"/>
      <c r="L42" s="10"/>
    </row>
    <row r="43" spans="1:12" ht="12.75">
      <c r="A43" t="s">
        <v>161</v>
      </c>
      <c r="L43" s="10"/>
    </row>
    <row r="44" spans="1:12" ht="12.75">
      <c r="A44" s="25" t="s">
        <v>162</v>
      </c>
      <c r="L44" s="10"/>
    </row>
    <row r="45" spans="1:12" ht="12.75">
      <c r="A45" s="25"/>
      <c r="L45" s="10"/>
    </row>
    <row r="46" spans="1:12" ht="12.75">
      <c r="A46" s="3" t="s">
        <v>163</v>
      </c>
      <c r="B46" s="3"/>
      <c r="C46" s="11"/>
      <c r="F46" s="1"/>
      <c r="I46" s="24"/>
      <c r="L46" s="10"/>
    </row>
  </sheetData>
  <sheetProtection password="C935" sheet="1" objects="1" scenarios="1"/>
  <mergeCells count="17">
    <mergeCell ref="L8:M8"/>
    <mergeCell ref="L9:M9"/>
    <mergeCell ref="I8:J8"/>
    <mergeCell ref="I9:J9"/>
    <mergeCell ref="C8:D8"/>
    <mergeCell ref="C9:D9"/>
    <mergeCell ref="F8:G8"/>
    <mergeCell ref="F7:G7"/>
    <mergeCell ref="F9:G9"/>
    <mergeCell ref="A1:M1"/>
    <mergeCell ref="A3:M3"/>
    <mergeCell ref="A4:M4"/>
    <mergeCell ref="L7:M7"/>
    <mergeCell ref="C6:G6"/>
    <mergeCell ref="I6:M6"/>
    <mergeCell ref="I7:J7"/>
    <mergeCell ref="C7:D7"/>
  </mergeCells>
  <printOptions horizontalCentered="1"/>
  <pageMargins left="0.71" right="0.76" top="0.52" bottom="0.47" header="0.33" footer="0.18"/>
  <pageSetup horizontalDpi="600" verticalDpi="600" orientation="landscape" scale="90" r:id="rId1"/>
  <headerFooter alignWithMargins="0">
    <oddFooter>&amp;L&amp;"Arial,Italic"&amp;9MSDE-DBS    11  / 2006
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Q1">
      <selection activeCell="AO29" sqref="AO29"/>
    </sheetView>
  </sheetViews>
  <sheetFormatPr defaultColWidth="9.140625" defaultRowHeight="12.75"/>
  <cols>
    <col min="1" max="1" width="14.140625" style="3" customWidth="1"/>
    <col min="2" max="2" width="10.574218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8.710937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10.003906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8.710937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176" t="s">
        <v>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3" spans="1:42" ht="12.75">
      <c r="A3" s="176" t="s">
        <v>150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6"/>
      <c r="AO3" s="16"/>
      <c r="AP3" s="13"/>
    </row>
    <row r="4" spans="1:42" ht="12.75">
      <c r="A4" s="176" t="s">
        <v>107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179"/>
      <c r="C6" s="179"/>
      <c r="D6" s="6"/>
      <c r="E6" s="3"/>
      <c r="F6" s="3"/>
      <c r="G6" s="3"/>
      <c r="H6" s="179" t="s">
        <v>2</v>
      </c>
      <c r="I6" s="179"/>
      <c r="J6" s="3"/>
      <c r="K6" s="179" t="s">
        <v>3</v>
      </c>
      <c r="L6" s="179"/>
      <c r="M6" s="3"/>
      <c r="N6" s="179" t="s">
        <v>6</v>
      </c>
      <c r="O6" s="179"/>
      <c r="P6" s="3"/>
      <c r="Q6" s="179" t="s">
        <v>8</v>
      </c>
      <c r="R6" s="179"/>
      <c r="S6" s="6"/>
      <c r="T6" s="3"/>
      <c r="U6" s="3"/>
      <c r="V6" s="3"/>
      <c r="W6" s="179" t="s">
        <v>12</v>
      </c>
      <c r="X6" s="179"/>
      <c r="Y6" s="6"/>
      <c r="Z6" s="3"/>
      <c r="AA6" s="3"/>
      <c r="AB6" s="3"/>
      <c r="AC6" s="179" t="s">
        <v>12</v>
      </c>
      <c r="AD6" s="179"/>
      <c r="AE6" s="6"/>
      <c r="AF6" s="3"/>
      <c r="AG6" s="3"/>
      <c r="AH6" s="3"/>
      <c r="AI6" s="179"/>
      <c r="AJ6" s="179"/>
      <c r="AK6" s="6"/>
      <c r="AL6" s="3"/>
      <c r="AM6" s="3"/>
    </row>
    <row r="7" spans="1:39" ht="12.75">
      <c r="A7" s="3" t="s">
        <v>82</v>
      </c>
      <c r="B7" s="176" t="s">
        <v>71</v>
      </c>
      <c r="C7" s="176"/>
      <c r="D7" s="6"/>
      <c r="E7" s="176" t="s">
        <v>0</v>
      </c>
      <c r="F7" s="176"/>
      <c r="G7" s="6"/>
      <c r="H7" s="176" t="s">
        <v>0</v>
      </c>
      <c r="I7" s="176"/>
      <c r="J7" s="6"/>
      <c r="K7" s="176" t="s">
        <v>5</v>
      </c>
      <c r="L7" s="176"/>
      <c r="M7" s="6"/>
      <c r="N7" s="176" t="s">
        <v>3</v>
      </c>
      <c r="O7" s="176"/>
      <c r="P7" s="6"/>
      <c r="Q7" s="176" t="s">
        <v>3</v>
      </c>
      <c r="R7" s="176"/>
      <c r="S7" s="6"/>
      <c r="T7" s="176" t="s">
        <v>10</v>
      </c>
      <c r="U7" s="176"/>
      <c r="V7" s="6"/>
      <c r="W7" s="176" t="s">
        <v>14</v>
      </c>
      <c r="X7" s="176"/>
      <c r="Y7" s="6"/>
      <c r="Z7" s="176" t="s">
        <v>16</v>
      </c>
      <c r="AA7" s="176"/>
      <c r="AB7" s="6"/>
      <c r="AC7" s="176" t="s">
        <v>17</v>
      </c>
      <c r="AD7" s="176"/>
      <c r="AE7" s="6"/>
      <c r="AF7" s="176" t="s">
        <v>19</v>
      </c>
      <c r="AG7" s="176"/>
      <c r="AH7" s="6"/>
      <c r="AI7" s="176" t="s">
        <v>73</v>
      </c>
      <c r="AJ7" s="176"/>
      <c r="AK7" s="6"/>
      <c r="AL7" s="176" t="s">
        <v>23</v>
      </c>
      <c r="AM7" s="176"/>
    </row>
    <row r="8" spans="1:39" ht="12.75">
      <c r="A8" t="s">
        <v>11</v>
      </c>
      <c r="B8" s="178" t="s">
        <v>72</v>
      </c>
      <c r="C8" s="178"/>
      <c r="D8" s="6"/>
      <c r="E8" s="178" t="s">
        <v>1</v>
      </c>
      <c r="F8" s="178"/>
      <c r="G8" s="6"/>
      <c r="H8" s="178" t="s">
        <v>1</v>
      </c>
      <c r="I8" s="178"/>
      <c r="J8" s="6"/>
      <c r="K8" s="178" t="s">
        <v>4</v>
      </c>
      <c r="L8" s="178"/>
      <c r="M8" s="6"/>
      <c r="N8" s="178" t="s">
        <v>7</v>
      </c>
      <c r="O8" s="178"/>
      <c r="P8" s="6"/>
      <c r="Q8" s="178" t="s">
        <v>9</v>
      </c>
      <c r="R8" s="178"/>
      <c r="S8" s="6"/>
      <c r="T8" s="178" t="s">
        <v>11</v>
      </c>
      <c r="U8" s="178"/>
      <c r="V8" s="6"/>
      <c r="W8" s="178" t="s">
        <v>15</v>
      </c>
      <c r="X8" s="178"/>
      <c r="Y8" s="6"/>
      <c r="Z8" s="178" t="s">
        <v>15</v>
      </c>
      <c r="AA8" s="178"/>
      <c r="AB8" s="6"/>
      <c r="AC8" s="178" t="s">
        <v>18</v>
      </c>
      <c r="AD8" s="178"/>
      <c r="AE8" s="6"/>
      <c r="AF8" s="178" t="s">
        <v>20</v>
      </c>
      <c r="AG8" s="178"/>
      <c r="AH8" s="6"/>
      <c r="AI8" s="178" t="s">
        <v>20</v>
      </c>
      <c r="AJ8" s="178"/>
      <c r="AK8" s="6"/>
      <c r="AL8" s="178" t="s">
        <v>24</v>
      </c>
      <c r="AM8" s="178"/>
    </row>
    <row r="9" spans="1:39" ht="13.5" thickBot="1">
      <c r="A9" s="4" t="s">
        <v>83</v>
      </c>
      <c r="B9" s="41" t="s">
        <v>54</v>
      </c>
      <c r="C9" s="41" t="s">
        <v>55</v>
      </c>
      <c r="D9" s="41"/>
      <c r="E9" s="41" t="s">
        <v>54</v>
      </c>
      <c r="F9" s="41" t="s">
        <v>55</v>
      </c>
      <c r="G9" s="41"/>
      <c r="H9" s="41" t="s">
        <v>54</v>
      </c>
      <c r="I9" s="41" t="s">
        <v>55</v>
      </c>
      <c r="J9" s="41"/>
      <c r="K9" s="41" t="s">
        <v>54</v>
      </c>
      <c r="L9" s="41" t="s">
        <v>55</v>
      </c>
      <c r="M9" s="41"/>
      <c r="N9" s="41" t="s">
        <v>54</v>
      </c>
      <c r="O9" s="41" t="s">
        <v>55</v>
      </c>
      <c r="P9" s="41"/>
      <c r="Q9" s="41" t="s">
        <v>54</v>
      </c>
      <c r="R9" s="41" t="s">
        <v>55</v>
      </c>
      <c r="S9" s="41"/>
      <c r="T9" s="41" t="s">
        <v>54</v>
      </c>
      <c r="U9" s="41" t="s">
        <v>55</v>
      </c>
      <c r="V9" s="41"/>
      <c r="W9" s="41" t="s">
        <v>54</v>
      </c>
      <c r="X9" s="41" t="s">
        <v>55</v>
      </c>
      <c r="Y9" s="41"/>
      <c r="Z9" s="41" t="s">
        <v>54</v>
      </c>
      <c r="AA9" s="41" t="s">
        <v>55</v>
      </c>
      <c r="AB9" s="41"/>
      <c r="AC9" s="41" t="s">
        <v>54</v>
      </c>
      <c r="AD9" s="41" t="s">
        <v>55</v>
      </c>
      <c r="AE9" s="41"/>
      <c r="AF9" s="41" t="s">
        <v>54</v>
      </c>
      <c r="AG9" s="41" t="s">
        <v>55</v>
      </c>
      <c r="AH9" s="41"/>
      <c r="AI9" s="41" t="s">
        <v>54</v>
      </c>
      <c r="AJ9" s="41" t="s">
        <v>55</v>
      </c>
      <c r="AK9" s="41"/>
      <c r="AL9" s="41" t="s">
        <v>54</v>
      </c>
      <c r="AM9" s="41" t="s">
        <v>55</v>
      </c>
    </row>
    <row r="10" spans="1:39" s="22" customFormat="1" ht="12.75">
      <c r="A10" s="79" t="s">
        <v>51</v>
      </c>
      <c r="B10" s="78">
        <f>+E10+H10+K10+N10+Q10+T10+W10+Z10+AC10+AF10+AI10+AL10</f>
        <v>9147.20563337325</v>
      </c>
      <c r="C10" s="84"/>
      <c r="D10" s="12"/>
      <c r="E10" s="12">
        <v>266.11452509883077</v>
      </c>
      <c r="F10" s="11"/>
      <c r="G10" s="12"/>
      <c r="H10" s="12">
        <v>646.3158007621066</v>
      </c>
      <c r="I10" s="11"/>
      <c r="J10" s="12"/>
      <c r="K10" s="12">
        <v>3838.86453493042</v>
      </c>
      <c r="L10" s="11"/>
      <c r="M10" s="12"/>
      <c r="N10" s="12">
        <v>235.84689794654219</v>
      </c>
      <c r="O10" s="11"/>
      <c r="P10" s="12"/>
      <c r="Q10" s="12">
        <v>109.16579652356313</v>
      </c>
      <c r="R10" s="11"/>
      <c r="S10" s="12"/>
      <c r="T10" s="12">
        <v>996.1846310556415</v>
      </c>
      <c r="U10" s="11"/>
      <c r="V10" s="12"/>
      <c r="W10" s="12">
        <v>59.20726897601511</v>
      </c>
      <c r="X10" s="11"/>
      <c r="Y10" s="12"/>
      <c r="Z10" s="12">
        <v>48.59725244934328</v>
      </c>
      <c r="AA10" s="11"/>
      <c r="AB10" s="12"/>
      <c r="AC10" s="12">
        <v>471.52976448323267</v>
      </c>
      <c r="AD10" s="11"/>
      <c r="AE10" s="12"/>
      <c r="AF10" s="12">
        <v>627.3230281720527</v>
      </c>
      <c r="AG10" s="11"/>
      <c r="AH10" s="12"/>
      <c r="AI10" s="12">
        <v>185.32555644470585</v>
      </c>
      <c r="AJ10" s="11"/>
      <c r="AK10" s="12"/>
      <c r="AL10" s="12">
        <v>1662.7305765307983</v>
      </c>
      <c r="AM10" s="85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27</v>
      </c>
      <c r="B12" s="2">
        <f>+E12+H12+K12+N12+Q12+T12+W12+Z12+AC12+AF12+AI12+AL12</f>
        <v>8755.762027624798</v>
      </c>
      <c r="C12" s="37">
        <f>RANK(B12,B$12:B$39)</f>
        <v>11</v>
      </c>
      <c r="D12" s="37"/>
      <c r="E12" s="2">
        <v>188.5573644420593</v>
      </c>
      <c r="F12" s="37">
        <f>RANK(E12,E$12:E$39)</f>
        <v>18</v>
      </c>
      <c r="G12" s="37"/>
      <c r="H12" s="2">
        <v>489.6768075694658</v>
      </c>
      <c r="I12" s="37">
        <f>RANK(H12,H$12:H$39)</f>
        <v>23</v>
      </c>
      <c r="J12" s="37"/>
      <c r="K12" s="2">
        <v>3623.3314100526754</v>
      </c>
      <c r="L12" s="37">
        <f>RANK(K12,K$12:K$39)</f>
        <v>14</v>
      </c>
      <c r="M12" s="37"/>
      <c r="N12" s="2">
        <v>267.32343731275625</v>
      </c>
      <c r="O12" s="37">
        <f>RANK(N12,N$12:N$39)</f>
        <v>8</v>
      </c>
      <c r="P12" s="37"/>
      <c r="Q12" s="2">
        <v>95.80344815009717</v>
      </c>
      <c r="R12" s="37">
        <f>RANK(Q12,Q$12:Q$39)</f>
        <v>14</v>
      </c>
      <c r="S12" s="37"/>
      <c r="T12" s="2">
        <v>1061.1114318315626</v>
      </c>
      <c r="U12" s="37">
        <f>RANK(T12,T$12:T$39)</f>
        <v>4</v>
      </c>
      <c r="V12" s="37"/>
      <c r="W12" s="2">
        <v>50.649979940498824</v>
      </c>
      <c r="X12" s="34">
        <f>RANK(W12,W$12:W$39)</f>
        <v>14</v>
      </c>
      <c r="Y12" s="34"/>
      <c r="Z12" s="2">
        <v>52.40698383256308</v>
      </c>
      <c r="AA12" s="34">
        <f>RANK(Z12,Z$12:Z$39)</f>
        <v>16</v>
      </c>
      <c r="AB12" s="34"/>
      <c r="AC12" s="2">
        <v>490.0721871108587</v>
      </c>
      <c r="AD12" s="34">
        <f>RANK(AC12,AC$12:AC$39)</f>
        <v>14</v>
      </c>
      <c r="AE12" s="34"/>
      <c r="AF12" s="2">
        <v>655.7794559446461</v>
      </c>
      <c r="AG12" s="34">
        <f>RANK(AF12,AF$12:AF$39)</f>
        <v>6</v>
      </c>
      <c r="AH12" s="34"/>
      <c r="AI12" s="2">
        <v>132.8519285777553</v>
      </c>
      <c r="AJ12" s="3">
        <f>RANK(AI12,AI$12:AI$39)</f>
        <v>20</v>
      </c>
      <c r="AK12" s="3"/>
      <c r="AL12" s="2">
        <v>1648.1975928598595</v>
      </c>
      <c r="AM12" s="3">
        <f>RANK(AL12,AL$12:AL$39)</f>
        <v>6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28</v>
      </c>
      <c r="B13" s="2">
        <f>+E13+H13+K13+N13+Q13+T13+W13+Z13+AC13+AF13+AI13+AL13</f>
        <v>8824.469285677904</v>
      </c>
      <c r="C13" s="37">
        <f aca="true" t="shared" si="0" ref="C13:C39">RANK(B13,B$12:B$39)</f>
        <v>9</v>
      </c>
      <c r="D13" s="37"/>
      <c r="E13" s="2">
        <v>264.1330149277036</v>
      </c>
      <c r="F13" s="37">
        <f aca="true" t="shared" si="1" ref="F13:F39">RANK(E13,E$12:E$39)</f>
        <v>4</v>
      </c>
      <c r="G13" s="37"/>
      <c r="H13" s="2">
        <v>650.8550840003375</v>
      </c>
      <c r="I13" s="37">
        <f aca="true" t="shared" si="2" ref="I13:I39">RANK(H13,H$12:H$39)</f>
        <v>12</v>
      </c>
      <c r="J13" s="37"/>
      <c r="K13" s="2">
        <v>3618.670773089536</v>
      </c>
      <c r="L13" s="37">
        <f aca="true" t="shared" si="3" ref="L13:L39">RANK(K13,K$12:K$39)</f>
        <v>15</v>
      </c>
      <c r="M13" s="37"/>
      <c r="N13" s="2">
        <v>244.63094640382747</v>
      </c>
      <c r="O13" s="37">
        <f aca="true" t="shared" si="4" ref="O13:O39">RANK(N13,N$12:N$39)</f>
        <v>10</v>
      </c>
      <c r="P13" s="37"/>
      <c r="Q13" s="2">
        <v>145.68769228531204</v>
      </c>
      <c r="R13" s="37">
        <f aca="true" t="shared" si="5" ref="R13:R39">RANK(Q13,Q$12:Q$39)</f>
        <v>4</v>
      </c>
      <c r="S13" s="37"/>
      <c r="T13" s="2">
        <v>897.8678836014096</v>
      </c>
      <c r="U13" s="37">
        <f aca="true" t="shared" si="6" ref="U13:U39">RANK(T13,T$12:T$39)</f>
        <v>11</v>
      </c>
      <c r="V13" s="37"/>
      <c r="W13" s="2">
        <v>36.74759738097847</v>
      </c>
      <c r="X13" s="34">
        <f aca="true" t="shared" si="7" ref="X13:X39">RANK(W13,W$12:W$39)</f>
        <v>21</v>
      </c>
      <c r="Y13" s="3"/>
      <c r="Z13" s="2">
        <v>0</v>
      </c>
      <c r="AA13" s="34">
        <f aca="true" t="shared" si="8" ref="AA13:AA39">RANK(Z13,Z$12:Z$39)</f>
        <v>23</v>
      </c>
      <c r="AB13" s="3"/>
      <c r="AC13" s="2">
        <v>457.6146607176152</v>
      </c>
      <c r="AD13" s="34">
        <f aca="true" t="shared" si="9" ref="AD13:AD39">RANK(AC13,AC$12:AC$39)</f>
        <v>18</v>
      </c>
      <c r="AE13" s="34"/>
      <c r="AF13" s="2">
        <v>595.4147539949253</v>
      </c>
      <c r="AG13" s="34">
        <f aca="true" t="shared" si="10" ref="AG13:AG39">RANK(AF13,AF$12:AF$39)</f>
        <v>18</v>
      </c>
      <c r="AH13" s="34"/>
      <c r="AI13" s="2">
        <v>154.7475863146624</v>
      </c>
      <c r="AJ13" s="3">
        <f aca="true" t="shared" si="11" ref="AJ13:AJ39">RANK(AI13,AI$12:AI$39)</f>
        <v>18</v>
      </c>
      <c r="AK13" s="3"/>
      <c r="AL13" s="2">
        <v>1758.0992929615957</v>
      </c>
      <c r="AM13" s="3">
        <f>RANK(AL13,AL$12:AL$39)</f>
        <v>3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50</v>
      </c>
      <c r="B14" s="2">
        <f>+E14+H14+K14+N14+Q14+T14+W14+Z14+AC14+AF14+AI14+AL14</f>
        <v>9070.43435153336</v>
      </c>
      <c r="C14" s="37">
        <f t="shared" si="0"/>
        <v>6</v>
      </c>
      <c r="D14" s="37"/>
      <c r="E14" s="2">
        <v>553.8940757686489</v>
      </c>
      <c r="F14" s="37">
        <f t="shared" si="1"/>
        <v>1</v>
      </c>
      <c r="G14" s="37"/>
      <c r="H14" s="2">
        <v>559.0255639133821</v>
      </c>
      <c r="I14" s="37">
        <f t="shared" si="2"/>
        <v>20</v>
      </c>
      <c r="J14" s="37"/>
      <c r="K14" s="2">
        <v>3229.81079022756</v>
      </c>
      <c r="L14" s="37">
        <f t="shared" si="3"/>
        <v>24</v>
      </c>
      <c r="M14" s="37"/>
      <c r="N14" s="2">
        <v>345.47590001561196</v>
      </c>
      <c r="O14" s="37">
        <f t="shared" si="4"/>
        <v>4</v>
      </c>
      <c r="P14" s="37"/>
      <c r="Q14" s="2">
        <v>266.2885230254389</v>
      </c>
      <c r="R14" s="37">
        <f t="shared" si="5"/>
        <v>1</v>
      </c>
      <c r="S14" s="37"/>
      <c r="T14" s="2">
        <v>1391.209693172864</v>
      </c>
      <c r="U14" s="37">
        <f t="shared" si="6"/>
        <v>2</v>
      </c>
      <c r="V14" s="37"/>
      <c r="W14" s="2">
        <v>112.14331803044003</v>
      </c>
      <c r="X14" s="34">
        <f t="shared" si="7"/>
        <v>2</v>
      </c>
      <c r="Y14" s="34"/>
      <c r="Z14" s="2">
        <v>0.021862013731803125</v>
      </c>
      <c r="AA14" s="34">
        <f t="shared" si="8"/>
        <v>22</v>
      </c>
      <c r="AB14" s="34"/>
      <c r="AC14" s="2">
        <v>323.62814772445324</v>
      </c>
      <c r="AD14" s="34">
        <f t="shared" si="9"/>
        <v>22</v>
      </c>
      <c r="AE14" s="34"/>
      <c r="AF14" s="2">
        <v>657.1797755629271</v>
      </c>
      <c r="AG14" s="34">
        <f t="shared" si="10"/>
        <v>5</v>
      </c>
      <c r="AH14" s="34"/>
      <c r="AI14" s="2">
        <v>126.19275960337846</v>
      </c>
      <c r="AJ14" s="3">
        <f t="shared" si="11"/>
        <v>21</v>
      </c>
      <c r="AK14" s="3"/>
      <c r="AL14" s="2">
        <v>1505.563942474925</v>
      </c>
      <c r="AM14" s="3">
        <f>RANK(AL14,AL$12:AL$39)</f>
        <v>13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29</v>
      </c>
      <c r="B15" s="2">
        <f>+E15+H15+K15+N15+Q15+T15+W15+Z15+AC15+AF15+AI15+AL15</f>
        <v>8967.283778953608</v>
      </c>
      <c r="C15" s="37">
        <f t="shared" si="0"/>
        <v>7</v>
      </c>
      <c r="D15" s="37"/>
      <c r="E15" s="2">
        <v>261.88017828554814</v>
      </c>
      <c r="F15" s="37">
        <f t="shared" si="1"/>
        <v>5</v>
      </c>
      <c r="G15" s="37"/>
      <c r="H15" s="2">
        <v>597.373443877804</v>
      </c>
      <c r="I15" s="37">
        <f t="shared" si="2"/>
        <v>18</v>
      </c>
      <c r="J15" s="37"/>
      <c r="K15" s="2">
        <v>3705.102600776409</v>
      </c>
      <c r="L15" s="37">
        <f t="shared" si="3"/>
        <v>12</v>
      </c>
      <c r="M15" s="37"/>
      <c r="N15" s="2">
        <v>227.81600188281232</v>
      </c>
      <c r="O15" s="37">
        <f t="shared" si="4"/>
        <v>11</v>
      </c>
      <c r="P15" s="37"/>
      <c r="Q15" s="2">
        <v>80.28007354294353</v>
      </c>
      <c r="R15" s="37">
        <f t="shared" si="5"/>
        <v>17</v>
      </c>
      <c r="S15" s="37"/>
      <c r="T15" s="2">
        <v>976.1939049297584</v>
      </c>
      <c r="U15" s="37">
        <f t="shared" si="6"/>
        <v>7</v>
      </c>
      <c r="V15" s="37"/>
      <c r="W15" s="2">
        <v>56.84504204179341</v>
      </c>
      <c r="X15" s="34">
        <f t="shared" si="7"/>
        <v>11</v>
      </c>
      <c r="Y15" s="34"/>
      <c r="Z15" s="2">
        <v>110.19659330583379</v>
      </c>
      <c r="AA15" s="34">
        <f t="shared" si="8"/>
        <v>1</v>
      </c>
      <c r="AB15" s="3"/>
      <c r="AC15" s="2">
        <v>347.21668245652285</v>
      </c>
      <c r="AD15" s="34">
        <f t="shared" si="9"/>
        <v>21</v>
      </c>
      <c r="AE15" s="3"/>
      <c r="AF15" s="2">
        <v>600.0162463338785</v>
      </c>
      <c r="AG15" s="34">
        <f t="shared" si="10"/>
        <v>17</v>
      </c>
      <c r="AH15" s="34"/>
      <c r="AI15" s="2">
        <v>188.92283759856832</v>
      </c>
      <c r="AJ15" s="3">
        <f t="shared" si="11"/>
        <v>11</v>
      </c>
      <c r="AK15" s="3"/>
      <c r="AL15" s="2">
        <v>1815.4401739217365</v>
      </c>
      <c r="AM15" s="3">
        <f>RANK(AL15,AL$12:AL$39)</f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30</v>
      </c>
      <c r="B16" s="2">
        <f>+E16+H16+K16+N16+Q16+T16+W16+Z16+AC16+AF16+AI16+AL16</f>
        <v>8756.929832943795</v>
      </c>
      <c r="C16" s="37">
        <f t="shared" si="0"/>
        <v>10</v>
      </c>
      <c r="D16" s="37"/>
      <c r="E16" s="2">
        <v>231.67902555170315</v>
      </c>
      <c r="F16" s="37">
        <f t="shared" si="1"/>
        <v>8</v>
      </c>
      <c r="G16" s="37"/>
      <c r="H16" s="2">
        <v>571.0771621476829</v>
      </c>
      <c r="I16" s="37">
        <f t="shared" si="2"/>
        <v>19</v>
      </c>
      <c r="J16" s="37"/>
      <c r="K16" s="2">
        <v>3958.990193470658</v>
      </c>
      <c r="L16" s="37">
        <f t="shared" si="3"/>
        <v>6</v>
      </c>
      <c r="M16" s="37"/>
      <c r="N16" s="2">
        <v>169.85779412401376</v>
      </c>
      <c r="O16" s="37">
        <f t="shared" si="4"/>
        <v>22</v>
      </c>
      <c r="P16" s="37"/>
      <c r="Q16" s="2">
        <v>45.59731857285146</v>
      </c>
      <c r="R16" s="37">
        <f t="shared" si="5"/>
        <v>24</v>
      </c>
      <c r="S16" s="37"/>
      <c r="T16" s="2">
        <v>913.460444587916</v>
      </c>
      <c r="U16" s="37">
        <f t="shared" si="6"/>
        <v>9</v>
      </c>
      <c r="V16" s="37"/>
      <c r="W16" s="2">
        <v>61.10586355654996</v>
      </c>
      <c r="X16" s="34">
        <f t="shared" si="7"/>
        <v>9</v>
      </c>
      <c r="Y16" s="34"/>
      <c r="Z16" s="2">
        <v>51.03495384171036</v>
      </c>
      <c r="AA16" s="34">
        <f t="shared" si="8"/>
        <v>17</v>
      </c>
      <c r="AB16" s="34"/>
      <c r="AC16" s="2">
        <v>534.4039661352432</v>
      </c>
      <c r="AD16" s="34">
        <f t="shared" si="9"/>
        <v>11</v>
      </c>
      <c r="AE16" s="34"/>
      <c r="AF16" s="2">
        <v>667.3612711086473</v>
      </c>
      <c r="AG16" s="34">
        <f t="shared" si="10"/>
        <v>4</v>
      </c>
      <c r="AH16" s="34"/>
      <c r="AI16" s="2">
        <v>162.16106205696295</v>
      </c>
      <c r="AJ16" s="3">
        <f t="shared" si="11"/>
        <v>17</v>
      </c>
      <c r="AK16" s="3"/>
      <c r="AL16" s="2">
        <v>1390.200777789856</v>
      </c>
      <c r="AM16" s="3">
        <f>RANK(AL16,AL$12:AL$39)</f>
        <v>17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7"/>
      <c r="F17" s="37"/>
      <c r="I17" s="37"/>
      <c r="L17" s="37"/>
      <c r="O17" s="37"/>
      <c r="R17" s="37"/>
      <c r="U17" s="37"/>
      <c r="X17" s="34"/>
      <c r="AA17" s="34"/>
      <c r="AD17" s="34"/>
      <c r="AG17" s="34"/>
      <c r="AJ17" s="3"/>
      <c r="AM17" s="3"/>
    </row>
    <row r="18" spans="1:52" ht="12.75">
      <c r="A18" s="3" t="s">
        <v>31</v>
      </c>
      <c r="B18" s="2">
        <f>+E18+H18+K18+N18+Q18+T18+W18+Z18+AC18+AF18+AI18+AL18</f>
        <v>8124.539698860886</v>
      </c>
      <c r="C18" s="37">
        <f t="shared" si="0"/>
        <v>22</v>
      </c>
      <c r="D18" s="37"/>
      <c r="E18" s="2">
        <v>198.99370255354185</v>
      </c>
      <c r="F18" s="37">
        <f t="shared" si="1"/>
        <v>16</v>
      </c>
      <c r="G18" s="37"/>
      <c r="H18" s="2">
        <v>636.1354175616982</v>
      </c>
      <c r="I18" s="37">
        <f t="shared" si="2"/>
        <v>16</v>
      </c>
      <c r="J18" s="37"/>
      <c r="K18" s="2">
        <v>3611.784232692417</v>
      </c>
      <c r="L18" s="37">
        <f t="shared" si="3"/>
        <v>17</v>
      </c>
      <c r="M18" s="37"/>
      <c r="N18" s="2">
        <v>164.9513741347245</v>
      </c>
      <c r="O18" s="37">
        <f t="shared" si="4"/>
        <v>24</v>
      </c>
      <c r="P18" s="37"/>
      <c r="Q18" s="2">
        <v>139.1552942754442</v>
      </c>
      <c r="R18" s="37">
        <f t="shared" si="5"/>
        <v>7</v>
      </c>
      <c r="S18" s="37"/>
      <c r="T18" s="2">
        <v>733.6486448888548</v>
      </c>
      <c r="U18" s="37">
        <f t="shared" si="6"/>
        <v>19</v>
      </c>
      <c r="V18" s="37"/>
      <c r="W18" s="2">
        <v>93.3415753793095</v>
      </c>
      <c r="X18" s="34">
        <f t="shared" si="7"/>
        <v>4</v>
      </c>
      <c r="Y18" s="34"/>
      <c r="Z18" s="2">
        <v>60.63969990949127</v>
      </c>
      <c r="AA18" s="34">
        <f t="shared" si="8"/>
        <v>13</v>
      </c>
      <c r="AB18" s="3"/>
      <c r="AC18" s="2">
        <v>542.3965985746166</v>
      </c>
      <c r="AD18" s="34">
        <f t="shared" si="9"/>
        <v>10</v>
      </c>
      <c r="AE18" s="34"/>
      <c r="AF18" s="2">
        <v>491.89383564034335</v>
      </c>
      <c r="AG18" s="34">
        <f t="shared" si="10"/>
        <v>24</v>
      </c>
      <c r="AH18" s="34"/>
      <c r="AI18" s="2">
        <v>87.4117796805009</v>
      </c>
      <c r="AJ18" s="3">
        <f t="shared" si="11"/>
        <v>24</v>
      </c>
      <c r="AK18" s="3"/>
      <c r="AL18" s="2">
        <v>1364.1875435699437</v>
      </c>
      <c r="AM18" s="3">
        <f>RANK(AL18,AL$12:AL$39)</f>
        <v>19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32</v>
      </c>
      <c r="B19" s="2">
        <f>+E19+H19+K19+N19+Q19+T19+W19+Z19+AC19+AF19+AI19+AL19</f>
        <v>8290.46809940952</v>
      </c>
      <c r="C19" s="37">
        <f t="shared" si="0"/>
        <v>18</v>
      </c>
      <c r="D19" s="37"/>
      <c r="E19" s="2">
        <v>140.2688228431358</v>
      </c>
      <c r="F19" s="37">
        <f t="shared" si="1"/>
        <v>24</v>
      </c>
      <c r="G19" s="37"/>
      <c r="H19" s="2">
        <v>650.5789271490858</v>
      </c>
      <c r="I19" s="37">
        <f t="shared" si="2"/>
        <v>13</v>
      </c>
      <c r="J19" s="37"/>
      <c r="K19" s="2">
        <v>3585.5419934923543</v>
      </c>
      <c r="L19" s="37">
        <f t="shared" si="3"/>
        <v>18</v>
      </c>
      <c r="M19" s="37"/>
      <c r="N19" s="2">
        <v>299.39279209246865</v>
      </c>
      <c r="O19" s="37">
        <f t="shared" si="4"/>
        <v>7</v>
      </c>
      <c r="P19" s="37"/>
      <c r="Q19" s="2">
        <v>69.57748441129525</v>
      </c>
      <c r="R19" s="37">
        <f t="shared" si="5"/>
        <v>18</v>
      </c>
      <c r="S19" s="37"/>
      <c r="T19" s="2">
        <v>774.6427124469501</v>
      </c>
      <c r="U19" s="37">
        <f t="shared" si="6"/>
        <v>18</v>
      </c>
      <c r="V19" s="37"/>
      <c r="W19" s="2">
        <v>37.41079831260359</v>
      </c>
      <c r="X19" s="34">
        <f t="shared" si="7"/>
        <v>20</v>
      </c>
      <c r="Y19" s="34"/>
      <c r="Z19" s="2">
        <v>74.1295912830729</v>
      </c>
      <c r="AA19" s="34">
        <f t="shared" si="8"/>
        <v>7</v>
      </c>
      <c r="AB19" s="3"/>
      <c r="AC19" s="2">
        <v>558.964771559432</v>
      </c>
      <c r="AD19" s="34">
        <f t="shared" si="9"/>
        <v>8</v>
      </c>
      <c r="AE19" s="3"/>
      <c r="AF19" s="2">
        <v>650.4255548922617</v>
      </c>
      <c r="AG19" s="34">
        <f t="shared" si="10"/>
        <v>9</v>
      </c>
      <c r="AH19" s="34"/>
      <c r="AI19" s="2">
        <v>178.10119881571302</v>
      </c>
      <c r="AJ19" s="3">
        <f t="shared" si="11"/>
        <v>14</v>
      </c>
      <c r="AK19" s="3"/>
      <c r="AL19" s="2">
        <v>1271.4334521111466</v>
      </c>
      <c r="AM19" s="3">
        <f>RANK(AL19,AL$12:AL$39)</f>
        <v>23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33</v>
      </c>
      <c r="B20" s="2">
        <f>+E20+H20+K20+N20+Q20+T20+W20+Z20+AC20+AF20+AI20+AL20</f>
        <v>8268.489200907366</v>
      </c>
      <c r="C20" s="37">
        <f t="shared" si="0"/>
        <v>19</v>
      </c>
      <c r="D20" s="37"/>
      <c r="E20" s="2">
        <v>196.4141282167023</v>
      </c>
      <c r="F20" s="37">
        <f t="shared" si="1"/>
        <v>17</v>
      </c>
      <c r="G20" s="37"/>
      <c r="H20" s="2">
        <v>694.9232777069348</v>
      </c>
      <c r="I20" s="37">
        <f t="shared" si="2"/>
        <v>7</v>
      </c>
      <c r="J20" s="37"/>
      <c r="K20" s="2">
        <v>3430.866720529521</v>
      </c>
      <c r="L20" s="37">
        <f t="shared" si="3"/>
        <v>21</v>
      </c>
      <c r="M20" s="37"/>
      <c r="N20" s="2">
        <v>174.8817063578824</v>
      </c>
      <c r="O20" s="37">
        <f t="shared" si="4"/>
        <v>21</v>
      </c>
      <c r="P20" s="37"/>
      <c r="Q20" s="2">
        <v>82.78423023978027</v>
      </c>
      <c r="R20" s="37">
        <f t="shared" si="5"/>
        <v>16</v>
      </c>
      <c r="S20" s="37"/>
      <c r="T20" s="2">
        <v>941.3032275397229</v>
      </c>
      <c r="U20" s="37">
        <f t="shared" si="6"/>
        <v>8</v>
      </c>
      <c r="V20" s="37"/>
      <c r="W20" s="2">
        <v>42.65290850801371</v>
      </c>
      <c r="X20" s="34">
        <f t="shared" si="7"/>
        <v>19</v>
      </c>
      <c r="Y20" s="34"/>
      <c r="Z20" s="2">
        <v>81.56111959893269</v>
      </c>
      <c r="AA20" s="34">
        <f t="shared" si="8"/>
        <v>5</v>
      </c>
      <c r="AB20" s="34"/>
      <c r="AC20" s="2">
        <v>463.58336335974315</v>
      </c>
      <c r="AD20" s="34">
        <f t="shared" si="9"/>
        <v>16</v>
      </c>
      <c r="AE20" s="34"/>
      <c r="AF20" s="2">
        <v>582.8566373155859</v>
      </c>
      <c r="AG20" s="34">
        <f t="shared" si="10"/>
        <v>20</v>
      </c>
      <c r="AH20" s="34"/>
      <c r="AI20" s="2">
        <v>197.90167916710377</v>
      </c>
      <c r="AJ20" s="3">
        <f t="shared" si="11"/>
        <v>9</v>
      </c>
      <c r="AK20" s="3"/>
      <c r="AL20" s="2">
        <v>1378.7602023674426</v>
      </c>
      <c r="AM20" s="3">
        <f>RANK(AL20,AL$12:AL$39)</f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34</v>
      </c>
      <c r="B21" s="2">
        <f>+E21+H21+K21+N21+Q21+T21+W21+Z21+AC21+AF21+AI21+AL21</f>
        <v>8129.7476712524385</v>
      </c>
      <c r="C21" s="37">
        <f t="shared" si="0"/>
        <v>21</v>
      </c>
      <c r="D21" s="37"/>
      <c r="E21" s="2">
        <v>231.4052649717667</v>
      </c>
      <c r="F21" s="37">
        <f t="shared" si="1"/>
        <v>9</v>
      </c>
      <c r="G21" s="37"/>
      <c r="H21" s="2">
        <v>649.366742506129</v>
      </c>
      <c r="I21" s="37">
        <f t="shared" si="2"/>
        <v>14</v>
      </c>
      <c r="J21" s="37"/>
      <c r="K21" s="2">
        <v>3532.438951731937</v>
      </c>
      <c r="L21" s="37">
        <f t="shared" si="3"/>
        <v>19</v>
      </c>
      <c r="M21" s="37"/>
      <c r="N21" s="2">
        <v>320.11124834982877</v>
      </c>
      <c r="O21" s="37">
        <f t="shared" si="4"/>
        <v>5</v>
      </c>
      <c r="P21" s="37"/>
      <c r="Q21" s="2">
        <v>49.74354200767455</v>
      </c>
      <c r="R21" s="37">
        <f t="shared" si="5"/>
        <v>23</v>
      </c>
      <c r="S21" s="37"/>
      <c r="T21" s="2">
        <v>776.3520324189602</v>
      </c>
      <c r="U21" s="37">
        <f t="shared" si="6"/>
        <v>17</v>
      </c>
      <c r="V21" s="37"/>
      <c r="W21" s="2">
        <v>89.59887667503946</v>
      </c>
      <c r="X21" s="34">
        <f t="shared" si="7"/>
        <v>5</v>
      </c>
      <c r="Y21" s="34"/>
      <c r="Z21" s="2">
        <v>58.33715085900363</v>
      </c>
      <c r="AA21" s="34">
        <f t="shared" si="8"/>
        <v>15</v>
      </c>
      <c r="AB21" s="3"/>
      <c r="AC21" s="2">
        <v>554.8786329099624</v>
      </c>
      <c r="AD21" s="34">
        <f t="shared" si="9"/>
        <v>9</v>
      </c>
      <c r="AE21" s="3"/>
      <c r="AF21" s="2">
        <v>558.4587338708989</v>
      </c>
      <c r="AG21" s="34">
        <f t="shared" si="10"/>
        <v>21</v>
      </c>
      <c r="AH21" s="34"/>
      <c r="AI21" s="2">
        <v>214.28762023792365</v>
      </c>
      <c r="AJ21" s="3">
        <f t="shared" si="11"/>
        <v>4</v>
      </c>
      <c r="AK21" s="3"/>
      <c r="AL21" s="2">
        <v>1094.7688747133147</v>
      </c>
      <c r="AM21" s="3">
        <f>RANK(AL21,AL$12:AL$39)</f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35</v>
      </c>
      <c r="B22" s="2">
        <f>+E22+H22+K22+N22+Q22+T22+W22+Z22+AC22+AF22+AI22+AL22</f>
        <v>8896.826025210907</v>
      </c>
      <c r="C22" s="37">
        <f t="shared" si="0"/>
        <v>8</v>
      </c>
      <c r="D22" s="37"/>
      <c r="E22" s="2">
        <v>236.1143458953563</v>
      </c>
      <c r="F22" s="37">
        <f t="shared" si="1"/>
        <v>6</v>
      </c>
      <c r="G22" s="37"/>
      <c r="H22" s="2">
        <v>717.8453470570992</v>
      </c>
      <c r="I22" s="37">
        <f t="shared" si="2"/>
        <v>5</v>
      </c>
      <c r="J22" s="37"/>
      <c r="K22" s="2">
        <v>3777.3927819940723</v>
      </c>
      <c r="L22" s="37">
        <f t="shared" si="3"/>
        <v>9</v>
      </c>
      <c r="M22" s="37"/>
      <c r="N22" s="2">
        <v>306.49502839212624</v>
      </c>
      <c r="O22" s="37">
        <f t="shared" si="4"/>
        <v>6</v>
      </c>
      <c r="P22" s="37"/>
      <c r="Q22" s="2">
        <v>144.87547202588408</v>
      </c>
      <c r="R22" s="37">
        <f t="shared" si="5"/>
        <v>5</v>
      </c>
      <c r="S22" s="37"/>
      <c r="T22" s="2">
        <v>848.0631836096545</v>
      </c>
      <c r="U22" s="37">
        <f t="shared" si="6"/>
        <v>12</v>
      </c>
      <c r="V22" s="37"/>
      <c r="W22" s="2">
        <v>86.88034048836629</v>
      </c>
      <c r="X22" s="34">
        <f t="shared" si="7"/>
        <v>6</v>
      </c>
      <c r="Y22" s="3"/>
      <c r="Z22" s="2">
        <v>49.52759410659805</v>
      </c>
      <c r="AA22" s="34">
        <f t="shared" si="8"/>
        <v>18</v>
      </c>
      <c r="AB22" s="34"/>
      <c r="AC22" s="2">
        <v>512.6938644778129</v>
      </c>
      <c r="AD22" s="34">
        <f t="shared" si="9"/>
        <v>12</v>
      </c>
      <c r="AE22" s="34"/>
      <c r="AF22" s="2">
        <v>602.52934214955</v>
      </c>
      <c r="AG22" s="34">
        <f t="shared" si="10"/>
        <v>15</v>
      </c>
      <c r="AH22" s="34"/>
      <c r="AI22" s="2">
        <v>212.34589318480397</v>
      </c>
      <c r="AJ22" s="3">
        <f t="shared" si="11"/>
        <v>5</v>
      </c>
      <c r="AK22" s="3"/>
      <c r="AL22" s="2">
        <v>1402.0628318295824</v>
      </c>
      <c r="AM22" s="3">
        <f>RANK(AL22,AL$12:AL$39)</f>
        <v>15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7"/>
      <c r="D23" s="37"/>
      <c r="E23" s="2"/>
      <c r="F23" s="37"/>
      <c r="G23" s="37"/>
      <c r="H23" s="2"/>
      <c r="I23" s="37"/>
      <c r="J23" s="37"/>
      <c r="K23" s="2"/>
      <c r="L23" s="37"/>
      <c r="M23" s="37"/>
      <c r="N23" s="2"/>
      <c r="O23" s="37"/>
      <c r="P23" s="37"/>
      <c r="Q23" s="2"/>
      <c r="R23" s="37"/>
      <c r="S23" s="37"/>
      <c r="T23" s="2"/>
      <c r="U23" s="37"/>
      <c r="V23" s="37"/>
      <c r="W23" s="2"/>
      <c r="X23" s="34"/>
      <c r="Y23" s="3"/>
      <c r="Z23" s="2"/>
      <c r="AA23" s="34"/>
      <c r="AB23" s="34"/>
      <c r="AC23" s="2"/>
      <c r="AD23" s="34"/>
      <c r="AE23" s="34"/>
      <c r="AF23" s="2"/>
      <c r="AG23" s="34"/>
      <c r="AH23" s="34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36</v>
      </c>
      <c r="B24" s="2">
        <f>+E24+H24+K24+N24+Q24+T24+W24+Z24+AC24+AF24+AI24+AL24</f>
        <v>8245.1666947837</v>
      </c>
      <c r="C24" s="37">
        <f t="shared" si="0"/>
        <v>20</v>
      </c>
      <c r="D24" s="37"/>
      <c r="E24" s="2">
        <v>163.66218073229058</v>
      </c>
      <c r="F24" s="37">
        <f t="shared" si="1"/>
        <v>22</v>
      </c>
      <c r="G24" s="37"/>
      <c r="H24" s="2">
        <v>671.0214488473731</v>
      </c>
      <c r="I24" s="37">
        <f t="shared" si="2"/>
        <v>8</v>
      </c>
      <c r="J24" s="37"/>
      <c r="K24" s="2">
        <v>3735.8242899972283</v>
      </c>
      <c r="L24" s="37">
        <f t="shared" si="3"/>
        <v>11</v>
      </c>
      <c r="M24" s="37"/>
      <c r="N24" s="2">
        <v>184.37060985228933</v>
      </c>
      <c r="O24" s="37">
        <f t="shared" si="4"/>
        <v>20</v>
      </c>
      <c r="P24" s="37"/>
      <c r="Q24" s="2">
        <v>51.98162041906703</v>
      </c>
      <c r="R24" s="37">
        <f t="shared" si="5"/>
        <v>22</v>
      </c>
      <c r="S24" s="37"/>
      <c r="T24" s="2">
        <v>715.7699639385702</v>
      </c>
      <c r="U24" s="37">
        <f t="shared" si="6"/>
        <v>22</v>
      </c>
      <c r="V24" s="37"/>
      <c r="W24" s="2">
        <v>54.21191471275954</v>
      </c>
      <c r="X24" s="34">
        <f t="shared" si="7"/>
        <v>12</v>
      </c>
      <c r="Y24" s="3"/>
      <c r="Z24" s="2">
        <v>99.01434951161039</v>
      </c>
      <c r="AA24" s="34">
        <f t="shared" si="8"/>
        <v>2</v>
      </c>
      <c r="AB24" s="3"/>
      <c r="AC24" s="2">
        <v>356.8380768587185</v>
      </c>
      <c r="AD24" s="34">
        <f t="shared" si="9"/>
        <v>20</v>
      </c>
      <c r="AE24" s="34"/>
      <c r="AF24" s="2">
        <v>608.1615585078047</v>
      </c>
      <c r="AG24" s="34">
        <f t="shared" si="10"/>
        <v>13</v>
      </c>
      <c r="AH24" s="34"/>
      <c r="AI24" s="2">
        <v>208.09865682486026</v>
      </c>
      <c r="AJ24" s="3">
        <f t="shared" si="11"/>
        <v>7</v>
      </c>
      <c r="AK24" s="3"/>
      <c r="AL24" s="2">
        <v>1396.2120245811286</v>
      </c>
      <c r="AM24" s="3">
        <f>RANK(AL24,AL$12:AL$39)</f>
        <v>16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37</v>
      </c>
      <c r="B25" s="2">
        <f>+E25+H25+K25+N25+Q25+T25+W25+Z25+AC25+AF25+AI25+AL25</f>
        <v>8745.329540935052</v>
      </c>
      <c r="C25" s="37">
        <f t="shared" si="0"/>
        <v>12</v>
      </c>
      <c r="D25" s="37"/>
      <c r="E25" s="2">
        <v>201.0746752697271</v>
      </c>
      <c r="F25" s="37">
        <f t="shared" si="1"/>
        <v>15</v>
      </c>
      <c r="G25" s="37"/>
      <c r="H25" s="2">
        <v>498.4641104294479</v>
      </c>
      <c r="I25" s="37">
        <f t="shared" si="2"/>
        <v>22</v>
      </c>
      <c r="J25" s="37"/>
      <c r="K25" s="2">
        <v>3877.926154008884</v>
      </c>
      <c r="L25" s="37">
        <f t="shared" si="3"/>
        <v>7</v>
      </c>
      <c r="M25" s="37"/>
      <c r="N25" s="2">
        <v>186.86467315422044</v>
      </c>
      <c r="O25" s="37">
        <f t="shared" si="4"/>
        <v>18</v>
      </c>
      <c r="P25" s="37"/>
      <c r="Q25" s="2">
        <v>61.3129257457161</v>
      </c>
      <c r="R25" s="37">
        <f t="shared" si="5"/>
        <v>20</v>
      </c>
      <c r="S25" s="37"/>
      <c r="T25" s="2">
        <v>695.6056970594457</v>
      </c>
      <c r="U25" s="37">
        <f t="shared" si="6"/>
        <v>23</v>
      </c>
      <c r="V25" s="37"/>
      <c r="W25" s="2">
        <v>102.31193568859743</v>
      </c>
      <c r="X25" s="34">
        <f t="shared" si="7"/>
        <v>3</v>
      </c>
      <c r="Y25" s="34"/>
      <c r="Z25" s="2">
        <v>72.50612227628517</v>
      </c>
      <c r="AA25" s="34">
        <f t="shared" si="8"/>
        <v>9</v>
      </c>
      <c r="AB25" s="3"/>
      <c r="AC25" s="2">
        <v>729.3798307594669</v>
      </c>
      <c r="AD25" s="34">
        <f t="shared" si="9"/>
        <v>1</v>
      </c>
      <c r="AE25" s="34"/>
      <c r="AF25" s="2">
        <v>637.903473661942</v>
      </c>
      <c r="AG25" s="34">
        <f t="shared" si="10"/>
        <v>10</v>
      </c>
      <c r="AH25" s="34"/>
      <c r="AI25" s="2">
        <v>139.2870340596573</v>
      </c>
      <c r="AJ25" s="3">
        <f t="shared" si="11"/>
        <v>19</v>
      </c>
      <c r="AK25" s="3"/>
      <c r="AL25" s="2">
        <v>1542.6929088216625</v>
      </c>
      <c r="AM25" s="3">
        <f>RANK(AL25,AL$12:AL$39)</f>
        <v>11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38</v>
      </c>
      <c r="B26" s="2">
        <f>+E26+H26+K26+N26+Q26+T26+W26+Z26+AC26+AF26+AI26+AL26</f>
        <v>7821.397427792172</v>
      </c>
      <c r="C26" s="37">
        <f t="shared" si="0"/>
        <v>24</v>
      </c>
      <c r="D26" s="37"/>
      <c r="E26" s="2">
        <v>179.0336857540184</v>
      </c>
      <c r="F26" s="37">
        <f t="shared" si="1"/>
        <v>21</v>
      </c>
      <c r="G26" s="37"/>
      <c r="H26" s="2">
        <v>486.1313464052323</v>
      </c>
      <c r="I26" s="37">
        <f t="shared" si="2"/>
        <v>24</v>
      </c>
      <c r="J26" s="37"/>
      <c r="K26" s="2">
        <v>3384.564781784808</v>
      </c>
      <c r="L26" s="37">
        <f t="shared" si="3"/>
        <v>23</v>
      </c>
      <c r="M26" s="37"/>
      <c r="N26" s="2">
        <v>169.38367277766594</v>
      </c>
      <c r="O26" s="37">
        <f t="shared" si="4"/>
        <v>23</v>
      </c>
      <c r="P26" s="37"/>
      <c r="Q26" s="2">
        <v>58.15507848958691</v>
      </c>
      <c r="R26" s="37">
        <f t="shared" si="5"/>
        <v>21</v>
      </c>
      <c r="S26" s="37"/>
      <c r="T26" s="2">
        <v>692.4016866937726</v>
      </c>
      <c r="U26" s="37">
        <f t="shared" si="6"/>
        <v>24</v>
      </c>
      <c r="V26" s="37"/>
      <c r="W26" s="2">
        <v>30.240417891751694</v>
      </c>
      <c r="X26" s="34">
        <f t="shared" si="7"/>
        <v>23</v>
      </c>
      <c r="Y26" s="34"/>
      <c r="Z26" s="2">
        <v>59.1102571856178</v>
      </c>
      <c r="AA26" s="34">
        <f t="shared" si="8"/>
        <v>14</v>
      </c>
      <c r="AB26" s="3"/>
      <c r="AC26" s="2">
        <v>479.0137880658405</v>
      </c>
      <c r="AD26" s="34">
        <f t="shared" si="9"/>
        <v>15</v>
      </c>
      <c r="AE26" s="3"/>
      <c r="AF26" s="2">
        <v>524.8869513430744</v>
      </c>
      <c r="AG26" s="34">
        <f t="shared" si="10"/>
        <v>23</v>
      </c>
      <c r="AH26" s="34"/>
      <c r="AI26" s="2">
        <v>209.93297560201307</v>
      </c>
      <c r="AJ26" s="3">
        <f t="shared" si="11"/>
        <v>6</v>
      </c>
      <c r="AK26" s="3"/>
      <c r="AL26" s="2">
        <v>1548.5427857987902</v>
      </c>
      <c r="AM26" s="3">
        <f>RANK(AL26,AL$12:AL$39)</f>
        <v>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39</v>
      </c>
      <c r="B27" s="2">
        <f>+E27+H27+K27+N27+Q27+T27+W27+Z27+AC27+AF27+AI27+AL27</f>
        <v>10066.37964761506</v>
      </c>
      <c r="C27" s="37">
        <f t="shared" si="0"/>
        <v>3</v>
      </c>
      <c r="D27" s="37"/>
      <c r="E27" s="2">
        <v>163.0854775528053</v>
      </c>
      <c r="F27" s="37">
        <f t="shared" si="1"/>
        <v>23</v>
      </c>
      <c r="G27" s="37"/>
      <c r="H27" s="2">
        <v>752.6549790109236</v>
      </c>
      <c r="I27" s="37">
        <f t="shared" si="2"/>
        <v>3</v>
      </c>
      <c r="J27" s="37"/>
      <c r="K27" s="2">
        <v>4385.210658795578</v>
      </c>
      <c r="L27" s="37">
        <f t="shared" si="3"/>
        <v>3</v>
      </c>
      <c r="M27" s="37"/>
      <c r="N27" s="2">
        <v>194.3959865642008</v>
      </c>
      <c r="O27" s="37">
        <f t="shared" si="4"/>
        <v>16</v>
      </c>
      <c r="P27" s="37"/>
      <c r="Q27" s="2">
        <v>67.89176791222411</v>
      </c>
      <c r="R27" s="37">
        <f t="shared" si="5"/>
        <v>19</v>
      </c>
      <c r="S27" s="37"/>
      <c r="T27" s="2">
        <v>1431.252647603284</v>
      </c>
      <c r="U27" s="37">
        <f t="shared" si="6"/>
        <v>1</v>
      </c>
      <c r="V27" s="37"/>
      <c r="W27" s="2">
        <v>44.73877258677166</v>
      </c>
      <c r="X27" s="34">
        <f t="shared" si="7"/>
        <v>17</v>
      </c>
      <c r="Y27" s="3"/>
      <c r="Z27" s="2">
        <v>76.82095023705723</v>
      </c>
      <c r="AA27" s="34">
        <f t="shared" si="8"/>
        <v>6</v>
      </c>
      <c r="AB27" s="3"/>
      <c r="AC27" s="2">
        <v>506.7873210405296</v>
      </c>
      <c r="AD27" s="34">
        <f t="shared" si="9"/>
        <v>13</v>
      </c>
      <c r="AE27" s="34"/>
      <c r="AF27" s="2">
        <v>584.5228658158654</v>
      </c>
      <c r="AG27" s="34">
        <f t="shared" si="10"/>
        <v>19</v>
      </c>
      <c r="AH27" s="34"/>
      <c r="AI27" s="2">
        <v>269.86787902966046</v>
      </c>
      <c r="AJ27" s="3">
        <f t="shared" si="11"/>
        <v>2</v>
      </c>
      <c r="AK27" s="3"/>
      <c r="AL27" s="2">
        <v>1589.15034146616</v>
      </c>
      <c r="AM27" s="3">
        <f>RANK(AL27,AL$12:AL$39)</f>
        <v>7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40</v>
      </c>
      <c r="B28" s="2">
        <f>+E28+H28+K28+N28+Q28+T28+W28+Z28+AC28+AF28+AI28+AL28</f>
        <v>9855.686370570196</v>
      </c>
      <c r="C28" s="37">
        <f t="shared" si="0"/>
        <v>5</v>
      </c>
      <c r="D28" s="37"/>
      <c r="E28" s="2">
        <v>406.58393258708776</v>
      </c>
      <c r="F28" s="37">
        <f t="shared" si="1"/>
        <v>2</v>
      </c>
      <c r="G28" s="37"/>
      <c r="H28" s="2">
        <v>776.5103111274151</v>
      </c>
      <c r="I28" s="37">
        <f t="shared" si="2"/>
        <v>1</v>
      </c>
      <c r="J28" s="37"/>
      <c r="K28" s="2">
        <v>4131.59515910986</v>
      </c>
      <c r="L28" s="37">
        <f t="shared" si="3"/>
        <v>4</v>
      </c>
      <c r="M28" s="37"/>
      <c r="N28" s="2">
        <v>211.05188356929833</v>
      </c>
      <c r="O28" s="37">
        <f t="shared" si="4"/>
        <v>15</v>
      </c>
      <c r="P28" s="37"/>
      <c r="Q28" s="2">
        <v>118.71232519778717</v>
      </c>
      <c r="R28" s="37">
        <f t="shared" si="5"/>
        <v>8</v>
      </c>
      <c r="S28" s="37"/>
      <c r="T28" s="2">
        <v>982.9415750547341</v>
      </c>
      <c r="U28" s="37">
        <f t="shared" si="6"/>
        <v>6</v>
      </c>
      <c r="V28" s="37"/>
      <c r="W28" s="2">
        <v>51.65316473587292</v>
      </c>
      <c r="X28" s="34">
        <f t="shared" si="7"/>
        <v>13</v>
      </c>
      <c r="Y28" s="34"/>
      <c r="Z28" s="2">
        <v>16.456047915505813</v>
      </c>
      <c r="AA28" s="34">
        <f t="shared" si="8"/>
        <v>19</v>
      </c>
      <c r="AB28" s="3"/>
      <c r="AC28" s="2">
        <v>607.6153994596763</v>
      </c>
      <c r="AD28" s="34">
        <f t="shared" si="9"/>
        <v>5</v>
      </c>
      <c r="AE28" s="3"/>
      <c r="AF28" s="2">
        <v>756.9572226521752</v>
      </c>
      <c r="AG28" s="34">
        <f t="shared" si="10"/>
        <v>1</v>
      </c>
      <c r="AH28" s="34"/>
      <c r="AI28" s="2">
        <v>223.65209021365007</v>
      </c>
      <c r="AJ28" s="3">
        <f t="shared" si="11"/>
        <v>3</v>
      </c>
      <c r="AK28" s="3"/>
      <c r="AL28" s="2">
        <v>1571.9572589471313</v>
      </c>
      <c r="AM28" s="3">
        <f>RANK(AL28,AL$12:AL$39)</f>
        <v>9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7"/>
      <c r="D29" s="37"/>
      <c r="E29" s="2"/>
      <c r="F29" s="37"/>
      <c r="G29" s="37"/>
      <c r="H29" s="2"/>
      <c r="I29" s="37"/>
      <c r="J29" s="37"/>
      <c r="K29" s="2"/>
      <c r="L29" s="37"/>
      <c r="M29" s="37"/>
      <c r="N29" s="2"/>
      <c r="O29" s="37"/>
      <c r="P29" s="37"/>
      <c r="Q29" s="2"/>
      <c r="R29" s="37"/>
      <c r="S29" s="37"/>
      <c r="T29" s="2"/>
      <c r="U29" s="37"/>
      <c r="V29" s="37"/>
      <c r="W29" s="2"/>
      <c r="X29" s="34"/>
      <c r="Y29" s="34"/>
      <c r="Z29" s="2"/>
      <c r="AA29" s="34"/>
      <c r="AB29" s="3"/>
      <c r="AC29" s="2"/>
      <c r="AD29" s="34"/>
      <c r="AE29" s="3"/>
      <c r="AF29" s="2"/>
      <c r="AG29" s="34"/>
      <c r="AH29" s="34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6" t="s">
        <v>110</v>
      </c>
      <c r="B30" s="2">
        <f>+E30+H30+K30+N30+Q30+T30+W30+Z30+AC30+AF30+AI30+AL30</f>
        <v>11139.252940891174</v>
      </c>
      <c r="C30" s="37">
        <f t="shared" si="0"/>
        <v>1</v>
      </c>
      <c r="D30" s="37"/>
      <c r="E30" s="2">
        <v>227.40362616089624</v>
      </c>
      <c r="F30" s="37">
        <f t="shared" si="1"/>
        <v>10</v>
      </c>
      <c r="G30" s="37"/>
      <c r="H30" s="2">
        <v>741.2019442891183</v>
      </c>
      <c r="I30" s="37">
        <f t="shared" si="2"/>
        <v>4</v>
      </c>
      <c r="J30" s="37"/>
      <c r="K30" s="2">
        <v>5034.874669954329</v>
      </c>
      <c r="L30" s="37">
        <f t="shared" si="3"/>
        <v>1</v>
      </c>
      <c r="M30" s="37"/>
      <c r="N30" s="2">
        <v>219.10520289471552</v>
      </c>
      <c r="O30" s="37">
        <f t="shared" si="4"/>
        <v>14</v>
      </c>
      <c r="P30" s="37"/>
      <c r="Q30" s="2">
        <v>96.68876535587023</v>
      </c>
      <c r="R30" s="37">
        <f t="shared" si="5"/>
        <v>12</v>
      </c>
      <c r="S30" s="37"/>
      <c r="T30" s="2">
        <v>1193.471986972294</v>
      </c>
      <c r="U30" s="37">
        <f t="shared" si="6"/>
        <v>3</v>
      </c>
      <c r="V30" s="37"/>
      <c r="W30" s="2">
        <v>66.89107489823937</v>
      </c>
      <c r="X30" s="34">
        <f t="shared" si="7"/>
        <v>7</v>
      </c>
      <c r="Y30" s="34"/>
      <c r="Z30" s="2">
        <v>0.2503749352899175</v>
      </c>
      <c r="AA30" s="34">
        <f t="shared" si="8"/>
        <v>21</v>
      </c>
      <c r="AB30" s="3"/>
      <c r="AC30" s="2">
        <v>460.2022495039262</v>
      </c>
      <c r="AD30" s="34">
        <f t="shared" si="9"/>
        <v>17</v>
      </c>
      <c r="AE30" s="3"/>
      <c r="AF30" s="2">
        <v>655.7151588750885</v>
      </c>
      <c r="AG30" s="34">
        <f t="shared" si="10"/>
        <v>7</v>
      </c>
      <c r="AH30" s="34"/>
      <c r="AI30" s="2">
        <v>193.79098030933108</v>
      </c>
      <c r="AJ30" s="3">
        <f t="shared" si="11"/>
        <v>10</v>
      </c>
      <c r="AK30" s="3"/>
      <c r="AL30" s="2">
        <v>2249.6569067420737</v>
      </c>
      <c r="AM30" s="3">
        <f>RANK(AL30,AL$12:AL$39)</f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42</v>
      </c>
      <c r="B31" s="2">
        <f>+E31+H31+K31+N31+Q31+T31+W31+Z31+AC31+AF31+AI31+AL31</f>
        <v>8671.348023326376</v>
      </c>
      <c r="C31" s="37">
        <f t="shared" si="0"/>
        <v>13</v>
      </c>
      <c r="D31" s="37"/>
      <c r="E31" s="2">
        <v>300.406908930387</v>
      </c>
      <c r="F31" s="37">
        <f t="shared" si="1"/>
        <v>3</v>
      </c>
      <c r="G31" s="37"/>
      <c r="H31" s="2">
        <v>662.9626153079296</v>
      </c>
      <c r="I31" s="37">
        <f t="shared" si="2"/>
        <v>10</v>
      </c>
      <c r="J31" s="37"/>
      <c r="K31" s="2">
        <v>3404.3763586828386</v>
      </c>
      <c r="L31" s="37">
        <f t="shared" si="3"/>
        <v>22</v>
      </c>
      <c r="M31" s="37"/>
      <c r="N31" s="2">
        <v>189.15253462217305</v>
      </c>
      <c r="O31" s="37">
        <f t="shared" si="4"/>
        <v>17</v>
      </c>
      <c r="P31" s="37"/>
      <c r="Q31" s="2">
        <v>96.58100330219459</v>
      </c>
      <c r="R31" s="37">
        <f t="shared" si="5"/>
        <v>13</v>
      </c>
      <c r="S31" s="37"/>
      <c r="T31" s="2">
        <v>836.1235605423022</v>
      </c>
      <c r="U31" s="37">
        <f t="shared" si="6"/>
        <v>14</v>
      </c>
      <c r="V31" s="37"/>
      <c r="W31" s="2">
        <v>46.64884958667177</v>
      </c>
      <c r="X31" s="34">
        <f t="shared" si="7"/>
        <v>16</v>
      </c>
      <c r="Y31" s="34"/>
      <c r="Z31" s="2">
        <v>66.82419658068022</v>
      </c>
      <c r="AA31" s="34">
        <f t="shared" si="8"/>
        <v>10</v>
      </c>
      <c r="AB31" s="34"/>
      <c r="AC31" s="2">
        <v>650.3209492938455</v>
      </c>
      <c r="AD31" s="34">
        <f t="shared" si="9"/>
        <v>3</v>
      </c>
      <c r="AE31" s="34"/>
      <c r="AF31" s="2">
        <v>687.8722180891368</v>
      </c>
      <c r="AG31" s="34">
        <f t="shared" si="10"/>
        <v>3</v>
      </c>
      <c r="AH31" s="34"/>
      <c r="AI31" s="2">
        <v>200.55950393148305</v>
      </c>
      <c r="AJ31" s="3">
        <f t="shared" si="11"/>
        <v>8</v>
      </c>
      <c r="AK31" s="3"/>
      <c r="AL31" s="2">
        <v>1529.5193244567329</v>
      </c>
      <c r="AM31" s="3">
        <f>RANK(AL31,AL$12:AL$39)</f>
        <v>12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43</v>
      </c>
      <c r="B32" s="2">
        <f>+E32+H32+K32+N32+Q32+T32+W32+Z32+AC32+AF32+AI32+AL32</f>
        <v>8300.449645800843</v>
      </c>
      <c r="C32" s="37">
        <f t="shared" si="0"/>
        <v>17</v>
      </c>
      <c r="D32" s="37"/>
      <c r="E32" s="2">
        <v>180.48673320451186</v>
      </c>
      <c r="F32" s="37">
        <f t="shared" si="1"/>
        <v>20</v>
      </c>
      <c r="G32" s="37"/>
      <c r="H32" s="2">
        <v>516.5172886622643</v>
      </c>
      <c r="I32" s="37">
        <f t="shared" si="2"/>
        <v>21</v>
      </c>
      <c r="J32" s="37"/>
      <c r="K32" s="2">
        <v>3635.306678153045</v>
      </c>
      <c r="L32" s="37">
        <f t="shared" si="3"/>
        <v>13</v>
      </c>
      <c r="M32" s="37"/>
      <c r="N32" s="2">
        <v>225.5626921792368</v>
      </c>
      <c r="O32" s="37">
        <f t="shared" si="4"/>
        <v>12</v>
      </c>
      <c r="P32" s="37"/>
      <c r="Q32" s="2">
        <v>99.27899093746866</v>
      </c>
      <c r="R32" s="37">
        <f t="shared" si="5"/>
        <v>10</v>
      </c>
      <c r="S32" s="37"/>
      <c r="T32" s="2">
        <v>801.1054063211067</v>
      </c>
      <c r="U32" s="37">
        <f t="shared" si="6"/>
        <v>16</v>
      </c>
      <c r="V32" s="37"/>
      <c r="W32" s="2">
        <v>47.97354671056209</v>
      </c>
      <c r="X32" s="34">
        <f t="shared" si="7"/>
        <v>15</v>
      </c>
      <c r="Y32" s="3"/>
      <c r="Z32" s="2">
        <v>64.60404862412682</v>
      </c>
      <c r="AA32" s="34">
        <f t="shared" si="8"/>
        <v>12</v>
      </c>
      <c r="AB32" s="34"/>
      <c r="AC32" s="2">
        <v>607.7459848299331</v>
      </c>
      <c r="AD32" s="34">
        <f t="shared" si="9"/>
        <v>4</v>
      </c>
      <c r="AE32" s="34"/>
      <c r="AF32" s="2">
        <v>632.4408998731332</v>
      </c>
      <c r="AG32" s="34">
        <f t="shared" si="10"/>
        <v>11</v>
      </c>
      <c r="AH32" s="34"/>
      <c r="AI32" s="2">
        <v>171.63715924804018</v>
      </c>
      <c r="AJ32" s="3">
        <f t="shared" si="11"/>
        <v>16</v>
      </c>
      <c r="AK32" s="3"/>
      <c r="AL32" s="2">
        <v>1317.7902170574143</v>
      </c>
      <c r="AM32" s="3">
        <f>RANK(AL32,AL$12:AL$39)</f>
        <v>22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44</v>
      </c>
      <c r="B33" s="2">
        <f>+E33+H33+K33+N33+Q33+T33+W33+Z33+AC33+AF33+AI33+AL33</f>
        <v>8468.27330560064</v>
      </c>
      <c r="C33" s="37">
        <f t="shared" si="0"/>
        <v>16</v>
      </c>
      <c r="D33" s="37"/>
      <c r="E33" s="2">
        <v>213.68853410083742</v>
      </c>
      <c r="F33" s="37">
        <f t="shared" si="1"/>
        <v>12</v>
      </c>
      <c r="G33" s="37"/>
      <c r="H33" s="2">
        <v>645.7728574382735</v>
      </c>
      <c r="I33" s="37">
        <f t="shared" si="2"/>
        <v>15</v>
      </c>
      <c r="J33" s="37"/>
      <c r="K33" s="2">
        <v>3486.654625745721</v>
      </c>
      <c r="L33" s="37">
        <f t="shared" si="3"/>
        <v>20</v>
      </c>
      <c r="M33" s="37"/>
      <c r="N33" s="2">
        <v>246.2312826497062</v>
      </c>
      <c r="O33" s="37">
        <f t="shared" si="4"/>
        <v>9</v>
      </c>
      <c r="P33" s="37"/>
      <c r="Q33" s="2">
        <v>98.43712056330085</v>
      </c>
      <c r="R33" s="37">
        <f t="shared" si="5"/>
        <v>11</v>
      </c>
      <c r="S33" s="37"/>
      <c r="T33" s="2">
        <v>912.0722105154111</v>
      </c>
      <c r="U33" s="37">
        <f t="shared" si="6"/>
        <v>10</v>
      </c>
      <c r="V33" s="37"/>
      <c r="W33" s="2">
        <v>59.25638950198134</v>
      </c>
      <c r="X33" s="34">
        <f t="shared" si="7"/>
        <v>10</v>
      </c>
      <c r="Y33" s="34"/>
      <c r="Z33" s="2">
        <v>74.09476956176553</v>
      </c>
      <c r="AA33" s="34">
        <f t="shared" si="8"/>
        <v>8</v>
      </c>
      <c r="AB33" s="3"/>
      <c r="AC33" s="2">
        <v>597.6782133321971</v>
      </c>
      <c r="AD33" s="34">
        <f t="shared" si="9"/>
        <v>6</v>
      </c>
      <c r="AE33" s="34"/>
      <c r="AF33" s="2">
        <v>600.1560031203414</v>
      </c>
      <c r="AG33" s="34">
        <f t="shared" si="10"/>
        <v>16</v>
      </c>
      <c r="AH33" s="34"/>
      <c r="AI33" s="2">
        <v>182.5650644261928</v>
      </c>
      <c r="AJ33" s="3">
        <f t="shared" si="11"/>
        <v>12</v>
      </c>
      <c r="AK33" s="3"/>
      <c r="AL33" s="2">
        <v>1351.6662346449125</v>
      </c>
      <c r="AM33" s="3">
        <f>RANK(AL33,AL$12:AL$39)</f>
        <v>20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45</v>
      </c>
      <c r="B34" s="2">
        <f>+E34+H34+K34+N34+Q34+T34+W34+Z34+AC34+AF34+AI34+AL34</f>
        <v>9892.055906948626</v>
      </c>
      <c r="C34" s="37">
        <f t="shared" si="0"/>
        <v>4</v>
      </c>
      <c r="D34" s="37"/>
      <c r="E34" s="2">
        <v>235.66880021015302</v>
      </c>
      <c r="F34" s="37">
        <f t="shared" si="1"/>
        <v>7</v>
      </c>
      <c r="G34" s="37"/>
      <c r="H34" s="2">
        <v>665.9767630739602</v>
      </c>
      <c r="I34" s="37">
        <f t="shared" si="2"/>
        <v>9</v>
      </c>
      <c r="J34" s="37"/>
      <c r="K34" s="2">
        <v>4066.694358894236</v>
      </c>
      <c r="L34" s="37">
        <f t="shared" si="3"/>
        <v>5</v>
      </c>
      <c r="M34" s="37"/>
      <c r="N34" s="2">
        <v>380.72510039096903</v>
      </c>
      <c r="O34" s="37">
        <f t="shared" si="4"/>
        <v>2</v>
      </c>
      <c r="P34" s="37"/>
      <c r="Q34" s="2">
        <v>255.21366872874538</v>
      </c>
      <c r="R34" s="37">
        <f t="shared" si="5"/>
        <v>2</v>
      </c>
      <c r="S34" s="37"/>
      <c r="T34" s="2">
        <v>823.2533658174157</v>
      </c>
      <c r="U34" s="37">
        <f t="shared" si="6"/>
        <v>15</v>
      </c>
      <c r="V34" s="37"/>
      <c r="W34" s="2">
        <v>118.71987152772307</v>
      </c>
      <c r="X34" s="34">
        <f t="shared" si="7"/>
        <v>1</v>
      </c>
      <c r="Y34" s="3"/>
      <c r="Z34" s="2">
        <v>92.53375245466272</v>
      </c>
      <c r="AA34" s="34">
        <f t="shared" si="8"/>
        <v>3</v>
      </c>
      <c r="AB34" s="34"/>
      <c r="AC34" s="2">
        <v>708.6141478929883</v>
      </c>
      <c r="AD34" s="34">
        <f t="shared" si="9"/>
        <v>2</v>
      </c>
      <c r="AE34" s="3"/>
      <c r="AF34" s="2">
        <v>628.0710172940354</v>
      </c>
      <c r="AG34" s="34">
        <f t="shared" si="10"/>
        <v>12</v>
      </c>
      <c r="AH34" s="34"/>
      <c r="AI34" s="2">
        <v>343.24147289485745</v>
      </c>
      <c r="AJ34" s="3">
        <f t="shared" si="11"/>
        <v>1</v>
      </c>
      <c r="AK34" s="3"/>
      <c r="AL34" s="2">
        <v>1573.3435877688814</v>
      </c>
      <c r="AM34" s="3">
        <f>RANK(AL34,AL$12:AL$39)</f>
        <v>8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7"/>
      <c r="F35" s="37"/>
      <c r="I35" s="37"/>
      <c r="L35" s="37"/>
      <c r="O35" s="37"/>
      <c r="R35" s="37"/>
      <c r="U35" s="37"/>
      <c r="X35" s="34"/>
      <c r="AA35" s="34"/>
      <c r="AD35" s="34"/>
      <c r="AG35" s="34"/>
      <c r="AJ35" s="3"/>
      <c r="AM35" s="3"/>
    </row>
    <row r="36" spans="1:52" ht="12.75">
      <c r="A36" s="3" t="s">
        <v>46</v>
      </c>
      <c r="B36" s="2">
        <f>+E36+H36+K36+N36+Q36+T36+W36+Z36+AC36+AF36+AI36+AL36</f>
        <v>8561.55973195525</v>
      </c>
      <c r="C36" s="37">
        <f t="shared" si="0"/>
        <v>14</v>
      </c>
      <c r="D36" s="37"/>
      <c r="E36" s="2">
        <v>201.57760917712534</v>
      </c>
      <c r="F36" s="37">
        <f t="shared" si="1"/>
        <v>14</v>
      </c>
      <c r="G36" s="37"/>
      <c r="H36" s="2">
        <v>706.8393775910046</v>
      </c>
      <c r="I36" s="37">
        <f t="shared" si="2"/>
        <v>6</v>
      </c>
      <c r="J36" s="37"/>
      <c r="K36" s="2">
        <v>3762.3798489408828</v>
      </c>
      <c r="L36" s="37">
        <f t="shared" si="3"/>
        <v>10</v>
      </c>
      <c r="M36" s="37"/>
      <c r="N36" s="2">
        <v>184.7536782327219</v>
      </c>
      <c r="O36" s="37">
        <f t="shared" si="4"/>
        <v>19</v>
      </c>
      <c r="P36" s="37"/>
      <c r="Q36" s="2">
        <v>142.40922709977852</v>
      </c>
      <c r="R36" s="37">
        <f t="shared" si="5"/>
        <v>6</v>
      </c>
      <c r="S36" s="37"/>
      <c r="T36" s="2">
        <v>730.9831222670226</v>
      </c>
      <c r="U36" s="37">
        <f t="shared" si="6"/>
        <v>20</v>
      </c>
      <c r="V36" s="37"/>
      <c r="W36" s="2">
        <v>30.957937418365606</v>
      </c>
      <c r="X36" s="34">
        <f t="shared" si="7"/>
        <v>22</v>
      </c>
      <c r="Y36" s="34"/>
      <c r="Z36" s="2">
        <v>0</v>
      </c>
      <c r="AA36" s="34">
        <f t="shared" si="8"/>
        <v>23</v>
      </c>
      <c r="AB36" s="34"/>
      <c r="AC36" s="2">
        <v>319.24812311885967</v>
      </c>
      <c r="AD36" s="34">
        <f t="shared" si="9"/>
        <v>23</v>
      </c>
      <c r="AE36" s="34"/>
      <c r="AF36" s="2">
        <v>652.5057277528537</v>
      </c>
      <c r="AG36" s="34">
        <f t="shared" si="10"/>
        <v>8</v>
      </c>
      <c r="AH36" s="34"/>
      <c r="AI36" s="2">
        <v>180.17759554773127</v>
      </c>
      <c r="AJ36" s="3">
        <f t="shared" si="11"/>
        <v>13</v>
      </c>
      <c r="AK36" s="3"/>
      <c r="AL36" s="2">
        <v>1649.7274848089046</v>
      </c>
      <c r="AM36" s="3">
        <f>RANK(AL36,AL$12:AL$39)</f>
        <v>5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47</v>
      </c>
      <c r="B37" s="2">
        <f>+E37+H37+K37+N37+Q37+T37+W37+Z37+AC37+AF37+AI37+AL37</f>
        <v>8103.143063437753</v>
      </c>
      <c r="C37" s="37">
        <f t="shared" si="0"/>
        <v>23</v>
      </c>
      <c r="D37" s="37"/>
      <c r="E37" s="2">
        <v>202.55586581924035</v>
      </c>
      <c r="F37" s="37">
        <f t="shared" si="1"/>
        <v>13</v>
      </c>
      <c r="G37" s="37"/>
      <c r="H37" s="2">
        <v>603.8628563318416</v>
      </c>
      <c r="I37" s="37">
        <f t="shared" si="2"/>
        <v>17</v>
      </c>
      <c r="J37" s="37"/>
      <c r="K37" s="2">
        <v>3617.379631186741</v>
      </c>
      <c r="L37" s="37">
        <f t="shared" si="3"/>
        <v>16</v>
      </c>
      <c r="M37" s="37"/>
      <c r="N37" s="2">
        <v>385.3687594767908</v>
      </c>
      <c r="O37" s="37">
        <f t="shared" si="4"/>
        <v>1</v>
      </c>
      <c r="P37" s="37"/>
      <c r="Q37" s="2">
        <v>95.05471483434233</v>
      </c>
      <c r="R37" s="37">
        <f t="shared" si="5"/>
        <v>15</v>
      </c>
      <c r="S37" s="37"/>
      <c r="T37" s="2">
        <v>721.991843554508</v>
      </c>
      <c r="U37" s="37">
        <f t="shared" si="6"/>
        <v>21</v>
      </c>
      <c r="V37" s="37"/>
      <c r="W37" s="2">
        <v>43.48774897363201</v>
      </c>
      <c r="X37" s="34">
        <f t="shared" si="7"/>
        <v>18</v>
      </c>
      <c r="Y37" s="34"/>
      <c r="Z37" s="2">
        <v>6.4619644775898815</v>
      </c>
      <c r="AA37" s="34">
        <f t="shared" si="8"/>
        <v>20</v>
      </c>
      <c r="AB37" s="34"/>
      <c r="AC37" s="2">
        <v>301.60195384477623</v>
      </c>
      <c r="AD37" s="34">
        <f t="shared" si="9"/>
        <v>24</v>
      </c>
      <c r="AE37" s="34"/>
      <c r="AF37" s="2">
        <v>605.2322137035246</v>
      </c>
      <c r="AG37" s="34">
        <f t="shared" si="10"/>
        <v>14</v>
      </c>
      <c r="AH37" s="34"/>
      <c r="AI37" s="2">
        <v>171.9333168739223</v>
      </c>
      <c r="AJ37" s="3">
        <f t="shared" si="11"/>
        <v>15</v>
      </c>
      <c r="AK37" s="3"/>
      <c r="AL37" s="2">
        <v>1348.2121943608443</v>
      </c>
      <c r="AM37" s="3">
        <f>RANK(AL37,AL$12:AL$39)</f>
        <v>21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48</v>
      </c>
      <c r="B38" s="2">
        <f>+E38+H38+K38+N38+Q38+T38+W38+Z38+AC38+AF38+AI38+AL38</f>
        <v>8540.383625891467</v>
      </c>
      <c r="C38" s="37">
        <f t="shared" si="0"/>
        <v>15</v>
      </c>
      <c r="D38" s="37"/>
      <c r="E38" s="2">
        <v>217.54648466308336</v>
      </c>
      <c r="F38" s="37">
        <f t="shared" si="1"/>
        <v>11</v>
      </c>
      <c r="G38" s="37"/>
      <c r="H38" s="2">
        <v>654.2611342256271</v>
      </c>
      <c r="I38" s="37">
        <f t="shared" si="2"/>
        <v>11</v>
      </c>
      <c r="J38" s="37"/>
      <c r="K38" s="2">
        <v>3791.586885511432</v>
      </c>
      <c r="L38" s="37">
        <f t="shared" si="3"/>
        <v>8</v>
      </c>
      <c r="M38" s="37"/>
      <c r="N38" s="2">
        <v>221.728575242295</v>
      </c>
      <c r="O38" s="37">
        <f t="shared" si="4"/>
        <v>13</v>
      </c>
      <c r="P38" s="37"/>
      <c r="Q38" s="2">
        <v>103.72013141962633</v>
      </c>
      <c r="R38" s="37">
        <f t="shared" si="5"/>
        <v>9</v>
      </c>
      <c r="S38" s="37"/>
      <c r="T38" s="2">
        <v>843.4540445370977</v>
      </c>
      <c r="U38" s="37">
        <f t="shared" si="6"/>
        <v>13</v>
      </c>
      <c r="V38" s="37"/>
      <c r="W38" s="2">
        <v>65.23814852038086</v>
      </c>
      <c r="X38" s="34">
        <f t="shared" si="7"/>
        <v>8</v>
      </c>
      <c r="Y38" s="3"/>
      <c r="Z38" s="2">
        <v>66.26297602300632</v>
      </c>
      <c r="AA38" s="34">
        <f t="shared" si="8"/>
        <v>11</v>
      </c>
      <c r="AB38" s="34"/>
      <c r="AC38" s="2">
        <v>417.25152656189556</v>
      </c>
      <c r="AD38" s="34">
        <f t="shared" si="9"/>
        <v>19</v>
      </c>
      <c r="AE38" s="3"/>
      <c r="AF38" s="2">
        <v>530.5240637393742</v>
      </c>
      <c r="AG38" s="34">
        <f t="shared" si="10"/>
        <v>22</v>
      </c>
      <c r="AH38" s="34"/>
      <c r="AI38" s="2">
        <v>124.59239161717721</v>
      </c>
      <c r="AJ38" s="3">
        <f t="shared" si="11"/>
        <v>22</v>
      </c>
      <c r="AK38" s="3"/>
      <c r="AL38" s="2">
        <v>1504.2172638304723</v>
      </c>
      <c r="AM38" s="3">
        <f>RANK(AL38,AL$12:AL$39)</f>
        <v>14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49</v>
      </c>
      <c r="B39" s="9">
        <f>+E39+H39+K39+N39+Q39+T39+W39+Z39+AC39+AF39+AI39+AL39</f>
        <v>10687.195149441439</v>
      </c>
      <c r="C39" s="38">
        <f t="shared" si="0"/>
        <v>2</v>
      </c>
      <c r="D39" s="38"/>
      <c r="E39" s="9">
        <v>182.67485258491803</v>
      </c>
      <c r="F39" s="38">
        <f t="shared" si="1"/>
        <v>19</v>
      </c>
      <c r="G39" s="38"/>
      <c r="H39" s="9">
        <v>773.2837214835365</v>
      </c>
      <c r="I39" s="38">
        <f t="shared" si="2"/>
        <v>2</v>
      </c>
      <c r="J39" s="38"/>
      <c r="K39" s="9">
        <v>4878.100344077739</v>
      </c>
      <c r="L39" s="38">
        <f t="shared" si="3"/>
        <v>2</v>
      </c>
      <c r="M39" s="38"/>
      <c r="N39" s="9">
        <v>350.511597627648</v>
      </c>
      <c r="O39" s="38">
        <f t="shared" si="4"/>
        <v>3</v>
      </c>
      <c r="P39" s="38"/>
      <c r="Q39" s="9">
        <v>159.67453401308762</v>
      </c>
      <c r="R39" s="38">
        <f t="shared" si="5"/>
        <v>3</v>
      </c>
      <c r="S39" s="38"/>
      <c r="T39" s="9">
        <v>1022.5228151870048</v>
      </c>
      <c r="U39" s="38">
        <f t="shared" si="6"/>
        <v>5</v>
      </c>
      <c r="V39" s="38"/>
      <c r="W39" s="9">
        <v>27.588124932580723</v>
      </c>
      <c r="X39" s="35">
        <f t="shared" si="7"/>
        <v>24</v>
      </c>
      <c r="Y39" s="8"/>
      <c r="Z39" s="9">
        <v>91.28016880274456</v>
      </c>
      <c r="AA39" s="35">
        <f t="shared" si="8"/>
        <v>4</v>
      </c>
      <c r="AB39" s="35"/>
      <c r="AC39" s="9">
        <v>588.6061988432616</v>
      </c>
      <c r="AD39" s="35">
        <f t="shared" si="9"/>
        <v>7</v>
      </c>
      <c r="AE39" s="35"/>
      <c r="AF39" s="9">
        <v>747.6771728161447</v>
      </c>
      <c r="AG39" s="35">
        <f t="shared" si="10"/>
        <v>2</v>
      </c>
      <c r="AH39" s="35"/>
      <c r="AI39" s="9">
        <v>112.34242792060301</v>
      </c>
      <c r="AJ39" s="8">
        <f t="shared" si="11"/>
        <v>23</v>
      </c>
      <c r="AK39" s="8"/>
      <c r="AL39" s="9">
        <v>1752.9331911521717</v>
      </c>
      <c r="AM39" s="8">
        <f>RANK(AL39,AL$12:AL$39)</f>
        <v>4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74</v>
      </c>
      <c r="B40" s="2"/>
      <c r="C40" s="37"/>
      <c r="D40" s="37"/>
      <c r="E40" s="2"/>
      <c r="F40" s="37"/>
      <c r="G40" s="37"/>
      <c r="H40" s="2"/>
      <c r="I40" s="37"/>
      <c r="J40" s="37"/>
      <c r="K40" s="2"/>
      <c r="L40" s="37"/>
      <c r="M40" s="3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4"/>
      <c r="AH40" s="34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75</v>
      </c>
      <c r="F41" s="39"/>
      <c r="G41" s="39"/>
      <c r="I41" s="39"/>
      <c r="J41" s="39"/>
      <c r="AG41" s="36"/>
      <c r="AH41" s="36"/>
    </row>
    <row r="42" spans="6:34" ht="12.75">
      <c r="F42" s="39"/>
      <c r="G42" s="39"/>
      <c r="I42" s="39"/>
      <c r="J42" s="39"/>
      <c r="AG42" s="36"/>
      <c r="AH42" s="36"/>
    </row>
    <row r="43" spans="6:34" ht="12.75">
      <c r="F43" s="39"/>
      <c r="G43" s="39"/>
      <c r="I43" s="39"/>
      <c r="J43" s="39"/>
      <c r="AG43" s="36"/>
      <c r="AH43" s="36"/>
    </row>
    <row r="44" spans="6:34" ht="12.75">
      <c r="F44" s="39"/>
      <c r="G44" s="39"/>
      <c r="AG44" s="36"/>
      <c r="AH44" s="36"/>
    </row>
    <row r="45" spans="6:34" ht="12.75">
      <c r="F45" s="39"/>
      <c r="G45" s="39"/>
      <c r="AG45" s="36"/>
      <c r="AH45" s="36"/>
    </row>
    <row r="46" spans="6:34" ht="12.75">
      <c r="F46" s="39"/>
      <c r="G46" s="39"/>
      <c r="H46" s="33"/>
      <c r="AG46" s="36"/>
      <c r="AH46" s="36"/>
    </row>
    <row r="47" spans="33:34" ht="12.75">
      <c r="AG47" s="36"/>
      <c r="AH47" s="36"/>
    </row>
    <row r="48" spans="33:34" ht="12.75">
      <c r="AG48" s="36"/>
      <c r="AH48" s="36"/>
    </row>
    <row r="49" spans="33:34" ht="12.75">
      <c r="AG49" s="36"/>
      <c r="AH49" s="36"/>
    </row>
    <row r="50" spans="33:34" ht="12.75">
      <c r="AG50" s="36"/>
      <c r="AH50" s="36"/>
    </row>
    <row r="51" spans="33:34" ht="12.75">
      <c r="AG51" s="36"/>
      <c r="AH51" s="36"/>
    </row>
    <row r="52" spans="33:34" ht="12.75">
      <c r="AG52" s="36"/>
      <c r="AH52" s="36"/>
    </row>
    <row r="53" spans="33:34" ht="12.75">
      <c r="AG53" s="36"/>
      <c r="AH53" s="36"/>
    </row>
    <row r="54" spans="33:34" ht="12.75">
      <c r="AG54" s="36"/>
      <c r="AH54" s="36"/>
    </row>
    <row r="55" spans="33:34" ht="12.75">
      <c r="AG55" s="36"/>
      <c r="AH55" s="36"/>
    </row>
    <row r="56" spans="33:34" ht="12.75">
      <c r="AG56" s="36"/>
      <c r="AH56" s="36"/>
    </row>
    <row r="57" spans="33:34" ht="12.75">
      <c r="AG57" s="36"/>
      <c r="AH57" s="36"/>
    </row>
    <row r="58" spans="33:34" ht="12.75">
      <c r="AG58" s="36"/>
      <c r="AH58" s="36"/>
    </row>
    <row r="59" spans="33:34" ht="12.75">
      <c r="AG59" s="36"/>
      <c r="AH59" s="36"/>
    </row>
    <row r="60" spans="33:34" ht="12.75">
      <c r="AG60" s="36"/>
      <c r="AH60" s="36"/>
    </row>
    <row r="61" spans="33:34" ht="12.75">
      <c r="AG61" s="36"/>
      <c r="AH61" s="36"/>
    </row>
    <row r="62" spans="33:34" ht="12.75">
      <c r="AG62" s="36"/>
      <c r="AH62" s="36"/>
    </row>
    <row r="63" spans="33:34" ht="12.75">
      <c r="AG63" s="36"/>
      <c r="AH63" s="36"/>
    </row>
    <row r="64" spans="33:34" ht="12.75">
      <c r="AG64" s="36"/>
      <c r="AH64" s="36"/>
    </row>
    <row r="65" spans="33:34" ht="12.75">
      <c r="AG65" s="36"/>
      <c r="AH65" s="36"/>
    </row>
    <row r="66" spans="33:34" ht="12.75">
      <c r="AG66" s="36"/>
      <c r="AH66" s="36"/>
    </row>
    <row r="67" spans="33:34" ht="12.75">
      <c r="AG67" s="36"/>
      <c r="AH67" s="36"/>
    </row>
    <row r="68" spans="33:34" ht="12.75">
      <c r="AG68" s="36"/>
      <c r="AH68" s="36"/>
    </row>
    <row r="69" spans="33:34" ht="12.75">
      <c r="AG69" s="36"/>
      <c r="AH69" s="36"/>
    </row>
    <row r="70" spans="33:34" ht="12.75">
      <c r="AG70" s="36"/>
      <c r="AH70" s="36"/>
    </row>
    <row r="71" spans="33:34" ht="12.75">
      <c r="AG71" s="36"/>
      <c r="AH71" s="36"/>
    </row>
    <row r="72" spans="33:34" ht="12.75">
      <c r="AG72" s="36"/>
      <c r="AH72" s="36"/>
    </row>
    <row r="73" spans="33:34" ht="12.75">
      <c r="AG73" s="36"/>
      <c r="AH73" s="36"/>
    </row>
    <row r="74" spans="33:34" ht="12.75">
      <c r="AG74" s="36"/>
      <c r="AH74" s="36"/>
    </row>
    <row r="75" spans="33:34" ht="12.75">
      <c r="AG75" s="36"/>
      <c r="AH75" s="36"/>
    </row>
    <row r="76" spans="33:34" ht="12.75">
      <c r="AG76" s="36"/>
      <c r="AH76" s="36"/>
    </row>
    <row r="77" spans="33:34" ht="12.75">
      <c r="AG77" s="36"/>
      <c r="AH77" s="36"/>
    </row>
    <row r="78" spans="33:34" ht="12.75">
      <c r="AG78" s="36"/>
      <c r="AH78" s="36"/>
    </row>
    <row r="79" spans="33:34" ht="12.75">
      <c r="AG79" s="36"/>
      <c r="AH79" s="36"/>
    </row>
    <row r="80" spans="33:34" ht="12.75">
      <c r="AG80" s="36"/>
      <c r="AH80" s="36"/>
    </row>
    <row r="81" spans="33:34" ht="12.75">
      <c r="AG81" s="36"/>
      <c r="AH81" s="36"/>
    </row>
    <row r="82" spans="33:34" ht="12.75">
      <c r="AG82" s="36"/>
      <c r="AH82" s="36"/>
    </row>
    <row r="83" spans="33:34" ht="12.75">
      <c r="AG83" s="36"/>
      <c r="AH83" s="36"/>
    </row>
    <row r="84" spans="33:34" ht="12.75">
      <c r="AG84" s="36"/>
      <c r="AH84" s="36"/>
    </row>
    <row r="85" spans="33:34" ht="12.75">
      <c r="AG85" s="36"/>
      <c r="AH85" s="36"/>
    </row>
    <row r="86" spans="33:34" ht="12.75">
      <c r="AG86" s="36"/>
      <c r="AH86" s="36"/>
    </row>
    <row r="87" spans="33:34" ht="12.75">
      <c r="AG87" s="36"/>
      <c r="AH87" s="36"/>
    </row>
    <row r="88" spans="33:34" ht="12.75">
      <c r="AG88" s="36"/>
      <c r="AH88" s="36"/>
    </row>
    <row r="89" spans="33:34" ht="12.75">
      <c r="AG89" s="36"/>
      <c r="AH89" s="36"/>
    </row>
    <row r="90" spans="33:34" ht="12.75">
      <c r="AG90" s="36"/>
      <c r="AH90" s="36"/>
    </row>
    <row r="91" spans="33:34" ht="12.75">
      <c r="AG91" s="36"/>
      <c r="AH91" s="36"/>
    </row>
    <row r="92" spans="33:34" ht="12.75">
      <c r="AG92" s="36"/>
      <c r="AH92" s="36"/>
    </row>
    <row r="93" spans="33:34" ht="12.75">
      <c r="AG93" s="36"/>
      <c r="AH93" s="36"/>
    </row>
    <row r="94" spans="33:34" ht="12.75">
      <c r="AG94" s="36"/>
      <c r="AH94" s="36"/>
    </row>
    <row r="95" spans="33:34" ht="12.75">
      <c r="AG95" s="36"/>
      <c r="AH95" s="36"/>
    </row>
    <row r="96" spans="33:34" ht="12.75">
      <c r="AG96" s="36"/>
      <c r="AH96" s="36"/>
    </row>
    <row r="97" spans="33:34" ht="12.75">
      <c r="AG97" s="36"/>
      <c r="AH97" s="36"/>
    </row>
    <row r="98" spans="33:34" ht="12.75">
      <c r="AG98" s="36"/>
      <c r="AH98" s="36"/>
    </row>
    <row r="99" spans="33:34" ht="12.75">
      <c r="AG99" s="36"/>
      <c r="AH99" s="36"/>
    </row>
    <row r="100" spans="33:34" ht="12.75">
      <c r="AG100" s="36"/>
      <c r="AH100" s="36"/>
    </row>
    <row r="101" spans="33:34" ht="12.75">
      <c r="AG101" s="36"/>
      <c r="AH101" s="36"/>
    </row>
    <row r="102" spans="33:34" ht="12.75">
      <c r="AG102" s="36"/>
      <c r="AH102" s="36"/>
    </row>
    <row r="103" spans="33:34" ht="12.75">
      <c r="AG103" s="36"/>
      <c r="AH103" s="36"/>
    </row>
    <row r="104" spans="33:34" ht="12.75">
      <c r="AG104" s="36"/>
      <c r="AH104" s="36"/>
    </row>
    <row r="105" spans="33:34" ht="12.75">
      <c r="AG105" s="36"/>
      <c r="AH105" s="36"/>
    </row>
    <row r="106" spans="33:34" ht="12.75">
      <c r="AG106" s="36"/>
      <c r="AH106" s="36"/>
    </row>
    <row r="107" spans="33:34" ht="12.75">
      <c r="AG107" s="36"/>
      <c r="AH107" s="36"/>
    </row>
    <row r="108" spans="33:34" ht="12.75">
      <c r="AG108" s="36"/>
      <c r="AH108" s="36"/>
    </row>
    <row r="109" spans="33:34" ht="12.75">
      <c r="AG109" s="36"/>
      <c r="AH109" s="36"/>
    </row>
    <row r="110" spans="33:34" ht="12.75">
      <c r="AG110" s="36"/>
      <c r="AH110" s="36"/>
    </row>
    <row r="111" spans="33:34" ht="12.75">
      <c r="AG111" s="36"/>
      <c r="AH111" s="36"/>
    </row>
    <row r="112" spans="33:34" ht="12.75">
      <c r="AG112" s="36"/>
      <c r="AH112" s="36"/>
    </row>
    <row r="113" spans="33:34" ht="12.75">
      <c r="AG113" s="36"/>
      <c r="AH113" s="36"/>
    </row>
    <row r="114" spans="33:34" ht="12.75">
      <c r="AG114" s="36"/>
      <c r="AH114" s="36"/>
    </row>
    <row r="115" spans="33:34" ht="12.75">
      <c r="AG115" s="36"/>
      <c r="AH115" s="36"/>
    </row>
    <row r="116" spans="33:34" ht="12.75">
      <c r="AG116" s="36"/>
      <c r="AH116" s="36"/>
    </row>
    <row r="117" spans="33:34" ht="12.75">
      <c r="AG117" s="36"/>
      <c r="AH117" s="36"/>
    </row>
    <row r="118" spans="33:34" ht="12.75">
      <c r="AG118" s="36"/>
      <c r="AH118" s="36"/>
    </row>
    <row r="119" spans="33:34" ht="12.75">
      <c r="AG119" s="36"/>
      <c r="AH119" s="36"/>
    </row>
    <row r="120" spans="33:34" ht="12.75">
      <c r="AG120" s="36"/>
      <c r="AH120" s="36"/>
    </row>
    <row r="121" spans="33:34" ht="12.75">
      <c r="AG121" s="36"/>
      <c r="AH121" s="36"/>
    </row>
    <row r="122" spans="33:34" ht="12.75">
      <c r="AG122" s="36"/>
      <c r="AH122" s="36"/>
    </row>
    <row r="123" spans="33:34" ht="12.75">
      <c r="AG123" s="36"/>
      <c r="AH123" s="36"/>
    </row>
    <row r="124" spans="33:34" ht="12.75">
      <c r="AG124" s="36"/>
      <c r="AH124" s="36"/>
    </row>
    <row r="125" spans="33:34" ht="12.75">
      <c r="AG125" s="36"/>
      <c r="AH125" s="36"/>
    </row>
    <row r="126" spans="33:34" ht="12.75">
      <c r="AG126" s="36"/>
      <c r="AH126" s="36"/>
    </row>
    <row r="127" spans="33:34" ht="12.75">
      <c r="AG127" s="36"/>
      <c r="AH127" s="36"/>
    </row>
    <row r="128" spans="33:34" ht="12.75">
      <c r="AG128" s="36"/>
      <c r="AH128" s="36"/>
    </row>
    <row r="129" spans="33:34" ht="12.75">
      <c r="AG129" s="36"/>
      <c r="AH129" s="36"/>
    </row>
    <row r="130" spans="33:34" ht="12.75">
      <c r="AG130" s="36"/>
      <c r="AH130" s="36"/>
    </row>
    <row r="131" spans="33:34" ht="12.75">
      <c r="AG131" s="36"/>
      <c r="AH131" s="36"/>
    </row>
    <row r="132" spans="33:34" ht="12.75">
      <c r="AG132" s="36"/>
      <c r="AH132" s="36"/>
    </row>
    <row r="133" spans="33:34" ht="12.75">
      <c r="AG133" s="36"/>
      <c r="AH133" s="36"/>
    </row>
    <row r="134" spans="33:34" ht="12.75">
      <c r="AG134" s="36"/>
      <c r="AH134" s="36"/>
    </row>
    <row r="135" spans="33:34" ht="12.75">
      <c r="AG135" s="36"/>
      <c r="AH135" s="36"/>
    </row>
    <row r="136" spans="33:34" ht="12.75">
      <c r="AG136" s="36"/>
      <c r="AH136" s="36"/>
    </row>
    <row r="137" spans="33:34" ht="12.75">
      <c r="AG137" s="36"/>
      <c r="AH137" s="36"/>
    </row>
    <row r="138" spans="33:34" ht="12.75">
      <c r="AG138" s="36"/>
      <c r="AH138" s="36"/>
    </row>
    <row r="139" spans="33:34" ht="12.75">
      <c r="AG139" s="36"/>
      <c r="AH139" s="36"/>
    </row>
    <row r="140" spans="33:34" ht="12.75">
      <c r="AG140" s="36"/>
      <c r="AH140" s="36"/>
    </row>
    <row r="141" spans="33:34" ht="12.75">
      <c r="AG141" s="36"/>
      <c r="AH141" s="36"/>
    </row>
    <row r="142" spans="33:34" ht="12.75">
      <c r="AG142" s="36"/>
      <c r="AH142" s="36"/>
    </row>
    <row r="143" spans="33:34" ht="12.75">
      <c r="AG143" s="36"/>
      <c r="AH143" s="36"/>
    </row>
    <row r="144" spans="33:34" ht="12.75">
      <c r="AG144" s="36"/>
      <c r="AH144" s="36"/>
    </row>
    <row r="145" spans="33:34" ht="12.75">
      <c r="AG145" s="36"/>
      <c r="AH145" s="36"/>
    </row>
    <row r="146" spans="33:34" ht="12.75">
      <c r="AG146" s="36"/>
      <c r="AH146" s="36"/>
    </row>
    <row r="147" spans="33:34" ht="12.75">
      <c r="AG147" s="36"/>
      <c r="AH147" s="36"/>
    </row>
    <row r="148" spans="33:34" ht="12.75">
      <c r="AG148" s="36"/>
      <c r="AH148" s="36"/>
    </row>
    <row r="149" spans="33:34" ht="12.75">
      <c r="AG149" s="36"/>
      <c r="AH149" s="36"/>
    </row>
    <row r="150" spans="33:34" ht="12.75">
      <c r="AG150" s="36"/>
      <c r="AH150" s="36"/>
    </row>
    <row r="151" spans="33:34" ht="12.75">
      <c r="AG151" s="36"/>
      <c r="AH151" s="36"/>
    </row>
    <row r="152" spans="33:34" ht="12.75">
      <c r="AG152" s="36"/>
      <c r="AH152" s="36"/>
    </row>
    <row r="153" spans="33:34" ht="12.75">
      <c r="AG153" s="36"/>
      <c r="AH153" s="36"/>
    </row>
    <row r="154" spans="33:34" ht="12.75">
      <c r="AG154" s="36"/>
      <c r="AH154" s="36"/>
    </row>
    <row r="155" spans="33:34" ht="12.75">
      <c r="AG155" s="36"/>
      <c r="AH155" s="36"/>
    </row>
    <row r="156" spans="33:34" ht="12.75">
      <c r="AG156" s="36"/>
      <c r="AH156" s="36"/>
    </row>
    <row r="157" spans="33:34" ht="12.75">
      <c r="AG157" s="36"/>
      <c r="AH157" s="36"/>
    </row>
    <row r="158" spans="33:34" ht="12.75">
      <c r="AG158" s="36"/>
      <c r="AH158" s="36"/>
    </row>
    <row r="159" spans="33:34" ht="12.75">
      <c r="AG159" s="36"/>
      <c r="AH159" s="36"/>
    </row>
    <row r="160" spans="33:34" ht="12.75">
      <c r="AG160" s="36"/>
      <c r="AH160" s="36"/>
    </row>
    <row r="161" spans="33:34" ht="12.75">
      <c r="AG161" s="36"/>
      <c r="AH161" s="36"/>
    </row>
    <row r="162" spans="33:34" ht="12.75">
      <c r="AG162" s="36"/>
      <c r="AH162" s="36"/>
    </row>
    <row r="163" spans="33:34" ht="12.75">
      <c r="AG163" s="36"/>
      <c r="AH163" s="36"/>
    </row>
    <row r="164" spans="33:34" ht="12.75">
      <c r="AG164" s="36"/>
      <c r="AH164" s="36"/>
    </row>
    <row r="165" spans="33:34" ht="12.75">
      <c r="AG165" s="36"/>
      <c r="AH165" s="36"/>
    </row>
    <row r="166" spans="33:34" ht="12.75">
      <c r="AG166" s="36"/>
      <c r="AH166" s="36"/>
    </row>
    <row r="167" spans="33:34" ht="12.75">
      <c r="AG167" s="36"/>
      <c r="AH167" s="36"/>
    </row>
    <row r="168" spans="33:34" ht="12.75">
      <c r="AG168" s="36"/>
      <c r="AH168" s="36"/>
    </row>
    <row r="169" spans="33:34" ht="12.75">
      <c r="AG169" s="36"/>
      <c r="AH169" s="36"/>
    </row>
    <row r="170" spans="33:34" ht="12.75">
      <c r="AG170" s="36"/>
      <c r="AH170" s="36"/>
    </row>
    <row r="171" spans="33:34" ht="12.75">
      <c r="AG171" s="36"/>
      <c r="AH171" s="36"/>
    </row>
    <row r="172" spans="33:34" ht="12.75">
      <c r="AG172" s="36"/>
      <c r="AH172" s="36"/>
    </row>
    <row r="173" spans="33:34" ht="12.75">
      <c r="AG173" s="36"/>
      <c r="AH173" s="36"/>
    </row>
    <row r="174" spans="33:34" ht="12.75">
      <c r="AG174" s="36"/>
      <c r="AH174" s="36"/>
    </row>
    <row r="175" spans="33:34" ht="12.75">
      <c r="AG175" s="36"/>
      <c r="AH175" s="36"/>
    </row>
    <row r="176" spans="33:34" ht="12.75">
      <c r="AG176" s="36"/>
      <c r="AH176" s="36"/>
    </row>
    <row r="177" spans="33:34" ht="12.75">
      <c r="AG177" s="36"/>
      <c r="AH177" s="36"/>
    </row>
    <row r="178" spans="33:34" ht="12.75">
      <c r="AG178" s="36"/>
      <c r="AH178" s="36"/>
    </row>
    <row r="179" spans="33:34" ht="12.75">
      <c r="AG179" s="36"/>
      <c r="AH179" s="36"/>
    </row>
    <row r="180" spans="33:34" ht="12.75">
      <c r="AG180" s="36"/>
      <c r="AH180" s="36"/>
    </row>
    <row r="181" spans="33:34" ht="12.75">
      <c r="AG181" s="36"/>
      <c r="AH181" s="36"/>
    </row>
    <row r="182" spans="33:34" ht="12.75">
      <c r="AG182" s="36"/>
      <c r="AH182" s="36"/>
    </row>
    <row r="183" spans="33:34" ht="12.75">
      <c r="AG183" s="36"/>
      <c r="AH183" s="36"/>
    </row>
    <row r="184" spans="33:34" ht="12.75">
      <c r="AG184" s="36"/>
      <c r="AH184" s="36"/>
    </row>
    <row r="185" spans="33:34" ht="12.75">
      <c r="AG185" s="36"/>
      <c r="AH185" s="36"/>
    </row>
    <row r="186" spans="33:34" ht="12.75">
      <c r="AG186" s="36"/>
      <c r="AH186" s="36"/>
    </row>
    <row r="187" spans="33:34" ht="12.75">
      <c r="AG187" s="36"/>
      <c r="AH187" s="36"/>
    </row>
    <row r="188" spans="33:34" ht="12.75">
      <c r="AG188" s="36"/>
      <c r="AH188" s="36"/>
    </row>
    <row r="189" spans="33:34" ht="12.75">
      <c r="AG189" s="36"/>
      <c r="AH189" s="36"/>
    </row>
    <row r="190" spans="33:34" ht="12.75">
      <c r="AG190" s="36"/>
      <c r="AH190" s="36"/>
    </row>
    <row r="191" spans="33:34" ht="12.75">
      <c r="AG191" s="36"/>
      <c r="AH191" s="36"/>
    </row>
    <row r="192" spans="33:34" ht="12.75">
      <c r="AG192" s="36"/>
      <c r="AH192" s="36"/>
    </row>
    <row r="193" spans="33:34" ht="12.75">
      <c r="AG193" s="36"/>
      <c r="AH193" s="36"/>
    </row>
    <row r="194" spans="33:34" ht="12.75">
      <c r="AG194" s="36"/>
      <c r="AH194" s="36"/>
    </row>
    <row r="195" spans="33:34" ht="12.75">
      <c r="AG195" s="36"/>
      <c r="AH195" s="36"/>
    </row>
    <row r="196" spans="33:34" ht="12.75">
      <c r="AG196" s="36"/>
      <c r="AH196" s="36"/>
    </row>
    <row r="197" spans="33:34" ht="12.75">
      <c r="AG197" s="36"/>
      <c r="AH197" s="36"/>
    </row>
    <row r="198" spans="33:34" ht="12.75">
      <c r="AG198" s="36"/>
      <c r="AH198" s="36"/>
    </row>
    <row r="199" spans="33:34" ht="12.75">
      <c r="AG199" s="36"/>
      <c r="AH199" s="36"/>
    </row>
    <row r="200" spans="33:34" ht="12.75">
      <c r="AG200" s="36"/>
      <c r="AH200" s="36"/>
    </row>
    <row r="201" spans="33:34" ht="12.75">
      <c r="AG201" s="36"/>
      <c r="AH201" s="36"/>
    </row>
    <row r="202" spans="33:34" ht="12.75">
      <c r="AG202" s="36"/>
      <c r="AH202" s="36"/>
    </row>
    <row r="203" spans="33:34" ht="12.75">
      <c r="AG203" s="36"/>
      <c r="AH203" s="36"/>
    </row>
    <row r="204" spans="33:34" ht="12.75">
      <c r="AG204" s="36"/>
      <c r="AH204" s="36"/>
    </row>
    <row r="205" spans="33:34" ht="12.75">
      <c r="AG205" s="36"/>
      <c r="AH205" s="36"/>
    </row>
    <row r="206" spans="33:34" ht="12.75">
      <c r="AG206" s="36"/>
      <c r="AH206" s="36"/>
    </row>
    <row r="207" spans="33:34" ht="12.75">
      <c r="AG207" s="36"/>
      <c r="AH207" s="36"/>
    </row>
    <row r="208" spans="33:34" ht="12.75">
      <c r="AG208" s="36"/>
      <c r="AH208" s="36"/>
    </row>
    <row r="209" spans="33:34" ht="12.75">
      <c r="AG209" s="36"/>
      <c r="AH209" s="36"/>
    </row>
    <row r="210" spans="33:34" ht="12.75">
      <c r="AG210" s="36"/>
      <c r="AH210" s="36"/>
    </row>
    <row r="211" spans="33:34" ht="12.75">
      <c r="AG211" s="36"/>
      <c r="AH211" s="36"/>
    </row>
    <row r="212" spans="33:34" ht="12.75">
      <c r="AG212" s="36"/>
      <c r="AH212" s="36"/>
    </row>
    <row r="213" spans="33:34" ht="12.75">
      <c r="AG213" s="36"/>
      <c r="AH213" s="36"/>
    </row>
    <row r="214" spans="33:34" ht="12.75">
      <c r="AG214" s="36"/>
      <c r="AH214" s="36"/>
    </row>
    <row r="215" spans="33:34" ht="12.75">
      <c r="AG215" s="36"/>
      <c r="AH215" s="36"/>
    </row>
    <row r="216" spans="33:34" ht="12.75">
      <c r="AG216" s="36"/>
      <c r="AH216" s="36"/>
    </row>
    <row r="217" spans="33:34" ht="12.75">
      <c r="AG217" s="36"/>
      <c r="AH217" s="36"/>
    </row>
    <row r="218" spans="33:34" ht="12.75">
      <c r="AG218" s="36"/>
      <c r="AH218" s="36"/>
    </row>
    <row r="219" spans="33:34" ht="12.75">
      <c r="AG219" s="36"/>
      <c r="AH219" s="36"/>
    </row>
    <row r="220" spans="33:34" ht="12.75">
      <c r="AG220" s="36"/>
      <c r="AH220" s="36"/>
    </row>
    <row r="221" spans="33:34" ht="12.75">
      <c r="AG221" s="36"/>
      <c r="AH221" s="36"/>
    </row>
    <row r="222" spans="33:34" ht="12.75">
      <c r="AG222" s="36"/>
      <c r="AH222" s="36"/>
    </row>
    <row r="223" spans="33:34" ht="12.75">
      <c r="AG223" s="36"/>
      <c r="AH223" s="36"/>
    </row>
    <row r="224" spans="33:34" ht="12.75">
      <c r="AG224" s="36"/>
      <c r="AH224" s="36"/>
    </row>
    <row r="225" spans="33:34" ht="12.75">
      <c r="AG225" s="36"/>
      <c r="AH225" s="36"/>
    </row>
    <row r="226" spans="33:34" ht="12.75">
      <c r="AG226" s="36"/>
      <c r="AH226" s="36"/>
    </row>
    <row r="227" spans="33:34" ht="12.75">
      <c r="AG227" s="36"/>
      <c r="AH227" s="36"/>
    </row>
    <row r="228" spans="33:34" ht="12.75">
      <c r="AG228" s="36"/>
      <c r="AH228" s="36"/>
    </row>
    <row r="229" spans="33:34" ht="12.75">
      <c r="AG229" s="36"/>
      <c r="AH229" s="36"/>
    </row>
    <row r="230" spans="33:34" ht="12.75">
      <c r="AG230" s="36"/>
      <c r="AH230" s="36"/>
    </row>
    <row r="231" spans="33:34" ht="12.75">
      <c r="AG231" s="36"/>
      <c r="AH231" s="36"/>
    </row>
    <row r="232" spans="33:34" ht="12.75">
      <c r="AG232" s="36"/>
      <c r="AH232" s="36"/>
    </row>
    <row r="233" spans="33:34" ht="12.75">
      <c r="AG233" s="36"/>
      <c r="AH233" s="36"/>
    </row>
    <row r="234" spans="33:34" ht="12.75">
      <c r="AG234" s="36"/>
      <c r="AH234" s="36"/>
    </row>
    <row r="235" spans="33:34" ht="12.75">
      <c r="AG235" s="36"/>
      <c r="AH235" s="36"/>
    </row>
  </sheetData>
  <sheetProtection password="C935" sheet="1" objects="1" scenarios="1"/>
  <mergeCells count="37">
    <mergeCell ref="A3:AL3"/>
    <mergeCell ref="A4:AL4"/>
    <mergeCell ref="A1:AL1"/>
    <mergeCell ref="B6:C6"/>
    <mergeCell ref="N6:O6"/>
    <mergeCell ref="AI6:AJ6"/>
    <mergeCell ref="B7:C7"/>
    <mergeCell ref="B8:C8"/>
    <mergeCell ref="E7:F7"/>
    <mergeCell ref="E8:F8"/>
    <mergeCell ref="H7:I7"/>
    <mergeCell ref="H6:I6"/>
    <mergeCell ref="H8:I8"/>
    <mergeCell ref="K7:L7"/>
    <mergeCell ref="K8:L8"/>
    <mergeCell ref="K6:L6"/>
    <mergeCell ref="N7:O7"/>
    <mergeCell ref="N8:O8"/>
    <mergeCell ref="Q6:R6"/>
    <mergeCell ref="Q7:R7"/>
    <mergeCell ref="Q8:R8"/>
    <mergeCell ref="T7:U7"/>
    <mergeCell ref="T8:U8"/>
    <mergeCell ref="W6:X6"/>
    <mergeCell ref="W7:X7"/>
    <mergeCell ref="W8:X8"/>
    <mergeCell ref="Z7:AA7"/>
    <mergeCell ref="Z8:AA8"/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</mergeCells>
  <printOptions horizontalCentered="1"/>
  <pageMargins left="0.2" right="0.2" top="0.87" bottom="0.88" header="0.67" footer="0.5"/>
  <pageSetup fitToHeight="1" fitToWidth="1" horizontalDpi="600" verticalDpi="600" orientation="landscape" scale="65" r:id="rId1"/>
  <headerFooter alignWithMargins="0">
    <oddFooter>&amp;L&amp;"Arial,Italic"&amp;9MSDE-DBS  11 / 2006&amp;C- 3 -&amp;R&amp;"Arial,Italic"&amp;9Selected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M1">
      <selection activeCell="AO4" sqref="AO4"/>
    </sheetView>
  </sheetViews>
  <sheetFormatPr defaultColWidth="9.140625" defaultRowHeight="12.75"/>
  <cols>
    <col min="1" max="1" width="13.57421875" style="3" customWidth="1"/>
    <col min="2" max="2" width="10.8515625" style="0" customWidth="1"/>
    <col min="3" max="3" width="4.851562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28125" style="0" customWidth="1"/>
    <col min="21" max="21" width="4.57421875" style="0" customWidth="1"/>
    <col min="22" max="22" width="0.85546875" style="0" customWidth="1"/>
    <col min="23" max="23" width="8.574218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176" t="s">
        <v>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3" spans="1:42" ht="12.75">
      <c r="A3" s="176" t="s">
        <v>149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6"/>
      <c r="AO3" s="16"/>
      <c r="AP3" s="13"/>
    </row>
    <row r="4" spans="1:42" ht="12.75">
      <c r="A4" s="176" t="s">
        <v>107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179"/>
      <c r="C6" s="179"/>
      <c r="D6" s="6"/>
      <c r="E6" s="3"/>
      <c r="F6" s="3"/>
      <c r="G6" s="3"/>
      <c r="H6" s="179" t="s">
        <v>2</v>
      </c>
      <c r="I6" s="179"/>
      <c r="J6" s="3"/>
      <c r="K6" s="179" t="s">
        <v>3</v>
      </c>
      <c r="L6" s="179"/>
      <c r="M6" s="3"/>
      <c r="N6" s="179" t="s">
        <v>6</v>
      </c>
      <c r="O6" s="179"/>
      <c r="P6" s="3"/>
      <c r="Q6" s="179" t="s">
        <v>8</v>
      </c>
      <c r="R6" s="179"/>
      <c r="S6" s="6"/>
      <c r="T6" s="3"/>
      <c r="U6" s="3"/>
      <c r="V6" s="3"/>
      <c r="W6" s="179" t="s">
        <v>12</v>
      </c>
      <c r="X6" s="179"/>
      <c r="Y6" s="6"/>
      <c r="Z6" s="3"/>
      <c r="AA6" s="3"/>
      <c r="AB6" s="3"/>
      <c r="AC6" s="179" t="s">
        <v>12</v>
      </c>
      <c r="AD6" s="179"/>
      <c r="AE6" s="6"/>
      <c r="AF6" s="3"/>
      <c r="AG6" s="3"/>
      <c r="AH6" s="3"/>
      <c r="AI6" s="179"/>
      <c r="AJ6" s="179"/>
      <c r="AK6" s="6"/>
      <c r="AL6" s="3"/>
      <c r="AM6" s="3"/>
    </row>
    <row r="7" spans="1:39" ht="12.75">
      <c r="A7" s="3" t="s">
        <v>82</v>
      </c>
      <c r="B7" s="176" t="s">
        <v>71</v>
      </c>
      <c r="C7" s="176"/>
      <c r="D7" s="6"/>
      <c r="E7" s="176" t="s">
        <v>0</v>
      </c>
      <c r="F7" s="176"/>
      <c r="G7" s="6"/>
      <c r="H7" s="176" t="s">
        <v>0</v>
      </c>
      <c r="I7" s="176"/>
      <c r="J7" s="6"/>
      <c r="K7" s="176" t="s">
        <v>5</v>
      </c>
      <c r="L7" s="176"/>
      <c r="M7" s="6"/>
      <c r="N7" s="176" t="s">
        <v>3</v>
      </c>
      <c r="O7" s="176"/>
      <c r="P7" s="6"/>
      <c r="Q7" s="176" t="s">
        <v>3</v>
      </c>
      <c r="R7" s="176"/>
      <c r="S7" s="6"/>
      <c r="T7" s="176" t="s">
        <v>10</v>
      </c>
      <c r="U7" s="176"/>
      <c r="V7" s="6"/>
      <c r="W7" s="176" t="s">
        <v>14</v>
      </c>
      <c r="X7" s="176"/>
      <c r="Y7" s="6"/>
      <c r="Z7" s="176" t="s">
        <v>16</v>
      </c>
      <c r="AA7" s="176"/>
      <c r="AB7" s="6"/>
      <c r="AC7" s="176" t="s">
        <v>17</v>
      </c>
      <c r="AD7" s="176"/>
      <c r="AE7" s="6"/>
      <c r="AF7" s="176" t="s">
        <v>19</v>
      </c>
      <c r="AG7" s="176"/>
      <c r="AH7" s="6"/>
      <c r="AI7" s="176" t="s">
        <v>73</v>
      </c>
      <c r="AJ7" s="176"/>
      <c r="AK7" s="6"/>
      <c r="AL7" s="176" t="s">
        <v>23</v>
      </c>
      <c r="AM7" s="176"/>
    </row>
    <row r="8" spans="1:39" ht="12.75">
      <c r="A8" t="s">
        <v>11</v>
      </c>
      <c r="B8" s="178" t="s">
        <v>72</v>
      </c>
      <c r="C8" s="178"/>
      <c r="D8" s="6"/>
      <c r="E8" s="178" t="s">
        <v>1</v>
      </c>
      <c r="F8" s="178"/>
      <c r="G8" s="6"/>
      <c r="H8" s="178" t="s">
        <v>1</v>
      </c>
      <c r="I8" s="178"/>
      <c r="J8" s="6"/>
      <c r="K8" s="178" t="s">
        <v>4</v>
      </c>
      <c r="L8" s="178"/>
      <c r="M8" s="6"/>
      <c r="N8" s="178" t="s">
        <v>7</v>
      </c>
      <c r="O8" s="178"/>
      <c r="P8" s="6"/>
      <c r="Q8" s="178" t="s">
        <v>9</v>
      </c>
      <c r="R8" s="178"/>
      <c r="S8" s="6"/>
      <c r="T8" s="178" t="s">
        <v>11</v>
      </c>
      <c r="U8" s="178"/>
      <c r="V8" s="6"/>
      <c r="W8" s="178" t="s">
        <v>15</v>
      </c>
      <c r="X8" s="178"/>
      <c r="Y8" s="6"/>
      <c r="Z8" s="178" t="s">
        <v>15</v>
      </c>
      <c r="AA8" s="178"/>
      <c r="AB8" s="6"/>
      <c r="AC8" s="178" t="s">
        <v>18</v>
      </c>
      <c r="AD8" s="178"/>
      <c r="AE8" s="6"/>
      <c r="AF8" s="178" t="s">
        <v>20</v>
      </c>
      <c r="AG8" s="178"/>
      <c r="AH8" s="6"/>
      <c r="AI8" s="178" t="s">
        <v>20</v>
      </c>
      <c r="AJ8" s="178"/>
      <c r="AK8" s="6"/>
      <c r="AL8" s="178" t="s">
        <v>24</v>
      </c>
      <c r="AM8" s="178"/>
    </row>
    <row r="9" spans="1:39" ht="13.5" thickBot="1">
      <c r="A9" s="4" t="s">
        <v>83</v>
      </c>
      <c r="B9" s="41" t="s">
        <v>54</v>
      </c>
      <c r="C9" s="41" t="s">
        <v>55</v>
      </c>
      <c r="D9" s="41"/>
      <c r="E9" s="41" t="s">
        <v>54</v>
      </c>
      <c r="F9" s="41" t="s">
        <v>55</v>
      </c>
      <c r="G9" s="41"/>
      <c r="H9" s="41" t="s">
        <v>54</v>
      </c>
      <c r="I9" s="41" t="s">
        <v>55</v>
      </c>
      <c r="J9" s="41"/>
      <c r="K9" s="41" t="s">
        <v>54</v>
      </c>
      <c r="L9" s="41" t="s">
        <v>55</v>
      </c>
      <c r="M9" s="41"/>
      <c r="N9" s="41" t="s">
        <v>54</v>
      </c>
      <c r="O9" s="41" t="s">
        <v>55</v>
      </c>
      <c r="P9" s="41"/>
      <c r="Q9" s="41" t="s">
        <v>54</v>
      </c>
      <c r="R9" s="41" t="s">
        <v>55</v>
      </c>
      <c r="S9" s="41"/>
      <c r="T9" s="41" t="s">
        <v>54</v>
      </c>
      <c r="U9" s="41" t="s">
        <v>55</v>
      </c>
      <c r="V9" s="41"/>
      <c r="W9" s="41" t="s">
        <v>54</v>
      </c>
      <c r="X9" s="41" t="s">
        <v>55</v>
      </c>
      <c r="Y9" s="41"/>
      <c r="Z9" s="41" t="s">
        <v>54</v>
      </c>
      <c r="AA9" s="41" t="s">
        <v>55</v>
      </c>
      <c r="AB9" s="41"/>
      <c r="AC9" s="41" t="s">
        <v>54</v>
      </c>
      <c r="AD9" s="41" t="s">
        <v>55</v>
      </c>
      <c r="AE9" s="41"/>
      <c r="AF9" s="41" t="s">
        <v>54</v>
      </c>
      <c r="AG9" s="41" t="s">
        <v>55</v>
      </c>
      <c r="AH9" s="41"/>
      <c r="AI9" s="41" t="s">
        <v>54</v>
      </c>
      <c r="AJ9" s="41" t="s">
        <v>55</v>
      </c>
      <c r="AK9" s="41"/>
      <c r="AL9" s="41" t="s">
        <v>54</v>
      </c>
      <c r="AM9" s="41" t="s">
        <v>55</v>
      </c>
    </row>
    <row r="10" spans="1:39" s="22" customFormat="1" ht="12.75">
      <c r="A10" s="80" t="s">
        <v>51</v>
      </c>
      <c r="B10" s="42">
        <f>+E10+H10+K10+N10+Q10+T10+W10+Z10+AC10+AF10+AI10+AL10</f>
        <v>9770.344042293173</v>
      </c>
      <c r="C10" s="83"/>
      <c r="D10" s="12"/>
      <c r="E10" s="12">
        <v>284.2431414661675</v>
      </c>
      <c r="F10" s="11"/>
      <c r="G10" s="12"/>
      <c r="H10" s="12">
        <v>690.3450066080214</v>
      </c>
      <c r="I10" s="11"/>
      <c r="J10" s="12"/>
      <c r="K10" s="12">
        <v>4100.380896782831</v>
      </c>
      <c r="L10" s="11"/>
      <c r="M10" s="12"/>
      <c r="N10" s="12">
        <v>251.9135817651402</v>
      </c>
      <c r="O10" s="11"/>
      <c r="P10" s="12"/>
      <c r="Q10" s="12">
        <v>116.60253769684347</v>
      </c>
      <c r="R10" s="11"/>
      <c r="S10" s="12"/>
      <c r="T10" s="12">
        <v>1064.0480781964454</v>
      </c>
      <c r="U10" s="11"/>
      <c r="V10" s="12"/>
      <c r="W10" s="12">
        <v>63.2406672470237</v>
      </c>
      <c r="X10" s="11"/>
      <c r="Y10" s="12"/>
      <c r="Z10" s="12">
        <v>51.90786071408783</v>
      </c>
      <c r="AA10" s="11"/>
      <c r="AB10" s="12"/>
      <c r="AC10" s="12">
        <v>503.65195774916776</v>
      </c>
      <c r="AD10" s="11"/>
      <c r="AE10" s="12"/>
      <c r="AF10" s="12">
        <v>670.0583824782619</v>
      </c>
      <c r="AG10" s="11"/>
      <c r="AH10" s="12"/>
      <c r="AI10" s="12">
        <v>197.9505565817767</v>
      </c>
      <c r="AJ10" s="11"/>
      <c r="AK10" s="12"/>
      <c r="AL10" s="12">
        <v>1776.0013750074047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27</v>
      </c>
      <c r="B12" s="2">
        <f>+E12+H12+K12+N12+Q12+T12+W12+Z12+AC12+AF12+AI12+AL12</f>
        <v>9272.50914678894</v>
      </c>
      <c r="C12" s="37">
        <f>RANK(B12,B$12:B39)</f>
        <v>11</v>
      </c>
      <c r="D12" s="37"/>
      <c r="E12" s="2">
        <v>199.68563341113375</v>
      </c>
      <c r="F12" s="37">
        <f>RANK(E12,E$12:E$39)</f>
        <v>18</v>
      </c>
      <c r="G12" s="37"/>
      <c r="H12" s="2">
        <v>518.5765285571613</v>
      </c>
      <c r="I12" s="37">
        <f>RANK(H12,H$12:H$39)</f>
        <v>23</v>
      </c>
      <c r="J12" s="37"/>
      <c r="K12" s="2">
        <v>3837.1729993985646</v>
      </c>
      <c r="L12" s="37">
        <f>RANK(K12,K$12:K$39)</f>
        <v>16</v>
      </c>
      <c r="M12" s="37"/>
      <c r="N12" s="2">
        <v>283.1003183746889</v>
      </c>
      <c r="O12" s="37">
        <f>RANK(N12,N$12:N$39)</f>
        <v>8</v>
      </c>
      <c r="P12" s="37"/>
      <c r="Q12" s="2">
        <v>101.4575711928843</v>
      </c>
      <c r="R12" s="37">
        <f>RANK(Q12,Q$12:Q$39)</f>
        <v>14</v>
      </c>
      <c r="S12" s="37"/>
      <c r="T12" s="2">
        <v>1123.7360524849228</v>
      </c>
      <c r="U12" s="37">
        <f>RANK(T12,T$12:T$39)</f>
        <v>4</v>
      </c>
      <c r="V12" s="37"/>
      <c r="W12" s="2">
        <v>53.639237887139764</v>
      </c>
      <c r="X12" s="34">
        <f>RANK(W12,W$12:W$39)</f>
        <v>14</v>
      </c>
      <c r="Y12" s="34"/>
      <c r="Z12" s="2">
        <v>55.49993654577257</v>
      </c>
      <c r="AA12" s="34">
        <f>RANK(Z12,Z$12:Z$39)</f>
        <v>16</v>
      </c>
      <c r="AB12" s="34"/>
      <c r="AC12" s="2">
        <v>518.9952425882703</v>
      </c>
      <c r="AD12" s="34">
        <f>RANK(AC12,AC$12:AC$39)</f>
        <v>14</v>
      </c>
      <c r="AE12" s="34"/>
      <c r="AF12" s="2">
        <v>694.4822146077149</v>
      </c>
      <c r="AG12" s="34">
        <f>RANK(AF12,AF$12:AF$39)</f>
        <v>6</v>
      </c>
      <c r="AH12" s="34"/>
      <c r="AI12" s="2">
        <v>140.69257695894234</v>
      </c>
      <c r="AJ12" s="3">
        <f>RANK(AI12,AI$12:AI$39)</f>
        <v>21</v>
      </c>
      <c r="AK12" s="3"/>
      <c r="AL12" s="2">
        <v>1745.470834781745</v>
      </c>
      <c r="AM12" s="3">
        <f>RANK(AL12,AL$12:AL$39)</f>
        <v>5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28</v>
      </c>
      <c r="B13" s="2">
        <f>+E13+H13+K13+N13+Q13+T13+W13+Z13+AC13+AF13+AI13+AL13</f>
        <v>9392.884542639711</v>
      </c>
      <c r="C13" s="37">
        <f>RANK(B13,B$12:B39)</f>
        <v>9</v>
      </c>
      <c r="D13" s="37"/>
      <c r="E13" s="2">
        <v>281.14675600286375</v>
      </c>
      <c r="F13" s="37">
        <f aca="true" t="shared" si="0" ref="F13:F39">RANK(E13,E$12:E$39)</f>
        <v>4</v>
      </c>
      <c r="G13" s="37"/>
      <c r="H13" s="2">
        <v>692.7789604217091</v>
      </c>
      <c r="I13" s="37">
        <f aca="true" t="shared" si="1" ref="I13:I39">RANK(H13,H$12:H$39)</f>
        <v>13</v>
      </c>
      <c r="J13" s="37"/>
      <c r="K13" s="2">
        <v>3851.7621478517813</v>
      </c>
      <c r="L13" s="37">
        <f aca="true" t="shared" si="2" ref="L13:L39">RANK(K13,K$12:K$39)</f>
        <v>15</v>
      </c>
      <c r="M13" s="37"/>
      <c r="N13" s="2">
        <v>260.3884903148956</v>
      </c>
      <c r="O13" s="37">
        <f aca="true" t="shared" si="3" ref="O13:O39">RANK(N13,N$12:N$39)</f>
        <v>10</v>
      </c>
      <c r="P13" s="37"/>
      <c r="Q13" s="2">
        <v>155.07195148160508</v>
      </c>
      <c r="R13" s="37">
        <f aca="true" t="shared" si="4" ref="R13:R39">RANK(Q13,Q$12:Q$39)</f>
        <v>5</v>
      </c>
      <c r="S13" s="37"/>
      <c r="T13" s="2">
        <v>955.702727516994</v>
      </c>
      <c r="U13" s="37">
        <f aca="true" t="shared" si="5" ref="U13:U39">RANK(T13,T$12:T$39)</f>
        <v>11</v>
      </c>
      <c r="V13" s="37"/>
      <c r="W13" s="2">
        <v>39.11464001343898</v>
      </c>
      <c r="X13" s="34">
        <f aca="true" t="shared" si="6" ref="X13:X39">RANK(W13,W$12:W$39)</f>
        <v>21</v>
      </c>
      <c r="Y13" s="3"/>
      <c r="Z13" s="2">
        <v>0</v>
      </c>
      <c r="AA13" s="34">
        <f aca="true" t="shared" si="7" ref="AA13:AA39">RANK(Z13,Z$12:Z$39)</f>
        <v>23</v>
      </c>
      <c r="AB13" s="3"/>
      <c r="AC13" s="2">
        <v>487.09123846302816</v>
      </c>
      <c r="AD13" s="34">
        <f aca="true" t="shared" si="8" ref="AD13:AD39">RANK(AC13,AC$12:AC$39)</f>
        <v>17</v>
      </c>
      <c r="AE13" s="34"/>
      <c r="AF13" s="2">
        <v>633.7675228056422</v>
      </c>
      <c r="AG13" s="34">
        <f aca="true" t="shared" si="9" ref="AG13:AG39">RANK(AF13,AF$12:AF$39)</f>
        <v>17</v>
      </c>
      <c r="AH13" s="34"/>
      <c r="AI13" s="2">
        <v>164.7154253077709</v>
      </c>
      <c r="AJ13" s="3">
        <f aca="true" t="shared" si="10" ref="AJ13:AJ39">RANK(AI13,AI$12:AI$39)</f>
        <v>18</v>
      </c>
      <c r="AK13" s="3"/>
      <c r="AL13" s="2">
        <v>1871.3446824599816</v>
      </c>
      <c r="AM13" s="3">
        <f aca="true" t="shared" si="11" ref="AM13:AM39">RANK(AL13,AL$12:AL$39)</f>
        <v>3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50</v>
      </c>
      <c r="B14" s="2">
        <f>+E14+H14+K14+N14+Q14+T14+W14+Z14+AC14+AF14+AI14+AL14</f>
        <v>10131.269072649608</v>
      </c>
      <c r="C14" s="37">
        <f>RANK(B14,B$12:B39)</f>
        <v>6</v>
      </c>
      <c r="D14" s="37"/>
      <c r="E14" s="2">
        <v>618.6748839001409</v>
      </c>
      <c r="F14" s="37">
        <f t="shared" si="0"/>
        <v>1</v>
      </c>
      <c r="G14" s="37"/>
      <c r="H14" s="2">
        <v>624.4065264127858</v>
      </c>
      <c r="I14" s="37">
        <f t="shared" si="1"/>
        <v>19</v>
      </c>
      <c r="J14" s="37"/>
      <c r="K14" s="2">
        <v>3607.554048832379</v>
      </c>
      <c r="L14" s="37">
        <f t="shared" si="2"/>
        <v>23</v>
      </c>
      <c r="M14" s="37"/>
      <c r="N14" s="2">
        <v>385.88111280274717</v>
      </c>
      <c r="O14" s="37">
        <f t="shared" si="3"/>
        <v>3</v>
      </c>
      <c r="P14" s="37"/>
      <c r="Q14" s="2">
        <v>297.43235805164073</v>
      </c>
      <c r="R14" s="37">
        <f t="shared" si="4"/>
        <v>1</v>
      </c>
      <c r="S14" s="37"/>
      <c r="T14" s="2">
        <v>1553.9189405664868</v>
      </c>
      <c r="U14" s="37">
        <f t="shared" si="5"/>
        <v>1</v>
      </c>
      <c r="V14" s="37"/>
      <c r="W14" s="2">
        <v>125.25906540231327</v>
      </c>
      <c r="X14" s="34">
        <f t="shared" si="6"/>
        <v>2</v>
      </c>
      <c r="Y14" s="34"/>
      <c r="Z14" s="2">
        <v>0.024418890540717608</v>
      </c>
      <c r="AA14" s="34">
        <f t="shared" si="7"/>
        <v>22</v>
      </c>
      <c r="AB14" s="34"/>
      <c r="AC14" s="2">
        <v>361.4781516527216</v>
      </c>
      <c r="AD14" s="34">
        <f t="shared" si="8"/>
        <v>22</v>
      </c>
      <c r="AE14" s="34"/>
      <c r="AF14" s="2">
        <v>734.0403863025529</v>
      </c>
      <c r="AG14" s="34">
        <f t="shared" si="9"/>
        <v>4</v>
      </c>
      <c r="AH14" s="34"/>
      <c r="AI14" s="2">
        <v>140.9516626230678</v>
      </c>
      <c r="AJ14" s="3">
        <f t="shared" si="10"/>
        <v>20</v>
      </c>
      <c r="AK14" s="3"/>
      <c r="AL14" s="2">
        <v>1681.6475172122323</v>
      </c>
      <c r="AM14" s="3">
        <f t="shared" si="11"/>
        <v>9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29</v>
      </c>
      <c r="B15" s="2">
        <f>+E15+H15+K15+N15+Q15+T15+W15+Z15+AC15+AF15+AI15+AL15</f>
        <v>9504.795770779005</v>
      </c>
      <c r="C15" s="37">
        <f>RANK(B15,B$12:B39)</f>
        <v>8</v>
      </c>
      <c r="D15" s="37"/>
      <c r="E15" s="2">
        <v>277.577655885201</v>
      </c>
      <c r="F15" s="37">
        <f t="shared" si="0"/>
        <v>5</v>
      </c>
      <c r="G15" s="37"/>
      <c r="H15" s="2">
        <v>633.1808742655846</v>
      </c>
      <c r="I15" s="37">
        <f t="shared" si="1"/>
        <v>17</v>
      </c>
      <c r="J15" s="37"/>
      <c r="K15" s="2">
        <v>3927.1918228812074</v>
      </c>
      <c r="L15" s="37">
        <f t="shared" si="2"/>
        <v>12</v>
      </c>
      <c r="M15" s="37"/>
      <c r="N15" s="2">
        <v>241.4716233575258</v>
      </c>
      <c r="O15" s="37">
        <f t="shared" si="3"/>
        <v>12</v>
      </c>
      <c r="P15" s="37"/>
      <c r="Q15" s="2">
        <v>85.09217755321633</v>
      </c>
      <c r="R15" s="37">
        <f t="shared" si="4"/>
        <v>17</v>
      </c>
      <c r="S15" s="37"/>
      <c r="T15" s="2">
        <v>1034.7083830237968</v>
      </c>
      <c r="U15" s="37">
        <f t="shared" si="5"/>
        <v>7</v>
      </c>
      <c r="V15" s="37"/>
      <c r="W15" s="2">
        <v>60.25241628425864</v>
      </c>
      <c r="X15" s="34">
        <f t="shared" si="6"/>
        <v>11</v>
      </c>
      <c r="Y15" s="34"/>
      <c r="Z15" s="2">
        <v>116.80193688815807</v>
      </c>
      <c r="AA15" s="34">
        <f t="shared" si="7"/>
        <v>1</v>
      </c>
      <c r="AB15" s="3"/>
      <c r="AC15" s="2">
        <v>368.02935384986534</v>
      </c>
      <c r="AD15" s="34">
        <f t="shared" si="8"/>
        <v>21</v>
      </c>
      <c r="AE15" s="3"/>
      <c r="AF15" s="2">
        <v>635.982090132808</v>
      </c>
      <c r="AG15" s="34">
        <f t="shared" si="9"/>
        <v>16</v>
      </c>
      <c r="AH15" s="34"/>
      <c r="AI15" s="2">
        <v>200.24714641293286</v>
      </c>
      <c r="AJ15" s="3">
        <f t="shared" si="10"/>
        <v>11</v>
      </c>
      <c r="AK15" s="3"/>
      <c r="AL15" s="2">
        <v>1924.2602902444505</v>
      </c>
      <c r="AM15" s="3">
        <f t="shared" si="11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30</v>
      </c>
      <c r="B16" s="2">
        <f>+E16+H16+K16+N16+Q16+T16+W16+Z16+AC16+AF16+AI16+AL16</f>
        <v>9216.771951444402</v>
      </c>
      <c r="C16" s="37">
        <f>RANK(B16,B$12:B39)</f>
        <v>12</v>
      </c>
      <c r="D16" s="37"/>
      <c r="E16" s="2">
        <v>243.8449074251722</v>
      </c>
      <c r="F16" s="37">
        <f t="shared" si="0"/>
        <v>9</v>
      </c>
      <c r="G16" s="37"/>
      <c r="H16" s="2">
        <v>601.0654499470639</v>
      </c>
      <c r="I16" s="37">
        <f t="shared" si="1"/>
        <v>20</v>
      </c>
      <c r="J16" s="37"/>
      <c r="K16" s="2">
        <v>4166.883881374822</v>
      </c>
      <c r="L16" s="37">
        <f t="shared" si="2"/>
        <v>6</v>
      </c>
      <c r="M16" s="37"/>
      <c r="N16" s="2">
        <v>178.77733206526605</v>
      </c>
      <c r="O16" s="37">
        <f t="shared" si="3"/>
        <v>23</v>
      </c>
      <c r="P16" s="37"/>
      <c r="Q16" s="2">
        <v>47.99171569267381</v>
      </c>
      <c r="R16" s="37">
        <f t="shared" si="4"/>
        <v>24</v>
      </c>
      <c r="S16" s="37"/>
      <c r="T16" s="2">
        <v>961.4278936846968</v>
      </c>
      <c r="U16" s="37">
        <f t="shared" si="5"/>
        <v>10</v>
      </c>
      <c r="V16" s="37"/>
      <c r="W16" s="2">
        <v>64.314642236601</v>
      </c>
      <c r="X16" s="34">
        <f t="shared" si="6"/>
        <v>9</v>
      </c>
      <c r="Y16" s="34"/>
      <c r="Z16" s="2">
        <v>53.71489095892528</v>
      </c>
      <c r="AA16" s="34">
        <f t="shared" si="7"/>
        <v>17</v>
      </c>
      <c r="AB16" s="34"/>
      <c r="AC16" s="2">
        <v>562.4664785238056</v>
      </c>
      <c r="AD16" s="34">
        <f t="shared" si="8"/>
        <v>11</v>
      </c>
      <c r="AE16" s="34"/>
      <c r="AF16" s="2">
        <v>702.405610456596</v>
      </c>
      <c r="AG16" s="34">
        <f t="shared" si="9"/>
        <v>5</v>
      </c>
      <c r="AH16" s="34"/>
      <c r="AI16" s="2">
        <v>170.676430769186</v>
      </c>
      <c r="AJ16" s="3">
        <f t="shared" si="10"/>
        <v>17</v>
      </c>
      <c r="AK16" s="3"/>
      <c r="AL16" s="2">
        <v>1463.2027183095936</v>
      </c>
      <c r="AM16" s="3">
        <f t="shared" si="11"/>
        <v>18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7"/>
      <c r="F17" s="37"/>
      <c r="I17" s="37"/>
      <c r="L17" s="37"/>
      <c r="O17" s="37"/>
      <c r="Q17" s="2"/>
      <c r="R17" s="37"/>
      <c r="T17" s="2"/>
      <c r="U17" s="37"/>
      <c r="W17" s="2"/>
      <c r="X17" s="34"/>
      <c r="Z17" s="2"/>
      <c r="AA17" s="34"/>
      <c r="AC17" s="2"/>
      <c r="AD17" s="34"/>
      <c r="AF17" s="2"/>
      <c r="AG17" s="34"/>
      <c r="AI17" s="2"/>
      <c r="AJ17" s="3"/>
      <c r="AL17" s="2"/>
      <c r="AM17" s="3"/>
    </row>
    <row r="18" spans="1:52" ht="12.75">
      <c r="A18" s="3" t="s">
        <v>31</v>
      </c>
      <c r="B18" s="2">
        <f>+E18+H18+K18+N18+Q18+T18+W18+Z18+AC18+AF18+AI18+AL18</f>
        <v>8673.18442619479</v>
      </c>
      <c r="C18" s="37">
        <f>RANK(B18,B$12:B39)</f>
        <v>21</v>
      </c>
      <c r="D18" s="37"/>
      <c r="E18" s="2">
        <v>212.43161408149706</v>
      </c>
      <c r="F18" s="37">
        <f t="shared" si="0"/>
        <v>14</v>
      </c>
      <c r="G18" s="37"/>
      <c r="H18" s="2">
        <v>679.0932164834652</v>
      </c>
      <c r="I18" s="37">
        <f t="shared" si="1"/>
        <v>16</v>
      </c>
      <c r="J18" s="37"/>
      <c r="K18" s="2">
        <v>3855.6856042140876</v>
      </c>
      <c r="L18" s="37">
        <f t="shared" si="2"/>
        <v>14</v>
      </c>
      <c r="M18" s="37"/>
      <c r="N18" s="2">
        <v>176.0904300123378</v>
      </c>
      <c r="O18" s="37">
        <f t="shared" si="3"/>
        <v>24</v>
      </c>
      <c r="P18" s="37"/>
      <c r="Q18" s="2">
        <v>148.55235814793963</v>
      </c>
      <c r="R18" s="37">
        <f t="shared" si="4"/>
        <v>7</v>
      </c>
      <c r="S18" s="37"/>
      <c r="T18" s="2">
        <v>783.1914467771107</v>
      </c>
      <c r="U18" s="37">
        <f t="shared" si="5"/>
        <v>19</v>
      </c>
      <c r="V18" s="37"/>
      <c r="W18" s="2">
        <v>99.64486948224543</v>
      </c>
      <c r="X18" s="34">
        <f t="shared" si="6"/>
        <v>4</v>
      </c>
      <c r="Y18" s="34"/>
      <c r="Z18" s="2">
        <v>64.73465825243805</v>
      </c>
      <c r="AA18" s="34">
        <f t="shared" si="7"/>
        <v>13</v>
      </c>
      <c r="AB18" s="3"/>
      <c r="AC18" s="2">
        <v>579.0242777985278</v>
      </c>
      <c r="AD18" s="34">
        <f t="shared" si="8"/>
        <v>10</v>
      </c>
      <c r="AE18" s="34"/>
      <c r="AF18" s="2">
        <v>525.1110970896244</v>
      </c>
      <c r="AG18" s="34">
        <f t="shared" si="9"/>
        <v>24</v>
      </c>
      <c r="AH18" s="34"/>
      <c r="AI18" s="2">
        <v>93.31463864927471</v>
      </c>
      <c r="AJ18" s="3">
        <f t="shared" si="10"/>
        <v>24</v>
      </c>
      <c r="AK18" s="3"/>
      <c r="AL18" s="2">
        <v>1456.3102152062436</v>
      </c>
      <c r="AM18" s="3">
        <f t="shared" si="11"/>
        <v>19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32</v>
      </c>
      <c r="B19" s="2">
        <f>+E19+H19+K19+N19+Q19+T19+W19+Z19+AC19+AF19+AI19+AL19</f>
        <v>8714.474846998484</v>
      </c>
      <c r="C19" s="37">
        <f>RANK(B19,B$12:B39)</f>
        <v>20</v>
      </c>
      <c r="D19" s="37"/>
      <c r="E19" s="2">
        <v>147.44271539645098</v>
      </c>
      <c r="F19" s="37">
        <f t="shared" si="0"/>
        <v>24</v>
      </c>
      <c r="G19" s="37"/>
      <c r="H19" s="2">
        <v>683.852061023161</v>
      </c>
      <c r="I19" s="37">
        <f t="shared" si="1"/>
        <v>15</v>
      </c>
      <c r="J19" s="37"/>
      <c r="K19" s="2">
        <v>3768.9205410936206</v>
      </c>
      <c r="L19" s="37">
        <f t="shared" si="2"/>
        <v>18</v>
      </c>
      <c r="M19" s="37"/>
      <c r="N19" s="2">
        <v>314.70490263973056</v>
      </c>
      <c r="O19" s="37">
        <f t="shared" si="3"/>
        <v>7</v>
      </c>
      <c r="P19" s="37"/>
      <c r="Q19" s="2">
        <v>73.13594727695134</v>
      </c>
      <c r="R19" s="37">
        <f t="shared" si="4"/>
        <v>18</v>
      </c>
      <c r="S19" s="37"/>
      <c r="T19" s="2">
        <v>814.2609502966947</v>
      </c>
      <c r="U19" s="37">
        <f t="shared" si="5"/>
        <v>18</v>
      </c>
      <c r="V19" s="37"/>
      <c r="W19" s="2">
        <v>39.32413188159273</v>
      </c>
      <c r="X19" s="34">
        <f t="shared" si="6"/>
        <v>20</v>
      </c>
      <c r="Y19" s="34"/>
      <c r="Z19" s="2">
        <v>77.92086657937055</v>
      </c>
      <c r="AA19" s="34">
        <f t="shared" si="7"/>
        <v>8</v>
      </c>
      <c r="AB19" s="3"/>
      <c r="AC19" s="2">
        <v>587.5524015899492</v>
      </c>
      <c r="AD19" s="34">
        <f t="shared" si="8"/>
        <v>9</v>
      </c>
      <c r="AE19" s="3"/>
      <c r="AF19" s="2">
        <v>683.6908447132621</v>
      </c>
      <c r="AG19" s="34">
        <f t="shared" si="9"/>
        <v>9</v>
      </c>
      <c r="AH19" s="34"/>
      <c r="AI19" s="2">
        <v>187.20998605740385</v>
      </c>
      <c r="AJ19" s="3">
        <f t="shared" si="10"/>
        <v>14</v>
      </c>
      <c r="AK19" s="3"/>
      <c r="AL19" s="2">
        <v>1336.4594984502976</v>
      </c>
      <c r="AM19" s="3">
        <f t="shared" si="11"/>
        <v>23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33</v>
      </c>
      <c r="B20" s="2">
        <f>+E20+H20+K20+N20+Q20+T20+W20+Z20+AC20+AF20+AI20+AL20</f>
        <v>8897.255186786273</v>
      </c>
      <c r="C20" s="37">
        <f>RANK(B20,B$12:B39)</f>
        <v>18</v>
      </c>
      <c r="D20" s="37"/>
      <c r="E20" s="2">
        <v>211.35017275494374</v>
      </c>
      <c r="F20" s="37">
        <f t="shared" si="0"/>
        <v>17</v>
      </c>
      <c r="G20" s="37"/>
      <c r="H20" s="2">
        <v>747.7677707214087</v>
      </c>
      <c r="I20" s="37">
        <f t="shared" si="1"/>
        <v>6</v>
      </c>
      <c r="J20" s="37"/>
      <c r="K20" s="2">
        <v>3691.762301758091</v>
      </c>
      <c r="L20" s="37">
        <f t="shared" si="2"/>
        <v>21</v>
      </c>
      <c r="M20" s="37"/>
      <c r="N20" s="2">
        <v>188.18034723876215</v>
      </c>
      <c r="O20" s="37">
        <f t="shared" si="3"/>
        <v>21</v>
      </c>
      <c r="P20" s="37"/>
      <c r="Q20" s="2">
        <v>89.0794441388599</v>
      </c>
      <c r="R20" s="37">
        <f t="shared" si="4"/>
        <v>16</v>
      </c>
      <c r="S20" s="37"/>
      <c r="T20" s="2">
        <v>1012.8833478608648</v>
      </c>
      <c r="U20" s="37">
        <f t="shared" si="5"/>
        <v>8</v>
      </c>
      <c r="V20" s="37"/>
      <c r="W20" s="2">
        <v>45.89639077146047</v>
      </c>
      <c r="X20" s="34">
        <f t="shared" si="6"/>
        <v>18</v>
      </c>
      <c r="Y20" s="34"/>
      <c r="Z20" s="2">
        <v>87.76332371723555</v>
      </c>
      <c r="AA20" s="34">
        <f t="shared" si="7"/>
        <v>5</v>
      </c>
      <c r="AB20" s="34"/>
      <c r="AC20" s="2">
        <v>498.83592805656366</v>
      </c>
      <c r="AD20" s="34">
        <f t="shared" si="8"/>
        <v>16</v>
      </c>
      <c r="AE20" s="34"/>
      <c r="AF20" s="2">
        <v>627.1791754822418</v>
      </c>
      <c r="AG20" s="34">
        <f t="shared" si="9"/>
        <v>19</v>
      </c>
      <c r="AH20" s="34"/>
      <c r="AI20" s="2">
        <v>212.95084248885547</v>
      </c>
      <c r="AJ20" s="3">
        <f t="shared" si="10"/>
        <v>9</v>
      </c>
      <c r="AK20" s="3"/>
      <c r="AL20" s="2">
        <v>1483.6061417969859</v>
      </c>
      <c r="AM20" s="3">
        <f t="shared" si="11"/>
        <v>16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34</v>
      </c>
      <c r="B21" s="2">
        <f>+E21+H21+K21+N21+Q21+T21+W21+Z21+AC21+AF21+AI21+AL21</f>
        <v>8662.779221835173</v>
      </c>
      <c r="C21" s="37">
        <f>RANK(B21,B$12:B39)</f>
        <v>22</v>
      </c>
      <c r="D21" s="37"/>
      <c r="E21" s="2">
        <v>246.57748337124713</v>
      </c>
      <c r="F21" s="37">
        <f t="shared" si="0"/>
        <v>8</v>
      </c>
      <c r="G21" s="37"/>
      <c r="H21" s="2">
        <v>691.9428439611421</v>
      </c>
      <c r="I21" s="37">
        <f t="shared" si="1"/>
        <v>14</v>
      </c>
      <c r="J21" s="37"/>
      <c r="K21" s="2">
        <v>3764.045329681235</v>
      </c>
      <c r="L21" s="37">
        <f t="shared" si="2"/>
        <v>19</v>
      </c>
      <c r="M21" s="37"/>
      <c r="N21" s="2">
        <v>341.0995252271353</v>
      </c>
      <c r="O21" s="37">
        <f t="shared" si="3"/>
        <v>5</v>
      </c>
      <c r="P21" s="37"/>
      <c r="Q21" s="2">
        <v>53.005005757845694</v>
      </c>
      <c r="R21" s="37">
        <f t="shared" si="4"/>
        <v>23</v>
      </c>
      <c r="S21" s="37"/>
      <c r="T21" s="2">
        <v>827.2539969536829</v>
      </c>
      <c r="U21" s="37">
        <f t="shared" si="5"/>
        <v>17</v>
      </c>
      <c r="V21" s="37"/>
      <c r="W21" s="2">
        <v>95.47347821199097</v>
      </c>
      <c r="X21" s="34">
        <f t="shared" si="6"/>
        <v>5</v>
      </c>
      <c r="Y21" s="34"/>
      <c r="Z21" s="2">
        <v>62.162059483032685</v>
      </c>
      <c r="AA21" s="34">
        <f t="shared" si="7"/>
        <v>15</v>
      </c>
      <c r="AB21" s="3"/>
      <c r="AC21" s="2">
        <v>591.2595674783363</v>
      </c>
      <c r="AD21" s="34">
        <f t="shared" si="8"/>
        <v>8</v>
      </c>
      <c r="AE21" s="3"/>
      <c r="AF21" s="2">
        <v>595.0743998040848</v>
      </c>
      <c r="AG21" s="34">
        <f t="shared" si="9"/>
        <v>21</v>
      </c>
      <c r="AH21" s="34"/>
      <c r="AI21" s="2">
        <v>228.33751048113558</v>
      </c>
      <c r="AJ21" s="3">
        <f t="shared" si="10"/>
        <v>5</v>
      </c>
      <c r="AK21" s="3"/>
      <c r="AL21" s="2">
        <v>1166.5480214243041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35</v>
      </c>
      <c r="B22" s="2">
        <f>+E22+H22+K22+N22+Q22+T22+W22+Z22+AC22+AF22+AI22+AL22</f>
        <v>9639.83303609242</v>
      </c>
      <c r="C22" s="37">
        <f>RANK(B22,B$12:B39)</f>
        <v>7</v>
      </c>
      <c r="D22" s="37"/>
      <c r="E22" s="2">
        <v>255.83313255846784</v>
      </c>
      <c r="F22" s="37">
        <f t="shared" si="0"/>
        <v>6</v>
      </c>
      <c r="G22" s="37"/>
      <c r="H22" s="2">
        <v>777.7952802221072</v>
      </c>
      <c r="I22" s="37">
        <f t="shared" si="1"/>
        <v>5</v>
      </c>
      <c r="J22" s="37"/>
      <c r="K22" s="2">
        <v>4092.8568937932337</v>
      </c>
      <c r="L22" s="37">
        <f t="shared" si="2"/>
        <v>7</v>
      </c>
      <c r="M22" s="37"/>
      <c r="N22" s="2">
        <v>332.09156745564917</v>
      </c>
      <c r="O22" s="37">
        <f t="shared" si="3"/>
        <v>6</v>
      </c>
      <c r="P22" s="37"/>
      <c r="Q22" s="2">
        <v>156.97456119712015</v>
      </c>
      <c r="R22" s="37">
        <f t="shared" si="4"/>
        <v>4</v>
      </c>
      <c r="S22" s="37"/>
      <c r="T22" s="2">
        <v>918.8880923250671</v>
      </c>
      <c r="U22" s="37">
        <f t="shared" si="5"/>
        <v>12</v>
      </c>
      <c r="V22" s="37"/>
      <c r="W22" s="2">
        <v>94.13604065691027</v>
      </c>
      <c r="X22" s="34">
        <f t="shared" si="6"/>
        <v>6</v>
      </c>
      <c r="Y22" s="3"/>
      <c r="Z22" s="2">
        <v>53.663827584584254</v>
      </c>
      <c r="AA22" s="34">
        <f t="shared" si="7"/>
        <v>18</v>
      </c>
      <c r="AB22" s="34"/>
      <c r="AC22" s="2">
        <v>555.5108347842455</v>
      </c>
      <c r="AD22" s="34">
        <f t="shared" si="8"/>
        <v>12</v>
      </c>
      <c r="AE22" s="34"/>
      <c r="AF22" s="2">
        <v>652.8488071149593</v>
      </c>
      <c r="AG22" s="34">
        <f t="shared" si="9"/>
        <v>13</v>
      </c>
      <c r="AH22" s="34"/>
      <c r="AI22" s="2">
        <v>230.07968801468166</v>
      </c>
      <c r="AJ22" s="3">
        <f t="shared" si="10"/>
        <v>4</v>
      </c>
      <c r="AK22" s="3"/>
      <c r="AL22" s="2">
        <v>1519.1543103853937</v>
      </c>
      <c r="AM22" s="3">
        <f t="shared" si="11"/>
        <v>15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7"/>
      <c r="D23" s="37"/>
      <c r="E23" s="2"/>
      <c r="F23" s="37"/>
      <c r="G23" s="37"/>
      <c r="H23" s="2"/>
      <c r="I23" s="37"/>
      <c r="J23" s="37"/>
      <c r="K23" s="2"/>
      <c r="L23" s="37"/>
      <c r="M23" s="37"/>
      <c r="N23" s="2"/>
      <c r="O23" s="37"/>
      <c r="P23" s="37"/>
      <c r="Q23" s="2"/>
      <c r="R23" s="37"/>
      <c r="S23" s="37"/>
      <c r="T23" s="2"/>
      <c r="U23" s="37"/>
      <c r="V23" s="37"/>
      <c r="W23" s="2"/>
      <c r="X23" s="34"/>
      <c r="Y23" s="3"/>
      <c r="Z23" s="2"/>
      <c r="AA23" s="34"/>
      <c r="AB23" s="34"/>
      <c r="AC23" s="2"/>
      <c r="AD23" s="34"/>
      <c r="AE23" s="34"/>
      <c r="AF23" s="2"/>
      <c r="AG23" s="34"/>
      <c r="AH23" s="34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36</v>
      </c>
      <c r="B24" s="2">
        <f>+E24+H24+K24+N24+Q24+T24+W24+Z24+AC24+AF24+AI24+AL24</f>
        <v>8732.08499555663</v>
      </c>
      <c r="C24" s="37">
        <f>RANK(B24,B$12:B39)</f>
        <v>19</v>
      </c>
      <c r="D24" s="37"/>
      <c r="E24" s="2">
        <v>173.32725045045348</v>
      </c>
      <c r="F24" s="37">
        <f t="shared" si="0"/>
        <v>22</v>
      </c>
      <c r="G24" s="37"/>
      <c r="H24" s="2">
        <v>710.6486190126118</v>
      </c>
      <c r="I24" s="37">
        <f t="shared" si="1"/>
        <v>10</v>
      </c>
      <c r="J24" s="37"/>
      <c r="K24" s="2">
        <v>3956.443385111764</v>
      </c>
      <c r="L24" s="37">
        <f t="shared" si="2"/>
        <v>11</v>
      </c>
      <c r="M24" s="37"/>
      <c r="N24" s="2">
        <v>195.25861580595193</v>
      </c>
      <c r="O24" s="37">
        <f t="shared" si="3"/>
        <v>19</v>
      </c>
      <c r="P24" s="37"/>
      <c r="Q24" s="2">
        <v>55.05139489699098</v>
      </c>
      <c r="R24" s="37">
        <f t="shared" si="4"/>
        <v>22</v>
      </c>
      <c r="S24" s="37"/>
      <c r="T24" s="2">
        <v>758.039757562726</v>
      </c>
      <c r="U24" s="37">
        <f t="shared" si="5"/>
        <v>21</v>
      </c>
      <c r="V24" s="37"/>
      <c r="W24" s="2">
        <v>57.41339921522373</v>
      </c>
      <c r="X24" s="34">
        <f t="shared" si="6"/>
        <v>12</v>
      </c>
      <c r="Y24" s="3"/>
      <c r="Z24" s="2">
        <v>104.86164170120695</v>
      </c>
      <c r="AA24" s="34">
        <f t="shared" si="7"/>
        <v>2</v>
      </c>
      <c r="AB24" s="3"/>
      <c r="AC24" s="2">
        <v>377.9111486918266</v>
      </c>
      <c r="AD24" s="34">
        <f t="shared" si="8"/>
        <v>20</v>
      </c>
      <c r="AE24" s="34"/>
      <c r="AF24" s="2">
        <v>644.0765379892239</v>
      </c>
      <c r="AG24" s="34">
        <f t="shared" si="9"/>
        <v>15</v>
      </c>
      <c r="AH24" s="34"/>
      <c r="AI24" s="2">
        <v>220.3879225395722</v>
      </c>
      <c r="AJ24" s="3">
        <f t="shared" si="10"/>
        <v>7</v>
      </c>
      <c r="AK24" s="3"/>
      <c r="AL24" s="2">
        <v>1478.665322579079</v>
      </c>
      <c r="AM24" s="3">
        <f t="shared" si="11"/>
        <v>17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37</v>
      </c>
      <c r="B25" s="2">
        <f>+E25+H25+K25+N25+Q25+T25+W25+Z25+AC25+AF25+AI25+AL25</f>
        <v>9209.198854953329</v>
      </c>
      <c r="C25" s="37">
        <f>RANK(B25,B$12:B39)</f>
        <v>13</v>
      </c>
      <c r="D25" s="37"/>
      <c r="E25" s="2">
        <v>211.74006772260466</v>
      </c>
      <c r="F25" s="37">
        <f t="shared" si="0"/>
        <v>16</v>
      </c>
      <c r="G25" s="37"/>
      <c r="H25" s="2">
        <v>524.9036178128273</v>
      </c>
      <c r="I25" s="37">
        <f t="shared" si="1"/>
        <v>22</v>
      </c>
      <c r="J25" s="37"/>
      <c r="K25" s="2">
        <v>4083.6189110918035</v>
      </c>
      <c r="L25" s="37">
        <f t="shared" si="2"/>
        <v>8</v>
      </c>
      <c r="M25" s="37"/>
      <c r="N25" s="2">
        <v>196.77633941500147</v>
      </c>
      <c r="O25" s="37">
        <f t="shared" si="3"/>
        <v>18</v>
      </c>
      <c r="P25" s="37"/>
      <c r="Q25" s="2">
        <v>64.56508275969615</v>
      </c>
      <c r="R25" s="37">
        <f t="shared" si="4"/>
        <v>20</v>
      </c>
      <c r="S25" s="37"/>
      <c r="T25" s="2">
        <v>732.5019782129252</v>
      </c>
      <c r="U25" s="37">
        <f t="shared" si="5"/>
        <v>24</v>
      </c>
      <c r="V25" s="37"/>
      <c r="W25" s="2">
        <v>107.73876005257414</v>
      </c>
      <c r="X25" s="34">
        <f t="shared" si="6"/>
        <v>3</v>
      </c>
      <c r="Y25" s="34"/>
      <c r="Z25" s="2">
        <v>76.35198823765289</v>
      </c>
      <c r="AA25" s="34">
        <f t="shared" si="7"/>
        <v>9</v>
      </c>
      <c r="AB25" s="3"/>
      <c r="AC25" s="2">
        <v>768.06755775357</v>
      </c>
      <c r="AD25" s="34">
        <f t="shared" si="8"/>
        <v>1</v>
      </c>
      <c r="AE25" s="34"/>
      <c r="AF25" s="2">
        <v>671.7391164873355</v>
      </c>
      <c r="AG25" s="34">
        <f t="shared" si="9"/>
        <v>12</v>
      </c>
      <c r="AH25" s="34"/>
      <c r="AI25" s="2">
        <v>146.67508966561965</v>
      </c>
      <c r="AJ25" s="3">
        <f t="shared" si="10"/>
        <v>19</v>
      </c>
      <c r="AK25" s="3"/>
      <c r="AL25" s="2">
        <v>1624.5203457417183</v>
      </c>
      <c r="AM25" s="3">
        <f t="shared" si="11"/>
        <v>13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38</v>
      </c>
      <c r="B26" s="2">
        <f>+E26+H26+K26+N26+Q26+T26+W26+Z26+AC26+AF26+AI26+AL26</f>
        <v>8308.546963484145</v>
      </c>
      <c r="C26" s="37">
        <f>RANK(B26,B$12:B39)</f>
        <v>24</v>
      </c>
      <c r="D26" s="37"/>
      <c r="E26" s="2">
        <v>190.184656880787</v>
      </c>
      <c r="F26" s="37">
        <f t="shared" si="0"/>
        <v>21</v>
      </c>
      <c r="G26" s="37"/>
      <c r="H26" s="2">
        <v>516.4096517685582</v>
      </c>
      <c r="I26" s="37">
        <f t="shared" si="1"/>
        <v>24</v>
      </c>
      <c r="J26" s="37"/>
      <c r="K26" s="2">
        <v>3595.369714942551</v>
      </c>
      <c r="L26" s="37">
        <f t="shared" si="2"/>
        <v>24</v>
      </c>
      <c r="M26" s="37"/>
      <c r="N26" s="2">
        <v>179.93360049956325</v>
      </c>
      <c r="O26" s="37">
        <f t="shared" si="3"/>
        <v>22</v>
      </c>
      <c r="P26" s="37"/>
      <c r="Q26" s="2">
        <v>61.77722143090649</v>
      </c>
      <c r="R26" s="37">
        <f t="shared" si="4"/>
        <v>21</v>
      </c>
      <c r="S26" s="37"/>
      <c r="T26" s="2">
        <v>735.527376610341</v>
      </c>
      <c r="U26" s="37">
        <f t="shared" si="5"/>
        <v>23</v>
      </c>
      <c r="V26" s="37"/>
      <c r="W26" s="2">
        <v>32.12391833666599</v>
      </c>
      <c r="X26" s="34">
        <f t="shared" si="6"/>
        <v>23</v>
      </c>
      <c r="Y26" s="34"/>
      <c r="Z26" s="2">
        <v>62.791892674473814</v>
      </c>
      <c r="AA26" s="34">
        <f t="shared" si="7"/>
        <v>14</v>
      </c>
      <c r="AB26" s="3"/>
      <c r="AC26" s="2">
        <v>508.84878195288536</v>
      </c>
      <c r="AD26" s="34">
        <f t="shared" si="8"/>
        <v>15</v>
      </c>
      <c r="AE26" s="3"/>
      <c r="AF26" s="2">
        <v>557.5791188231424</v>
      </c>
      <c r="AG26" s="34">
        <f t="shared" si="9"/>
        <v>23</v>
      </c>
      <c r="AH26" s="34"/>
      <c r="AI26" s="2">
        <v>223.00848449094363</v>
      </c>
      <c r="AJ26" s="3">
        <f t="shared" si="10"/>
        <v>6</v>
      </c>
      <c r="AK26" s="3"/>
      <c r="AL26" s="2">
        <v>1644.9925450733267</v>
      </c>
      <c r="AM26" s="3">
        <f t="shared" si="11"/>
        <v>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39</v>
      </c>
      <c r="B27" s="2">
        <f>+E27+H27+K27+N27+Q27+T27+W27+Z27+AC27+AF27+AI27+AL27</f>
        <v>10567.68582040692</v>
      </c>
      <c r="C27" s="37">
        <f>RANK(B27,B$12:B39)</f>
        <v>5</v>
      </c>
      <c r="D27" s="37"/>
      <c r="E27" s="2">
        <v>171.20714189012236</v>
      </c>
      <c r="F27" s="37">
        <f t="shared" si="0"/>
        <v>23</v>
      </c>
      <c r="G27" s="37"/>
      <c r="H27" s="2">
        <v>790.1372318335755</v>
      </c>
      <c r="I27" s="37">
        <f t="shared" si="1"/>
        <v>3</v>
      </c>
      <c r="J27" s="37"/>
      <c r="K27" s="2">
        <v>4603.594352755274</v>
      </c>
      <c r="L27" s="37">
        <f t="shared" si="2"/>
        <v>3</v>
      </c>
      <c r="M27" s="37"/>
      <c r="N27" s="2">
        <v>204.07691570079322</v>
      </c>
      <c r="O27" s="37">
        <f t="shared" si="3"/>
        <v>17</v>
      </c>
      <c r="P27" s="37"/>
      <c r="Q27" s="2">
        <v>71.27278109944419</v>
      </c>
      <c r="R27" s="37">
        <f t="shared" si="4"/>
        <v>19</v>
      </c>
      <c r="S27" s="37"/>
      <c r="T27" s="2">
        <v>1502.5290957589236</v>
      </c>
      <c r="U27" s="37">
        <f t="shared" si="5"/>
        <v>2</v>
      </c>
      <c r="V27" s="37"/>
      <c r="W27" s="2">
        <v>46.96676553418583</v>
      </c>
      <c r="X27" s="34">
        <f t="shared" si="6"/>
        <v>17</v>
      </c>
      <c r="Y27" s="3"/>
      <c r="Z27" s="2">
        <v>80.6466371177122</v>
      </c>
      <c r="AA27" s="34">
        <f t="shared" si="7"/>
        <v>6</v>
      </c>
      <c r="AB27" s="3"/>
      <c r="AC27" s="2">
        <v>532.0253531060557</v>
      </c>
      <c r="AD27" s="34">
        <f t="shared" si="8"/>
        <v>13</v>
      </c>
      <c r="AE27" s="34"/>
      <c r="AF27" s="2">
        <v>613.6321316124228</v>
      </c>
      <c r="AG27" s="34">
        <f t="shared" si="9"/>
        <v>20</v>
      </c>
      <c r="AH27" s="34"/>
      <c r="AI27" s="2">
        <v>283.30731190738504</v>
      </c>
      <c r="AJ27" s="3">
        <f t="shared" si="10"/>
        <v>2</v>
      </c>
      <c r="AK27" s="3"/>
      <c r="AL27" s="2">
        <v>1668.290102091026</v>
      </c>
      <c r="AM27" s="3">
        <f t="shared" si="11"/>
        <v>10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40</v>
      </c>
      <c r="B28" s="2">
        <f>+E28+H28+K28+N28+Q28+T28+W28+Z28+AC28+AF28+AI28+AL28</f>
        <v>10635.727737162819</v>
      </c>
      <c r="C28" s="37">
        <f>RANK(B28,B$12:B39)</f>
        <v>4</v>
      </c>
      <c r="D28" s="37"/>
      <c r="E28" s="2">
        <v>438.76355706832885</v>
      </c>
      <c r="F28" s="37">
        <f t="shared" si="0"/>
        <v>2</v>
      </c>
      <c r="G28" s="37"/>
      <c r="H28" s="2">
        <v>837.9682493663781</v>
      </c>
      <c r="I28" s="37">
        <f t="shared" si="1"/>
        <v>1</v>
      </c>
      <c r="J28" s="37"/>
      <c r="K28" s="2">
        <v>4458.595736537231</v>
      </c>
      <c r="L28" s="37">
        <f t="shared" si="2"/>
        <v>4</v>
      </c>
      <c r="M28" s="37"/>
      <c r="N28" s="2">
        <v>227.7558647524798</v>
      </c>
      <c r="O28" s="37">
        <f t="shared" si="3"/>
        <v>15</v>
      </c>
      <c r="P28" s="37"/>
      <c r="Q28" s="2">
        <v>128.1079695899608</v>
      </c>
      <c r="R28" s="37">
        <f t="shared" si="4"/>
        <v>8</v>
      </c>
      <c r="S28" s="37"/>
      <c r="T28" s="2">
        <v>1060.7377894083004</v>
      </c>
      <c r="U28" s="37">
        <f t="shared" si="5"/>
        <v>6</v>
      </c>
      <c r="V28" s="37"/>
      <c r="W28" s="2">
        <v>55.741322951795645</v>
      </c>
      <c r="X28" s="34">
        <f t="shared" si="6"/>
        <v>13</v>
      </c>
      <c r="Y28" s="34"/>
      <c r="Z28" s="2">
        <v>17.75848364875472</v>
      </c>
      <c r="AA28" s="34">
        <f t="shared" si="7"/>
        <v>19</v>
      </c>
      <c r="AB28" s="3"/>
      <c r="AC28" s="2">
        <v>655.7059259574089</v>
      </c>
      <c r="AD28" s="34">
        <f t="shared" si="8"/>
        <v>4</v>
      </c>
      <c r="AE28" s="3"/>
      <c r="AF28" s="2">
        <v>816.8676057760649</v>
      </c>
      <c r="AG28" s="34">
        <f t="shared" si="9"/>
        <v>1</v>
      </c>
      <c r="AH28" s="34"/>
      <c r="AI28" s="2">
        <v>241.35333145976932</v>
      </c>
      <c r="AJ28" s="3">
        <f t="shared" si="10"/>
        <v>3</v>
      </c>
      <c r="AK28" s="3"/>
      <c r="AL28" s="2">
        <v>1696.371900646345</v>
      </c>
      <c r="AM28" s="3">
        <f t="shared" si="11"/>
        <v>8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7"/>
      <c r="D29" s="37"/>
      <c r="E29" s="2"/>
      <c r="F29" s="37"/>
      <c r="G29" s="37"/>
      <c r="H29" s="2"/>
      <c r="I29" s="37"/>
      <c r="J29" s="37"/>
      <c r="K29" s="2"/>
      <c r="L29" s="37"/>
      <c r="M29" s="37"/>
      <c r="N29" s="2"/>
      <c r="O29" s="37"/>
      <c r="P29" s="37"/>
      <c r="Q29" s="2"/>
      <c r="R29" s="37"/>
      <c r="S29" s="37"/>
      <c r="T29" s="2"/>
      <c r="U29" s="37"/>
      <c r="V29" s="37"/>
      <c r="W29" s="2"/>
      <c r="X29" s="34"/>
      <c r="Y29" s="34"/>
      <c r="Z29" s="2"/>
      <c r="AA29" s="34"/>
      <c r="AB29" s="3"/>
      <c r="AC29" s="2"/>
      <c r="AD29" s="34"/>
      <c r="AE29" s="3"/>
      <c r="AF29" s="2"/>
      <c r="AG29" s="34"/>
      <c r="AH29" s="34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6" t="s">
        <v>110</v>
      </c>
      <c r="B30" s="2">
        <f>+E30+H30+K30+N30+Q30+T30+W30+Z30+AC30+AF30+AI30+AL30</f>
        <v>11721.073486265785</v>
      </c>
      <c r="C30" s="37">
        <f>RANK(B30,B$12:B39)</f>
        <v>1</v>
      </c>
      <c r="D30" s="37"/>
      <c r="E30" s="2">
        <v>239.2812720403076</v>
      </c>
      <c r="F30" s="37">
        <f t="shared" si="0"/>
        <v>10</v>
      </c>
      <c r="G30" s="37"/>
      <c r="H30" s="2">
        <v>779.9160772518372</v>
      </c>
      <c r="I30" s="37">
        <f t="shared" si="1"/>
        <v>4</v>
      </c>
      <c r="J30" s="37"/>
      <c r="K30" s="2">
        <v>5297.8540225114575</v>
      </c>
      <c r="L30" s="37">
        <f t="shared" si="2"/>
        <v>1</v>
      </c>
      <c r="M30" s="37"/>
      <c r="N30" s="2">
        <v>230.54940919105087</v>
      </c>
      <c r="O30" s="37">
        <f t="shared" si="3"/>
        <v>14</v>
      </c>
      <c r="P30" s="37"/>
      <c r="Q30" s="2">
        <v>101.73897029236481</v>
      </c>
      <c r="R30" s="37">
        <f t="shared" si="4"/>
        <v>13</v>
      </c>
      <c r="S30" s="37"/>
      <c r="T30" s="2">
        <v>1255.8088892793162</v>
      </c>
      <c r="U30" s="37">
        <f t="shared" si="5"/>
        <v>3</v>
      </c>
      <c r="V30" s="37"/>
      <c r="W30" s="2">
        <v>70.38490001241027</v>
      </c>
      <c r="X30" s="34">
        <f t="shared" si="6"/>
        <v>7</v>
      </c>
      <c r="Y30" s="34"/>
      <c r="Z30" s="2">
        <v>0.26345240845364826</v>
      </c>
      <c r="AA30" s="34">
        <f t="shared" si="7"/>
        <v>21</v>
      </c>
      <c r="AB30" s="3"/>
      <c r="AC30" s="2">
        <v>484.2393303754893</v>
      </c>
      <c r="AD30" s="34">
        <f t="shared" si="8"/>
        <v>18</v>
      </c>
      <c r="AE30" s="3"/>
      <c r="AF30" s="2">
        <v>689.9641837757281</v>
      </c>
      <c r="AG30" s="34">
        <f t="shared" si="9"/>
        <v>7</v>
      </c>
      <c r="AH30" s="34"/>
      <c r="AI30" s="2">
        <v>203.91298529930265</v>
      </c>
      <c r="AJ30" s="3">
        <f t="shared" si="10"/>
        <v>10</v>
      </c>
      <c r="AK30" s="3"/>
      <c r="AL30" s="2">
        <v>2367.159993828067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42</v>
      </c>
      <c r="B31" s="2">
        <f>+E31+H31+K31+N31+Q31+T31+W31+Z31+AC31+AF31+AI31+AL31</f>
        <v>9374.511919659375</v>
      </c>
      <c r="C31" s="37">
        <f>RANK(B31,B$12:B39)</f>
        <v>10</v>
      </c>
      <c r="D31" s="37"/>
      <c r="E31" s="2">
        <v>324.767053627683</v>
      </c>
      <c r="F31" s="37">
        <f t="shared" si="0"/>
        <v>3</v>
      </c>
      <c r="G31" s="37"/>
      <c r="H31" s="2">
        <v>716.722581399593</v>
      </c>
      <c r="I31" s="37">
        <f t="shared" si="1"/>
        <v>9</v>
      </c>
      <c r="J31" s="37"/>
      <c r="K31" s="2">
        <v>3680.438919949648</v>
      </c>
      <c r="L31" s="37">
        <f t="shared" si="2"/>
        <v>22</v>
      </c>
      <c r="M31" s="37"/>
      <c r="N31" s="2">
        <v>204.49100712822383</v>
      </c>
      <c r="O31" s="37">
        <f t="shared" si="3"/>
        <v>16</v>
      </c>
      <c r="P31" s="37"/>
      <c r="Q31" s="2">
        <v>104.41280458741964</v>
      </c>
      <c r="R31" s="37">
        <f t="shared" si="4"/>
        <v>12</v>
      </c>
      <c r="S31" s="37"/>
      <c r="T31" s="2">
        <v>903.9252332539933</v>
      </c>
      <c r="U31" s="37">
        <f t="shared" si="5"/>
        <v>14</v>
      </c>
      <c r="V31" s="37"/>
      <c r="W31" s="2">
        <v>50.431627852124564</v>
      </c>
      <c r="X31" s="34">
        <f t="shared" si="6"/>
        <v>16</v>
      </c>
      <c r="Y31" s="34"/>
      <c r="Z31" s="2">
        <v>72.24300370393166</v>
      </c>
      <c r="AA31" s="34">
        <f t="shared" si="7"/>
        <v>10</v>
      </c>
      <c r="AB31" s="34"/>
      <c r="AC31" s="2">
        <v>703.0557964412926</v>
      </c>
      <c r="AD31" s="34">
        <f t="shared" si="8"/>
        <v>3</v>
      </c>
      <c r="AE31" s="34"/>
      <c r="AF31" s="2">
        <v>743.6521161799106</v>
      </c>
      <c r="AG31" s="34">
        <f t="shared" si="9"/>
        <v>3</v>
      </c>
      <c r="AH31" s="34"/>
      <c r="AI31" s="2">
        <v>216.82297321580964</v>
      </c>
      <c r="AJ31" s="3">
        <f t="shared" si="10"/>
        <v>8</v>
      </c>
      <c r="AK31" s="3"/>
      <c r="AL31" s="2">
        <v>1653.5488023197424</v>
      </c>
      <c r="AM31" s="3">
        <f t="shared" si="11"/>
        <v>11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43</v>
      </c>
      <c r="B32" s="2">
        <f>+E32+H32+K32+N32+Q32+T32+W32+Z32+AC32+AF32+AI32+AL32</f>
        <v>8934.636985896392</v>
      </c>
      <c r="C32" s="37">
        <f>RANK(B32,B$12:B39)</f>
        <v>17</v>
      </c>
      <c r="D32" s="37"/>
      <c r="E32" s="2">
        <v>194.27663690104356</v>
      </c>
      <c r="F32" s="37">
        <f t="shared" si="0"/>
        <v>20</v>
      </c>
      <c r="G32" s="37"/>
      <c r="H32" s="2">
        <v>555.9812622285398</v>
      </c>
      <c r="I32" s="37">
        <f t="shared" si="1"/>
        <v>21</v>
      </c>
      <c r="J32" s="37"/>
      <c r="K32" s="2">
        <v>3913.0585555848643</v>
      </c>
      <c r="L32" s="37">
        <f t="shared" si="2"/>
        <v>13</v>
      </c>
      <c r="M32" s="37"/>
      <c r="N32" s="2">
        <v>242.79657827964928</v>
      </c>
      <c r="O32" s="37">
        <f t="shared" si="3"/>
        <v>11</v>
      </c>
      <c r="P32" s="37"/>
      <c r="Q32" s="2">
        <v>106.86430039378891</v>
      </c>
      <c r="R32" s="37">
        <f t="shared" si="4"/>
        <v>10</v>
      </c>
      <c r="S32" s="37"/>
      <c r="T32" s="2">
        <v>862.3130430697936</v>
      </c>
      <c r="U32" s="37">
        <f t="shared" si="5"/>
        <v>16</v>
      </c>
      <c r="V32" s="37"/>
      <c r="W32" s="2">
        <v>51.63891633288277</v>
      </c>
      <c r="X32" s="34">
        <f t="shared" si="6"/>
        <v>15</v>
      </c>
      <c r="Y32" s="3"/>
      <c r="Z32" s="2">
        <v>69.54005468460156</v>
      </c>
      <c r="AA32" s="34">
        <f t="shared" si="7"/>
        <v>12</v>
      </c>
      <c r="AB32" s="34"/>
      <c r="AC32" s="2">
        <v>654.1801933391106</v>
      </c>
      <c r="AD32" s="34">
        <f t="shared" si="8"/>
        <v>5</v>
      </c>
      <c r="AE32" s="34"/>
      <c r="AF32" s="2">
        <v>680.7618980326829</v>
      </c>
      <c r="AG32" s="34">
        <f t="shared" si="9"/>
        <v>10</v>
      </c>
      <c r="AH32" s="34"/>
      <c r="AI32" s="2">
        <v>184.75092032484366</v>
      </c>
      <c r="AJ32" s="3">
        <f t="shared" si="10"/>
        <v>15</v>
      </c>
      <c r="AK32" s="3"/>
      <c r="AL32" s="2">
        <v>1418.4746267245903</v>
      </c>
      <c r="AM32" s="3">
        <f t="shared" si="11"/>
        <v>21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44</v>
      </c>
      <c r="B33" s="2">
        <f>+E33+H33+K33+N33+Q33+T33+W33+Z33+AC33+AF33+AI33+AL33</f>
        <v>9114.176909679765</v>
      </c>
      <c r="C33" s="37">
        <f>RANK(B33,B$12:B39)</f>
        <v>15</v>
      </c>
      <c r="D33" s="37"/>
      <c r="E33" s="2">
        <v>229.98727521903353</v>
      </c>
      <c r="F33" s="37">
        <f t="shared" si="0"/>
        <v>12</v>
      </c>
      <c r="G33" s="37"/>
      <c r="H33" s="2">
        <v>695.0281189282391</v>
      </c>
      <c r="I33" s="37">
        <f t="shared" si="1"/>
        <v>12</v>
      </c>
      <c r="J33" s="37"/>
      <c r="K33" s="2">
        <v>3752.5934668384957</v>
      </c>
      <c r="L33" s="37">
        <f t="shared" si="2"/>
        <v>20</v>
      </c>
      <c r="M33" s="37"/>
      <c r="N33" s="2">
        <v>265.0121683345466</v>
      </c>
      <c r="O33" s="37">
        <f t="shared" si="3"/>
        <v>9</v>
      </c>
      <c r="P33" s="37"/>
      <c r="Q33" s="2">
        <v>105.94524986575935</v>
      </c>
      <c r="R33" s="37">
        <f t="shared" si="4"/>
        <v>11</v>
      </c>
      <c r="S33" s="37"/>
      <c r="T33" s="2">
        <v>981.6390167216656</v>
      </c>
      <c r="U33" s="37">
        <f t="shared" si="5"/>
        <v>9</v>
      </c>
      <c r="V33" s="37"/>
      <c r="W33" s="2">
        <v>63.776073050542884</v>
      </c>
      <c r="X33" s="34">
        <f t="shared" si="6"/>
        <v>10</v>
      </c>
      <c r="Y33" s="34"/>
      <c r="Z33" s="2">
        <v>79.74622611923218</v>
      </c>
      <c r="AA33" s="34">
        <f t="shared" si="7"/>
        <v>7</v>
      </c>
      <c r="AB33" s="3"/>
      <c r="AC33" s="2">
        <v>643.2651350267912</v>
      </c>
      <c r="AD33" s="34">
        <f t="shared" si="8"/>
        <v>6</v>
      </c>
      <c r="AE33" s="34"/>
      <c r="AF33" s="2">
        <v>645.931914151552</v>
      </c>
      <c r="AG33" s="34">
        <f t="shared" si="9"/>
        <v>14</v>
      </c>
      <c r="AH33" s="34"/>
      <c r="AI33" s="2">
        <v>196.48991413715186</v>
      </c>
      <c r="AJ33" s="3">
        <f t="shared" si="10"/>
        <v>12</v>
      </c>
      <c r="AK33" s="3"/>
      <c r="AL33" s="2">
        <v>1454.7623512867553</v>
      </c>
      <c r="AM33" s="3">
        <f t="shared" si="11"/>
        <v>20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45</v>
      </c>
      <c r="B34" s="2">
        <f>+E34+H34+K34+N34+Q34+T34+W34+Z34+AC34+AF34+AI34+AL34</f>
        <v>10673.618836405207</v>
      </c>
      <c r="C34" s="37">
        <f>RANK(B34,B$12:B39)</f>
        <v>3</v>
      </c>
      <c r="D34" s="37"/>
      <c r="E34" s="2">
        <v>254.28879180809588</v>
      </c>
      <c r="F34" s="37">
        <f t="shared" si="0"/>
        <v>7</v>
      </c>
      <c r="G34" s="37"/>
      <c r="H34" s="2">
        <v>718.5950210775842</v>
      </c>
      <c r="I34" s="37">
        <f t="shared" si="1"/>
        <v>8</v>
      </c>
      <c r="J34" s="37"/>
      <c r="K34" s="2">
        <v>4388.00042370421</v>
      </c>
      <c r="L34" s="37">
        <f t="shared" si="2"/>
        <v>5</v>
      </c>
      <c r="M34" s="37"/>
      <c r="N34" s="2">
        <v>410.8058669756176</v>
      </c>
      <c r="O34" s="37">
        <f t="shared" si="3"/>
        <v>1</v>
      </c>
      <c r="P34" s="37"/>
      <c r="Q34" s="2">
        <v>275.3778837761842</v>
      </c>
      <c r="R34" s="37">
        <f t="shared" si="4"/>
        <v>2</v>
      </c>
      <c r="S34" s="37"/>
      <c r="T34" s="2">
        <v>888.2979145265751</v>
      </c>
      <c r="U34" s="37">
        <f t="shared" si="5"/>
        <v>15</v>
      </c>
      <c r="V34" s="37"/>
      <c r="W34" s="2">
        <v>128.09982767119152</v>
      </c>
      <c r="X34" s="34">
        <f t="shared" si="6"/>
        <v>1</v>
      </c>
      <c r="Y34" s="3"/>
      <c r="Z34" s="2">
        <v>99.84476558705663</v>
      </c>
      <c r="AA34" s="34">
        <f t="shared" si="7"/>
        <v>3</v>
      </c>
      <c r="AB34" s="34"/>
      <c r="AC34" s="2">
        <v>764.6011494315248</v>
      </c>
      <c r="AD34" s="34">
        <f t="shared" si="8"/>
        <v>2</v>
      </c>
      <c r="AE34" s="3"/>
      <c r="AF34" s="2">
        <v>677.6943745415705</v>
      </c>
      <c r="AG34" s="34">
        <f t="shared" si="9"/>
        <v>11</v>
      </c>
      <c r="AH34" s="34"/>
      <c r="AI34" s="2">
        <v>370.36068993024185</v>
      </c>
      <c r="AJ34" s="3">
        <f t="shared" si="10"/>
        <v>1</v>
      </c>
      <c r="AK34" s="3"/>
      <c r="AL34" s="2">
        <v>1697.6521273753547</v>
      </c>
      <c r="AM34" s="3">
        <f t="shared" si="11"/>
        <v>7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7"/>
      <c r="F35" s="37"/>
      <c r="I35" s="37"/>
      <c r="L35" s="37"/>
      <c r="O35" s="37"/>
      <c r="Q35" s="2"/>
      <c r="R35" s="37"/>
      <c r="T35" s="2"/>
      <c r="U35" s="37"/>
      <c r="W35" s="2"/>
      <c r="X35" s="34"/>
      <c r="Z35" s="2"/>
      <c r="AA35" s="34"/>
      <c r="AC35" s="2"/>
      <c r="AD35" s="34"/>
      <c r="AF35" s="2"/>
      <c r="AG35" s="34"/>
      <c r="AI35" s="2"/>
      <c r="AJ35" s="3"/>
      <c r="AL35" s="2"/>
      <c r="AM35" s="3"/>
    </row>
    <row r="36" spans="1:52" ht="12.75">
      <c r="A36" s="3" t="s">
        <v>46</v>
      </c>
      <c r="B36" s="2">
        <f>+E36+H36+K36+N36+Q36+T36+W36+Z36+AC36+AF36+AI36+AL36</f>
        <v>9023.792740767345</v>
      </c>
      <c r="C36" s="37">
        <f>RANK(B36,B$12:B39)</f>
        <v>16</v>
      </c>
      <c r="D36" s="37"/>
      <c r="E36" s="2">
        <v>212.46065242114085</v>
      </c>
      <c r="F36" s="37">
        <f t="shared" si="0"/>
        <v>13</v>
      </c>
      <c r="G36" s="37"/>
      <c r="H36" s="2">
        <v>745.0011731609504</v>
      </c>
      <c r="I36" s="37">
        <f t="shared" si="1"/>
        <v>7</v>
      </c>
      <c r="J36" s="37"/>
      <c r="K36" s="2">
        <v>3965.508275573113</v>
      </c>
      <c r="L36" s="37">
        <f t="shared" si="2"/>
        <v>10</v>
      </c>
      <c r="M36" s="37"/>
      <c r="N36" s="2">
        <v>194.72840845154727</v>
      </c>
      <c r="O36" s="37">
        <f t="shared" si="3"/>
        <v>20</v>
      </c>
      <c r="P36" s="37"/>
      <c r="Q36" s="2">
        <v>150.09780810438738</v>
      </c>
      <c r="R36" s="37">
        <f t="shared" si="4"/>
        <v>6</v>
      </c>
      <c r="S36" s="37"/>
      <c r="T36" s="2">
        <v>770.4484228167835</v>
      </c>
      <c r="U36" s="37">
        <f t="shared" si="5"/>
        <v>20</v>
      </c>
      <c r="V36" s="37"/>
      <c r="W36" s="2">
        <v>32.62933620638056</v>
      </c>
      <c r="X36" s="34">
        <f t="shared" si="6"/>
        <v>22</v>
      </c>
      <c r="Y36" s="34"/>
      <c r="Z36" s="2">
        <v>0</v>
      </c>
      <c r="AA36" s="34">
        <f t="shared" si="7"/>
        <v>23</v>
      </c>
      <c r="AB36" s="34"/>
      <c r="AC36" s="2">
        <v>336.4841204285629</v>
      </c>
      <c r="AD36" s="34">
        <f t="shared" si="8"/>
        <v>23</v>
      </c>
      <c r="AE36" s="34"/>
      <c r="AF36" s="2">
        <v>687.7340851140241</v>
      </c>
      <c r="AG36" s="34">
        <f t="shared" si="9"/>
        <v>8</v>
      </c>
      <c r="AH36" s="34"/>
      <c r="AI36" s="2">
        <v>189.90526605614411</v>
      </c>
      <c r="AJ36" s="3">
        <f t="shared" si="10"/>
        <v>13</v>
      </c>
      <c r="AK36" s="3"/>
      <c r="AL36" s="2">
        <v>1738.795192434309</v>
      </c>
      <c r="AM36" s="3">
        <f t="shared" si="11"/>
        <v>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47</v>
      </c>
      <c r="B37" s="2">
        <f>+E37+H37+K37+N37+Q37+T37+W37+Z37+AC37+AF37+AI37+AL37</f>
        <v>8483.786057175686</v>
      </c>
      <c r="C37" s="37">
        <f>RANK(B37,B$12:B39)</f>
        <v>23</v>
      </c>
      <c r="D37" s="37"/>
      <c r="E37" s="2">
        <v>212.0708738304533</v>
      </c>
      <c r="F37" s="37">
        <f t="shared" si="0"/>
        <v>15</v>
      </c>
      <c r="G37" s="37"/>
      <c r="H37" s="2">
        <v>632.2291536613836</v>
      </c>
      <c r="I37" s="37">
        <f t="shared" si="1"/>
        <v>18</v>
      </c>
      <c r="J37" s="37"/>
      <c r="K37" s="2">
        <v>3787.305078821301</v>
      </c>
      <c r="L37" s="37">
        <f t="shared" si="2"/>
        <v>17</v>
      </c>
      <c r="M37" s="37"/>
      <c r="N37" s="2">
        <v>403.4713546243688</v>
      </c>
      <c r="O37" s="37">
        <f t="shared" si="3"/>
        <v>2</v>
      </c>
      <c r="P37" s="37"/>
      <c r="Q37" s="2">
        <v>99.51988482334404</v>
      </c>
      <c r="R37" s="37">
        <f t="shared" si="4"/>
        <v>15</v>
      </c>
      <c r="S37" s="37"/>
      <c r="T37" s="2">
        <v>755.9072186914694</v>
      </c>
      <c r="U37" s="37">
        <f t="shared" si="5"/>
        <v>22</v>
      </c>
      <c r="V37" s="37"/>
      <c r="W37" s="2">
        <v>45.530574434154516</v>
      </c>
      <c r="X37" s="34">
        <f t="shared" si="6"/>
        <v>19</v>
      </c>
      <c r="Y37" s="34"/>
      <c r="Z37" s="2">
        <v>6.765513543047756</v>
      </c>
      <c r="AA37" s="34">
        <f t="shared" si="7"/>
        <v>20</v>
      </c>
      <c r="AB37" s="34"/>
      <c r="AC37" s="2">
        <v>315.7696255407984</v>
      </c>
      <c r="AD37" s="34">
        <f t="shared" si="8"/>
        <v>24</v>
      </c>
      <c r="AE37" s="34"/>
      <c r="AF37" s="2">
        <v>633.6628362319893</v>
      </c>
      <c r="AG37" s="34">
        <f t="shared" si="9"/>
        <v>18</v>
      </c>
      <c r="AH37" s="34"/>
      <c r="AI37" s="2">
        <v>180.00983877978356</v>
      </c>
      <c r="AJ37" s="3">
        <f t="shared" si="10"/>
        <v>16</v>
      </c>
      <c r="AK37" s="3"/>
      <c r="AL37" s="2">
        <v>1411.5441041935926</v>
      </c>
      <c r="AM37" s="3">
        <f t="shared" si="11"/>
        <v>22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48</v>
      </c>
      <c r="B38" s="2">
        <f>+E38+H38+K38+N38+Q38+T38+W38+Z38+AC38+AF38+AI38+AL38</f>
        <v>9165.28869237116</v>
      </c>
      <c r="C38" s="37">
        <f>RANK(B38,B$12:B39)</f>
        <v>14</v>
      </c>
      <c r="D38" s="37"/>
      <c r="E38" s="2">
        <v>233.46449331654324</v>
      </c>
      <c r="F38" s="37">
        <f t="shared" si="0"/>
        <v>11</v>
      </c>
      <c r="G38" s="37"/>
      <c r="H38" s="2">
        <v>702.1338195156472</v>
      </c>
      <c r="I38" s="37">
        <f t="shared" si="1"/>
        <v>11</v>
      </c>
      <c r="J38" s="37"/>
      <c r="K38" s="2">
        <v>4069.019604993834</v>
      </c>
      <c r="L38" s="37">
        <f t="shared" si="2"/>
        <v>9</v>
      </c>
      <c r="M38" s="37"/>
      <c r="N38" s="2">
        <v>237.95259000811535</v>
      </c>
      <c r="O38" s="37">
        <f t="shared" si="3"/>
        <v>13</v>
      </c>
      <c r="P38" s="37"/>
      <c r="Q38" s="2">
        <v>111.30939654626148</v>
      </c>
      <c r="R38" s="37">
        <f t="shared" si="4"/>
        <v>9</v>
      </c>
      <c r="S38" s="37"/>
      <c r="T38" s="2">
        <v>905.1700901929511</v>
      </c>
      <c r="U38" s="37">
        <f t="shared" si="5"/>
        <v>13</v>
      </c>
      <c r="V38" s="37"/>
      <c r="W38" s="2">
        <v>70.0116635431191</v>
      </c>
      <c r="X38" s="34">
        <f t="shared" si="6"/>
        <v>8</v>
      </c>
      <c r="Y38" s="3"/>
      <c r="Z38" s="2">
        <v>71.11147829768917</v>
      </c>
      <c r="AA38" s="34">
        <f t="shared" si="7"/>
        <v>11</v>
      </c>
      <c r="AB38" s="34"/>
      <c r="AC38" s="2">
        <v>447.7820746457584</v>
      </c>
      <c r="AD38" s="34">
        <f t="shared" si="8"/>
        <v>19</v>
      </c>
      <c r="AE38" s="3"/>
      <c r="AF38" s="2">
        <v>569.3428322915333</v>
      </c>
      <c r="AG38" s="34">
        <f t="shared" si="9"/>
        <v>22</v>
      </c>
      <c r="AH38" s="34"/>
      <c r="AI38" s="2">
        <v>133.70889272262596</v>
      </c>
      <c r="AJ38" s="3">
        <f t="shared" si="10"/>
        <v>22</v>
      </c>
      <c r="AK38" s="3"/>
      <c r="AL38" s="2">
        <v>1614.2817562970813</v>
      </c>
      <c r="AM38" s="3">
        <f t="shared" si="11"/>
        <v>14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49</v>
      </c>
      <c r="B39" s="9">
        <f>+E39+H39+K39+N39+Q39+T39+W39+Z39+AC39+AF39+AI39+AL39</f>
        <v>11390.662267039064</v>
      </c>
      <c r="C39" s="38">
        <f>RANK(B39,B$12:B39)</f>
        <v>2</v>
      </c>
      <c r="D39" s="38"/>
      <c r="E39" s="9">
        <v>194.699125577837</v>
      </c>
      <c r="F39" s="38">
        <f t="shared" si="0"/>
        <v>19</v>
      </c>
      <c r="G39" s="38"/>
      <c r="H39" s="9">
        <v>824.1838559931622</v>
      </c>
      <c r="I39" s="38">
        <f t="shared" si="1"/>
        <v>2</v>
      </c>
      <c r="J39" s="38"/>
      <c r="K39" s="9">
        <v>5199.193310044558</v>
      </c>
      <c r="L39" s="38">
        <f t="shared" si="2"/>
        <v>2</v>
      </c>
      <c r="M39" s="38"/>
      <c r="N39" s="9">
        <v>373.5834494858549</v>
      </c>
      <c r="O39" s="38">
        <f t="shared" si="3"/>
        <v>4</v>
      </c>
      <c r="P39" s="38"/>
      <c r="Q39" s="9">
        <v>170.18484870513305</v>
      </c>
      <c r="R39" s="38">
        <f t="shared" si="4"/>
        <v>3</v>
      </c>
      <c r="S39" s="38"/>
      <c r="T39" s="9">
        <v>1089.8287048445923</v>
      </c>
      <c r="U39" s="38">
        <f t="shared" si="5"/>
        <v>5</v>
      </c>
      <c r="V39" s="38"/>
      <c r="W39" s="9">
        <v>29.40406807340192</v>
      </c>
      <c r="X39" s="35">
        <f t="shared" si="6"/>
        <v>24</v>
      </c>
      <c r="Y39" s="8"/>
      <c r="Z39" s="9">
        <v>97.2885364187179</v>
      </c>
      <c r="AA39" s="35">
        <f t="shared" si="7"/>
        <v>4</v>
      </c>
      <c r="AB39" s="35"/>
      <c r="AC39" s="9">
        <v>627.3502378834773</v>
      </c>
      <c r="AD39" s="35">
        <f t="shared" si="8"/>
        <v>7</v>
      </c>
      <c r="AE39" s="35"/>
      <c r="AF39" s="9">
        <v>796.8917981972489</v>
      </c>
      <c r="AG39" s="35">
        <f t="shared" si="9"/>
        <v>2</v>
      </c>
      <c r="AH39" s="35"/>
      <c r="AI39" s="9">
        <v>119.7371842479782</v>
      </c>
      <c r="AJ39" s="8">
        <f t="shared" si="10"/>
        <v>23</v>
      </c>
      <c r="AK39" s="8"/>
      <c r="AL39" s="9">
        <v>1868.3171475671038</v>
      </c>
      <c r="AM39" s="8">
        <f t="shared" si="11"/>
        <v>4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74</v>
      </c>
      <c r="B40" s="2"/>
      <c r="C40" s="37"/>
      <c r="D40" s="37"/>
      <c r="E40" s="2"/>
      <c r="F40" s="37"/>
      <c r="G40" s="37"/>
      <c r="H40" s="2"/>
      <c r="I40" s="37"/>
      <c r="J40" s="37"/>
      <c r="K40" s="2"/>
      <c r="L40" s="37"/>
      <c r="M40" s="3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4"/>
      <c r="AH40" s="34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75</v>
      </c>
      <c r="F41" s="39"/>
      <c r="G41" s="39"/>
      <c r="I41" s="39"/>
      <c r="J41" s="39"/>
      <c r="AG41" s="36"/>
      <c r="AH41" s="36"/>
    </row>
    <row r="42" spans="6:34" ht="12.75">
      <c r="F42" s="39"/>
      <c r="G42" s="39"/>
      <c r="I42" s="39"/>
      <c r="J42" s="39"/>
      <c r="AG42" s="36"/>
      <c r="AH42" s="36"/>
    </row>
    <row r="43" spans="6:34" ht="12.75">
      <c r="F43" s="39"/>
      <c r="G43" s="39"/>
      <c r="I43" s="39"/>
      <c r="J43" s="39"/>
      <c r="AG43" s="36"/>
      <c r="AH43" s="36"/>
    </row>
    <row r="44" spans="6:34" ht="12.75">
      <c r="F44" s="39"/>
      <c r="G44" s="39"/>
      <c r="AG44" s="36"/>
      <c r="AH44" s="36"/>
    </row>
    <row r="45" spans="6:34" ht="12.75">
      <c r="F45" s="39"/>
      <c r="G45" s="39"/>
      <c r="AG45" s="36"/>
      <c r="AH45" s="36"/>
    </row>
    <row r="46" spans="6:34" ht="12.75">
      <c r="F46" s="39"/>
      <c r="G46" s="39"/>
      <c r="AG46" s="36"/>
      <c r="AH46" s="36"/>
    </row>
    <row r="47" spans="33:34" ht="12.75">
      <c r="AG47" s="36"/>
      <c r="AH47" s="36"/>
    </row>
    <row r="48" spans="33:34" ht="12.75">
      <c r="AG48" s="36"/>
      <c r="AH48" s="36"/>
    </row>
    <row r="49" spans="33:34" ht="12.75">
      <c r="AG49" s="36"/>
      <c r="AH49" s="36"/>
    </row>
    <row r="50" spans="33:34" ht="12.75">
      <c r="AG50" s="36"/>
      <c r="AH50" s="36"/>
    </row>
    <row r="51" spans="33:34" ht="12.75">
      <c r="AG51" s="36"/>
      <c r="AH51" s="36"/>
    </row>
    <row r="52" spans="33:34" ht="12.75">
      <c r="AG52" s="36"/>
      <c r="AH52" s="36"/>
    </row>
    <row r="53" spans="33:34" ht="12.75">
      <c r="AG53" s="36"/>
      <c r="AH53" s="36"/>
    </row>
    <row r="54" spans="33:34" ht="12.75">
      <c r="AG54" s="36"/>
      <c r="AH54" s="36"/>
    </row>
    <row r="55" spans="33:34" ht="12.75">
      <c r="AG55" s="36"/>
      <c r="AH55" s="36"/>
    </row>
    <row r="56" spans="33:34" ht="12.75">
      <c r="AG56" s="36"/>
      <c r="AH56" s="36"/>
    </row>
    <row r="57" spans="33:34" ht="12.75">
      <c r="AG57" s="36"/>
      <c r="AH57" s="36"/>
    </row>
    <row r="58" spans="33:34" ht="12.75">
      <c r="AG58" s="36"/>
      <c r="AH58" s="36"/>
    </row>
    <row r="59" spans="33:34" ht="12.75">
      <c r="AG59" s="36"/>
      <c r="AH59" s="36"/>
    </row>
    <row r="60" spans="33:34" ht="12.75">
      <c r="AG60" s="36"/>
      <c r="AH60" s="36"/>
    </row>
    <row r="61" spans="33:34" ht="12.75">
      <c r="AG61" s="36"/>
      <c r="AH61" s="36"/>
    </row>
    <row r="62" spans="33:34" ht="12.75">
      <c r="AG62" s="36"/>
      <c r="AH62" s="36"/>
    </row>
    <row r="63" spans="33:34" ht="12.75">
      <c r="AG63" s="36"/>
      <c r="AH63" s="36"/>
    </row>
    <row r="64" spans="33:34" ht="12.75">
      <c r="AG64" s="36"/>
      <c r="AH64" s="36"/>
    </row>
    <row r="65" spans="33:34" ht="12.75">
      <c r="AG65" s="36"/>
      <c r="AH65" s="36"/>
    </row>
    <row r="66" spans="33:34" ht="12.75">
      <c r="AG66" s="36"/>
      <c r="AH66" s="36"/>
    </row>
    <row r="67" spans="33:34" ht="12.75">
      <c r="AG67" s="36"/>
      <c r="AH67" s="36"/>
    </row>
    <row r="68" spans="33:34" ht="12.75">
      <c r="AG68" s="36"/>
      <c r="AH68" s="36"/>
    </row>
    <row r="69" spans="33:34" ht="12.75">
      <c r="AG69" s="36"/>
      <c r="AH69" s="36"/>
    </row>
    <row r="70" spans="33:34" ht="12.75">
      <c r="AG70" s="36"/>
      <c r="AH70" s="36"/>
    </row>
    <row r="71" spans="33:34" ht="12.75">
      <c r="AG71" s="36"/>
      <c r="AH71" s="36"/>
    </row>
    <row r="72" spans="33:34" ht="12.75">
      <c r="AG72" s="36"/>
      <c r="AH72" s="36"/>
    </row>
    <row r="73" spans="33:34" ht="12.75">
      <c r="AG73" s="36"/>
      <c r="AH73" s="36"/>
    </row>
    <row r="74" spans="33:34" ht="12.75">
      <c r="AG74" s="36"/>
      <c r="AH74" s="36"/>
    </row>
    <row r="75" spans="33:34" ht="12.75">
      <c r="AG75" s="36"/>
      <c r="AH75" s="36"/>
    </row>
    <row r="76" spans="33:34" ht="12.75">
      <c r="AG76" s="36"/>
      <c r="AH76" s="36"/>
    </row>
    <row r="77" spans="33:34" ht="12.75">
      <c r="AG77" s="36"/>
      <c r="AH77" s="36"/>
    </row>
    <row r="78" spans="33:34" ht="12.75">
      <c r="AG78" s="36"/>
      <c r="AH78" s="36"/>
    </row>
    <row r="79" spans="33:34" ht="12.75">
      <c r="AG79" s="36"/>
      <c r="AH79" s="36"/>
    </row>
    <row r="80" spans="33:34" ht="12.75">
      <c r="AG80" s="36"/>
      <c r="AH80" s="36"/>
    </row>
    <row r="81" spans="33:34" ht="12.75">
      <c r="AG81" s="36"/>
      <c r="AH81" s="36"/>
    </row>
    <row r="82" spans="33:34" ht="12.75">
      <c r="AG82" s="36"/>
      <c r="AH82" s="36"/>
    </row>
    <row r="83" spans="33:34" ht="12.75">
      <c r="AG83" s="36"/>
      <c r="AH83" s="36"/>
    </row>
    <row r="84" spans="33:34" ht="12.75">
      <c r="AG84" s="36"/>
      <c r="AH84" s="36"/>
    </row>
    <row r="85" spans="33:34" ht="12.75">
      <c r="AG85" s="36"/>
      <c r="AH85" s="36"/>
    </row>
    <row r="86" spans="33:34" ht="12.75">
      <c r="AG86" s="36"/>
      <c r="AH86" s="36"/>
    </row>
    <row r="87" spans="33:34" ht="12.75">
      <c r="AG87" s="36"/>
      <c r="AH87" s="36"/>
    </row>
    <row r="88" spans="33:34" ht="12.75">
      <c r="AG88" s="36"/>
      <c r="AH88" s="36"/>
    </row>
    <row r="89" spans="33:34" ht="12.75">
      <c r="AG89" s="36"/>
      <c r="AH89" s="36"/>
    </row>
    <row r="90" spans="33:34" ht="12.75">
      <c r="AG90" s="36"/>
      <c r="AH90" s="36"/>
    </row>
    <row r="91" spans="33:34" ht="12.75">
      <c r="AG91" s="36"/>
      <c r="AH91" s="36"/>
    </row>
    <row r="92" spans="33:34" ht="12.75">
      <c r="AG92" s="36"/>
      <c r="AH92" s="36"/>
    </row>
    <row r="93" spans="33:34" ht="12.75">
      <c r="AG93" s="36"/>
      <c r="AH93" s="36"/>
    </row>
    <row r="94" spans="33:34" ht="12.75">
      <c r="AG94" s="36"/>
      <c r="AH94" s="36"/>
    </row>
    <row r="95" spans="33:34" ht="12.75">
      <c r="AG95" s="36"/>
      <c r="AH95" s="36"/>
    </row>
    <row r="96" spans="33:34" ht="12.75">
      <c r="AG96" s="36"/>
      <c r="AH96" s="36"/>
    </row>
    <row r="97" spans="33:34" ht="12.75">
      <c r="AG97" s="36"/>
      <c r="AH97" s="36"/>
    </row>
    <row r="98" spans="33:34" ht="12.75">
      <c r="AG98" s="36"/>
      <c r="AH98" s="36"/>
    </row>
    <row r="99" spans="33:34" ht="12.75">
      <c r="AG99" s="36"/>
      <c r="AH99" s="36"/>
    </row>
    <row r="100" spans="33:34" ht="12.75">
      <c r="AG100" s="36"/>
      <c r="AH100" s="36"/>
    </row>
    <row r="101" spans="33:34" ht="12.75">
      <c r="AG101" s="36"/>
      <c r="AH101" s="36"/>
    </row>
    <row r="102" spans="33:34" ht="12.75">
      <c r="AG102" s="36"/>
      <c r="AH102" s="36"/>
    </row>
    <row r="103" spans="33:34" ht="12.75">
      <c r="AG103" s="36"/>
      <c r="AH103" s="36"/>
    </row>
    <row r="104" spans="33:34" ht="12.75">
      <c r="AG104" s="36"/>
      <c r="AH104" s="36"/>
    </row>
    <row r="105" spans="33:34" ht="12.75">
      <c r="AG105" s="36"/>
      <c r="AH105" s="36"/>
    </row>
    <row r="106" spans="33:34" ht="12.75">
      <c r="AG106" s="36"/>
      <c r="AH106" s="36"/>
    </row>
    <row r="107" spans="33:34" ht="12.75">
      <c r="AG107" s="36"/>
      <c r="AH107" s="36"/>
    </row>
    <row r="108" spans="33:34" ht="12.75">
      <c r="AG108" s="36"/>
      <c r="AH108" s="36"/>
    </row>
    <row r="109" spans="33:34" ht="12.75">
      <c r="AG109" s="36"/>
      <c r="AH109" s="36"/>
    </row>
    <row r="110" spans="33:34" ht="12.75">
      <c r="AG110" s="36"/>
      <c r="AH110" s="36"/>
    </row>
    <row r="111" spans="33:34" ht="12.75">
      <c r="AG111" s="36"/>
      <c r="AH111" s="36"/>
    </row>
    <row r="112" spans="33:34" ht="12.75">
      <c r="AG112" s="36"/>
      <c r="AH112" s="36"/>
    </row>
    <row r="113" spans="33:34" ht="12.75">
      <c r="AG113" s="36"/>
      <c r="AH113" s="36"/>
    </row>
    <row r="114" spans="33:34" ht="12.75">
      <c r="AG114" s="36"/>
      <c r="AH114" s="36"/>
    </row>
    <row r="115" spans="33:34" ht="12.75">
      <c r="AG115" s="36"/>
      <c r="AH115" s="36"/>
    </row>
    <row r="116" spans="33:34" ht="12.75">
      <c r="AG116" s="36"/>
      <c r="AH116" s="36"/>
    </row>
    <row r="117" spans="33:34" ht="12.75">
      <c r="AG117" s="36"/>
      <c r="AH117" s="36"/>
    </row>
    <row r="118" spans="33:34" ht="12.75">
      <c r="AG118" s="36"/>
      <c r="AH118" s="36"/>
    </row>
    <row r="119" spans="33:34" ht="12.75">
      <c r="AG119" s="36"/>
      <c r="AH119" s="36"/>
    </row>
    <row r="120" spans="33:34" ht="12.75">
      <c r="AG120" s="36"/>
      <c r="AH120" s="36"/>
    </row>
    <row r="121" spans="33:34" ht="12.75">
      <c r="AG121" s="36"/>
      <c r="AH121" s="36"/>
    </row>
    <row r="122" spans="33:34" ht="12.75">
      <c r="AG122" s="36"/>
      <c r="AH122" s="36"/>
    </row>
    <row r="123" spans="33:34" ht="12.75">
      <c r="AG123" s="36"/>
      <c r="AH123" s="36"/>
    </row>
    <row r="124" spans="33:34" ht="12.75">
      <c r="AG124" s="36"/>
      <c r="AH124" s="36"/>
    </row>
    <row r="125" spans="33:34" ht="12.75">
      <c r="AG125" s="36"/>
      <c r="AH125" s="36"/>
    </row>
    <row r="126" spans="33:34" ht="12.75">
      <c r="AG126" s="36"/>
      <c r="AH126" s="36"/>
    </row>
    <row r="127" spans="33:34" ht="12.75">
      <c r="AG127" s="36"/>
      <c r="AH127" s="36"/>
    </row>
    <row r="128" spans="33:34" ht="12.75">
      <c r="AG128" s="36"/>
      <c r="AH128" s="36"/>
    </row>
    <row r="129" spans="33:34" ht="12.75">
      <c r="AG129" s="36"/>
      <c r="AH129" s="36"/>
    </row>
    <row r="130" spans="33:34" ht="12.75">
      <c r="AG130" s="36"/>
      <c r="AH130" s="36"/>
    </row>
    <row r="131" spans="33:34" ht="12.75">
      <c r="AG131" s="36"/>
      <c r="AH131" s="36"/>
    </row>
    <row r="132" spans="33:34" ht="12.75">
      <c r="AG132" s="36"/>
      <c r="AH132" s="36"/>
    </row>
    <row r="133" spans="33:34" ht="12.75">
      <c r="AG133" s="36"/>
      <c r="AH133" s="36"/>
    </row>
    <row r="134" spans="33:34" ht="12.75">
      <c r="AG134" s="36"/>
      <c r="AH134" s="36"/>
    </row>
    <row r="135" spans="33:34" ht="12.75">
      <c r="AG135" s="36"/>
      <c r="AH135" s="36"/>
    </row>
    <row r="136" spans="33:34" ht="12.75">
      <c r="AG136" s="36"/>
      <c r="AH136" s="36"/>
    </row>
    <row r="137" spans="33:34" ht="12.75">
      <c r="AG137" s="36"/>
      <c r="AH137" s="36"/>
    </row>
    <row r="138" spans="33:34" ht="12.75">
      <c r="AG138" s="36"/>
      <c r="AH138" s="36"/>
    </row>
    <row r="139" spans="33:34" ht="12.75">
      <c r="AG139" s="36"/>
      <c r="AH139" s="36"/>
    </row>
    <row r="140" spans="33:34" ht="12.75">
      <c r="AG140" s="36"/>
      <c r="AH140" s="36"/>
    </row>
    <row r="141" spans="33:34" ht="12.75">
      <c r="AG141" s="36"/>
      <c r="AH141" s="36"/>
    </row>
    <row r="142" spans="33:34" ht="12.75">
      <c r="AG142" s="36"/>
      <c r="AH142" s="36"/>
    </row>
    <row r="143" spans="33:34" ht="12.75">
      <c r="AG143" s="36"/>
      <c r="AH143" s="36"/>
    </row>
    <row r="144" spans="33:34" ht="12.75">
      <c r="AG144" s="36"/>
      <c r="AH144" s="36"/>
    </row>
    <row r="145" spans="33:34" ht="12.75">
      <c r="AG145" s="36"/>
      <c r="AH145" s="36"/>
    </row>
    <row r="146" spans="33:34" ht="12.75">
      <c r="AG146" s="36"/>
      <c r="AH146" s="36"/>
    </row>
    <row r="147" spans="33:34" ht="12.75">
      <c r="AG147" s="36"/>
      <c r="AH147" s="36"/>
    </row>
    <row r="148" spans="33:34" ht="12.75">
      <c r="AG148" s="36"/>
      <c r="AH148" s="36"/>
    </row>
    <row r="149" spans="33:34" ht="12.75">
      <c r="AG149" s="36"/>
      <c r="AH149" s="36"/>
    </row>
    <row r="150" spans="33:34" ht="12.75">
      <c r="AG150" s="36"/>
      <c r="AH150" s="36"/>
    </row>
    <row r="151" spans="33:34" ht="12.75">
      <c r="AG151" s="36"/>
      <c r="AH151" s="36"/>
    </row>
    <row r="152" spans="33:34" ht="12.75">
      <c r="AG152" s="36"/>
      <c r="AH152" s="36"/>
    </row>
    <row r="153" spans="33:34" ht="12.75">
      <c r="AG153" s="36"/>
      <c r="AH153" s="36"/>
    </row>
    <row r="154" spans="33:34" ht="12.75">
      <c r="AG154" s="36"/>
      <c r="AH154" s="36"/>
    </row>
    <row r="155" spans="33:34" ht="12.75">
      <c r="AG155" s="36"/>
      <c r="AH155" s="36"/>
    </row>
    <row r="156" spans="33:34" ht="12.75">
      <c r="AG156" s="36"/>
      <c r="AH156" s="36"/>
    </row>
    <row r="157" spans="33:34" ht="12.75">
      <c r="AG157" s="36"/>
      <c r="AH157" s="36"/>
    </row>
    <row r="158" spans="33:34" ht="12.75">
      <c r="AG158" s="36"/>
      <c r="AH158" s="36"/>
    </row>
    <row r="159" spans="33:34" ht="12.75">
      <c r="AG159" s="36"/>
      <c r="AH159" s="36"/>
    </row>
    <row r="160" spans="33:34" ht="12.75">
      <c r="AG160" s="36"/>
      <c r="AH160" s="36"/>
    </row>
    <row r="161" spans="33:34" ht="12.75">
      <c r="AG161" s="36"/>
      <c r="AH161" s="36"/>
    </row>
    <row r="162" spans="33:34" ht="12.75">
      <c r="AG162" s="36"/>
      <c r="AH162" s="36"/>
    </row>
    <row r="163" spans="33:34" ht="12.75">
      <c r="AG163" s="36"/>
      <c r="AH163" s="36"/>
    </row>
    <row r="164" spans="33:34" ht="12.75">
      <c r="AG164" s="36"/>
      <c r="AH164" s="36"/>
    </row>
    <row r="165" spans="33:34" ht="12.75">
      <c r="AG165" s="36"/>
      <c r="AH165" s="36"/>
    </row>
    <row r="166" spans="33:34" ht="12.75">
      <c r="AG166" s="36"/>
      <c r="AH166" s="36"/>
    </row>
    <row r="167" spans="33:34" ht="12.75">
      <c r="AG167" s="36"/>
      <c r="AH167" s="36"/>
    </row>
    <row r="168" spans="33:34" ht="12.75">
      <c r="AG168" s="36"/>
      <c r="AH168" s="36"/>
    </row>
    <row r="169" spans="33:34" ht="12.75">
      <c r="AG169" s="36"/>
      <c r="AH169" s="36"/>
    </row>
    <row r="170" spans="33:34" ht="12.75">
      <c r="AG170" s="36"/>
      <c r="AH170" s="36"/>
    </row>
    <row r="171" spans="33:34" ht="12.75">
      <c r="AG171" s="36"/>
      <c r="AH171" s="36"/>
    </row>
    <row r="172" spans="33:34" ht="12.75">
      <c r="AG172" s="36"/>
      <c r="AH172" s="36"/>
    </row>
    <row r="173" spans="33:34" ht="12.75">
      <c r="AG173" s="36"/>
      <c r="AH173" s="36"/>
    </row>
    <row r="174" spans="33:34" ht="12.75">
      <c r="AG174" s="36"/>
      <c r="AH174" s="36"/>
    </row>
    <row r="175" spans="33:34" ht="12.75">
      <c r="AG175" s="36"/>
      <c r="AH175" s="36"/>
    </row>
    <row r="176" spans="33:34" ht="12.75">
      <c r="AG176" s="36"/>
      <c r="AH176" s="36"/>
    </row>
    <row r="177" spans="33:34" ht="12.75">
      <c r="AG177" s="36"/>
      <c r="AH177" s="36"/>
    </row>
    <row r="178" spans="33:34" ht="12.75">
      <c r="AG178" s="36"/>
      <c r="AH178" s="36"/>
    </row>
    <row r="179" spans="33:34" ht="12.75">
      <c r="AG179" s="36"/>
      <c r="AH179" s="36"/>
    </row>
    <row r="180" spans="33:34" ht="12.75">
      <c r="AG180" s="36"/>
      <c r="AH180" s="36"/>
    </row>
    <row r="181" spans="33:34" ht="12.75">
      <c r="AG181" s="36"/>
      <c r="AH181" s="36"/>
    </row>
    <row r="182" spans="33:34" ht="12.75">
      <c r="AG182" s="36"/>
      <c r="AH182" s="36"/>
    </row>
    <row r="183" spans="33:34" ht="12.75">
      <c r="AG183" s="36"/>
      <c r="AH183" s="36"/>
    </row>
    <row r="184" spans="33:34" ht="12.75">
      <c r="AG184" s="36"/>
      <c r="AH184" s="36"/>
    </row>
    <row r="185" spans="33:34" ht="12.75">
      <c r="AG185" s="36"/>
      <c r="AH185" s="36"/>
    </row>
    <row r="186" spans="33:34" ht="12.75">
      <c r="AG186" s="36"/>
      <c r="AH186" s="36"/>
    </row>
    <row r="187" spans="33:34" ht="12.75">
      <c r="AG187" s="36"/>
      <c r="AH187" s="36"/>
    </row>
    <row r="188" spans="33:34" ht="12.75">
      <c r="AG188" s="36"/>
      <c r="AH188" s="36"/>
    </row>
    <row r="189" spans="33:34" ht="12.75">
      <c r="AG189" s="36"/>
      <c r="AH189" s="36"/>
    </row>
    <row r="190" spans="33:34" ht="12.75">
      <c r="AG190" s="36"/>
      <c r="AH190" s="36"/>
    </row>
    <row r="191" spans="33:34" ht="12.75">
      <c r="AG191" s="36"/>
      <c r="AH191" s="36"/>
    </row>
    <row r="192" spans="33:34" ht="12.75">
      <c r="AG192" s="36"/>
      <c r="AH192" s="36"/>
    </row>
    <row r="193" spans="33:34" ht="12.75">
      <c r="AG193" s="36"/>
      <c r="AH193" s="36"/>
    </row>
    <row r="194" spans="33:34" ht="12.75">
      <c r="AG194" s="36"/>
      <c r="AH194" s="36"/>
    </row>
    <row r="195" spans="33:34" ht="12.75">
      <c r="AG195" s="36"/>
      <c r="AH195" s="36"/>
    </row>
    <row r="196" spans="33:34" ht="12.75">
      <c r="AG196" s="36"/>
      <c r="AH196" s="36"/>
    </row>
    <row r="197" spans="33:34" ht="12.75">
      <c r="AG197" s="36"/>
      <c r="AH197" s="36"/>
    </row>
    <row r="198" spans="33:34" ht="12.75">
      <c r="AG198" s="36"/>
      <c r="AH198" s="36"/>
    </row>
    <row r="199" spans="33:34" ht="12.75">
      <c r="AG199" s="36"/>
      <c r="AH199" s="36"/>
    </row>
    <row r="200" spans="33:34" ht="12.75">
      <c r="AG200" s="36"/>
      <c r="AH200" s="36"/>
    </row>
    <row r="201" spans="33:34" ht="12.75">
      <c r="AG201" s="36"/>
      <c r="AH201" s="36"/>
    </row>
    <row r="202" spans="33:34" ht="12.75">
      <c r="AG202" s="36"/>
      <c r="AH202" s="36"/>
    </row>
    <row r="203" spans="33:34" ht="12.75">
      <c r="AG203" s="36"/>
      <c r="AH203" s="36"/>
    </row>
    <row r="204" spans="33:34" ht="12.75">
      <c r="AG204" s="36"/>
      <c r="AH204" s="36"/>
    </row>
    <row r="205" spans="33:34" ht="12.75">
      <c r="AG205" s="36"/>
      <c r="AH205" s="36"/>
    </row>
    <row r="206" spans="33:34" ht="12.75">
      <c r="AG206" s="36"/>
      <c r="AH206" s="36"/>
    </row>
    <row r="207" spans="33:34" ht="12.75">
      <c r="AG207" s="36"/>
      <c r="AH207" s="36"/>
    </row>
    <row r="208" spans="33:34" ht="12.75">
      <c r="AG208" s="36"/>
      <c r="AH208" s="36"/>
    </row>
    <row r="209" spans="33:34" ht="12.75">
      <c r="AG209" s="36"/>
      <c r="AH209" s="36"/>
    </row>
    <row r="210" spans="33:34" ht="12.75">
      <c r="AG210" s="36"/>
      <c r="AH210" s="36"/>
    </row>
    <row r="211" spans="33:34" ht="12.75">
      <c r="AG211" s="36"/>
      <c r="AH211" s="36"/>
    </row>
    <row r="212" spans="33:34" ht="12.75">
      <c r="AG212" s="36"/>
      <c r="AH212" s="36"/>
    </row>
    <row r="213" spans="33:34" ht="12.75">
      <c r="AG213" s="36"/>
      <c r="AH213" s="36"/>
    </row>
    <row r="214" spans="33:34" ht="12.75">
      <c r="AG214" s="36"/>
      <c r="AH214" s="36"/>
    </row>
    <row r="215" spans="33:34" ht="12.75">
      <c r="AG215" s="36"/>
      <c r="AH215" s="36"/>
    </row>
    <row r="216" spans="33:34" ht="12.75">
      <c r="AG216" s="36"/>
      <c r="AH216" s="36"/>
    </row>
    <row r="217" spans="33:34" ht="12.75">
      <c r="AG217" s="36"/>
      <c r="AH217" s="36"/>
    </row>
    <row r="218" spans="33:34" ht="12.75">
      <c r="AG218" s="36"/>
      <c r="AH218" s="36"/>
    </row>
    <row r="219" spans="33:34" ht="12.75">
      <c r="AG219" s="36"/>
      <c r="AH219" s="36"/>
    </row>
    <row r="220" spans="33:34" ht="12.75">
      <c r="AG220" s="36"/>
      <c r="AH220" s="36"/>
    </row>
    <row r="221" spans="33:34" ht="12.75">
      <c r="AG221" s="36"/>
      <c r="AH221" s="36"/>
    </row>
    <row r="222" spans="33:34" ht="12.75">
      <c r="AG222" s="36"/>
      <c r="AH222" s="36"/>
    </row>
    <row r="223" spans="33:34" ht="12.75">
      <c r="AG223" s="36"/>
      <c r="AH223" s="36"/>
    </row>
    <row r="224" spans="33:34" ht="12.75">
      <c r="AG224" s="36"/>
      <c r="AH224" s="36"/>
    </row>
    <row r="225" spans="33:34" ht="12.75">
      <c r="AG225" s="36"/>
      <c r="AH225" s="36"/>
    </row>
    <row r="226" spans="33:34" ht="12.75">
      <c r="AG226" s="36"/>
      <c r="AH226" s="36"/>
    </row>
    <row r="227" spans="33:34" ht="12.75">
      <c r="AG227" s="36"/>
      <c r="AH227" s="36"/>
    </row>
    <row r="228" spans="33:34" ht="12.75">
      <c r="AG228" s="36"/>
      <c r="AH228" s="36"/>
    </row>
    <row r="229" spans="33:34" ht="12.75">
      <c r="AG229" s="36"/>
      <c r="AH229" s="36"/>
    </row>
    <row r="230" spans="33:34" ht="12.75">
      <c r="AG230" s="36"/>
      <c r="AH230" s="36"/>
    </row>
    <row r="231" spans="33:34" ht="12.75">
      <c r="AG231" s="36"/>
      <c r="AH231" s="36"/>
    </row>
    <row r="232" spans="33:34" ht="12.75">
      <c r="AG232" s="36"/>
      <c r="AH232" s="36"/>
    </row>
    <row r="233" spans="33:34" ht="12.75">
      <c r="AG233" s="36"/>
      <c r="AH233" s="36"/>
    </row>
    <row r="234" spans="33:34" ht="12.75">
      <c r="AG234" s="36"/>
      <c r="AH234" s="36"/>
    </row>
    <row r="235" spans="33:34" ht="12.75">
      <c r="AG235" s="36"/>
      <c r="AH235" s="36"/>
    </row>
  </sheetData>
  <sheetProtection password="C935" sheet="1" objects="1" scenarios="1"/>
  <mergeCells count="37"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C7:AD7"/>
    <mergeCell ref="AF7:AG7"/>
    <mergeCell ref="AI7:AJ7"/>
    <mergeCell ref="AL7:AM7"/>
    <mergeCell ref="B8:C8"/>
    <mergeCell ref="E8:F8"/>
    <mergeCell ref="H8:I8"/>
    <mergeCell ref="K8:L8"/>
    <mergeCell ref="N8:O8"/>
    <mergeCell ref="Q8:R8"/>
    <mergeCell ref="T8:U8"/>
    <mergeCell ref="W8:X8"/>
    <mergeCell ref="AL8:AM8"/>
    <mergeCell ref="Z8:AA8"/>
    <mergeCell ref="AC8:AD8"/>
    <mergeCell ref="AF8:AG8"/>
    <mergeCell ref="AI8:AJ8"/>
  </mergeCells>
  <printOptions horizontalCentered="1"/>
  <pageMargins left="0.2" right="0.25" top="0.87" bottom="0.88" header="0.67" footer="0.5"/>
  <pageSetup fitToHeight="1" fitToWidth="1" horizontalDpi="600" verticalDpi="600" orientation="landscape" scale="65" r:id="rId1"/>
  <headerFooter alignWithMargins="0">
    <oddFooter>&amp;L&amp;"Arial,Italic"&amp;9MSDE-DBS   11 / 2006
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workbookViewId="0" topLeftCell="A1">
      <selection activeCell="A41" sqref="A41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9.00390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2.140625" style="10" customWidth="1"/>
    <col min="27" max="16384" width="9.140625" style="10" customWidth="1"/>
  </cols>
  <sheetData>
    <row r="1" spans="1:25" ht="12.75">
      <c r="A1" s="181" t="s">
        <v>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3" spans="1:25" ht="12.75">
      <c r="A3" s="182" t="s">
        <v>148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5" spans="1:26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7:12" ht="15" customHeight="1" thickTop="1">
      <c r="G6" s="180" t="s">
        <v>80</v>
      </c>
      <c r="H6" s="180"/>
      <c r="I6" s="180"/>
      <c r="J6" s="180"/>
      <c r="K6" s="180"/>
      <c r="L6" s="90"/>
    </row>
    <row r="7" spans="1:25" ht="12.75">
      <c r="A7" s="3" t="s">
        <v>82</v>
      </c>
      <c r="C7" s="52"/>
      <c r="D7" s="52"/>
      <c r="E7" s="183" t="s">
        <v>2</v>
      </c>
      <c r="F7" s="183"/>
      <c r="G7" s="52"/>
      <c r="H7" s="52"/>
      <c r="I7" s="184" t="s">
        <v>6</v>
      </c>
      <c r="J7" s="184"/>
      <c r="K7" s="183" t="s">
        <v>8</v>
      </c>
      <c r="L7" s="183"/>
      <c r="M7" s="52"/>
      <c r="N7" s="52"/>
      <c r="O7" s="183" t="s">
        <v>12</v>
      </c>
      <c r="P7" s="183"/>
      <c r="Q7" s="52"/>
      <c r="R7" s="52"/>
      <c r="S7" s="183" t="s">
        <v>12</v>
      </c>
      <c r="T7" s="183"/>
      <c r="U7" s="52"/>
      <c r="V7" s="52"/>
      <c r="W7" s="183" t="s">
        <v>21</v>
      </c>
      <c r="X7" s="183"/>
      <c r="Y7" s="52"/>
    </row>
    <row r="8" spans="1:26" ht="12.75">
      <c r="A8" t="s">
        <v>11</v>
      </c>
      <c r="B8" s="55" t="s">
        <v>52</v>
      </c>
      <c r="C8" s="183" t="s">
        <v>0</v>
      </c>
      <c r="D8" s="183"/>
      <c r="E8" s="183" t="s">
        <v>0</v>
      </c>
      <c r="F8" s="183"/>
      <c r="G8" s="183" t="s">
        <v>5</v>
      </c>
      <c r="H8" s="183"/>
      <c r="I8" s="183" t="s">
        <v>3</v>
      </c>
      <c r="J8" s="183"/>
      <c r="K8" s="183" t="s">
        <v>3</v>
      </c>
      <c r="L8" s="183"/>
      <c r="M8" s="183" t="s">
        <v>10</v>
      </c>
      <c r="N8" s="183"/>
      <c r="O8" s="183" t="s">
        <v>14</v>
      </c>
      <c r="P8" s="183"/>
      <c r="Q8" s="183" t="s">
        <v>16</v>
      </c>
      <c r="R8" s="183"/>
      <c r="S8" s="183" t="s">
        <v>17</v>
      </c>
      <c r="T8" s="183"/>
      <c r="U8" s="183" t="s">
        <v>81</v>
      </c>
      <c r="V8" s="183"/>
      <c r="W8" s="183" t="s">
        <v>22</v>
      </c>
      <c r="X8" s="183"/>
      <c r="Y8" s="183" t="s">
        <v>23</v>
      </c>
      <c r="Z8" s="183"/>
    </row>
    <row r="9" spans="1:26" ht="12.75">
      <c r="A9" s="8" t="s">
        <v>83</v>
      </c>
      <c r="B9" s="56" t="s">
        <v>84</v>
      </c>
      <c r="C9" s="180" t="s">
        <v>1</v>
      </c>
      <c r="D9" s="180"/>
      <c r="E9" s="180" t="s">
        <v>1</v>
      </c>
      <c r="F9" s="180"/>
      <c r="G9" s="180" t="s">
        <v>4</v>
      </c>
      <c r="H9" s="180"/>
      <c r="I9" s="180" t="s">
        <v>7</v>
      </c>
      <c r="J9" s="180"/>
      <c r="K9" s="180" t="s">
        <v>9</v>
      </c>
      <c r="L9" s="180"/>
      <c r="M9" s="180" t="s">
        <v>11</v>
      </c>
      <c r="N9" s="180"/>
      <c r="O9" s="180" t="s">
        <v>15</v>
      </c>
      <c r="P9" s="180"/>
      <c r="Q9" s="180" t="s">
        <v>15</v>
      </c>
      <c r="R9" s="180"/>
      <c r="S9" s="180" t="s">
        <v>18</v>
      </c>
      <c r="T9" s="180"/>
      <c r="U9" s="180" t="s">
        <v>20</v>
      </c>
      <c r="V9" s="180"/>
      <c r="W9" s="180" t="s">
        <v>20</v>
      </c>
      <c r="X9" s="180"/>
      <c r="Y9" s="180" t="s">
        <v>24</v>
      </c>
      <c r="Z9" s="180"/>
    </row>
    <row r="10" spans="1:25" s="53" customFormat="1" ht="12.75">
      <c r="A10" s="80" t="s">
        <v>51</v>
      </c>
      <c r="B10" s="53">
        <f>SUM(C10:Y10)</f>
        <v>594.3864483678244</v>
      </c>
      <c r="C10" s="10">
        <f>Tbl5a!C10/Tbl11!C9</f>
        <v>17.73427750703199</v>
      </c>
      <c r="E10" s="10">
        <f>Tbl5a!E10/Tbl11!C9</f>
        <v>16.228253281696166</v>
      </c>
      <c r="G10" s="10">
        <f>Tbl5a!G10/Tbl11!C9</f>
        <v>174.1041414433721</v>
      </c>
      <c r="I10" s="10">
        <f>Tbl5a!I10/Tbl11!C9</f>
        <v>45.12077980004499</v>
      </c>
      <c r="K10" s="10">
        <f>Tbl5a!K10/Tbl11!C9</f>
        <v>41.567918726583635</v>
      </c>
      <c r="M10" s="10">
        <f>Tbl5a!M10/Tbl11!C9</f>
        <v>181.4730177356547</v>
      </c>
      <c r="O10" s="10">
        <f>Tbl5a!O10/Tbl11!C9</f>
        <v>5.1579784265459026</v>
      </c>
      <c r="Q10" s="10">
        <f>Tbl5a!Q10/Tbl11!C9</f>
        <v>2.8702375985176767</v>
      </c>
      <c r="S10" s="10">
        <f>Tbl5a!S10/Tbl11!C9</f>
        <v>7.67461315638926</v>
      </c>
      <c r="U10" s="10">
        <f>Tbl5a!U10/Tbl11!C9</f>
        <v>0.7146370225761604</v>
      </c>
      <c r="W10" s="10">
        <f>Tbl5a!W10/Tbl11!C9</f>
        <v>0.5206653236872237</v>
      </c>
      <c r="Y10" s="10">
        <f>Tbl5a!Y10/Tbl11!C9</f>
        <v>101.21992834572458</v>
      </c>
    </row>
    <row r="11" ht="12.75">
      <c r="A11" s="3"/>
    </row>
    <row r="12" spans="1:25" ht="12.75">
      <c r="A12" s="3" t="s">
        <v>27</v>
      </c>
      <c r="B12" s="10">
        <f>SUM(C12:Y12)</f>
        <v>1007.1240250300891</v>
      </c>
      <c r="C12" s="10">
        <f>Tbl5a!C12/Tbl11!C11</f>
        <v>0</v>
      </c>
      <c r="E12" s="10">
        <f>Tbl5a!E12/Tbl11!C11</f>
        <v>10.560055020346065</v>
      </c>
      <c r="G12" s="10">
        <f>Tbl5a!G12/Tbl11!C11</f>
        <v>352.12657076314673</v>
      </c>
      <c r="I12" s="10">
        <f>Tbl5a!I12/Tbl11!C11</f>
        <v>65.04966524079217</v>
      </c>
      <c r="K12" s="10">
        <f>Tbl5a!K12/Tbl11!C11</f>
        <v>52.409794246830856</v>
      </c>
      <c r="M12" s="10">
        <f>Tbl5a!M12/Tbl11!C11</f>
        <v>324.22640351379937</v>
      </c>
      <c r="O12" s="10">
        <f>Tbl5a!O12/Tbl11!C11</f>
        <v>0</v>
      </c>
      <c r="Q12" s="10">
        <f>Tbl5a!Q12/Tbl11!C11</f>
        <v>2.188309218513096</v>
      </c>
      <c r="S12" s="10">
        <f>Tbl5a!S12/Tbl11!C11</f>
        <v>5.085542049403686</v>
      </c>
      <c r="U12" s="10">
        <f>Tbl5a!U12/Tbl11!C11</f>
        <v>0</v>
      </c>
      <c r="W12" s="10">
        <f>Tbl5a!W12/Tbl11!C11</f>
        <v>0</v>
      </c>
      <c r="Y12" s="10">
        <f>Tbl5a!Y12/Tbl11!C11</f>
        <v>195.4776849772572</v>
      </c>
    </row>
    <row r="13" spans="1:25" ht="12.75">
      <c r="A13" s="3" t="s">
        <v>28</v>
      </c>
      <c r="B13" s="10">
        <f aca="true" t="shared" si="0" ref="B13:B39">SUM(C13:Y13)</f>
        <v>474.9213803335159</v>
      </c>
      <c r="C13" s="10">
        <f>Tbl5a!C13/Tbl11!C12</f>
        <v>12.258958554602291</v>
      </c>
      <c r="E13" s="10">
        <f>Tbl5a!E13/Tbl11!C12</f>
        <v>8.240148154653186</v>
      </c>
      <c r="G13" s="10">
        <f>Tbl5a!G13/Tbl11!C12</f>
        <v>142.97929892492567</v>
      </c>
      <c r="I13" s="10">
        <f>Tbl5a!I13/Tbl11!C12</f>
        <v>19.879542299108277</v>
      </c>
      <c r="K13" s="10">
        <f>Tbl5a!K13/Tbl11!C12</f>
        <v>19.748871232368913</v>
      </c>
      <c r="M13" s="10">
        <f>Tbl5a!M13/Tbl11!C12</f>
        <v>168.19300298229987</v>
      </c>
      <c r="O13" s="10">
        <f>Tbl5a!O13/Tbl11!C12</f>
        <v>1.8275581927301727</v>
      </c>
      <c r="Q13" s="10">
        <f>Tbl5a!Q13/Tbl11!C12</f>
        <v>0</v>
      </c>
      <c r="S13" s="10">
        <f>Tbl5a!S13/Tbl11!C12</f>
        <v>3.461406901976955</v>
      </c>
      <c r="U13" s="10">
        <f>Tbl5a!U13/Tbl11!C12</f>
        <v>0</v>
      </c>
      <c r="W13" s="10">
        <f>Tbl5a!W13/Tbl11!C12</f>
        <v>0</v>
      </c>
      <c r="Y13" s="10">
        <f>Tbl5a!Y13/Tbl11!C12</f>
        <v>98.33259309085058</v>
      </c>
    </row>
    <row r="14" spans="1:25" ht="12.75">
      <c r="A14" s="3" t="s">
        <v>50</v>
      </c>
      <c r="B14" s="10">
        <f t="shared" si="0"/>
        <v>1313.1674862181121</v>
      </c>
      <c r="C14" s="10">
        <f>Tbl5a!C14/Tbl11!C13</f>
        <v>82.63851519329309</v>
      </c>
      <c r="E14" s="10">
        <f>Tbl5a!E14/Tbl11!C13</f>
        <v>35.60887195932401</v>
      </c>
      <c r="G14" s="10">
        <f>Tbl5a!G14/Tbl11!C13</f>
        <v>382.9027312694755</v>
      </c>
      <c r="I14" s="10">
        <f>Tbl5a!I14/Tbl11!C13</f>
        <v>166.38906792271715</v>
      </c>
      <c r="K14" s="10">
        <f>Tbl5a!K14/Tbl11!C13</f>
        <v>174.37091912166</v>
      </c>
      <c r="M14" s="10">
        <f>Tbl5a!M14/Tbl11!C13</f>
        <v>271.2470725693363</v>
      </c>
      <c r="O14" s="10">
        <f>Tbl5a!O14/Tbl11!C13</f>
        <v>10.283996363835284</v>
      </c>
      <c r="Q14" s="10">
        <f>Tbl5a!Q14/Tbl11!C13</f>
        <v>0</v>
      </c>
      <c r="S14" s="10">
        <f>Tbl5a!S14/Tbl11!C13</f>
        <v>12.350472579388022</v>
      </c>
      <c r="U14" s="10">
        <f>Tbl5a!U14/Tbl11!C13</f>
        <v>1.6576482888992374</v>
      </c>
      <c r="W14" s="10">
        <f>Tbl5a!W14/Tbl11!C13</f>
        <v>0</v>
      </c>
      <c r="Y14" s="10">
        <f>Tbl5a!Y14/Tbl11!C13</f>
        <v>175.71819095018344</v>
      </c>
    </row>
    <row r="15" spans="1:25" ht="12.75">
      <c r="A15" s="3" t="s">
        <v>29</v>
      </c>
      <c r="B15" s="10">
        <f t="shared" si="0"/>
        <v>559.015734419723</v>
      </c>
      <c r="C15" s="10">
        <f>Tbl5a!C15/Tbl11!C14</f>
        <v>28.109552610401675</v>
      </c>
      <c r="E15" s="10">
        <f>Tbl5a!E15/Tbl11!C14</f>
        <v>8.199955589337748</v>
      </c>
      <c r="G15" s="10">
        <f>Tbl5a!G15/Tbl11!C14</f>
        <v>157.28403103522757</v>
      </c>
      <c r="I15" s="10">
        <f>Tbl5a!I15/Tbl11!C14</f>
        <v>48.584128337127034</v>
      </c>
      <c r="K15" s="10">
        <f>Tbl5a!K15/Tbl11!C14</f>
        <v>29.198191067591466</v>
      </c>
      <c r="M15" s="10">
        <f>Tbl5a!M15/Tbl11!C14</f>
        <v>147.24151211107298</v>
      </c>
      <c r="O15" s="10">
        <f>Tbl5a!O15/Tbl11!C14</f>
        <v>12.797158051687342</v>
      </c>
      <c r="Q15" s="10">
        <f>Tbl5a!Q15/Tbl11!C14</f>
        <v>11.528169215378567</v>
      </c>
      <c r="S15" s="10">
        <f>Tbl5a!S15/Tbl11!C14</f>
        <v>14.513965178445336</v>
      </c>
      <c r="U15" s="10">
        <f>Tbl5a!U15/Tbl11!C14</f>
        <v>0.7536173093992659</v>
      </c>
      <c r="W15" s="10">
        <f>Tbl5a!W15/Tbl11!C14</f>
        <v>3.683513390830518</v>
      </c>
      <c r="Y15" s="10">
        <f>Tbl5a!Y15/Tbl11!C14</f>
        <v>97.12194052322343</v>
      </c>
    </row>
    <row r="16" spans="1:25" ht="12.75">
      <c r="A16" s="3" t="s">
        <v>30</v>
      </c>
      <c r="B16" s="10">
        <f t="shared" si="0"/>
        <v>397.16657273800433</v>
      </c>
      <c r="C16" s="10">
        <f>Tbl5a!C16/Tbl11!C15</f>
        <v>1.4672601383071768</v>
      </c>
      <c r="E16" s="10">
        <f>Tbl5a!E16/Tbl11!C15</f>
        <v>3.8131794472000675</v>
      </c>
      <c r="G16" s="10">
        <f>Tbl5a!G16/Tbl11!C15</f>
        <v>108.1687137055809</v>
      </c>
      <c r="I16" s="10">
        <f>Tbl5a!I16/Tbl11!C15</f>
        <v>12.405592761253875</v>
      </c>
      <c r="K16" s="10">
        <f>Tbl5a!K16/Tbl11!C15</f>
        <v>10.60106641453739</v>
      </c>
      <c r="M16" s="10">
        <f>Tbl5a!M16/Tbl11!C15</f>
        <v>172.71271046275612</v>
      </c>
      <c r="O16" s="10">
        <f>Tbl5a!O16/Tbl11!C15</f>
        <v>0</v>
      </c>
      <c r="Q16" s="10">
        <f>Tbl5a!Q16/Tbl11!C15</f>
        <v>7.27948273266896</v>
      </c>
      <c r="S16" s="10">
        <f>Tbl5a!S16/Tbl11!C15</f>
        <v>0.8926909562518351</v>
      </c>
      <c r="U16" s="10">
        <f>Tbl5a!U16/Tbl11!C15</f>
        <v>0.07906528382866994</v>
      </c>
      <c r="W16" s="10">
        <f>Tbl5a!W16/Tbl11!C15</f>
        <v>0</v>
      </c>
      <c r="Y16" s="10">
        <f>Tbl5a!Y16/Tbl11!C15</f>
        <v>79.74681083561933</v>
      </c>
    </row>
    <row r="17" ht="12.75">
      <c r="A17" s="3"/>
    </row>
    <row r="18" spans="1:25" ht="12.75">
      <c r="A18" s="3" t="s">
        <v>31</v>
      </c>
      <c r="B18" s="10">
        <f t="shared" si="0"/>
        <v>748.1107914482006</v>
      </c>
      <c r="C18" s="10">
        <f>Tbl5a!C18/Tbl11!C17</f>
        <v>12.805218494143224</v>
      </c>
      <c r="E18" s="10">
        <f>Tbl5a!E18/Tbl11!C17</f>
        <v>21.039070871480263</v>
      </c>
      <c r="G18" s="10">
        <f>Tbl5a!G18/Tbl11!C17</f>
        <v>199.81745554656678</v>
      </c>
      <c r="I18" s="10">
        <f>Tbl5a!I18/Tbl11!C17</f>
        <v>63.07221068234628</v>
      </c>
      <c r="K18" s="10">
        <f>Tbl5a!K18/Tbl11!C17</f>
        <v>62.80121086530445</v>
      </c>
      <c r="M18" s="10">
        <f>Tbl5a!M18/Tbl11!C17</f>
        <v>216.94124139850146</v>
      </c>
      <c r="O18" s="10">
        <f>Tbl5a!O18/Tbl11!C17</f>
        <v>10.23333035185092</v>
      </c>
      <c r="Q18" s="10">
        <f>Tbl5a!Q18/Tbl11!C17</f>
        <v>23.73279917063141</v>
      </c>
      <c r="S18" s="10">
        <f>Tbl5a!S18/Tbl11!C17</f>
        <v>18.57035789057537</v>
      </c>
      <c r="U18" s="10">
        <f>Tbl5a!U18/Tbl11!C17</f>
        <v>1.4109846420006513</v>
      </c>
      <c r="W18" s="10">
        <f>Tbl5a!W18/Tbl11!C17</f>
        <v>0</v>
      </c>
      <c r="Y18" s="10">
        <f>Tbl5a!Y18/Tbl11!C17</f>
        <v>117.68691153479985</v>
      </c>
    </row>
    <row r="19" spans="1:25" ht="12.75">
      <c r="A19" s="3" t="s">
        <v>32</v>
      </c>
      <c r="B19" s="10">
        <f t="shared" si="0"/>
        <v>396.8143776726292</v>
      </c>
      <c r="C19" s="10">
        <f>Tbl5a!C19/Tbl11!C18</f>
        <v>8.721689443446062</v>
      </c>
      <c r="E19" s="10">
        <f>Tbl5a!E19/Tbl11!C18</f>
        <v>19.692011644434867</v>
      </c>
      <c r="G19" s="10">
        <f>Tbl5a!G19/Tbl11!C18</f>
        <v>89.11064713338531</v>
      </c>
      <c r="I19" s="10">
        <f>Tbl5a!I19/Tbl11!C18</f>
        <v>16.12748657573416</v>
      </c>
      <c r="K19" s="10">
        <f>Tbl5a!K19/Tbl11!C18</f>
        <v>24.539465459543738</v>
      </c>
      <c r="M19" s="10">
        <f>Tbl5a!M19/Tbl11!C18</f>
        <v>171.913240173511</v>
      </c>
      <c r="O19" s="10">
        <f>Tbl5a!O19/Tbl11!C18</f>
        <v>0</v>
      </c>
      <c r="Q19" s="10">
        <f>Tbl5a!Q19/Tbl11!C18</f>
        <v>1.4883625263383542</v>
      </c>
      <c r="S19" s="10">
        <f>Tbl5a!S19/Tbl11!C18</f>
        <v>4.399444820392526</v>
      </c>
      <c r="U19" s="10">
        <f>Tbl5a!U19/Tbl11!C18</f>
        <v>0</v>
      </c>
      <c r="W19" s="10">
        <f>Tbl5a!W19/Tbl11!C18</f>
        <v>0</v>
      </c>
      <c r="Y19" s="10">
        <f>Tbl5a!Y19/Tbl11!C18</f>
        <v>60.82202989584312</v>
      </c>
    </row>
    <row r="20" spans="1:25" ht="12.75">
      <c r="A20" s="3" t="s">
        <v>33</v>
      </c>
      <c r="B20" s="10">
        <f t="shared" si="0"/>
        <v>529.9371898348849</v>
      </c>
      <c r="C20" s="10">
        <f>Tbl5a!C20/Tbl11!C19</f>
        <v>12.06346649025488</v>
      </c>
      <c r="E20" s="10">
        <f>Tbl5a!E20/Tbl11!C19</f>
        <v>8.763130363241576</v>
      </c>
      <c r="G20" s="10">
        <f>Tbl5a!G20/Tbl11!C19</f>
        <v>146.56849126369983</v>
      </c>
      <c r="I20" s="10">
        <f>Tbl5a!I20/Tbl11!C19</f>
        <v>12.73844137086113</v>
      </c>
      <c r="K20" s="10">
        <f>Tbl5a!K20/Tbl11!C19</f>
        <v>18.766542955737307</v>
      </c>
      <c r="M20" s="10">
        <f>Tbl5a!M20/Tbl11!C19</f>
        <v>203.1704897077256</v>
      </c>
      <c r="O20" s="10">
        <f>Tbl5a!O20/Tbl11!C19</f>
        <v>3.7661842128197347</v>
      </c>
      <c r="Q20" s="10">
        <f>Tbl5a!Q20/Tbl11!C19</f>
        <v>6.005878710226079</v>
      </c>
      <c r="S20" s="10">
        <f>Tbl5a!S20/Tbl11!C19</f>
        <v>16.03695407278139</v>
      </c>
      <c r="U20" s="10">
        <f>Tbl5a!U20/Tbl11!C19</f>
        <v>0</v>
      </c>
      <c r="W20" s="10">
        <f>Tbl5a!W20/Tbl11!C19</f>
        <v>0</v>
      </c>
      <c r="Y20" s="10">
        <f>Tbl5a!Y20/Tbl11!C19</f>
        <v>102.05761068753739</v>
      </c>
    </row>
    <row r="21" spans="1:25" ht="12.75">
      <c r="A21" s="3" t="s">
        <v>34</v>
      </c>
      <c r="B21" s="10">
        <f t="shared" si="0"/>
        <v>428.0177130864674</v>
      </c>
      <c r="C21" s="10">
        <f>Tbl5a!C21/Tbl11!C20</f>
        <v>4.477855331314162</v>
      </c>
      <c r="E21" s="10">
        <f>Tbl5a!E21/Tbl11!C20</f>
        <v>12.54545775390724</v>
      </c>
      <c r="G21" s="10">
        <f>Tbl5a!G21/Tbl11!C20</f>
        <v>120.43707818764064</v>
      </c>
      <c r="I21" s="10">
        <f>Tbl5a!I21/Tbl11!C20</f>
        <v>17.26089675418736</v>
      </c>
      <c r="K21" s="10">
        <f>Tbl5a!K21/Tbl11!C20</f>
        <v>8.21427319359298</v>
      </c>
      <c r="M21" s="10">
        <f>Tbl5a!M21/Tbl11!C20</f>
        <v>175.35767610237772</v>
      </c>
      <c r="O21" s="10">
        <f>Tbl5a!O21/Tbl11!C20</f>
        <v>13.811068898853275</v>
      </c>
      <c r="Q21" s="10">
        <f>Tbl5a!Q21/Tbl11!C20</f>
        <v>0</v>
      </c>
      <c r="S21" s="10">
        <f>Tbl5a!S21/Tbl11!C20</f>
        <v>6.042630242164788</v>
      </c>
      <c r="U21" s="10">
        <f>Tbl5a!U21/Tbl11!C20</f>
        <v>0.02710524021021114</v>
      </c>
      <c r="W21" s="10">
        <f>Tbl5a!W21/Tbl11!C20</f>
        <v>0</v>
      </c>
      <c r="Y21" s="10">
        <f>Tbl5a!Y21/Tbl11!C20</f>
        <v>69.84367138221906</v>
      </c>
    </row>
    <row r="22" spans="1:25" ht="12.75">
      <c r="A22" s="3" t="s">
        <v>35</v>
      </c>
      <c r="B22" s="10">
        <f t="shared" si="0"/>
        <v>967.4386523783157</v>
      </c>
      <c r="C22" s="10">
        <f>Tbl5a!C22/Tbl11!C21</f>
        <v>22.70859798269329</v>
      </c>
      <c r="E22" s="10">
        <f>Tbl5a!E22/Tbl11!C21</f>
        <v>14.565977221154577</v>
      </c>
      <c r="G22" s="10">
        <f>Tbl5a!G22/Tbl11!C21</f>
        <v>339.86467758922083</v>
      </c>
      <c r="I22" s="10">
        <f>Tbl5a!I22/Tbl11!C21</f>
        <v>128.4018718174218</v>
      </c>
      <c r="K22" s="10">
        <f>Tbl5a!K22/Tbl11!C21</f>
        <v>66.54488778867139</v>
      </c>
      <c r="M22" s="10">
        <f>Tbl5a!M22/Tbl11!C21</f>
        <v>236.84378793307494</v>
      </c>
      <c r="O22" s="10">
        <f>Tbl5a!O22/Tbl11!C21</f>
        <v>0</v>
      </c>
      <c r="Q22" s="10">
        <f>Tbl5a!Q22/Tbl11!C21</f>
        <v>0</v>
      </c>
      <c r="S22" s="10">
        <f>Tbl5a!S22/Tbl11!C21</f>
        <v>10.082839864065232</v>
      </c>
      <c r="U22" s="10">
        <f>Tbl5a!U22/Tbl11!C21</f>
        <v>1.455364103232251</v>
      </c>
      <c r="W22" s="10">
        <f>Tbl5a!W22/Tbl11!C21</f>
        <v>0</v>
      </c>
      <c r="Y22" s="10">
        <f>Tbl5a!Y22/Tbl11!C21</f>
        <v>146.97064807878138</v>
      </c>
    </row>
    <row r="23" ht="12.75">
      <c r="A23" s="3"/>
    </row>
    <row r="24" spans="1:25" ht="12.75">
      <c r="A24" s="3" t="s">
        <v>36</v>
      </c>
      <c r="B24" s="10">
        <f t="shared" si="0"/>
        <v>359.4683135733721</v>
      </c>
      <c r="C24" s="10">
        <f>Tbl5a!C24/Tbl11!C23</f>
        <v>0.33087786784814294</v>
      </c>
      <c r="E24" s="10">
        <f>Tbl5a!E24/Tbl11!C23</f>
        <v>8.752850956407142</v>
      </c>
      <c r="G24" s="10">
        <f>Tbl5a!G24/Tbl11!C23</f>
        <v>78.0016809597093</v>
      </c>
      <c r="I24" s="10">
        <f>Tbl5a!I24/Tbl11!C23</f>
        <v>14.863018958976534</v>
      </c>
      <c r="K24" s="10">
        <f>Tbl5a!K24/Tbl11!C23</f>
        <v>14.3242542644647</v>
      </c>
      <c r="M24" s="10">
        <f>Tbl5a!M24/Tbl11!C23</f>
        <v>173.7218226498542</v>
      </c>
      <c r="O24" s="10">
        <f>Tbl5a!O24/Tbl11!C23</f>
        <v>2.169766808130493</v>
      </c>
      <c r="Q24" s="10">
        <f>Tbl5a!Q24/Tbl11!C23</f>
        <v>0</v>
      </c>
      <c r="S24" s="10">
        <f>Tbl5a!S24/Tbl11!C23</f>
        <v>2.060796888551411</v>
      </c>
      <c r="U24" s="10">
        <f>Tbl5a!U25/Tbl11!C23</f>
        <v>0.06364699930968842</v>
      </c>
      <c r="W24" s="10">
        <f>Tbl5a!W24/Tbl11!C23</f>
        <v>1.2717273345530173</v>
      </c>
      <c r="Y24" s="10">
        <f>Tbl5a!Y24/Tbl11!C23</f>
        <v>63.90786988556746</v>
      </c>
    </row>
    <row r="25" spans="1:25" ht="12.75">
      <c r="A25" s="3" t="s">
        <v>37</v>
      </c>
      <c r="B25" s="10">
        <f t="shared" si="0"/>
        <v>755.1382800930822</v>
      </c>
      <c r="C25" s="10">
        <f>Tbl5a!C25/Tbl11!C24</f>
        <v>16.210547916225934</v>
      </c>
      <c r="E25" s="10">
        <f>Tbl5a!E25/Tbl11!C24</f>
        <v>15.783363655595517</v>
      </c>
      <c r="G25" s="10">
        <f>Tbl5a!G25/Tbl11!C24</f>
        <v>338.26853395388196</v>
      </c>
      <c r="I25" s="10">
        <f>Tbl5a!I25/Tbl11!C24</f>
        <v>44.506363444044844</v>
      </c>
      <c r="K25" s="10">
        <f>Tbl5a!K25/Tbl11!C24</f>
        <v>14.781440660038077</v>
      </c>
      <c r="M25" s="10">
        <f>Tbl5a!M25/Tbl11!C24</f>
        <v>167.26283054791622</v>
      </c>
      <c r="O25" s="10">
        <f>Tbl5a!O25/Tbl11!C24</f>
        <v>0</v>
      </c>
      <c r="Q25" s="10">
        <f>Tbl5a!Q25/Tbl11!C24</f>
        <v>0.007404273323460969</v>
      </c>
      <c r="S25" s="10">
        <f>Tbl5a!S25/Tbl11!C24</f>
        <v>1.55044002538608</v>
      </c>
      <c r="U25" s="10">
        <f>Tbl5a!U26/Tbl11!C24</f>
        <v>0</v>
      </c>
      <c r="W25" s="10">
        <f>Tbl5a!W25/Tbl11!C24</f>
        <v>0</v>
      </c>
      <c r="Y25" s="10">
        <f>Tbl5a!Y25/Tbl11!C24</f>
        <v>156.7673556166702</v>
      </c>
    </row>
    <row r="26" spans="1:25" ht="12.75">
      <c r="A26" s="3" t="s">
        <v>38</v>
      </c>
      <c r="B26" s="10">
        <f t="shared" si="0"/>
        <v>406.5075998267354</v>
      </c>
      <c r="C26" s="10">
        <f>Tbl5a!C26/Tbl11!C25</f>
        <v>6.724073682752075</v>
      </c>
      <c r="E26" s="10">
        <f>Tbl5a!E26/Tbl11!C25</f>
        <v>8.529800550736763</v>
      </c>
      <c r="G26" s="10">
        <f>Tbl5a!G26/Tbl11!C25</f>
        <v>106.05967003631993</v>
      </c>
      <c r="I26" s="10">
        <f>Tbl5a!I26/Tbl11!C25</f>
        <v>13.14408114491678</v>
      </c>
      <c r="K26" s="10">
        <f>Tbl5a!K26/Tbl11!C25</f>
        <v>16.852821514255325</v>
      </c>
      <c r="M26" s="10">
        <f>Tbl5a!M26/Tbl11!C25</f>
        <v>162.73658940822975</v>
      </c>
      <c r="O26" s="10">
        <f>Tbl5a!O26/Tbl11!C25</f>
        <v>0</v>
      </c>
      <c r="Q26" s="10">
        <f>Tbl5a!Q26/Tbl11!C25</f>
        <v>0.9203374938139062</v>
      </c>
      <c r="S26" s="10">
        <f>Tbl5a!S26/Tbl11!C25</f>
        <v>0.21114084155511062</v>
      </c>
      <c r="U26" s="10">
        <f>Tbl5a!U26/Tbl11!C25</f>
        <v>0</v>
      </c>
      <c r="W26" s="10">
        <f>Tbl5a!W26/Tbl11!C25</f>
        <v>0</v>
      </c>
      <c r="Y26" s="10">
        <f>Tbl5a!Y26/Tbl11!C25</f>
        <v>91.32908515415576</v>
      </c>
    </row>
    <row r="27" spans="1:25" ht="12.75">
      <c r="A27" s="3" t="s">
        <v>39</v>
      </c>
      <c r="B27" s="10">
        <f t="shared" si="0"/>
        <v>304.8775732230135</v>
      </c>
      <c r="C27" s="10">
        <f>Tbl5a!C27/Tbl11!C26</f>
        <v>2.92406320663159</v>
      </c>
      <c r="E27" s="10">
        <f>Tbl5a!E27/Tbl11!C26</f>
        <v>6.702548610419077</v>
      </c>
      <c r="G27" s="10">
        <f>Tbl5a!G27/Tbl11!C26</f>
        <v>55.2181407331945</v>
      </c>
      <c r="I27" s="10">
        <f>Tbl5a!I27/Tbl11!C26</f>
        <v>10.425437840736524</v>
      </c>
      <c r="K27" s="10">
        <f>Tbl5a!K27/Tbl11!C26</f>
        <v>20.268770187492912</v>
      </c>
      <c r="M27" s="10">
        <f>Tbl5a!M27/Tbl11!C26</f>
        <v>158.20456316429016</v>
      </c>
      <c r="O27" s="10">
        <f>Tbl5a!O27/Tbl11!C26</f>
        <v>1.6604581479000382</v>
      </c>
      <c r="Q27" s="10">
        <f>Tbl5a!Q27/Tbl11!C26</f>
        <v>0.8351130905497913</v>
      </c>
      <c r="S27" s="10">
        <f>Tbl5a!S27/Tbl11!C26</f>
        <v>1.3215712737309606</v>
      </c>
      <c r="U27" s="10">
        <f>Tbl5a!U27/Tbl11!C26</f>
        <v>0</v>
      </c>
      <c r="W27" s="10">
        <f>Tbl5a!W27/Tbl11!C26</f>
        <v>0</v>
      </c>
      <c r="Y27" s="10">
        <f>Tbl5a!Y27/Tbl11!C26</f>
        <v>47.31690696806786</v>
      </c>
    </row>
    <row r="28" spans="1:25" ht="12.75">
      <c r="A28" s="3" t="s">
        <v>40</v>
      </c>
      <c r="B28" s="10">
        <f t="shared" si="0"/>
        <v>926.2018006540467</v>
      </c>
      <c r="C28" s="10">
        <f>Tbl5a!C28/Tbl11!C27</f>
        <v>15.057164536340432</v>
      </c>
      <c r="E28" s="10">
        <f>Tbl5a!E28/Tbl11!C27</f>
        <v>3.2903703246574723</v>
      </c>
      <c r="G28" s="10">
        <f>Tbl5a!G28/Tbl11!C27</f>
        <v>354.1638748782325</v>
      </c>
      <c r="I28" s="10">
        <f>Tbl5a!I28/Tbl11!C27</f>
        <v>69.79932693852878</v>
      </c>
      <c r="K28" s="10">
        <f>Tbl5a!K28/Tbl11!C27</f>
        <v>40.81417484770211</v>
      </c>
      <c r="M28" s="10">
        <f>Tbl5a!M28/Tbl11!C27</f>
        <v>292.7732222774611</v>
      </c>
      <c r="O28" s="10">
        <f>Tbl5a!O28/Tbl11!C27</f>
        <v>3.8006230023735608</v>
      </c>
      <c r="Q28" s="10">
        <f>Tbl5a!Q28/Tbl11!C27</f>
        <v>0</v>
      </c>
      <c r="S28" s="10">
        <f>Tbl5a!S28/Tbl11!C27</f>
        <v>34.44795935302568</v>
      </c>
      <c r="U28" s="10">
        <f>Tbl5a!U28/Tbl11!C27</f>
        <v>0.20570059894382267</v>
      </c>
      <c r="W28" s="10">
        <f>Tbl5a!W28/Tbl11!C27</f>
        <v>0</v>
      </c>
      <c r="Y28" s="10">
        <f>Tbl5a!Y28/Tbl11!C27</f>
        <v>111.8493838967812</v>
      </c>
    </row>
    <row r="29" ht="12.75">
      <c r="A29" s="3"/>
    </row>
    <row r="30" spans="1:25" ht="12.75">
      <c r="A30" s="136" t="s">
        <v>110</v>
      </c>
      <c r="B30" s="10">
        <f t="shared" si="0"/>
        <v>505.95239634072135</v>
      </c>
      <c r="C30" s="10">
        <f>Tbl5a!C30/Tbl11!C29</f>
        <v>2.504214493811812</v>
      </c>
      <c r="E30" s="10">
        <f>Tbl5a!E30/Tbl11!C29</f>
        <v>16.315406346857507</v>
      </c>
      <c r="G30" s="10">
        <f>Tbl5a!G30/Tbl11!C29</f>
        <v>157.77343121710587</v>
      </c>
      <c r="I30" s="10">
        <f>Tbl5a!I30/Tbl11!C29</f>
        <v>21.57630912643173</v>
      </c>
      <c r="K30" s="10">
        <f>Tbl5a!K30/Tbl11!C29</f>
        <v>28.004856312855836</v>
      </c>
      <c r="M30" s="10">
        <f>Tbl5a!M30/Tbl11!C29</f>
        <v>168.17798428976823</v>
      </c>
      <c r="O30" s="10">
        <f>Tbl5a!O30/Tbl11!C29</f>
        <v>3.120262158553552</v>
      </c>
      <c r="Q30" s="10">
        <f>Tbl5a!Q30/Tbl11!C29</f>
        <v>0</v>
      </c>
      <c r="S30" s="10">
        <f>Tbl5a!S30/Tbl11!C29</f>
        <v>3.165784633953657</v>
      </c>
      <c r="U30" s="10">
        <f>Tbl5a!U30/Tbl11!C29</f>
        <v>0.860269020528909</v>
      </c>
      <c r="W30" s="10">
        <f>Tbl5a!W30/Tbl11!C29</f>
        <v>0</v>
      </c>
      <c r="Y30" s="10">
        <f>Tbl5a!Y30/Tbl11!C29</f>
        <v>104.45387874085422</v>
      </c>
    </row>
    <row r="31" spans="1:25" ht="12.75">
      <c r="A31" s="3" t="s">
        <v>42</v>
      </c>
      <c r="B31" s="10">
        <f t="shared" si="0"/>
        <v>544.745506869759</v>
      </c>
      <c r="C31" s="10">
        <f>Tbl5a!C31/Tbl11!C30</f>
        <v>10.049802074672613</v>
      </c>
      <c r="E31" s="10">
        <f>Tbl5a!E31/Tbl11!C30</f>
        <v>24.23308382988486</v>
      </c>
      <c r="G31" s="10">
        <f>Tbl5a!G31/Tbl11!C30</f>
        <v>164.89758695234744</v>
      </c>
      <c r="I31" s="10">
        <f>Tbl5a!I31/Tbl11!C30</f>
        <v>44.03664983541021</v>
      </c>
      <c r="K31" s="10">
        <f>Tbl5a!K31/Tbl11!C30</f>
        <v>25.65889388148981</v>
      </c>
      <c r="M31" s="10">
        <f>Tbl5a!M31/Tbl11!C30</f>
        <v>168.15664477744798</v>
      </c>
      <c r="O31" s="10">
        <f>Tbl5a!O31/Tbl11!C30</f>
        <v>5.48290064067918</v>
      </c>
      <c r="Q31" s="10">
        <f>Tbl5a!Q31/Tbl11!C30</f>
        <v>3.6367604889861487</v>
      </c>
      <c r="S31" s="10">
        <f>Tbl5a!S31/Tbl11!C30</f>
        <v>13.412525289785327</v>
      </c>
      <c r="U31" s="10">
        <f>Tbl5a!U30/Tbl11!C30</f>
        <v>0.8857627125297225</v>
      </c>
      <c r="W31" s="10">
        <f>Tbl5a!W31/Tbl11!C30</f>
        <v>0</v>
      </c>
      <c r="Y31" s="10">
        <f>Tbl5a!Y31/Tbl11!C30</f>
        <v>84.29489638652568</v>
      </c>
    </row>
    <row r="32" spans="1:25" ht="12.75">
      <c r="A32" s="3" t="s">
        <v>43</v>
      </c>
      <c r="B32" s="10">
        <f t="shared" si="0"/>
        <v>578.9876252613998</v>
      </c>
      <c r="C32" s="10">
        <f>Tbl5a!C32/Tbl11!C31</f>
        <v>10.8501025146696</v>
      </c>
      <c r="E32" s="10">
        <f>Tbl5a!E32/Tbl11!C31</f>
        <v>18.5272684249738</v>
      </c>
      <c r="G32" s="10">
        <f>Tbl5a!G32/Tbl11!C31</f>
        <v>181.9316999456637</v>
      </c>
      <c r="I32" s="10">
        <f>Tbl5a!I32/Tbl11!C31</f>
        <v>21.140954300565276</v>
      </c>
      <c r="K32" s="10">
        <f>Tbl5a!K32/Tbl11!C31</f>
        <v>24.405430112417463</v>
      </c>
      <c r="M32" s="10">
        <f>Tbl5a!M32/Tbl11!C31</f>
        <v>189.34126519996516</v>
      </c>
      <c r="O32" s="10">
        <f>Tbl5a!O32/Tbl11!C31</f>
        <v>0</v>
      </c>
      <c r="Q32" s="10">
        <f>Tbl5a!Q32/Tbl11!C31</f>
        <v>0.7705658634185213</v>
      </c>
      <c r="S32" s="10">
        <f>Tbl5a!S32/Tbl11!C31</f>
        <v>14.66449579542759</v>
      </c>
      <c r="U32" s="10">
        <f>Tbl5a!U31/Tbl11!C31</f>
        <v>23.544418506302662</v>
      </c>
      <c r="W32" s="10">
        <f>Tbl5a!W32/Tbl11!C31</f>
        <v>0</v>
      </c>
      <c r="Y32" s="10">
        <f>Tbl5a!Y32/Tbl11!C31</f>
        <v>93.81142459799607</v>
      </c>
    </row>
    <row r="33" spans="1:25" ht="12.75">
      <c r="A33" s="3" t="s">
        <v>44</v>
      </c>
      <c r="B33" s="10">
        <f t="shared" si="0"/>
        <v>553.0647624053927</v>
      </c>
      <c r="C33" s="10">
        <f>Tbl5a!C33/Tbl11!C32</f>
        <v>14.60053048990629</v>
      </c>
      <c r="E33" s="10">
        <f>Tbl5a!E33/Tbl11!C32</f>
        <v>12.626323771357889</v>
      </c>
      <c r="G33" s="10">
        <f>Tbl5a!G33/Tbl11!C32</f>
        <v>125.08822357558455</v>
      </c>
      <c r="I33" s="10">
        <f>Tbl5a!I33/Tbl11!C32</f>
        <v>52.87327163061367</v>
      </c>
      <c r="K33" s="10">
        <f>Tbl5a!K33/Tbl11!C32</f>
        <v>62.815014670364995</v>
      </c>
      <c r="M33" s="10">
        <f>Tbl5a!M33/Tbl11!C32</f>
        <v>184.93265349558772</v>
      </c>
      <c r="O33" s="10">
        <f>Tbl5a!O33/Tbl11!C32</f>
        <v>0.8556709210475009</v>
      </c>
      <c r="Q33" s="10">
        <f>Tbl5a!Q33/Tbl11!C32</f>
        <v>10.385299272107174</v>
      </c>
      <c r="S33" s="10">
        <f>Tbl5a!S33/Tbl11!C32</f>
        <v>1.4533018532165864</v>
      </c>
      <c r="U33" s="10">
        <f>Tbl5a!U33/Tbl11!C32</f>
        <v>0</v>
      </c>
      <c r="W33" s="10">
        <f>Tbl5a!W33/Tbl11!C32</f>
        <v>0</v>
      </c>
      <c r="Y33" s="10">
        <f>Tbl5a!Y33/Tbl11!C32</f>
        <v>87.4344727256064</v>
      </c>
    </row>
    <row r="34" spans="1:25" ht="12.75">
      <c r="A34" s="3" t="s">
        <v>45</v>
      </c>
      <c r="B34" s="10">
        <f t="shared" si="0"/>
        <v>1249.5831865369314</v>
      </c>
      <c r="C34" s="10">
        <f>Tbl5a!C34/Tbl11!C33</f>
        <v>8.796866933392431</v>
      </c>
      <c r="E34" s="10">
        <f>Tbl5a!E34/Tbl11!C33</f>
        <v>49.702592998901295</v>
      </c>
      <c r="G34" s="10">
        <f>Tbl5a!G34/Tbl11!C33</f>
        <v>442.74925524435315</v>
      </c>
      <c r="I34" s="10">
        <f>Tbl5a!I34/Tbl11!C33</f>
        <v>142.4330559624541</v>
      </c>
      <c r="K34" s="10">
        <f>Tbl5a!K34/Tbl11!C33</f>
        <v>138.2062595952711</v>
      </c>
      <c r="M34" s="10">
        <f>Tbl5a!M34/Tbl11!C33</f>
        <v>207.7757403048157</v>
      </c>
      <c r="O34" s="10">
        <f>Tbl5a!O34/Tbl11!C33</f>
        <v>20.736839688606107</v>
      </c>
      <c r="Q34" s="10">
        <f>Tbl5a!Q34/Tbl11!C33</f>
        <v>21.654282051600138</v>
      </c>
      <c r="S34" s="10">
        <f>Tbl5a!S34/Tbl11!C33</f>
        <v>9.472513695316385</v>
      </c>
      <c r="U34" s="10">
        <f>Tbl5a!U34/Tbl11!C33</f>
        <v>3.9207157774671604</v>
      </c>
      <c r="W34" s="10">
        <f>Tbl5a!W34/Tbl11!C33</f>
        <v>0.582593763337825</v>
      </c>
      <c r="Y34" s="10">
        <f>Tbl5a!Y34/Tbl11!C33</f>
        <v>203.55247052141613</v>
      </c>
    </row>
    <row r="35" ht="12.75">
      <c r="A35" s="3"/>
    </row>
    <row r="36" spans="1:25" ht="12.75">
      <c r="A36" s="3" t="s">
        <v>46</v>
      </c>
      <c r="B36" s="10">
        <f t="shared" si="0"/>
        <v>541.8953807711965</v>
      </c>
      <c r="C36" s="10">
        <f>Tbl5a!C36/Tbl11!C35</f>
        <v>10.223867340564484</v>
      </c>
      <c r="E36" s="10">
        <f>Tbl5a!E36/Tbl11!C35</f>
        <v>38.2739508206031</v>
      </c>
      <c r="G36" s="10">
        <f>Tbl5a!G36/Tbl11!C35</f>
        <v>139.81477880629222</v>
      </c>
      <c r="I36" s="10">
        <f>Tbl5a!I36/Tbl11!C35</f>
        <v>21.518155488670565</v>
      </c>
      <c r="K36" s="10">
        <f>Tbl5a!K36/Tbl11!C35</f>
        <v>58.254008745527855</v>
      </c>
      <c r="M36" s="10">
        <f>Tbl5a!M36/Tbl11!C35</f>
        <v>177.05644840706458</v>
      </c>
      <c r="O36" s="10">
        <f>Tbl5a!O36/Tbl11!C35</f>
        <v>0</v>
      </c>
      <c r="Q36" s="10">
        <f>Tbl5a!Q36/Tbl11!C35</f>
        <v>0</v>
      </c>
      <c r="S36" s="10">
        <f>Tbl5a!S36/Tbl11!C35</f>
        <v>5.467267874382418</v>
      </c>
      <c r="U36" s="10">
        <f>Tbl5a!U36/Tbl11!C35</f>
        <v>0.03439831904139928</v>
      </c>
      <c r="W36" s="10">
        <f>Tbl5a!W36/Tbl11!C35</f>
        <v>0</v>
      </c>
      <c r="Y36" s="10">
        <f>Tbl5a!Y36/Tbl11!C35</f>
        <v>91.25250496904992</v>
      </c>
    </row>
    <row r="37" spans="1:25" ht="12.75">
      <c r="A37" s="3" t="s">
        <v>47</v>
      </c>
      <c r="B37" s="10">
        <f t="shared" si="0"/>
        <v>552.8000806216031</v>
      </c>
      <c r="C37" s="10">
        <f>Tbl5a!C37/Tbl11!C36</f>
        <v>13.402839383535596</v>
      </c>
      <c r="E37" s="10">
        <f>Tbl5a!E37/Tbl11!C36</f>
        <v>14.228232161402639</v>
      </c>
      <c r="G37" s="10">
        <f>Tbl5a!G37/Tbl11!C36</f>
        <v>172.1315817492317</v>
      </c>
      <c r="I37" s="10">
        <f>Tbl5a!I37/Tbl11!C36</f>
        <v>45.22426546033195</v>
      </c>
      <c r="K37" s="10">
        <f>Tbl5a!K37/Tbl11!C36</f>
        <v>32.416275511583585</v>
      </c>
      <c r="M37" s="10">
        <f>Tbl5a!M37/Tbl11!C36</f>
        <v>173.27973797254214</v>
      </c>
      <c r="O37" s="10">
        <f>Tbl5a!O37/Tbl11!C36</f>
        <v>4.840587084243856</v>
      </c>
      <c r="Q37" s="10">
        <f>Tbl5a!Q37/Tbl11!C36</f>
        <v>0.04443961541565148</v>
      </c>
      <c r="S37" s="10">
        <f>Tbl5a!S37/Tbl11!C36</f>
        <v>1.2127230343213102</v>
      </c>
      <c r="U37" s="10">
        <f>Tbl5a!U37/Tbl11!C36</f>
        <v>1.708258816577643</v>
      </c>
      <c r="W37" s="10">
        <f>Tbl5a!W37/Tbl11!C36</f>
        <v>0</v>
      </c>
      <c r="Y37" s="10">
        <f>Tbl5a!Y37/Tbl11!C36</f>
        <v>94.31113983241706</v>
      </c>
    </row>
    <row r="38" spans="1:25" ht="12.75">
      <c r="A38" s="3" t="s">
        <v>48</v>
      </c>
      <c r="B38" s="10">
        <f t="shared" si="0"/>
        <v>738.1387427324706</v>
      </c>
      <c r="C38" s="10">
        <f>Tbl5a!C38/Tbl11!C37</f>
        <v>14.643713968099478</v>
      </c>
      <c r="E38" s="10">
        <f>Tbl5a!E38/Tbl11!C37</f>
        <v>12.56659376326065</v>
      </c>
      <c r="G38" s="10">
        <f>Tbl5a!G38/Tbl11!C37</f>
        <v>257.28373708392326</v>
      </c>
      <c r="I38" s="10">
        <f>Tbl5a!I38/Tbl11!C37</f>
        <v>36.47362016669954</v>
      </c>
      <c r="K38" s="10">
        <f>Tbl5a!K38/Tbl11!C37</f>
        <v>39.55016622671317</v>
      </c>
      <c r="M38" s="10">
        <f>Tbl5a!M38/Tbl11!C37</f>
        <v>207.82903790183798</v>
      </c>
      <c r="O38" s="10">
        <f>Tbl5a!O38/Tbl11!C37</f>
        <v>0.15984390912153065</v>
      </c>
      <c r="Q38" s="10">
        <f>Tbl5a!Q38/Tbl11!C37</f>
        <v>0.12535159268769544</v>
      </c>
      <c r="S38" s="10">
        <f>Tbl5a!S38/Tbl11!C37</f>
        <v>11.44491093593866</v>
      </c>
      <c r="U38" s="10">
        <f>Tbl5a!U38/Tbl11!C37</f>
        <v>0.6776631621490393</v>
      </c>
      <c r="W38" s="10">
        <f>Tbl5a!W38/Tbl11!C37</f>
        <v>0</v>
      </c>
      <c r="Y38" s="10">
        <f>Tbl5a!Y38/Tbl11!C37</f>
        <v>157.38410402203965</v>
      </c>
    </row>
    <row r="39" spans="1:26" ht="12.75">
      <c r="A39" s="8" t="s">
        <v>49</v>
      </c>
      <c r="B39" s="30">
        <f t="shared" si="0"/>
        <v>918.2034146666035</v>
      </c>
      <c r="C39" s="30">
        <f>Tbl5a!C39/Tbl11!C38</f>
        <v>11.313282126608106</v>
      </c>
      <c r="D39" s="30"/>
      <c r="E39" s="30">
        <f>Tbl5a!E39/Tbl11!C38</f>
        <v>18.57266714183604</v>
      </c>
      <c r="F39" s="30"/>
      <c r="G39" s="30">
        <f>Tbl5a!G39/Tbl11!C38</f>
        <v>404.8603249029414</v>
      </c>
      <c r="H39" s="30"/>
      <c r="I39" s="30">
        <f>Tbl5a!I39/Tbl11!C38</f>
        <v>61.626577863088706</v>
      </c>
      <c r="J39" s="30"/>
      <c r="K39" s="30">
        <f>Tbl5a!K39/Tbl11!C38</f>
        <v>27.995652905909402</v>
      </c>
      <c r="L39" s="30"/>
      <c r="M39" s="30">
        <f>Tbl5a!M39/Tbl11!C38</f>
        <v>219.8920772395549</v>
      </c>
      <c r="N39" s="30"/>
      <c r="O39" s="30">
        <f>Tbl5a!O39/Tbl11!C38</f>
        <v>0.756104027816563</v>
      </c>
      <c r="P39" s="30"/>
      <c r="Q39" s="30">
        <f>Tbl5a!Q39/Tbl11!C38</f>
        <v>1.562445119449314</v>
      </c>
      <c r="R39" s="30"/>
      <c r="S39" s="30">
        <f>Tbl5a!S39/Tbl11!C38</f>
        <v>6.560549818686254</v>
      </c>
      <c r="T39" s="30"/>
      <c r="U39" s="30">
        <f>Tbl5a!U39/Tbl11!C38</f>
        <v>0.3474933135200473</v>
      </c>
      <c r="V39" s="30"/>
      <c r="W39" s="30">
        <f>Tbl5a!W39/Tbl11!C38</f>
        <v>0</v>
      </c>
      <c r="X39" s="30"/>
      <c r="Y39" s="30">
        <f>Tbl5a!Y39/Tbl11!C38</f>
        <v>164.71624020719264</v>
      </c>
      <c r="Z39" s="30"/>
    </row>
    <row r="40" ht="12.75">
      <c r="A40" s="3" t="s">
        <v>74</v>
      </c>
    </row>
    <row r="41" ht="12.75">
      <c r="A41" s="3" t="s">
        <v>75</v>
      </c>
    </row>
  </sheetData>
  <sheetProtection password="C935" sheet="1" objects="1" scenarios="1"/>
  <mergeCells count="33">
    <mergeCell ref="W9:X9"/>
    <mergeCell ref="W8:X8"/>
    <mergeCell ref="W7:X7"/>
    <mergeCell ref="Y9:Z9"/>
    <mergeCell ref="Y8:Z8"/>
    <mergeCell ref="S9:T9"/>
    <mergeCell ref="S8:T8"/>
    <mergeCell ref="S7:T7"/>
    <mergeCell ref="U9:V9"/>
    <mergeCell ref="U8:V8"/>
    <mergeCell ref="O9:P9"/>
    <mergeCell ref="O8:P8"/>
    <mergeCell ref="O7:P7"/>
    <mergeCell ref="Q9:R9"/>
    <mergeCell ref="Q8:R8"/>
    <mergeCell ref="K9:L9"/>
    <mergeCell ref="K8:L8"/>
    <mergeCell ref="K7:L7"/>
    <mergeCell ref="M9:N9"/>
    <mergeCell ref="M8:N8"/>
    <mergeCell ref="G9:H9"/>
    <mergeCell ref="G8:H8"/>
    <mergeCell ref="I9:J9"/>
    <mergeCell ref="I8:J8"/>
    <mergeCell ref="C9:D9"/>
    <mergeCell ref="E9:F9"/>
    <mergeCell ref="E8:F8"/>
    <mergeCell ref="E7:F7"/>
    <mergeCell ref="G6:K6"/>
    <mergeCell ref="A1:Y1"/>
    <mergeCell ref="A3:Y3"/>
    <mergeCell ref="C8:D8"/>
    <mergeCell ref="I7:J7"/>
  </mergeCells>
  <printOptions horizontalCentered="1"/>
  <pageMargins left="0.29" right="0.25" top="0.87" bottom="0.88" header="0.67" footer="0.5"/>
  <pageSetup fitToHeight="1" fitToWidth="1" horizontalDpi="600" verticalDpi="600" orientation="landscape" scale="89" r:id="rId1"/>
  <headerFooter alignWithMargins="0">
    <oddHeader>&amp;R&amp;"MS Sans Serif,Bold"&amp;24
</oddHeader>
    <oddFooter>&amp;L&amp;"Arial,Italic"&amp;9MSDE-DBS   11  /  2006&amp;C- 5 -&amp;R&amp;"Arial,Italic"&amp;9Selected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workbookViewId="0" topLeftCell="A1">
      <selection activeCell="B12" sqref="B12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181" t="s">
        <v>86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:16" ht="12.75">
      <c r="A3" s="182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5" spans="1:16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5:9" ht="15" customHeight="1" thickTop="1">
      <c r="E6" s="180" t="s">
        <v>80</v>
      </c>
      <c r="F6" s="180"/>
      <c r="G6" s="180"/>
      <c r="H6" s="180"/>
      <c r="I6" s="60"/>
    </row>
    <row r="7" spans="1:16" ht="12.75">
      <c r="A7" s="3" t="s">
        <v>82</v>
      </c>
      <c r="C7" s="52"/>
      <c r="D7" s="52" t="s">
        <v>2</v>
      </c>
      <c r="E7" s="52"/>
      <c r="F7" s="184" t="s">
        <v>6</v>
      </c>
      <c r="G7" s="184"/>
      <c r="H7" s="183" t="s">
        <v>8</v>
      </c>
      <c r="I7" s="183"/>
      <c r="J7" s="52"/>
      <c r="K7" s="52" t="s">
        <v>12</v>
      </c>
      <c r="L7" s="52"/>
      <c r="M7" s="52" t="s">
        <v>12</v>
      </c>
      <c r="N7" s="52"/>
      <c r="O7" s="52" t="s">
        <v>21</v>
      </c>
      <c r="P7" s="52"/>
    </row>
    <row r="8" spans="1:16" ht="12.75">
      <c r="A8" t="s">
        <v>11</v>
      </c>
      <c r="B8" s="55" t="s">
        <v>52</v>
      </c>
      <c r="C8" s="52" t="s">
        <v>0</v>
      </c>
      <c r="D8" s="52" t="s">
        <v>0</v>
      </c>
      <c r="E8" s="52" t="s">
        <v>5</v>
      </c>
      <c r="F8" s="183" t="s">
        <v>3</v>
      </c>
      <c r="G8" s="183"/>
      <c r="H8" s="183" t="s">
        <v>3</v>
      </c>
      <c r="I8" s="183"/>
      <c r="J8" s="52" t="s">
        <v>10</v>
      </c>
      <c r="K8" s="52" t="s">
        <v>14</v>
      </c>
      <c r="L8" s="52" t="s">
        <v>16</v>
      </c>
      <c r="M8" s="52" t="s">
        <v>17</v>
      </c>
      <c r="N8" s="52" t="s">
        <v>81</v>
      </c>
      <c r="O8" s="52" t="s">
        <v>22</v>
      </c>
      <c r="P8" s="52" t="s">
        <v>23</v>
      </c>
    </row>
    <row r="9" spans="1:16" ht="12.75">
      <c r="A9" s="8" t="s">
        <v>83</v>
      </c>
      <c r="B9" s="56" t="s">
        <v>111</v>
      </c>
      <c r="C9" s="51" t="s">
        <v>1</v>
      </c>
      <c r="D9" s="51" t="s">
        <v>1</v>
      </c>
      <c r="E9" s="51" t="s">
        <v>4</v>
      </c>
      <c r="F9" s="180" t="s">
        <v>7</v>
      </c>
      <c r="G9" s="180"/>
      <c r="H9" s="180" t="s">
        <v>9</v>
      </c>
      <c r="I9" s="180"/>
      <c r="J9" s="51" t="s">
        <v>11</v>
      </c>
      <c r="K9" s="51" t="s">
        <v>15</v>
      </c>
      <c r="L9" s="51" t="s">
        <v>15</v>
      </c>
      <c r="M9" s="51" t="s">
        <v>18</v>
      </c>
      <c r="N9" s="51" t="s">
        <v>20</v>
      </c>
      <c r="O9" s="51" t="s">
        <v>20</v>
      </c>
      <c r="P9" s="51" t="s">
        <v>24</v>
      </c>
    </row>
    <row r="10" spans="1:16" s="53" customFormat="1" ht="12.75">
      <c r="A10" s="80" t="s">
        <v>51</v>
      </c>
      <c r="B10" s="53">
        <f>+Tbl3!B10-Tbl5!B10</f>
        <v>8552.819185005426</v>
      </c>
      <c r="C10" s="53">
        <f>+Tbl3!E10-Tbl5!C10</f>
        <v>248.38024759179876</v>
      </c>
      <c r="D10" s="53">
        <f>+Tbl3!H10-Tbl5!E10</f>
        <v>630.0875474804104</v>
      </c>
      <c r="E10" s="53">
        <f>+Tbl3!K10-Tbl5!G10</f>
        <v>3664.760393487048</v>
      </c>
      <c r="F10" s="53">
        <f>+Tbl3!N10-Tbl5!I10</f>
        <v>190.72611814649719</v>
      </c>
      <c r="H10" s="53">
        <f>+Tbl3!Q10-Tbl5!K10</f>
        <v>67.5978777969795</v>
      </c>
      <c r="J10" s="53">
        <f>+Tbl3!T10-Tbl5!M10</f>
        <v>814.7116133199868</v>
      </c>
      <c r="K10" s="53">
        <f>+Tbl3!W10-Tbl5!O10</f>
        <v>54.049290549469205</v>
      </c>
      <c r="L10" s="53">
        <f>+Tbl3!Z10-Tbl5!Q10</f>
        <v>45.727014850825604</v>
      </c>
      <c r="M10" s="53">
        <f>+Tbl3!AC10-Tbl5!S10</f>
        <v>463.8551513268434</v>
      </c>
      <c r="N10" s="53">
        <f>+Tbl3!AF10-Tbl5!U10</f>
        <v>626.6083911494765</v>
      </c>
      <c r="O10" s="53">
        <f>+Tbl3!AI10-Tbl5!W10</f>
        <v>184.80489112101864</v>
      </c>
      <c r="P10" s="53">
        <f>+Tbl3!AL10-Tbl5!Y10</f>
        <v>1561.5106481850737</v>
      </c>
    </row>
    <row r="11" spans="1:16" ht="12.75">
      <c r="A11" s="3"/>
      <c r="B11" s="24"/>
      <c r="C11" s="53"/>
      <c r="D11" s="53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27</v>
      </c>
      <c r="B12" s="10">
        <f>+Tbl3!B12-Tbl5!B12</f>
        <v>7748.638002594709</v>
      </c>
      <c r="C12" s="11">
        <f>+Tbl3!E12-Tbl5!C12</f>
        <v>188.5573644420593</v>
      </c>
      <c r="D12" s="11">
        <f>+Tbl3!H12-Tbl5!E12</f>
        <v>479.1167525491197</v>
      </c>
      <c r="E12" s="11">
        <f>+Tbl3!K12-Tbl5!G12</f>
        <v>3271.2048392895285</v>
      </c>
      <c r="F12" s="11">
        <f>+Tbl3!N12-Tbl5!I12</f>
        <v>202.2737720719641</v>
      </c>
      <c r="G12" s="11"/>
      <c r="H12" s="11">
        <f>+Tbl3!Q12-Tbl5!K12</f>
        <v>43.39365390326631</v>
      </c>
      <c r="I12" s="11"/>
      <c r="J12" s="11">
        <f>+Tbl3!T12-Tbl5!M12</f>
        <v>736.8850283177633</v>
      </c>
      <c r="K12" s="11">
        <f>+Tbl3!W12-Tbl5!O12</f>
        <v>50.649979940498824</v>
      </c>
      <c r="L12" s="11">
        <f>+Tbl3!Z12-Tbl5!Q12</f>
        <v>50.21867461404998</v>
      </c>
      <c r="M12" s="11">
        <f>+Tbl3!AC12-Tbl5!S12</f>
        <v>484.986645061455</v>
      </c>
      <c r="N12" s="11">
        <f>+Tbl3!AF12-Tbl5!U12</f>
        <v>655.7794559446461</v>
      </c>
      <c r="O12" s="11">
        <f>+Tbl3!AI12-Tbl5!W12</f>
        <v>132.8519285777553</v>
      </c>
      <c r="P12" s="11">
        <f>+Tbl3!AL12-Tbl5!Y12</f>
        <v>1452.7199078826022</v>
      </c>
    </row>
    <row r="13" spans="1:16" ht="12.75">
      <c r="A13" s="3" t="s">
        <v>28</v>
      </c>
      <c r="B13" s="10">
        <f>+Tbl3!B13-Tbl5!B13</f>
        <v>8349.547905344389</v>
      </c>
      <c r="C13" s="11">
        <f>+Tbl3!E13-Tbl5!C13</f>
        <v>251.8740563731013</v>
      </c>
      <c r="D13" s="11">
        <f>+Tbl3!H13-Tbl5!E13</f>
        <v>642.6149358456843</v>
      </c>
      <c r="E13" s="11">
        <f>+Tbl3!K13-Tbl5!G13</f>
        <v>3475.69147416461</v>
      </c>
      <c r="F13" s="11">
        <f>+Tbl3!N13-Tbl5!I13</f>
        <v>224.7514041047192</v>
      </c>
      <c r="G13" s="11"/>
      <c r="H13" s="11">
        <f>+Tbl3!Q13-Tbl5!K13</f>
        <v>125.93882105294313</v>
      </c>
      <c r="I13" s="11"/>
      <c r="J13" s="11">
        <f>+Tbl3!T13-Tbl5!M13</f>
        <v>729.6748806191098</v>
      </c>
      <c r="K13" s="11">
        <f>+Tbl3!W13-Tbl5!O13</f>
        <v>34.920039188248296</v>
      </c>
      <c r="L13" s="11">
        <f>+Tbl3!Z13-Tbl5!Q13</f>
        <v>0</v>
      </c>
      <c r="M13" s="11">
        <f>+Tbl3!AC13-Tbl5!S13</f>
        <v>454.15325381563827</v>
      </c>
      <c r="N13" s="11">
        <f>+Tbl3!AF13-Tbl5!U13</f>
        <v>595.4147539949253</v>
      </c>
      <c r="O13" s="11">
        <f>+Tbl3!AI13-Tbl5!W13</f>
        <v>154.7475863146624</v>
      </c>
      <c r="P13" s="11">
        <f>+Tbl3!AL13-Tbl5!Y13</f>
        <v>1659.766699870745</v>
      </c>
    </row>
    <row r="14" spans="1:16" ht="12.75">
      <c r="A14" s="3" t="s">
        <v>50</v>
      </c>
      <c r="B14" s="10">
        <f>+Tbl3!B14-Tbl5!B14</f>
        <v>7757.266865315249</v>
      </c>
      <c r="C14" s="11">
        <f>+Tbl3!E14-Tbl5!C14</f>
        <v>471.25556057535584</v>
      </c>
      <c r="D14" s="11">
        <f>+Tbl3!H14-Tbl5!E14</f>
        <v>523.4166919540581</v>
      </c>
      <c r="E14" s="11">
        <f>+Tbl3!K14-Tbl5!G14</f>
        <v>2846.9080589580844</v>
      </c>
      <c r="F14" s="11">
        <f>+Tbl3!N14-Tbl5!I14</f>
        <v>179.0868320928948</v>
      </c>
      <c r="G14" s="11"/>
      <c r="H14" s="11">
        <f>+Tbl3!Q14-Tbl5!K14</f>
        <v>91.91760390377891</v>
      </c>
      <c r="I14" s="11"/>
      <c r="J14" s="11">
        <f>+Tbl3!T14-Tbl5!M14</f>
        <v>1119.9626206035277</v>
      </c>
      <c r="K14" s="11">
        <f>+Tbl3!W14-Tbl5!O14</f>
        <v>101.85932166660474</v>
      </c>
      <c r="L14" s="11">
        <f>+Tbl3!Z14-Tbl5!Q14</f>
        <v>0.021862013731803125</v>
      </c>
      <c r="M14" s="11">
        <f>+Tbl3!AC14-Tbl5!S14</f>
        <v>311.27767514506525</v>
      </c>
      <c r="N14" s="11">
        <f>+Tbl3!AF14-Tbl5!U14</f>
        <v>655.5221272740279</v>
      </c>
      <c r="O14" s="11">
        <f>+Tbl3!AI14-Tbl5!W14</f>
        <v>126.19275960337846</v>
      </c>
      <c r="P14" s="11">
        <f>+Tbl3!AL14-Tbl5!Y14</f>
        <v>1329.8457515247414</v>
      </c>
    </row>
    <row r="15" spans="1:16" ht="12.75">
      <c r="A15" s="3" t="s">
        <v>29</v>
      </c>
      <c r="B15" s="10">
        <f>+Tbl3!B15-Tbl5!B15</f>
        <v>8408.268044533885</v>
      </c>
      <c r="C15" s="11">
        <f>+Tbl3!E15-Tbl5!C15</f>
        <v>233.77062567514648</v>
      </c>
      <c r="D15" s="11">
        <f>+Tbl3!H15-Tbl5!E15</f>
        <v>589.1734882884663</v>
      </c>
      <c r="E15" s="11">
        <f>+Tbl3!K15-Tbl5!G15</f>
        <v>3547.8185697411814</v>
      </c>
      <c r="F15" s="11">
        <f>+Tbl3!N15-Tbl5!I15</f>
        <v>179.2318735456853</v>
      </c>
      <c r="G15" s="11"/>
      <c r="H15" s="11">
        <f>+Tbl3!Q15-Tbl5!K15</f>
        <v>51.08188247535206</v>
      </c>
      <c r="I15" s="11"/>
      <c r="J15" s="11">
        <f>+Tbl3!T15-Tbl5!M15</f>
        <v>828.9523928186854</v>
      </c>
      <c r="K15" s="11">
        <f>+Tbl3!W15-Tbl5!O15</f>
        <v>44.04788399010607</v>
      </c>
      <c r="L15" s="11">
        <f>+Tbl3!Z15-Tbl5!Q15</f>
        <v>98.66842409045522</v>
      </c>
      <c r="M15" s="11">
        <f>+Tbl3!AC15-Tbl5!S15</f>
        <v>332.7027172780775</v>
      </c>
      <c r="N15" s="11">
        <f>+Tbl3!AF15-Tbl5!U15</f>
        <v>599.2626290244792</v>
      </c>
      <c r="O15" s="11">
        <f>+Tbl3!AI15-Tbl5!W15</f>
        <v>185.2393242077378</v>
      </c>
      <c r="P15" s="11">
        <f>+Tbl3!AL15-Tbl5!Y15</f>
        <v>1718.318233398513</v>
      </c>
    </row>
    <row r="16" spans="1:16" ht="12.75">
      <c r="A16" s="3" t="s">
        <v>30</v>
      </c>
      <c r="B16" s="10">
        <f>+Tbl3!B16-Tbl5!B16</f>
        <v>8359.763260205791</v>
      </c>
      <c r="C16" s="11">
        <f>+Tbl3!E16-Tbl5!C16</f>
        <v>230.21176541339597</v>
      </c>
      <c r="D16" s="11">
        <f>+Tbl3!H16-Tbl5!E16</f>
        <v>567.2639827004829</v>
      </c>
      <c r="E16" s="11">
        <f>+Tbl3!K16-Tbl5!G16</f>
        <v>3850.821479765077</v>
      </c>
      <c r="F16" s="11">
        <f>+Tbl3!N16-Tbl5!I16</f>
        <v>157.4522013627599</v>
      </c>
      <c r="G16" s="11"/>
      <c r="H16" s="11">
        <f>+Tbl3!Q16-Tbl5!K16</f>
        <v>34.996252158314064</v>
      </c>
      <c r="I16" s="11"/>
      <c r="J16" s="11">
        <f>+Tbl3!T16-Tbl5!M16</f>
        <v>740.7477341251598</v>
      </c>
      <c r="K16" s="11">
        <f>+Tbl3!W16-Tbl5!O16</f>
        <v>61.10586355654996</v>
      </c>
      <c r="L16" s="11">
        <f>+Tbl3!Z16-Tbl5!Q16</f>
        <v>43.7554711090414</v>
      </c>
      <c r="M16" s="11">
        <f>+Tbl3!AC16-Tbl5!S16</f>
        <v>533.5112751789914</v>
      </c>
      <c r="N16" s="11">
        <f>+Tbl3!AF16-Tbl5!U16</f>
        <v>667.2822058248187</v>
      </c>
      <c r="O16" s="11">
        <f>+Tbl3!AI16-Tbl5!W16</f>
        <v>162.16106205696295</v>
      </c>
      <c r="P16" s="11">
        <f>+Tbl3!AL16-Tbl5!Y16</f>
        <v>1310.4539669542366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31</v>
      </c>
      <c r="B18" s="10">
        <f>+Tbl3!B18-Tbl5!B18</f>
        <v>7376.4289074126855</v>
      </c>
      <c r="C18" s="11">
        <f>+Tbl3!E18-Tbl5!C18</f>
        <v>186.18848405939863</v>
      </c>
      <c r="D18" s="11">
        <f>+Tbl3!H18-Tbl5!E18</f>
        <v>615.096346690218</v>
      </c>
      <c r="E18" s="11">
        <f>+Tbl3!K18-Tbl5!G18</f>
        <v>3411.9667771458503</v>
      </c>
      <c r="F18" s="11">
        <f>+Tbl3!N18-Tbl5!I18</f>
        <v>101.87916345237821</v>
      </c>
      <c r="G18" s="11"/>
      <c r="H18" s="11">
        <f>+Tbl3!Q18-Tbl5!K18</f>
        <v>76.35408341013974</v>
      </c>
      <c r="I18" s="11"/>
      <c r="J18" s="11">
        <f>+Tbl3!T18-Tbl5!M18</f>
        <v>516.7074034903534</v>
      </c>
      <c r="K18" s="11">
        <f>+Tbl3!W18-Tbl5!O18</f>
        <v>83.10824502745858</v>
      </c>
      <c r="L18" s="11">
        <f>+Tbl3!Z18-Tbl5!Q18</f>
        <v>36.90690073885986</v>
      </c>
      <c r="M18" s="11">
        <f>+Tbl3!AC18-Tbl5!S18</f>
        <v>523.8262406840413</v>
      </c>
      <c r="N18" s="11">
        <f>+Tbl3!AF18-Tbl5!U18</f>
        <v>490.4828509983427</v>
      </c>
      <c r="O18" s="11">
        <f>+Tbl3!AI18-Tbl5!W18</f>
        <v>87.4117796805009</v>
      </c>
      <c r="P18" s="11">
        <f>+Tbl3!AL18-Tbl5!Y18</f>
        <v>1246.5006320351438</v>
      </c>
    </row>
    <row r="19" spans="1:16" ht="12.75">
      <c r="A19" s="3" t="s">
        <v>32</v>
      </c>
      <c r="B19" s="10">
        <f>+Tbl3!B19-Tbl5!B19</f>
        <v>7893.6537217368905</v>
      </c>
      <c r="C19" s="11">
        <f>+Tbl3!E19-Tbl5!C19</f>
        <v>131.54713339968976</v>
      </c>
      <c r="D19" s="11">
        <f>+Tbl3!H19-Tbl5!E19</f>
        <v>630.8869155046509</v>
      </c>
      <c r="E19" s="11">
        <f>+Tbl3!K19-Tbl5!G19</f>
        <v>3496.431346358969</v>
      </c>
      <c r="F19" s="11">
        <f>+Tbl3!N19-Tbl5!I19</f>
        <v>283.2653055167345</v>
      </c>
      <c r="G19" s="11"/>
      <c r="H19" s="11">
        <f>+Tbl3!Q19-Tbl5!K19</f>
        <v>45.03801895175151</v>
      </c>
      <c r="I19" s="11"/>
      <c r="J19" s="11">
        <f>+Tbl3!T19-Tbl5!M19</f>
        <v>602.7294722734391</v>
      </c>
      <c r="K19" s="11">
        <f>+Tbl3!W19-Tbl5!O19</f>
        <v>37.41079831260359</v>
      </c>
      <c r="L19" s="11">
        <f>+Tbl3!Z19-Tbl5!Q19</f>
        <v>72.64122875673455</v>
      </c>
      <c r="M19" s="11">
        <f>+Tbl3!AC19-Tbl5!S19</f>
        <v>554.5653267390395</v>
      </c>
      <c r="N19" s="11">
        <f>+Tbl3!AF19-Tbl5!U19</f>
        <v>650.4255548922617</v>
      </c>
      <c r="O19" s="11">
        <f>+Tbl3!AI19-Tbl5!W19</f>
        <v>178.10119881571302</v>
      </c>
      <c r="P19" s="11">
        <f>+Tbl3!AL19-Tbl5!Y19</f>
        <v>1210.6114222153035</v>
      </c>
    </row>
    <row r="20" spans="1:16" ht="12.75">
      <c r="A20" s="3" t="s">
        <v>33</v>
      </c>
      <c r="B20" s="10">
        <f>+Tbl3!B20-Tbl5!B20</f>
        <v>7738.552011072482</v>
      </c>
      <c r="C20" s="11">
        <f>+Tbl3!E20-Tbl5!C20</f>
        <v>184.3506617264474</v>
      </c>
      <c r="D20" s="11">
        <f>+Tbl3!H20-Tbl5!E20</f>
        <v>686.1601473436932</v>
      </c>
      <c r="E20" s="11">
        <f>+Tbl3!K20-Tbl5!G20</f>
        <v>3284.298229265821</v>
      </c>
      <c r="F20" s="11">
        <f>+Tbl3!N20-Tbl5!I20</f>
        <v>162.14326498702127</v>
      </c>
      <c r="G20" s="11"/>
      <c r="H20" s="11">
        <f>+Tbl3!Q20-Tbl5!K20</f>
        <v>64.01768728404296</v>
      </c>
      <c r="I20" s="11"/>
      <c r="J20" s="11">
        <f>+Tbl3!T20-Tbl5!M20</f>
        <v>738.1327378319972</v>
      </c>
      <c r="K20" s="11">
        <f>+Tbl3!W20-Tbl5!O20</f>
        <v>38.88672429519397</v>
      </c>
      <c r="L20" s="11">
        <f>+Tbl3!Z20-Tbl5!Q20</f>
        <v>75.5552408887066</v>
      </c>
      <c r="M20" s="11">
        <f>+Tbl3!AC20-Tbl5!S20</f>
        <v>447.54640928696176</v>
      </c>
      <c r="N20" s="11">
        <f>+Tbl3!AF20-Tbl5!U20</f>
        <v>582.8566373155859</v>
      </c>
      <c r="O20" s="11">
        <f>+Tbl3!AI20-Tbl5!W20</f>
        <v>197.90167916710377</v>
      </c>
      <c r="P20" s="11">
        <f>+Tbl3!AL20-Tbl5!Y20</f>
        <v>1276.7025916799053</v>
      </c>
    </row>
    <row r="21" spans="1:16" ht="12.75">
      <c r="A21" s="3" t="s">
        <v>34</v>
      </c>
      <c r="B21" s="10">
        <f>+Tbl3!B21-Tbl5!B21</f>
        <v>7701.729958165971</v>
      </c>
      <c r="C21" s="11">
        <f>+Tbl3!E21-Tbl5!C21</f>
        <v>226.92740964045254</v>
      </c>
      <c r="D21" s="11">
        <f>+Tbl3!H21-Tbl5!E21</f>
        <v>636.8212847522217</v>
      </c>
      <c r="E21" s="11">
        <f>+Tbl3!K21-Tbl5!G21</f>
        <v>3412.0018735442964</v>
      </c>
      <c r="F21" s="11">
        <f>+Tbl3!N21-Tbl5!I21</f>
        <v>302.8503515956414</v>
      </c>
      <c r="G21" s="11"/>
      <c r="H21" s="11">
        <f>+Tbl3!Q21-Tbl5!K21</f>
        <v>41.52926881408157</v>
      </c>
      <c r="I21" s="11"/>
      <c r="J21" s="11">
        <f>+Tbl3!T21-Tbl5!M21</f>
        <v>600.9943563165825</v>
      </c>
      <c r="K21" s="11">
        <f>+Tbl3!W21-Tbl5!O21</f>
        <v>75.78780777618618</v>
      </c>
      <c r="L21" s="11">
        <f>+Tbl3!Z21-Tbl5!Q21</f>
        <v>58.33715085900363</v>
      </c>
      <c r="M21" s="11">
        <f>+Tbl3!AC21-Tbl5!S21</f>
        <v>548.8360026677976</v>
      </c>
      <c r="N21" s="11">
        <f>+Tbl3!AF21-Tbl5!U21</f>
        <v>558.4316286306887</v>
      </c>
      <c r="O21" s="11">
        <f>+Tbl3!AI21-Tbl5!W21</f>
        <v>214.28762023792365</v>
      </c>
      <c r="P21" s="11">
        <f>+Tbl3!AL21-Tbl5!Y21</f>
        <v>1024.9252033310956</v>
      </c>
    </row>
    <row r="22" spans="1:16" ht="12.75">
      <c r="A22" s="3" t="s">
        <v>35</v>
      </c>
      <c r="B22" s="10">
        <f>+Tbl3!B22-Tbl5!B22</f>
        <v>7929.387372832591</v>
      </c>
      <c r="C22" s="11">
        <f>+Tbl3!E22-Tbl5!C22</f>
        <v>213.405747912663</v>
      </c>
      <c r="D22" s="11">
        <f>+Tbl3!H22-Tbl5!E22</f>
        <v>703.2793698359446</v>
      </c>
      <c r="E22" s="11">
        <f>+Tbl3!K22-Tbl5!G22</f>
        <v>3437.5281044048515</v>
      </c>
      <c r="F22" s="11">
        <f>+Tbl3!N22-Tbl5!I22</f>
        <v>178.09315657470444</v>
      </c>
      <c r="G22" s="11"/>
      <c r="H22" s="11">
        <f>+Tbl3!Q22-Tbl5!K22</f>
        <v>78.33058423721269</v>
      </c>
      <c r="I22" s="11"/>
      <c r="J22" s="11">
        <f>+Tbl3!T22-Tbl5!M22</f>
        <v>611.2193956765796</v>
      </c>
      <c r="K22" s="11">
        <f>+Tbl3!W22-Tbl5!O22</f>
        <v>86.88034048836629</v>
      </c>
      <c r="L22" s="11">
        <f>+Tbl3!Z22-Tbl5!Q22</f>
        <v>49.52759410659805</v>
      </c>
      <c r="M22" s="11">
        <f>+Tbl3!AC22-Tbl5!S22</f>
        <v>502.61102461374765</v>
      </c>
      <c r="N22" s="11">
        <f>+Tbl3!AF22-Tbl5!U22</f>
        <v>601.0739780463177</v>
      </c>
      <c r="O22" s="11">
        <f>+Tbl3!AI22-Tbl5!W22</f>
        <v>212.34589318480397</v>
      </c>
      <c r="P22" s="11">
        <f>+Tbl3!AL22-Tbl5!Y22</f>
        <v>1255.092183750801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36</v>
      </c>
      <c r="B24" s="10">
        <f>+Tbl3!B24-Tbl5!B24</f>
        <v>7885.698381210328</v>
      </c>
      <c r="C24" s="11">
        <f>+Tbl3!E24-Tbl5!C24</f>
        <v>163.33130286444245</v>
      </c>
      <c r="D24" s="11">
        <f>+Tbl3!H24-Tbl5!E24</f>
        <v>662.268597890966</v>
      </c>
      <c r="E24" s="11">
        <f>+Tbl3!K24-Tbl5!G24</f>
        <v>3657.822609037519</v>
      </c>
      <c r="F24" s="11">
        <f>+Tbl3!N24-Tbl5!I24</f>
        <v>169.5075908933128</v>
      </c>
      <c r="G24" s="11"/>
      <c r="H24" s="11">
        <f>+Tbl3!Q24-Tbl5!K24</f>
        <v>37.65736615460233</v>
      </c>
      <c r="I24" s="11"/>
      <c r="J24" s="11">
        <f>+Tbl3!T24-Tbl5!M24</f>
        <v>542.048141288716</v>
      </c>
      <c r="K24" s="11">
        <f>+Tbl3!W24-Tbl5!O24</f>
        <v>52.04214790462905</v>
      </c>
      <c r="L24" s="11">
        <f>+Tbl3!Z24-Tbl5!Q24</f>
        <v>99.01434951161039</v>
      </c>
      <c r="M24" s="11">
        <f>+Tbl3!AC24-Tbl5!S24</f>
        <v>354.7772799701671</v>
      </c>
      <c r="N24" s="11">
        <f>+Tbl3!AF24-Tbl5!U24</f>
        <v>608.097911508495</v>
      </c>
      <c r="O24" s="11">
        <f>+Tbl3!AI24-Tbl5!W24</f>
        <v>206.82692949030724</v>
      </c>
      <c r="P24" s="11">
        <f>+Tbl3!AL24-Tbl5!Y24</f>
        <v>1332.3041546955612</v>
      </c>
    </row>
    <row r="25" spans="1:16" ht="12.75">
      <c r="A25" s="3" t="s">
        <v>37</v>
      </c>
      <c r="B25" s="10">
        <f>+Tbl3!B25-Tbl5!B25</f>
        <v>7990.19126084197</v>
      </c>
      <c r="C25" s="11">
        <f>+Tbl3!E25-Tbl5!C25</f>
        <v>184.86412735350115</v>
      </c>
      <c r="D25" s="11">
        <f>+Tbl3!H25-Tbl5!E25</f>
        <v>482.6807467738524</v>
      </c>
      <c r="E25" s="11">
        <f>+Tbl3!K25-Tbl5!G25</f>
        <v>3539.657620055002</v>
      </c>
      <c r="F25" s="11">
        <f>+Tbl3!N25-Tbl5!I25</f>
        <v>142.3583097101756</v>
      </c>
      <c r="G25" s="11"/>
      <c r="H25" s="11">
        <f>+Tbl3!Q25-Tbl5!K25</f>
        <v>46.53148508567802</v>
      </c>
      <c r="I25" s="11"/>
      <c r="J25" s="11">
        <f>+Tbl3!T25-Tbl5!M25</f>
        <v>528.3428665115295</v>
      </c>
      <c r="K25" s="11">
        <f>+Tbl3!W25-Tbl5!O25</f>
        <v>102.31193568859743</v>
      </c>
      <c r="L25" s="11">
        <f>+Tbl3!Z25-Tbl5!Q25</f>
        <v>72.49871800296171</v>
      </c>
      <c r="M25" s="11">
        <f>+Tbl3!AC25-Tbl5!S25</f>
        <v>727.8293907340809</v>
      </c>
      <c r="N25" s="11">
        <f>+Tbl3!AF25-Tbl5!U25</f>
        <v>637.903473661942</v>
      </c>
      <c r="O25" s="11">
        <f>+Tbl3!AI25-Tbl5!W25</f>
        <v>139.2870340596573</v>
      </c>
      <c r="P25" s="11">
        <f>+Tbl3!AL25-Tbl5!Y25</f>
        <v>1385.9255532049924</v>
      </c>
    </row>
    <row r="26" spans="1:16" ht="12.75">
      <c r="A26" s="3" t="s">
        <v>38</v>
      </c>
      <c r="B26" s="10">
        <f>+Tbl3!B26-Tbl5!B26</f>
        <v>7414.889827965436</v>
      </c>
      <c r="C26" s="11">
        <f>+Tbl3!E26-Tbl5!C26</f>
        <v>172.30961207126632</v>
      </c>
      <c r="D26" s="11">
        <f>+Tbl3!H26-Tbl5!E26</f>
        <v>477.60154585449555</v>
      </c>
      <c r="E26" s="11">
        <f>+Tbl3!K26-Tbl5!G26</f>
        <v>3278.505111748488</v>
      </c>
      <c r="F26" s="11">
        <f>+Tbl3!N26-Tbl5!I26</f>
        <v>156.23959163274915</v>
      </c>
      <c r="G26" s="11"/>
      <c r="H26" s="11">
        <f>+Tbl3!Q26-Tbl5!K26</f>
        <v>41.30225697533159</v>
      </c>
      <c r="I26" s="11"/>
      <c r="J26" s="11">
        <f>+Tbl3!T26-Tbl5!M26</f>
        <v>529.6650972855429</v>
      </c>
      <c r="K26" s="11">
        <f>+Tbl3!W26-Tbl5!O26</f>
        <v>30.240417891751694</v>
      </c>
      <c r="L26" s="11">
        <f>+Tbl3!Z26-Tbl5!Q26</f>
        <v>58.189919691803894</v>
      </c>
      <c r="M26" s="11">
        <f>+Tbl3!AC26-Tbl5!S26</f>
        <v>478.8026472242854</v>
      </c>
      <c r="N26" s="11">
        <f>+Tbl3!AF26-Tbl5!U26</f>
        <v>524.8869513430744</v>
      </c>
      <c r="O26" s="11">
        <f>+Tbl3!AI26-Tbl5!W26</f>
        <v>209.93297560201307</v>
      </c>
      <c r="P26" s="11">
        <f>+Tbl3!AL26-Tbl5!Y26</f>
        <v>1457.2137006446344</v>
      </c>
    </row>
    <row r="27" spans="1:16" ht="12.75">
      <c r="A27" s="3" t="s">
        <v>39</v>
      </c>
      <c r="B27" s="10">
        <f>+Tbl3!B27-Tbl5!B27</f>
        <v>9761.502074392047</v>
      </c>
      <c r="C27" s="11">
        <f>+Tbl3!E27-Tbl5!C27</f>
        <v>160.1614143461737</v>
      </c>
      <c r="D27" s="11">
        <f>+Tbl3!H27-Tbl5!E27</f>
        <v>745.9524304005046</v>
      </c>
      <c r="E27" s="11">
        <f>+Tbl3!K27-Tbl5!G27</f>
        <v>4329.992518062383</v>
      </c>
      <c r="F27" s="11">
        <f>+Tbl3!N27-Tbl5!I27</f>
        <v>183.97054872346428</v>
      </c>
      <c r="G27" s="11"/>
      <c r="H27" s="11">
        <f>+Tbl3!Q27-Tbl5!K27</f>
        <v>47.6229977247312</v>
      </c>
      <c r="I27" s="11"/>
      <c r="J27" s="11">
        <f>+Tbl3!T27-Tbl5!M27</f>
        <v>1273.0480844389938</v>
      </c>
      <c r="K27" s="11">
        <f>+Tbl3!W27-Tbl5!O27</f>
        <v>43.07831443887162</v>
      </c>
      <c r="L27" s="11">
        <f>+Tbl3!Z27-Tbl5!Q27</f>
        <v>75.98583714650744</v>
      </c>
      <c r="M27" s="11">
        <f>+Tbl3!AC27-Tbl5!S27</f>
        <v>505.46574976679864</v>
      </c>
      <c r="N27" s="11">
        <f>+Tbl3!AF27-Tbl5!U27</f>
        <v>584.5228658158654</v>
      </c>
      <c r="O27" s="11">
        <f>+Tbl3!AI27-Tbl5!W27</f>
        <v>269.86787902966046</v>
      </c>
      <c r="P27" s="11">
        <f>+Tbl3!AL27-Tbl5!Y27</f>
        <v>1541.8334344980922</v>
      </c>
    </row>
    <row r="28" spans="1:16" ht="12.75">
      <c r="A28" s="3" t="s">
        <v>40</v>
      </c>
      <c r="B28" s="10">
        <f>+Tbl3!B28-Tbl5!B28</f>
        <v>8929.484569916149</v>
      </c>
      <c r="C28" s="11">
        <f>+Tbl3!E28-Tbl5!C28</f>
        <v>391.5267680507473</v>
      </c>
      <c r="D28" s="11">
        <f>+Tbl3!H28-Tbl5!E28</f>
        <v>773.2199408027576</v>
      </c>
      <c r="E28" s="11">
        <f>+Tbl3!K28-Tbl5!G28</f>
        <v>3777.4312842316276</v>
      </c>
      <c r="F28" s="11">
        <f>+Tbl3!N28-Tbl5!I28</f>
        <v>141.25255663076956</v>
      </c>
      <c r="G28" s="11"/>
      <c r="H28" s="11">
        <f>+Tbl3!Q28-Tbl5!K28</f>
        <v>77.89815035008505</v>
      </c>
      <c r="I28" s="11"/>
      <c r="J28" s="11">
        <f>+Tbl3!T28-Tbl5!M28</f>
        <v>690.168352777273</v>
      </c>
      <c r="K28" s="11">
        <f>+Tbl3!W28-Tbl5!O28</f>
        <v>47.85254173349936</v>
      </c>
      <c r="L28" s="11">
        <f>+Tbl3!Z28-Tbl5!Q28</f>
        <v>16.456047915505813</v>
      </c>
      <c r="M28" s="11">
        <f>+Tbl3!AC28-Tbl5!S28</f>
        <v>573.1674401066506</v>
      </c>
      <c r="N28" s="11">
        <f>+Tbl3!AF28-Tbl5!U28</f>
        <v>756.7515220532314</v>
      </c>
      <c r="O28" s="11">
        <f>+Tbl3!AI28-Tbl5!W28</f>
        <v>223.65209021365007</v>
      </c>
      <c r="P28" s="11">
        <f>+Tbl3!AL28-Tbl5!Y28</f>
        <v>1460.1078750503502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36" t="s">
        <v>110</v>
      </c>
      <c r="B30" s="10">
        <f>+Tbl3!B30-Tbl5!B30</f>
        <v>10633.300544550453</v>
      </c>
      <c r="C30" s="11">
        <f>+Tbl3!E30-Tbl5!C30</f>
        <v>224.89941166708442</v>
      </c>
      <c r="D30" s="11">
        <f>+Tbl3!H30-Tbl5!E30</f>
        <v>724.8865379422608</v>
      </c>
      <c r="E30" s="11">
        <f>+Tbl3!K30-Tbl5!G30</f>
        <v>4877.101238737223</v>
      </c>
      <c r="F30" s="11">
        <f>+Tbl3!N30-Tbl5!I30</f>
        <v>197.52889376828378</v>
      </c>
      <c r="G30" s="11"/>
      <c r="H30" s="11">
        <f>+Tbl3!Q30-Tbl5!K30</f>
        <v>68.6839090430144</v>
      </c>
      <c r="I30" s="11"/>
      <c r="J30" s="11">
        <f>+Tbl3!T30-Tbl5!M30</f>
        <v>1025.2940026825258</v>
      </c>
      <c r="K30" s="11">
        <f>+Tbl3!W30-Tbl5!O30</f>
        <v>63.770812739685816</v>
      </c>
      <c r="L30" s="11">
        <f>+Tbl3!Z30-Tbl5!Q30</f>
        <v>0.2503749352899175</v>
      </c>
      <c r="M30" s="11">
        <f>+Tbl3!AC30-Tbl5!S30</f>
        <v>457.0364648699726</v>
      </c>
      <c r="N30" s="11">
        <f>+Tbl3!AF30-Tbl5!U30</f>
        <v>654.8548898545596</v>
      </c>
      <c r="O30" s="11">
        <f>+Tbl3!AI30-Tbl5!W30</f>
        <v>193.79098030933108</v>
      </c>
      <c r="P30" s="11">
        <f>+Tbl3!AL30-Tbl5!Y30</f>
        <v>2145.2030280012195</v>
      </c>
    </row>
    <row r="31" spans="1:16" ht="12.75">
      <c r="A31" s="3" t="s">
        <v>42</v>
      </c>
      <c r="B31" s="10">
        <f>+Tbl3!B31-Tbl5!B31</f>
        <v>8126.602516456617</v>
      </c>
      <c r="C31" s="11">
        <f>+Tbl3!E31-Tbl5!C31</f>
        <v>290.3571068557144</v>
      </c>
      <c r="D31" s="11">
        <f>+Tbl3!H31-Tbl5!E31</f>
        <v>638.7295314780447</v>
      </c>
      <c r="E31" s="11">
        <f>+Tbl3!K31-Tbl5!G31</f>
        <v>3239.478771730491</v>
      </c>
      <c r="F31" s="11">
        <f>+Tbl3!N31-Tbl5!I31</f>
        <v>145.11588478676285</v>
      </c>
      <c r="G31" s="11"/>
      <c r="H31" s="11">
        <f>+Tbl3!Q31-Tbl5!K31</f>
        <v>70.92210942070477</v>
      </c>
      <c r="I31" s="11"/>
      <c r="J31" s="11">
        <f>+Tbl3!T31-Tbl5!M31</f>
        <v>667.9669157648543</v>
      </c>
      <c r="K31" s="11">
        <f>+Tbl3!W31-Tbl5!O31</f>
        <v>41.1659489459926</v>
      </c>
      <c r="L31" s="11">
        <f>+Tbl3!Z31-Tbl5!Q31</f>
        <v>63.187436091694074</v>
      </c>
      <c r="M31" s="11">
        <f>+Tbl3!AC31-Tbl5!S31</f>
        <v>636.9084240040602</v>
      </c>
      <c r="N31" s="11">
        <f>+Tbl3!AF31-Tbl5!U31</f>
        <v>686.9864553766071</v>
      </c>
      <c r="O31" s="11">
        <f>+Tbl3!AI31-Tbl5!W31</f>
        <v>200.55950393148305</v>
      </c>
      <c r="P31" s="11">
        <f>+Tbl3!AL31-Tbl5!Y31</f>
        <v>1445.2244280702073</v>
      </c>
    </row>
    <row r="32" spans="1:16" ht="12.75">
      <c r="A32" s="3" t="s">
        <v>43</v>
      </c>
      <c r="B32" s="10">
        <f>+Tbl3!B32-Tbl5!B32</f>
        <v>7721.462020539444</v>
      </c>
      <c r="C32" s="11">
        <f>+Tbl3!E32-Tbl5!C32</f>
        <v>169.63663068984226</v>
      </c>
      <c r="D32" s="11">
        <f>+Tbl3!H32-Tbl5!E32</f>
        <v>497.9900202372905</v>
      </c>
      <c r="E32" s="11">
        <f>+Tbl3!K32-Tbl5!G32</f>
        <v>3453.3749782073814</v>
      </c>
      <c r="F32" s="11">
        <f>+Tbl3!N32-Tbl5!I32</f>
        <v>204.4217378786715</v>
      </c>
      <c r="G32" s="11"/>
      <c r="H32" s="11">
        <f>+Tbl3!Q32-Tbl5!K32</f>
        <v>74.8735608250512</v>
      </c>
      <c r="I32" s="11"/>
      <c r="J32" s="11">
        <f>+Tbl3!T32-Tbl5!M32</f>
        <v>611.7641411211415</v>
      </c>
      <c r="K32" s="11">
        <f>+Tbl3!W32-Tbl5!O32</f>
        <v>47.97354671056209</v>
      </c>
      <c r="L32" s="11">
        <f>+Tbl3!Z32-Tbl5!Q32</f>
        <v>63.8334827607083</v>
      </c>
      <c r="M32" s="11">
        <f>+Tbl3!AC32-Tbl5!S32</f>
        <v>593.0814890345056</v>
      </c>
      <c r="N32" s="11">
        <f>+Tbl3!AF32-Tbl5!U32</f>
        <v>608.8964813668305</v>
      </c>
      <c r="O32" s="11">
        <f>+Tbl3!AI32-Tbl5!W32</f>
        <v>171.63715924804018</v>
      </c>
      <c r="P32" s="11">
        <f>+Tbl3!AL32-Tbl5!Y32</f>
        <v>1223.9787924594182</v>
      </c>
    </row>
    <row r="33" spans="1:16" ht="12.75">
      <c r="A33" s="3" t="s">
        <v>44</v>
      </c>
      <c r="B33" s="10">
        <f>+Tbl3!B33-Tbl5!B33</f>
        <v>7915.208543195247</v>
      </c>
      <c r="C33" s="11">
        <f>+Tbl3!E33-Tbl5!C33</f>
        <v>199.08800361093114</v>
      </c>
      <c r="D33" s="11">
        <f>+Tbl3!H33-Tbl5!E33</f>
        <v>633.1465336669156</v>
      </c>
      <c r="E33" s="11">
        <f>+Tbl3!K33-Tbl5!G33</f>
        <v>3361.566402170137</v>
      </c>
      <c r="F33" s="11">
        <f>+Tbl3!N33-Tbl5!I33</f>
        <v>193.35801101909254</v>
      </c>
      <c r="G33" s="11"/>
      <c r="H33" s="11">
        <f>+Tbl3!Q33-Tbl5!K33</f>
        <v>35.622105892935856</v>
      </c>
      <c r="I33" s="11"/>
      <c r="J33" s="11">
        <f>+Tbl3!T33-Tbl5!M33</f>
        <v>727.1395570198234</v>
      </c>
      <c r="K33" s="11">
        <f>+Tbl3!W33-Tbl5!O33</f>
        <v>58.40071858093384</v>
      </c>
      <c r="L33" s="11">
        <f>+Tbl3!Z33-Tbl5!Q33</f>
        <v>63.709470289658356</v>
      </c>
      <c r="M33" s="11">
        <f>+Tbl3!AC33-Tbl5!S33</f>
        <v>596.2249114789805</v>
      </c>
      <c r="N33" s="11">
        <f>+Tbl3!AF33-Tbl5!U33</f>
        <v>600.1560031203414</v>
      </c>
      <c r="O33" s="11">
        <f>+Tbl3!AI33-Tbl5!W33</f>
        <v>182.5650644261928</v>
      </c>
      <c r="P33" s="11">
        <f>+Tbl3!AL33-Tbl5!Y33</f>
        <v>1264.231761919306</v>
      </c>
    </row>
    <row r="34" spans="1:16" ht="12.75">
      <c r="A34" s="3" t="s">
        <v>45</v>
      </c>
      <c r="B34" s="10">
        <f>+Tbl3!B34-Tbl5!B34</f>
        <v>8642.472720411695</v>
      </c>
      <c r="C34" s="11">
        <f>+Tbl3!E34-Tbl5!C34</f>
        <v>226.8719332767606</v>
      </c>
      <c r="D34" s="11">
        <f>+Tbl3!H34-Tbl5!E34</f>
        <v>616.2741700750589</v>
      </c>
      <c r="E34" s="11">
        <f>+Tbl3!K34-Tbl5!G34</f>
        <v>3623.9451036498826</v>
      </c>
      <c r="F34" s="11">
        <f>+Tbl3!N34-Tbl5!I34</f>
        <v>238.29204442851494</v>
      </c>
      <c r="G34" s="11"/>
      <c r="H34" s="11">
        <f>+Tbl3!Q34-Tbl5!K34</f>
        <v>117.00740913347428</v>
      </c>
      <c r="I34" s="11"/>
      <c r="J34" s="11">
        <f>+Tbl3!T34-Tbl5!M34</f>
        <v>615.4776255126</v>
      </c>
      <c r="K34" s="11">
        <f>+Tbl3!W34-Tbl5!O34</f>
        <v>97.98303183911696</v>
      </c>
      <c r="L34" s="11">
        <f>+Tbl3!Z34-Tbl5!Q34</f>
        <v>70.87947040306258</v>
      </c>
      <c r="M34" s="11">
        <f>+Tbl3!AC34-Tbl5!S34</f>
        <v>699.1416341976719</v>
      </c>
      <c r="N34" s="11">
        <f>+Tbl3!AF34-Tbl5!U34</f>
        <v>624.1503015165682</v>
      </c>
      <c r="O34" s="11">
        <f>+Tbl3!AI34-Tbl5!W34</f>
        <v>342.65887913151965</v>
      </c>
      <c r="P34" s="11">
        <f>+Tbl3!AL34-Tbl5!Y34</f>
        <v>1369.7911172474653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46</v>
      </c>
      <c r="B36" s="10">
        <f>+Tbl3!B36-Tbl5!B36</f>
        <v>8019.664351184054</v>
      </c>
      <c r="C36" s="11">
        <f>+Tbl3!E36-Tbl5!C36</f>
        <v>191.35374183656086</v>
      </c>
      <c r="D36" s="11">
        <f>+Tbl3!H36-Tbl5!E36</f>
        <v>668.5654267704015</v>
      </c>
      <c r="E36" s="11">
        <f>+Tbl3!K36-Tbl5!G36</f>
        <v>3622.5650701345903</v>
      </c>
      <c r="F36" s="11">
        <f>+Tbl3!N36-Tbl5!I36</f>
        <v>163.23552274405134</v>
      </c>
      <c r="G36" s="11"/>
      <c r="H36" s="11">
        <f>+Tbl3!Q36-Tbl5!K36</f>
        <v>84.15521835425066</v>
      </c>
      <c r="I36" s="11"/>
      <c r="J36" s="11">
        <f>+Tbl3!T36-Tbl5!M36</f>
        <v>553.9266738599581</v>
      </c>
      <c r="K36" s="11">
        <f>+Tbl3!W36-Tbl5!O36</f>
        <v>30.957937418365606</v>
      </c>
      <c r="L36" s="11">
        <f>+Tbl3!Z36-Tbl5!Q36</f>
        <v>0</v>
      </c>
      <c r="M36" s="11">
        <f>+Tbl3!AC36-Tbl5!S36</f>
        <v>313.78085524447727</v>
      </c>
      <c r="N36" s="11">
        <f>+Tbl3!AF36-Tbl5!U36</f>
        <v>652.4713294338122</v>
      </c>
      <c r="O36" s="11">
        <f>+Tbl3!AI36-Tbl5!W36</f>
        <v>180.17759554773127</v>
      </c>
      <c r="P36" s="11">
        <f>+Tbl3!AL36-Tbl5!Y36</f>
        <v>1558.4749798398548</v>
      </c>
    </row>
    <row r="37" spans="1:16" ht="12.75">
      <c r="A37" s="3" t="s">
        <v>47</v>
      </c>
      <c r="B37" s="10">
        <f>+Tbl3!B37-Tbl5!B37</f>
        <v>7550.34298281615</v>
      </c>
      <c r="C37" s="11">
        <f>+Tbl3!E37-Tbl5!C37</f>
        <v>189.15302643570476</v>
      </c>
      <c r="D37" s="11">
        <f>+Tbl3!H37-Tbl5!E37</f>
        <v>589.634624170439</v>
      </c>
      <c r="E37" s="11">
        <f>+Tbl3!K37-Tbl5!G37</f>
        <v>3445.248049437509</v>
      </c>
      <c r="F37" s="11">
        <f>+Tbl3!N37-Tbl5!I37</f>
        <v>340.14449401645885</v>
      </c>
      <c r="G37" s="11"/>
      <c r="H37" s="11">
        <f>+Tbl3!Q37-Tbl5!K37</f>
        <v>62.63843932275875</v>
      </c>
      <c r="I37" s="11"/>
      <c r="J37" s="11">
        <f>+Tbl3!T37-Tbl5!M37</f>
        <v>548.712105581966</v>
      </c>
      <c r="K37" s="11">
        <f>+Tbl3!W37-Tbl5!O37</f>
        <v>38.64716188938815</v>
      </c>
      <c r="L37" s="11">
        <f>+Tbl3!Z37-Tbl5!Q37</f>
        <v>6.41752486217423</v>
      </c>
      <c r="M37" s="11">
        <f>+Tbl3!AC37-Tbl5!S37</f>
        <v>300.38923081045493</v>
      </c>
      <c r="N37" s="11">
        <f>+Tbl3!AF37-Tbl5!U37</f>
        <v>603.523954886947</v>
      </c>
      <c r="O37" s="11">
        <f>+Tbl3!AI37-Tbl5!W37</f>
        <v>171.9333168739223</v>
      </c>
      <c r="P37" s="11">
        <f>+Tbl3!AL37-Tbl5!Y37</f>
        <v>1253.9010545284273</v>
      </c>
    </row>
    <row r="38" spans="1:16" ht="12.75">
      <c r="A38" s="3" t="s">
        <v>48</v>
      </c>
      <c r="B38" s="10">
        <f>+Tbl3!B38-Tbl5!B38</f>
        <v>7802.244883158996</v>
      </c>
      <c r="C38" s="11">
        <f>+Tbl3!E38-Tbl5!C38</f>
        <v>202.90277069498387</v>
      </c>
      <c r="D38" s="11">
        <f>+Tbl3!H38-Tbl5!E38</f>
        <v>641.6945404623664</v>
      </c>
      <c r="E38" s="11">
        <f>+Tbl3!K38-Tbl5!G38</f>
        <v>3534.3031484275084</v>
      </c>
      <c r="F38" s="11">
        <f>+Tbl3!N38-Tbl5!I38</f>
        <v>185.25495507559546</v>
      </c>
      <c r="G38" s="11"/>
      <c r="H38" s="11">
        <f>+Tbl3!Q38-Tbl5!K38</f>
        <v>64.16996519291315</v>
      </c>
      <c r="I38" s="11"/>
      <c r="J38" s="11">
        <f>+Tbl3!T38-Tbl5!M38</f>
        <v>635.6250066352598</v>
      </c>
      <c r="K38" s="11">
        <f>+Tbl3!W38-Tbl5!O38</f>
        <v>65.07830461125933</v>
      </c>
      <c r="L38" s="11">
        <f>+Tbl3!Z38-Tbl5!Q38</f>
        <v>66.13762443031862</v>
      </c>
      <c r="M38" s="11">
        <f>+Tbl3!AC38-Tbl5!S38</f>
        <v>405.8066156259569</v>
      </c>
      <c r="N38" s="11">
        <f>+Tbl3!AF38-Tbl5!U38</f>
        <v>529.8464005772252</v>
      </c>
      <c r="O38" s="11">
        <f>+Tbl3!AI38-Tbl5!W38</f>
        <v>124.59239161717721</v>
      </c>
      <c r="P38" s="11">
        <f>+Tbl3!AL38-Tbl5!Y38</f>
        <v>1346.8331598084328</v>
      </c>
    </row>
    <row r="39" spans="1:16" ht="12.75">
      <c r="A39" s="8" t="s">
        <v>49</v>
      </c>
      <c r="B39" s="30">
        <f>+Tbl3!B39-Tbl5!B39</f>
        <v>9768.991734774836</v>
      </c>
      <c r="C39" s="30">
        <f>+Tbl3!E39-Tbl5!C39</f>
        <v>171.36157045830993</v>
      </c>
      <c r="D39" s="30">
        <f>+Tbl3!H39-Tbl5!E39</f>
        <v>754.7110543417004</v>
      </c>
      <c r="E39" s="30">
        <f>+Tbl3!K39-Tbl5!G39</f>
        <v>4473.240019174797</v>
      </c>
      <c r="F39" s="30">
        <f>+Tbl3!N39-Tbl5!I39</f>
        <v>288.8850197645593</v>
      </c>
      <c r="G39" s="30"/>
      <c r="H39" s="30">
        <f>+Tbl3!Q39-Tbl5!K39</f>
        <v>131.67888110717823</v>
      </c>
      <c r="I39" s="30"/>
      <c r="J39" s="30">
        <f>+Tbl3!T39-Tbl5!M39</f>
        <v>802.6307379474499</v>
      </c>
      <c r="K39" s="30">
        <f>+Tbl3!W39-Tbl5!O39</f>
        <v>26.83202090476416</v>
      </c>
      <c r="L39" s="30">
        <f>+Tbl3!Z39-Tbl5!Q39</f>
        <v>89.71772368329525</v>
      </c>
      <c r="M39" s="30">
        <f>+Tbl3!AC39-Tbl5!S39</f>
        <v>582.0456490245754</v>
      </c>
      <c r="N39" s="30">
        <f>+Tbl3!AF39-Tbl5!U39</f>
        <v>747.3296795026246</v>
      </c>
      <c r="O39" s="30">
        <f>+Tbl3!AI39-Tbl5!W39</f>
        <v>112.34242792060301</v>
      </c>
      <c r="P39" s="30">
        <f>+Tbl3!AL39-Tbl5!Y39</f>
        <v>1588.216950944979</v>
      </c>
    </row>
    <row r="40" ht="12.75">
      <c r="A40" s="3" t="s">
        <v>74</v>
      </c>
    </row>
  </sheetData>
  <sheetProtection password="C935" sheet="1" objects="1" scenarios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rintOptions horizontalCentered="1"/>
  <pageMargins left="0.59" right="0.68" top="0.87" bottom="0.88" header="0.67" footer="0.5"/>
  <pageSetup fitToHeight="1" fitToWidth="1" horizontalDpi="600" verticalDpi="600" orientation="landscape" scale="85" r:id="rId1"/>
  <headerFooter alignWithMargins="0">
    <oddFooter>&amp;L&amp;"Arial,Italic"&amp;9MSDE-DBS     11  / 2006&amp;C- 6 -&amp;R&amp;"Arial,Italic"&amp;9Selected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8.7109375" style="0" customWidth="1"/>
    <col min="6" max="8" width="11.7109375" style="0" customWidth="1"/>
    <col min="9" max="9" width="7.14062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8515625" style="0" customWidth="1"/>
    <col min="22" max="22" width="5.57421875" style="0" customWidth="1"/>
    <col min="23" max="23" width="14.7109375" style="0" customWidth="1"/>
    <col min="24" max="24" width="13.8515625" style="0" customWidth="1"/>
    <col min="25" max="25" width="13.140625" style="0" customWidth="1"/>
    <col min="26" max="26" width="11.28125" style="0" bestFit="1" customWidth="1"/>
    <col min="27" max="27" width="5.00390625" style="0" customWidth="1"/>
    <col min="28" max="28" width="3.57421875" style="0" customWidth="1"/>
    <col min="29" max="29" width="11.8515625" style="0" customWidth="1"/>
    <col min="30" max="30" width="13.57421875" style="0" customWidth="1"/>
    <col min="31" max="31" width="12.7109375" style="0" bestFit="1" customWidth="1"/>
    <col min="32" max="32" width="14.421875" style="0" customWidth="1"/>
    <col min="33" max="33" width="8.57421875" style="0" customWidth="1"/>
    <col min="34" max="34" width="14.28125" style="0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176" t="s">
        <v>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ht="12.75">
      <c r="R2" s="48"/>
    </row>
    <row r="3" spans="1:34" ht="12.75">
      <c r="A3" s="176" t="s">
        <v>146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W3" t="s">
        <v>155</v>
      </c>
      <c r="AC3" t="s">
        <v>153</v>
      </c>
      <c r="AH3" t="s">
        <v>152</v>
      </c>
    </row>
    <row r="4" spans="1:26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N4" t="s">
        <v>137</v>
      </c>
      <c r="R4" s="175" t="s">
        <v>151</v>
      </c>
      <c r="S4" s="175"/>
      <c r="T4" s="175"/>
      <c r="U4" s="175"/>
      <c r="W4" s="175" t="s">
        <v>127</v>
      </c>
      <c r="X4" s="175"/>
      <c r="Y4" s="175"/>
      <c r="Z4" s="175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186" t="s">
        <v>116</v>
      </c>
      <c r="S5" s="186"/>
      <c r="T5" s="186"/>
      <c r="U5" s="186"/>
      <c r="W5" s="186" t="s">
        <v>128</v>
      </c>
      <c r="X5" s="186"/>
      <c r="Y5" s="186"/>
      <c r="Z5" s="186"/>
      <c r="AH5" s="186" t="s">
        <v>160</v>
      </c>
      <c r="AI5" s="186"/>
      <c r="AJ5" s="186"/>
      <c r="AK5" s="186"/>
    </row>
    <row r="6" spans="1:37" ht="15" customHeight="1" thickTop="1">
      <c r="A6" s="3" t="s">
        <v>82</v>
      </c>
      <c r="R6" s="115" t="s">
        <v>52</v>
      </c>
      <c r="S6" s="115"/>
      <c r="T6" s="115" t="s">
        <v>117</v>
      </c>
      <c r="U6" s="115" t="s">
        <v>8</v>
      </c>
      <c r="W6" s="128" t="s">
        <v>52</v>
      </c>
      <c r="X6" s="128"/>
      <c r="Y6" s="128"/>
      <c r="Z6" s="128"/>
      <c r="AC6" s="178" t="s">
        <v>154</v>
      </c>
      <c r="AD6" s="178"/>
      <c r="AE6" s="178"/>
      <c r="AF6" s="178"/>
      <c r="AH6" s="115" t="s">
        <v>52</v>
      </c>
      <c r="AI6" s="115"/>
      <c r="AJ6" s="115" t="s">
        <v>117</v>
      </c>
      <c r="AK6" s="115" t="s">
        <v>8</v>
      </c>
    </row>
    <row r="7" spans="1:37" ht="13.5" thickBot="1">
      <c r="A7" t="s">
        <v>11</v>
      </c>
      <c r="B7" s="178" t="s">
        <v>88</v>
      </c>
      <c r="C7" s="178"/>
      <c r="D7" s="178"/>
      <c r="E7" s="6"/>
      <c r="F7" s="178" t="s">
        <v>89</v>
      </c>
      <c r="G7" s="178"/>
      <c r="H7" s="178"/>
      <c r="I7" s="6"/>
      <c r="J7" s="178" t="s">
        <v>90</v>
      </c>
      <c r="K7" s="178"/>
      <c r="L7" s="178"/>
      <c r="N7" s="173" t="s">
        <v>128</v>
      </c>
      <c r="O7" s="173" t="s">
        <v>89</v>
      </c>
      <c r="P7" s="173" t="s">
        <v>129</v>
      </c>
      <c r="R7" s="115" t="s">
        <v>118</v>
      </c>
      <c r="S7" s="115"/>
      <c r="T7" s="115" t="s">
        <v>119</v>
      </c>
      <c r="U7" s="115" t="s">
        <v>120</v>
      </c>
      <c r="W7" s="115" t="s">
        <v>120</v>
      </c>
      <c r="X7" s="115" t="s">
        <v>124</v>
      </c>
      <c r="Y7" s="115" t="s">
        <v>117</v>
      </c>
      <c r="Z7" s="115"/>
      <c r="AC7" s="185" t="s">
        <v>128</v>
      </c>
      <c r="AD7" s="185"/>
      <c r="AE7" s="185"/>
      <c r="AF7" s="185"/>
      <c r="AH7" s="115" t="s">
        <v>118</v>
      </c>
      <c r="AI7" s="115"/>
      <c r="AJ7" s="115" t="s">
        <v>119</v>
      </c>
      <c r="AK7" s="115" t="s">
        <v>120</v>
      </c>
    </row>
    <row r="8" spans="1:37" ht="13.5" thickBot="1">
      <c r="A8" s="4" t="s">
        <v>83</v>
      </c>
      <c r="B8" s="62" t="s">
        <v>139</v>
      </c>
      <c r="C8" s="62" t="s">
        <v>156</v>
      </c>
      <c r="D8" s="62" t="s">
        <v>157</v>
      </c>
      <c r="E8" s="62"/>
      <c r="F8" s="62" t="s">
        <v>139</v>
      </c>
      <c r="G8" s="62" t="s">
        <v>156</v>
      </c>
      <c r="H8" s="62" t="s">
        <v>157</v>
      </c>
      <c r="I8" s="116"/>
      <c r="J8" s="62" t="s">
        <v>139</v>
      </c>
      <c r="K8" s="62" t="s">
        <v>156</v>
      </c>
      <c r="L8" s="62" t="s">
        <v>157</v>
      </c>
      <c r="M8" s="63"/>
      <c r="N8" s="173"/>
      <c r="O8" s="173"/>
      <c r="P8" s="173"/>
      <c r="Q8" s="63"/>
      <c r="R8" s="129" t="s">
        <v>121</v>
      </c>
      <c r="S8" s="129" t="s">
        <v>89</v>
      </c>
      <c r="T8" s="131" t="s">
        <v>122</v>
      </c>
      <c r="U8" s="129" t="s">
        <v>123</v>
      </c>
      <c r="W8" s="129" t="s">
        <v>123</v>
      </c>
      <c r="X8" s="129" t="s">
        <v>125</v>
      </c>
      <c r="Y8" s="129" t="s">
        <v>126</v>
      </c>
      <c r="Z8" s="129" t="s">
        <v>8</v>
      </c>
      <c r="AC8" s="142" t="s">
        <v>133</v>
      </c>
      <c r="AD8" s="142" t="s">
        <v>134</v>
      </c>
      <c r="AE8" s="143" t="s">
        <v>135</v>
      </c>
      <c r="AF8" s="142" t="s">
        <v>136</v>
      </c>
      <c r="AH8" s="129" t="s">
        <v>121</v>
      </c>
      <c r="AI8" s="130" t="s">
        <v>89</v>
      </c>
      <c r="AJ8" s="131" t="s">
        <v>122</v>
      </c>
      <c r="AK8" s="129" t="s">
        <v>123</v>
      </c>
    </row>
    <row r="9" spans="1:37" s="57" customFormat="1" ht="12.75">
      <c r="A9" s="80" t="s">
        <v>51</v>
      </c>
      <c r="B9" s="207">
        <v>201.11</v>
      </c>
      <c r="C9" s="208">
        <v>236.5</v>
      </c>
      <c r="D9" s="207">
        <f>N9/Tbl11!C9</f>
        <v>252.97688725307032</v>
      </c>
      <c r="E9" s="209"/>
      <c r="F9" s="207">
        <v>48.7</v>
      </c>
      <c r="G9" s="208">
        <v>73.73</v>
      </c>
      <c r="H9" s="205">
        <f>O9/Tbl11!C9</f>
        <v>68.0153810067986</v>
      </c>
      <c r="I9" s="59"/>
      <c r="J9" s="205">
        <v>18.3</v>
      </c>
      <c r="K9" s="206">
        <v>12.98</v>
      </c>
      <c r="L9" s="205">
        <f>P9/Tbl11!C9</f>
        <v>16.371416682588954</v>
      </c>
      <c r="N9" s="121">
        <f>SUM(N11:N38)</f>
        <v>212154390.59999996</v>
      </c>
      <c r="O9" s="121">
        <f>SUM(O11:O38)</f>
        <v>57039842.12</v>
      </c>
      <c r="P9" s="121">
        <f>SUM(P11:P38)</f>
        <v>13729586</v>
      </c>
      <c r="R9" s="121">
        <f>SUM(R11:R38)</f>
        <v>197788641.68999994</v>
      </c>
      <c r="S9" s="121">
        <f>SUM(S11:S38)</f>
        <v>56551476.07000001</v>
      </c>
      <c r="T9" s="121">
        <f>SUM(T11:T38)</f>
        <v>13686920.67</v>
      </c>
      <c r="U9" s="121">
        <f>R9-S9-T9</f>
        <v>127550244.94999994</v>
      </c>
      <c r="W9" s="96">
        <f>SUM(W11:W38)</f>
        <v>14365748.91</v>
      </c>
      <c r="X9" s="96">
        <f>SUM(X11:X38)</f>
        <v>488366.05000000005</v>
      </c>
      <c r="Y9" s="96">
        <f>SUM(Y11:Y38)</f>
        <v>42665.33</v>
      </c>
      <c r="Z9" s="96">
        <f>SUM(Z11:Z38)</f>
        <v>13834717.530000005</v>
      </c>
      <c r="AC9" s="144">
        <f>SUM(AC11:AC38)</f>
        <v>598290.4299999999</v>
      </c>
      <c r="AD9" s="144">
        <f>SUM(AD11:AD38)</f>
        <v>107348.64</v>
      </c>
      <c r="AE9" s="144">
        <f>SUM(AE11:AE38)</f>
        <v>0</v>
      </c>
      <c r="AF9" s="144">
        <f>SUM(AF11:AF38)</f>
        <v>490941.79</v>
      </c>
      <c r="AH9" s="121">
        <f>SUM(AI9:AK9)</f>
        <v>198386932.11999997</v>
      </c>
      <c r="AI9" s="147">
        <f>SUM(AI11:AI38)</f>
        <v>56658824.71000001</v>
      </c>
      <c r="AJ9" s="147">
        <f>SUM(AJ11:AJ38)</f>
        <v>13686920.67</v>
      </c>
      <c r="AK9" s="147">
        <f>SUM(AK11:AK38)</f>
        <v>128041186.73999996</v>
      </c>
    </row>
    <row r="10" spans="2:37" ht="12.75">
      <c r="B10" s="210"/>
      <c r="C10" s="210"/>
      <c r="D10" s="210"/>
      <c r="E10" s="211"/>
      <c r="F10" s="210"/>
      <c r="G10" s="210"/>
      <c r="H10" s="210"/>
      <c r="I10" s="2"/>
      <c r="R10" s="121"/>
      <c r="S10" s="121"/>
      <c r="T10" s="121"/>
      <c r="U10" s="121"/>
      <c r="W10" s="118"/>
      <c r="X10" s="118"/>
      <c r="Y10" s="118"/>
      <c r="Z10" s="118"/>
      <c r="AC10" s="145"/>
      <c r="AD10" s="145"/>
      <c r="AE10" s="146"/>
      <c r="AF10" s="145"/>
      <c r="AH10" s="121"/>
      <c r="AI10" s="121"/>
      <c r="AJ10" s="121"/>
      <c r="AK10" s="121"/>
    </row>
    <row r="11" spans="1:37" ht="12.75">
      <c r="A11" s="3" t="s">
        <v>27</v>
      </c>
      <c r="B11" s="212">
        <v>185.43</v>
      </c>
      <c r="C11" s="210">
        <v>345.31</v>
      </c>
      <c r="D11" s="212">
        <f>N11/Tbl11!C11</f>
        <v>284.1038092211182</v>
      </c>
      <c r="E11" s="213"/>
      <c r="F11" s="199">
        <v>25.49</v>
      </c>
      <c r="G11" s="214">
        <v>173.76</v>
      </c>
      <c r="H11" s="199">
        <f>O11/Tbl11!C11</f>
        <v>103.0422708397376</v>
      </c>
      <c r="I11" s="64"/>
      <c r="J11" s="199">
        <v>4.94</v>
      </c>
      <c r="K11" s="200">
        <v>5.4</v>
      </c>
      <c r="L11" s="199">
        <f>P11/Tbl11!C11</f>
        <v>1.458560196739419</v>
      </c>
      <c r="N11" s="48">
        <f aca="true" t="shared" si="0" ref="N11:P15">R11+W11</f>
        <v>2726388</v>
      </c>
      <c r="O11" s="48">
        <f t="shared" si="0"/>
        <v>988840</v>
      </c>
      <c r="P11" s="48">
        <f t="shared" si="0"/>
        <v>13997</v>
      </c>
      <c r="R11" s="121">
        <f>S11+T11+U11</f>
        <v>2565356</v>
      </c>
      <c r="S11" s="96">
        <f aca="true" t="shared" si="1" ref="S11:U15">AI11-AD11</f>
        <v>988840</v>
      </c>
      <c r="T11" s="96">
        <f t="shared" si="1"/>
        <v>13997</v>
      </c>
      <c r="U11" s="121">
        <f t="shared" si="1"/>
        <v>1562519</v>
      </c>
      <c r="W11" s="151">
        <f>X11+Y11+Z11</f>
        <v>161032</v>
      </c>
      <c r="X11" s="151">
        <v>0</v>
      </c>
      <c r="Y11" s="151">
        <v>0</v>
      </c>
      <c r="Z11" s="151">
        <v>161032</v>
      </c>
      <c r="AC11" s="151">
        <f>AD11+AE11+AF11</f>
        <v>11025</v>
      </c>
      <c r="AD11" s="151">
        <v>0</v>
      </c>
      <c r="AE11" s="151">
        <v>0</v>
      </c>
      <c r="AF11" s="151">
        <v>11025</v>
      </c>
      <c r="AG11" s="148"/>
      <c r="AH11" s="151">
        <f>SUM(AI11:AK11)</f>
        <v>2576381</v>
      </c>
      <c r="AI11" s="153">
        <v>988840</v>
      </c>
      <c r="AJ11" s="156">
        <v>13997</v>
      </c>
      <c r="AK11" s="151">
        <v>1573544</v>
      </c>
    </row>
    <row r="12" spans="1:37" ht="12.75">
      <c r="A12" s="3" t="s">
        <v>28</v>
      </c>
      <c r="B12" s="212">
        <v>208.32</v>
      </c>
      <c r="C12" s="210">
        <v>277.41</v>
      </c>
      <c r="D12" s="212">
        <f>N12/Tbl11!C12</f>
        <v>266.5390781541143</v>
      </c>
      <c r="E12" s="213"/>
      <c r="F12" s="199">
        <v>49.75</v>
      </c>
      <c r="G12" s="214">
        <v>112.74</v>
      </c>
      <c r="H12" s="199">
        <f>O12/Tbl11!C12</f>
        <v>100.81473162485212</v>
      </c>
      <c r="I12" s="64"/>
      <c r="J12" s="199">
        <v>19.44</v>
      </c>
      <c r="K12" s="200">
        <v>15.17</v>
      </c>
      <c r="L12" s="199">
        <f>P12/Tbl11!C12</f>
        <v>12.991847851458166</v>
      </c>
      <c r="N12" s="48">
        <f t="shared" si="0"/>
        <v>19044915.31</v>
      </c>
      <c r="O12" s="48">
        <f t="shared" si="0"/>
        <v>7203476.649999999</v>
      </c>
      <c r="P12" s="48">
        <f t="shared" si="0"/>
        <v>928301.56</v>
      </c>
      <c r="R12" s="121">
        <f>S12+T12+U12</f>
        <v>17479521.91</v>
      </c>
      <c r="S12" s="96">
        <f t="shared" si="1"/>
        <v>7199752.59</v>
      </c>
      <c r="T12" s="96">
        <f t="shared" si="1"/>
        <v>928301.56</v>
      </c>
      <c r="U12" s="121">
        <f t="shared" si="1"/>
        <v>9351467.76</v>
      </c>
      <c r="W12" s="151">
        <f>X12+Y12+Z12</f>
        <v>1565393.4000000001</v>
      </c>
      <c r="X12" s="151">
        <v>3724.06</v>
      </c>
      <c r="Y12" s="151">
        <v>0</v>
      </c>
      <c r="Z12" s="151">
        <v>1561669.34</v>
      </c>
      <c r="AC12" s="151">
        <f>AD12+AE12+AF12</f>
        <v>0</v>
      </c>
      <c r="AD12" s="151">
        <v>0</v>
      </c>
      <c r="AE12" s="151">
        <v>0</v>
      </c>
      <c r="AF12" s="151">
        <v>0</v>
      </c>
      <c r="AG12" s="148"/>
      <c r="AH12" s="151">
        <f>SUM(AI12:AK12)</f>
        <v>17479521.91</v>
      </c>
      <c r="AI12" s="153">
        <v>7199752.59</v>
      </c>
      <c r="AJ12" s="156">
        <v>928301.56</v>
      </c>
      <c r="AK12" s="151">
        <v>9351467.76</v>
      </c>
    </row>
    <row r="13" spans="1:37" ht="12.75">
      <c r="A13" s="3" t="s">
        <v>50</v>
      </c>
      <c r="B13" s="212">
        <v>67.63</v>
      </c>
      <c r="C13" s="210">
        <v>240.32</v>
      </c>
      <c r="D13" s="212">
        <f>N13/Tbl11!C13</f>
        <v>357.2061610688637</v>
      </c>
      <c r="E13" s="213"/>
      <c r="F13" s="199">
        <v>9.89</v>
      </c>
      <c r="G13" s="214">
        <v>74.67</v>
      </c>
      <c r="H13" s="199">
        <f>O13/Tbl11!C13</f>
        <v>148.12104534991826</v>
      </c>
      <c r="I13" s="64"/>
      <c r="J13" s="199">
        <v>0.99</v>
      </c>
      <c r="K13" s="200">
        <v>5.06</v>
      </c>
      <c r="L13" s="199">
        <f>P13/Tbl11!C13</f>
        <v>0</v>
      </c>
      <c r="N13" s="48">
        <f t="shared" si="0"/>
        <v>31056263.840000004</v>
      </c>
      <c r="O13" s="48">
        <f t="shared" si="0"/>
        <v>12877958.909999998</v>
      </c>
      <c r="P13" s="48">
        <f t="shared" si="0"/>
        <v>0</v>
      </c>
      <c r="R13" s="121">
        <f>S13+T13+U13</f>
        <v>30036409.980000004</v>
      </c>
      <c r="S13" s="96">
        <f t="shared" si="1"/>
        <v>12876759.979999999</v>
      </c>
      <c r="T13" s="96">
        <f t="shared" si="1"/>
        <v>0</v>
      </c>
      <c r="U13" s="121">
        <f t="shared" si="1"/>
        <v>17159650.000000004</v>
      </c>
      <c r="W13" s="151">
        <f>X13+Y13+Z13</f>
        <v>1019853.8600000001</v>
      </c>
      <c r="X13" s="151">
        <v>1198.93</v>
      </c>
      <c r="Y13" s="151">
        <v>0</v>
      </c>
      <c r="Z13" s="151">
        <v>1018654.93</v>
      </c>
      <c r="AC13" s="151">
        <f>AD13+AE13+AF13</f>
        <v>0</v>
      </c>
      <c r="AD13" s="151">
        <v>0</v>
      </c>
      <c r="AE13" s="151">
        <v>0</v>
      </c>
      <c r="AF13" s="151">
        <v>0</v>
      </c>
      <c r="AG13" s="148"/>
      <c r="AH13" s="151">
        <f>SUM(AI13:AK13)</f>
        <v>30036409.980000004</v>
      </c>
      <c r="AI13" s="153">
        <v>12876759.979999999</v>
      </c>
      <c r="AJ13" s="156">
        <v>0</v>
      </c>
      <c r="AK13" s="151">
        <v>17159650.000000004</v>
      </c>
    </row>
    <row r="14" spans="1:37" ht="12.75">
      <c r="A14" s="3" t="s">
        <v>29</v>
      </c>
      <c r="B14" s="212">
        <v>203.8</v>
      </c>
      <c r="C14" s="210">
        <v>237.22</v>
      </c>
      <c r="D14" s="212">
        <f>N14/Tbl11!C14</f>
        <v>249.49397001090423</v>
      </c>
      <c r="E14" s="213"/>
      <c r="F14" s="199">
        <v>50.27</v>
      </c>
      <c r="G14" s="214">
        <v>51.28339824960005</v>
      </c>
      <c r="H14" s="199">
        <f>O14/Tbl11!C14</f>
        <v>45.25552455244452</v>
      </c>
      <c r="I14" s="64"/>
      <c r="J14" s="199">
        <v>20.75</v>
      </c>
      <c r="K14" s="200">
        <v>21.15</v>
      </c>
      <c r="L14" s="199">
        <f>P14/Tbl11!C14</f>
        <v>20.785861381377458</v>
      </c>
      <c r="N14" s="48">
        <f t="shared" si="0"/>
        <v>26160636.270000014</v>
      </c>
      <c r="O14" s="48">
        <f t="shared" si="0"/>
        <v>4745258.24</v>
      </c>
      <c r="P14" s="48">
        <f t="shared" si="0"/>
        <v>2179497</v>
      </c>
      <c r="R14" s="121">
        <f>S14+T14+U14</f>
        <v>23887597.610000014</v>
      </c>
      <c r="S14" s="96">
        <f t="shared" si="1"/>
        <v>4673679.08</v>
      </c>
      <c r="T14" s="96">
        <f t="shared" si="1"/>
        <v>2179222.6</v>
      </c>
      <c r="U14" s="121">
        <f t="shared" si="1"/>
        <v>17034695.930000015</v>
      </c>
      <c r="W14" s="151">
        <f>X14+Y14+Z14</f>
        <v>2273038.66</v>
      </c>
      <c r="X14" s="149">
        <v>71579.16</v>
      </c>
      <c r="Y14" s="151">
        <v>274.4</v>
      </c>
      <c r="Z14" s="151">
        <v>2201185.1</v>
      </c>
      <c r="AC14" s="151">
        <f>AD14+AE14+AF14</f>
        <v>12746.95</v>
      </c>
      <c r="AD14" s="151">
        <v>0</v>
      </c>
      <c r="AE14" s="151">
        <v>0</v>
      </c>
      <c r="AF14" s="151">
        <v>12746.95</v>
      </c>
      <c r="AG14" s="148"/>
      <c r="AH14" s="151">
        <f>SUM(AI14:AK14)</f>
        <v>23900344.560000014</v>
      </c>
      <c r="AI14" s="153">
        <v>4673679.08</v>
      </c>
      <c r="AJ14" s="156">
        <v>2179222.6</v>
      </c>
      <c r="AK14" s="151">
        <v>17047442.880000014</v>
      </c>
    </row>
    <row r="15" spans="1:37" ht="12.75">
      <c r="A15" s="3" t="s">
        <v>30</v>
      </c>
      <c r="B15" s="212">
        <v>205.84</v>
      </c>
      <c r="C15" s="210">
        <v>209.34</v>
      </c>
      <c r="D15" s="212">
        <f>N15/Tbl11!C15</f>
        <v>193.23723719939792</v>
      </c>
      <c r="E15" s="213"/>
      <c r="F15" s="199">
        <v>59.77</v>
      </c>
      <c r="G15" s="214">
        <v>61.21</v>
      </c>
      <c r="H15" s="199">
        <f>O15/Tbl11!C15</f>
        <v>49.95977785125983</v>
      </c>
      <c r="I15" s="64"/>
      <c r="J15" s="199">
        <v>13.7</v>
      </c>
      <c r="K15" s="200">
        <v>19.55</v>
      </c>
      <c r="L15" s="199">
        <f>P15/Tbl11!C15</f>
        <v>14.739309882281995</v>
      </c>
      <c r="N15" s="48">
        <f t="shared" si="0"/>
        <v>3174856.98</v>
      </c>
      <c r="O15" s="48">
        <f t="shared" si="0"/>
        <v>820831.1799999999</v>
      </c>
      <c r="P15" s="48">
        <f t="shared" si="0"/>
        <v>242164.51</v>
      </c>
      <c r="R15" s="121">
        <f>S15+T15+U15</f>
        <v>2790736.46</v>
      </c>
      <c r="S15" s="96">
        <f t="shared" si="1"/>
        <v>782288.84</v>
      </c>
      <c r="T15" s="96">
        <f t="shared" si="1"/>
        <v>242164.51</v>
      </c>
      <c r="U15" s="121">
        <f t="shared" si="1"/>
        <v>1766283.1099999999</v>
      </c>
      <c r="W15" s="151">
        <f>X15+Y15+Z15</f>
        <v>384120.52</v>
      </c>
      <c r="X15" s="154">
        <v>38542.34</v>
      </c>
      <c r="Y15" s="151">
        <v>0</v>
      </c>
      <c r="Z15" s="151">
        <v>345578.18</v>
      </c>
      <c r="AC15" s="151">
        <f>AD15+AE15+AF15</f>
        <v>22138.29</v>
      </c>
      <c r="AD15" s="151">
        <v>0</v>
      </c>
      <c r="AE15" s="151">
        <v>0</v>
      </c>
      <c r="AF15" s="151">
        <v>22138.29</v>
      </c>
      <c r="AG15" s="148"/>
      <c r="AH15" s="151">
        <f>SUM(AI15:AK15)</f>
        <v>2812874.75</v>
      </c>
      <c r="AI15" s="153">
        <v>782288.84</v>
      </c>
      <c r="AJ15" s="156">
        <v>242164.51</v>
      </c>
      <c r="AK15" s="151">
        <v>1788421.4</v>
      </c>
    </row>
    <row r="16" spans="2:37" ht="12.75">
      <c r="B16" s="212"/>
      <c r="C16" s="210"/>
      <c r="D16" s="212"/>
      <c r="E16" s="210"/>
      <c r="F16" s="201"/>
      <c r="G16" s="214"/>
      <c r="H16" s="201"/>
      <c r="I16" s="32"/>
      <c r="J16" s="201"/>
      <c r="K16" s="202"/>
      <c r="L16" s="201"/>
      <c r="R16" s="121"/>
      <c r="S16" s="121"/>
      <c r="T16" s="121"/>
      <c r="U16" s="121"/>
      <c r="W16" s="151"/>
      <c r="X16" s="154"/>
      <c r="Y16" s="151"/>
      <c r="Z16" s="151"/>
      <c r="AC16" s="151"/>
      <c r="AD16" s="151"/>
      <c r="AE16" s="151"/>
      <c r="AF16" s="151"/>
      <c r="AG16" s="148"/>
      <c r="AH16" s="151"/>
      <c r="AI16" s="151"/>
      <c r="AJ16" s="151"/>
      <c r="AK16" s="151"/>
    </row>
    <row r="17" spans="1:37" ht="12.75">
      <c r="A17" s="3" t="s">
        <v>31</v>
      </c>
      <c r="B17" s="212">
        <v>211.81</v>
      </c>
      <c r="C17" s="210">
        <v>233.22</v>
      </c>
      <c r="D17" s="212">
        <f>N17/Tbl11!C17</f>
        <v>175.9760629532577</v>
      </c>
      <c r="E17" s="213"/>
      <c r="F17" s="199">
        <v>25.79</v>
      </c>
      <c r="G17" s="214">
        <v>19.58</v>
      </c>
      <c r="H17" s="199">
        <f>O17/Tbl11!C17</f>
        <v>13.258145910775577</v>
      </c>
      <c r="I17" s="64"/>
      <c r="J17" s="199">
        <v>18.31</v>
      </c>
      <c r="K17" s="200">
        <v>18.01</v>
      </c>
      <c r="L17" s="199">
        <f>P17/Tbl11!C17</f>
        <v>17.319899376142413</v>
      </c>
      <c r="N17" s="48">
        <f aca="true" t="shared" si="2" ref="N17:P21">R17+W17</f>
        <v>933102.34</v>
      </c>
      <c r="O17" s="48">
        <f t="shared" si="2"/>
        <v>70300.51</v>
      </c>
      <c r="P17" s="48">
        <f t="shared" si="2"/>
        <v>91837.71</v>
      </c>
      <c r="R17" s="121">
        <f>S17+T17+U17</f>
        <v>874644.6</v>
      </c>
      <c r="S17" s="96">
        <f aca="true" t="shared" si="3" ref="S17:U21">AI17-AD17</f>
        <v>68707.17</v>
      </c>
      <c r="T17" s="96">
        <f t="shared" si="3"/>
        <v>91837.71</v>
      </c>
      <c r="U17" s="121">
        <f t="shared" si="3"/>
        <v>714099.72</v>
      </c>
      <c r="W17" s="151">
        <f>X17+Y17+Z17</f>
        <v>58457.74</v>
      </c>
      <c r="X17" s="154">
        <v>1593.34</v>
      </c>
      <c r="Y17" s="151">
        <v>0</v>
      </c>
      <c r="Z17" s="149">
        <v>56864.4</v>
      </c>
      <c r="AC17" s="151">
        <f>AD17+AE17+AF17</f>
        <v>0</v>
      </c>
      <c r="AD17" s="151">
        <v>0</v>
      </c>
      <c r="AE17" s="151">
        <v>0</v>
      </c>
      <c r="AF17" s="151">
        <v>0</v>
      </c>
      <c r="AG17" s="148"/>
      <c r="AH17" s="151">
        <f>SUM(AI17:AK17)</f>
        <v>874644.6</v>
      </c>
      <c r="AI17" s="156">
        <v>68707.17</v>
      </c>
      <c r="AJ17" s="156">
        <v>91837.71</v>
      </c>
      <c r="AK17" s="151">
        <v>714099.72</v>
      </c>
    </row>
    <row r="18" spans="1:37" ht="12.75">
      <c r="A18" s="3" t="s">
        <v>32</v>
      </c>
      <c r="B18" s="212">
        <v>303.68</v>
      </c>
      <c r="C18" s="210">
        <v>248.59</v>
      </c>
      <c r="D18" s="212">
        <f>N18/Tbl11!C18</f>
        <v>313.20159432081294</v>
      </c>
      <c r="E18" s="213"/>
      <c r="F18" s="199">
        <v>57.2</v>
      </c>
      <c r="G18" s="214">
        <v>53.46</v>
      </c>
      <c r="H18" s="199">
        <f>O18/Tbl11!C18</f>
        <v>83.41619935236571</v>
      </c>
      <c r="I18" s="64"/>
      <c r="J18" s="199">
        <v>26.67</v>
      </c>
      <c r="K18" s="200">
        <v>17.7</v>
      </c>
      <c r="L18" s="199">
        <f>P18/Tbl11!C18</f>
        <v>16.39561078161533</v>
      </c>
      <c r="N18" s="48">
        <f t="shared" si="2"/>
        <v>8678907.589999998</v>
      </c>
      <c r="O18" s="48">
        <f t="shared" si="2"/>
        <v>2311487.23</v>
      </c>
      <c r="P18" s="48">
        <f t="shared" si="2"/>
        <v>454327.16</v>
      </c>
      <c r="R18" s="121">
        <f>S18+T18+U18</f>
        <v>8296261.6499999985</v>
      </c>
      <c r="S18" s="96">
        <f t="shared" si="3"/>
        <v>2290730.09</v>
      </c>
      <c r="T18" s="96">
        <f t="shared" si="3"/>
        <v>454220.75</v>
      </c>
      <c r="U18" s="121">
        <f t="shared" si="3"/>
        <v>5551310.809999999</v>
      </c>
      <c r="W18" s="151">
        <f>X18+Y18+Z18</f>
        <v>382645.94</v>
      </c>
      <c r="X18" s="151">
        <v>20757.14</v>
      </c>
      <c r="Y18" s="149">
        <v>106.41</v>
      </c>
      <c r="Z18" s="151">
        <v>361782.39</v>
      </c>
      <c r="AC18" s="151">
        <f>AD18+AE18+AF18</f>
        <v>26903.74</v>
      </c>
      <c r="AD18" s="151">
        <v>0</v>
      </c>
      <c r="AE18" s="151">
        <v>0</v>
      </c>
      <c r="AF18" s="151">
        <v>26903.74</v>
      </c>
      <c r="AG18" s="148"/>
      <c r="AH18" s="151">
        <f>SUM(AI18:AK18)</f>
        <v>8323165.389999999</v>
      </c>
      <c r="AI18" s="153">
        <v>2290730.09</v>
      </c>
      <c r="AJ18" s="156">
        <v>454220.75</v>
      </c>
      <c r="AK18" s="151">
        <v>5578214.549999999</v>
      </c>
    </row>
    <row r="19" spans="1:37" ht="12.75">
      <c r="A19" s="3" t="s">
        <v>33</v>
      </c>
      <c r="B19" s="212">
        <v>206.54</v>
      </c>
      <c r="C19" s="210">
        <v>183.71</v>
      </c>
      <c r="D19" s="212">
        <f>N19/Tbl11!C19</f>
        <v>193.88687686059302</v>
      </c>
      <c r="E19" s="213"/>
      <c r="F19" s="199">
        <v>55.12</v>
      </c>
      <c r="G19" s="214">
        <v>54.02</v>
      </c>
      <c r="H19" s="199">
        <f>O19/Tbl11!C19</f>
        <v>57.3930256925288</v>
      </c>
      <c r="I19" s="64"/>
      <c r="J19" s="199">
        <v>19.23</v>
      </c>
      <c r="K19" s="200">
        <v>13.48</v>
      </c>
      <c r="L19" s="199">
        <f>P19/Tbl11!C19</f>
        <v>9.953678847134313</v>
      </c>
      <c r="N19" s="48">
        <f t="shared" si="2"/>
        <v>3063400.27</v>
      </c>
      <c r="O19" s="48">
        <f t="shared" si="2"/>
        <v>906806.14</v>
      </c>
      <c r="P19" s="48">
        <f t="shared" si="2"/>
        <v>157267.49</v>
      </c>
      <c r="R19" s="121">
        <f>S19+T19+U19</f>
        <v>2763119.79</v>
      </c>
      <c r="S19" s="96">
        <f t="shared" si="3"/>
        <v>879521.53</v>
      </c>
      <c r="T19" s="96">
        <f t="shared" si="3"/>
        <v>157267.49</v>
      </c>
      <c r="U19" s="121">
        <f t="shared" si="3"/>
        <v>1726330.77</v>
      </c>
      <c r="W19" s="151">
        <f>X19+Y19+Z19</f>
        <v>300280.48</v>
      </c>
      <c r="X19" s="151">
        <v>27284.61</v>
      </c>
      <c r="Y19" s="151">
        <v>0</v>
      </c>
      <c r="Z19" s="151">
        <v>272995.87</v>
      </c>
      <c r="AC19" s="151">
        <f>AD19+AE19+AF19</f>
        <v>0</v>
      </c>
      <c r="AD19" s="151">
        <v>0</v>
      </c>
      <c r="AE19" s="151">
        <v>0</v>
      </c>
      <c r="AF19" s="151">
        <v>0</v>
      </c>
      <c r="AG19" s="148"/>
      <c r="AH19" s="151">
        <f>SUM(AI19:AK19)</f>
        <v>2763119.79</v>
      </c>
      <c r="AI19" s="153">
        <v>879521.53</v>
      </c>
      <c r="AJ19" s="156">
        <v>157267.49</v>
      </c>
      <c r="AK19" s="151">
        <v>1726330.77</v>
      </c>
    </row>
    <row r="20" spans="1:37" ht="12.75">
      <c r="A20" s="3" t="s">
        <v>34</v>
      </c>
      <c r="B20" s="212">
        <v>228.91</v>
      </c>
      <c r="C20" s="210">
        <v>247.77</v>
      </c>
      <c r="D20" s="212">
        <f>N20/Tbl11!C20</f>
        <v>332.72094598072493</v>
      </c>
      <c r="E20" s="213"/>
      <c r="F20" s="199">
        <v>34.18</v>
      </c>
      <c r="G20" s="214">
        <v>48.46272538562907</v>
      </c>
      <c r="H20" s="199">
        <f>O20/Tbl11!C20</f>
        <v>80.42851463829741</v>
      </c>
      <c r="I20" s="64"/>
      <c r="J20" s="199">
        <v>13.85</v>
      </c>
      <c r="K20" s="200">
        <v>12.83</v>
      </c>
      <c r="L20" s="199">
        <f>P20/Tbl11!C20</f>
        <v>21.339800997635468</v>
      </c>
      <c r="N20" s="48">
        <f t="shared" si="2"/>
        <v>8359992.329999999</v>
      </c>
      <c r="O20" s="48">
        <f t="shared" si="2"/>
        <v>2020857.94</v>
      </c>
      <c r="P20" s="48">
        <f t="shared" si="2"/>
        <v>536186.78</v>
      </c>
      <c r="R20" s="121">
        <f>S20+T20+U20</f>
        <v>8043159.329999999</v>
      </c>
      <c r="S20" s="96">
        <f t="shared" si="3"/>
        <v>2008214.23</v>
      </c>
      <c r="T20" s="96">
        <f t="shared" si="3"/>
        <v>536186.78</v>
      </c>
      <c r="U20" s="121">
        <f t="shared" si="3"/>
        <v>5498758.319999999</v>
      </c>
      <c r="W20" s="151">
        <f>X20+Y20+Z20</f>
        <v>316833</v>
      </c>
      <c r="X20" s="151">
        <v>12643.71</v>
      </c>
      <c r="Y20" s="151">
        <v>0</v>
      </c>
      <c r="Z20" s="151">
        <v>304189.29</v>
      </c>
      <c r="AC20" s="151">
        <f>AD20+AE20+AF20</f>
        <v>69240.87</v>
      </c>
      <c r="AD20" s="151">
        <v>0</v>
      </c>
      <c r="AE20" s="151">
        <v>0</v>
      </c>
      <c r="AF20" s="151">
        <v>69240.87</v>
      </c>
      <c r="AG20" s="148"/>
      <c r="AH20" s="151">
        <f>SUM(AI20:AK20)</f>
        <v>8112400.199999999</v>
      </c>
      <c r="AI20" s="153">
        <v>2008214.23</v>
      </c>
      <c r="AJ20" s="156">
        <v>536186.78</v>
      </c>
      <c r="AK20" s="151">
        <v>5567999.1899999995</v>
      </c>
    </row>
    <row r="21" spans="1:37" ht="12.75">
      <c r="A21" s="3" t="s">
        <v>35</v>
      </c>
      <c r="B21" s="212">
        <v>243.77</v>
      </c>
      <c r="C21" s="210">
        <v>316.94</v>
      </c>
      <c r="D21" s="212">
        <f>N21/Tbl11!C21</f>
        <v>315.78804382050527</v>
      </c>
      <c r="E21" s="213"/>
      <c r="F21" s="199">
        <v>6.64</v>
      </c>
      <c r="G21" s="214">
        <v>92.39</v>
      </c>
      <c r="H21" s="199">
        <f>O21/Tbl11!C21</f>
        <v>70.20922228374755</v>
      </c>
      <c r="I21" s="64"/>
      <c r="J21" s="199">
        <v>28.62</v>
      </c>
      <c r="K21" s="200">
        <v>4.37</v>
      </c>
      <c r="L21" s="199">
        <f>P21/Tbl11!C21</f>
        <v>5.306450387066654</v>
      </c>
      <c r="N21" s="48">
        <f t="shared" si="2"/>
        <v>1454251.3099999998</v>
      </c>
      <c r="O21" s="48">
        <f t="shared" si="2"/>
        <v>323324</v>
      </c>
      <c r="P21" s="48">
        <f t="shared" si="2"/>
        <v>24437</v>
      </c>
      <c r="R21" s="121">
        <f>S21+T21+U21</f>
        <v>1411455.5799999998</v>
      </c>
      <c r="S21" s="96">
        <f t="shared" si="3"/>
        <v>323324</v>
      </c>
      <c r="T21" s="96">
        <f t="shared" si="3"/>
        <v>24437</v>
      </c>
      <c r="U21" s="121">
        <f t="shared" si="3"/>
        <v>1063694.5799999998</v>
      </c>
      <c r="W21" s="151">
        <f>X21+Y21+Z21</f>
        <v>42795.73</v>
      </c>
      <c r="X21" s="151">
        <v>0</v>
      </c>
      <c r="Y21" s="154">
        <v>0</v>
      </c>
      <c r="Z21" s="151">
        <v>42795.73</v>
      </c>
      <c r="AC21" s="151">
        <f>AD21+AE21+AF21</f>
        <v>19543.35</v>
      </c>
      <c r="AD21" s="151">
        <v>0</v>
      </c>
      <c r="AE21" s="151">
        <v>0</v>
      </c>
      <c r="AF21" s="151">
        <v>19543.35</v>
      </c>
      <c r="AG21" s="148"/>
      <c r="AH21" s="151">
        <f>SUM(AI21:AK21)</f>
        <v>1430998.93</v>
      </c>
      <c r="AI21" s="157">
        <v>323324</v>
      </c>
      <c r="AJ21" s="156">
        <v>24437</v>
      </c>
      <c r="AK21" s="151">
        <v>1083237.93</v>
      </c>
    </row>
    <row r="22" spans="2:37" ht="12.75">
      <c r="B22" s="212"/>
      <c r="C22" s="210"/>
      <c r="D22" s="212"/>
      <c r="E22" s="213"/>
      <c r="F22" s="201"/>
      <c r="G22" s="214"/>
      <c r="H22" s="201"/>
      <c r="I22" s="64"/>
      <c r="J22" s="201"/>
      <c r="K22" s="202"/>
      <c r="L22" s="201"/>
      <c r="R22" s="121"/>
      <c r="S22" s="121"/>
      <c r="T22" s="121"/>
      <c r="U22" s="121"/>
      <c r="W22" s="151"/>
      <c r="X22" s="151"/>
      <c r="Y22" s="154"/>
      <c r="Z22" s="151"/>
      <c r="AC22" s="151"/>
      <c r="AD22" s="151"/>
      <c r="AE22" s="151"/>
      <c r="AF22" s="151"/>
      <c r="AG22" s="148"/>
      <c r="AH22" s="151"/>
      <c r="AI22" s="151"/>
      <c r="AJ22" s="151"/>
      <c r="AK22" s="151"/>
    </row>
    <row r="23" spans="1:37" ht="12.75">
      <c r="A23" s="3" t="s">
        <v>36</v>
      </c>
      <c r="B23" s="212">
        <v>185.7</v>
      </c>
      <c r="C23" s="210">
        <v>269.03</v>
      </c>
      <c r="D23" s="212">
        <f>N23/Tbl11!C23</f>
        <v>197.8145653455028</v>
      </c>
      <c r="E23" s="213"/>
      <c r="F23" s="199">
        <v>47.71</v>
      </c>
      <c r="G23" s="214">
        <v>105.06</v>
      </c>
      <c r="H23" s="199">
        <f>O23/Tbl11!C23</f>
        <v>66.76391328871142</v>
      </c>
      <c r="I23" s="64"/>
      <c r="J23" s="199">
        <v>20.38</v>
      </c>
      <c r="K23" s="200">
        <v>20.08</v>
      </c>
      <c r="L23" s="199">
        <f>P23/Tbl11!C23</f>
        <v>19.730864994961976</v>
      </c>
      <c r="N23" s="48">
        <f aca="true" t="shared" si="4" ref="N23:P27">R23+W23</f>
        <v>7585341.890000001</v>
      </c>
      <c r="O23" s="48">
        <f t="shared" si="4"/>
        <v>2560110.31</v>
      </c>
      <c r="P23" s="48">
        <f t="shared" si="4"/>
        <v>756594.22</v>
      </c>
      <c r="R23" s="121">
        <f>S23+T23+U23</f>
        <v>7069823.74</v>
      </c>
      <c r="S23" s="96">
        <f aca="true" t="shared" si="5" ref="S23:U27">AI23-AD23</f>
        <v>2485043.16</v>
      </c>
      <c r="T23" s="96">
        <f t="shared" si="5"/>
        <v>754146.01</v>
      </c>
      <c r="U23" s="121">
        <f t="shared" si="5"/>
        <v>3830634.57</v>
      </c>
      <c r="W23" s="151">
        <f>X23+Y23+Z23</f>
        <v>515518.14999999997</v>
      </c>
      <c r="X23" s="151">
        <v>75067.15</v>
      </c>
      <c r="Y23" s="154">
        <v>2448.21</v>
      </c>
      <c r="Z23" s="151">
        <v>438002.79</v>
      </c>
      <c r="AC23" s="151">
        <f>AD23+AE23+AF23</f>
        <v>57966.42</v>
      </c>
      <c r="AD23" s="151">
        <v>47811.34</v>
      </c>
      <c r="AE23" s="151">
        <v>0</v>
      </c>
      <c r="AF23" s="151">
        <v>10155.08</v>
      </c>
      <c r="AG23" s="148"/>
      <c r="AH23" s="151">
        <f>SUM(AI23:AK23)</f>
        <v>7127790.16</v>
      </c>
      <c r="AI23" s="153">
        <v>2532854.5</v>
      </c>
      <c r="AJ23" s="156">
        <v>754146.01</v>
      </c>
      <c r="AK23" s="151">
        <v>3840789.65</v>
      </c>
    </row>
    <row r="24" spans="1:37" ht="12.75">
      <c r="A24" s="3" t="s">
        <v>37</v>
      </c>
      <c r="B24" s="212">
        <v>231.89</v>
      </c>
      <c r="C24" s="210">
        <v>238.43</v>
      </c>
      <c r="D24" s="212">
        <f>N24/Tbl11!C24</f>
        <v>196.25420985826105</v>
      </c>
      <c r="E24" s="213"/>
      <c r="F24" s="199">
        <v>95.69</v>
      </c>
      <c r="G24" s="214">
        <v>97.94</v>
      </c>
      <c r="H24" s="199">
        <f>O24/Tbl11!C24</f>
        <v>65.10243917918342</v>
      </c>
      <c r="I24" s="64"/>
      <c r="J24" s="199">
        <v>12.2</v>
      </c>
      <c r="K24" s="200">
        <v>11.3</v>
      </c>
      <c r="L24" s="199">
        <f>P24/Tbl11!C24</f>
        <v>13.428066426909245</v>
      </c>
      <c r="N24" s="48">
        <f t="shared" si="4"/>
        <v>927693.65</v>
      </c>
      <c r="O24" s="48">
        <f t="shared" si="4"/>
        <v>307739.23000000004</v>
      </c>
      <c r="P24" s="48">
        <f t="shared" si="4"/>
        <v>63474.47</v>
      </c>
      <c r="R24" s="121">
        <f>S24+T24+U24</f>
        <v>883309.31</v>
      </c>
      <c r="S24" s="96">
        <f t="shared" si="5"/>
        <v>302016.08</v>
      </c>
      <c r="T24" s="96">
        <f t="shared" si="5"/>
        <v>63474.47</v>
      </c>
      <c r="U24" s="121">
        <f t="shared" si="5"/>
        <v>517818.76</v>
      </c>
      <c r="W24" s="151">
        <f>X24+Y24+Z24</f>
        <v>44384.340000000004</v>
      </c>
      <c r="X24" s="154">
        <v>5723.15</v>
      </c>
      <c r="Y24" s="154">
        <v>0</v>
      </c>
      <c r="Z24" s="151">
        <v>38661.19</v>
      </c>
      <c r="AC24" s="151">
        <f>AD24+AE24+AF24</f>
        <v>0</v>
      </c>
      <c r="AD24" s="151">
        <v>0</v>
      </c>
      <c r="AE24" s="151">
        <v>0</v>
      </c>
      <c r="AF24" s="151">
        <v>0</v>
      </c>
      <c r="AG24" s="148"/>
      <c r="AH24" s="151">
        <f>SUM(AI24:AK24)</f>
        <v>883309.31</v>
      </c>
      <c r="AI24" s="153">
        <v>302016.08</v>
      </c>
      <c r="AJ24" s="156">
        <v>63474.47</v>
      </c>
      <c r="AK24" s="151">
        <v>517818.76</v>
      </c>
    </row>
    <row r="25" spans="1:37" ht="12.75">
      <c r="A25" s="3" t="s">
        <v>38</v>
      </c>
      <c r="B25" s="212">
        <v>182.18</v>
      </c>
      <c r="C25" s="210">
        <v>177.62</v>
      </c>
      <c r="D25" s="212">
        <f>N25/Tbl11!C25</f>
        <v>178.81206160742772</v>
      </c>
      <c r="E25" s="213"/>
      <c r="F25" s="199">
        <v>27.95</v>
      </c>
      <c r="G25" s="214">
        <v>64.9</v>
      </c>
      <c r="H25" s="199">
        <f>O25/Tbl11!C25</f>
        <v>60.91166392135255</v>
      </c>
      <c r="I25" s="64"/>
      <c r="J25" s="199">
        <v>21.95</v>
      </c>
      <c r="K25" s="200">
        <v>19.19</v>
      </c>
      <c r="L25" s="199">
        <f>P25/Tbl11!C25</f>
        <v>18.96339772157124</v>
      </c>
      <c r="N25" s="48">
        <f t="shared" si="4"/>
        <v>6957314.659999999</v>
      </c>
      <c r="O25" s="48">
        <f t="shared" si="4"/>
        <v>2369983.3699999996</v>
      </c>
      <c r="P25" s="48">
        <f t="shared" si="4"/>
        <v>737837.95</v>
      </c>
      <c r="R25" s="121">
        <f>S25+T25+U25</f>
        <v>6590469.899999999</v>
      </c>
      <c r="S25" s="96">
        <f t="shared" si="5"/>
        <v>2266952.82</v>
      </c>
      <c r="T25" s="96">
        <f t="shared" si="5"/>
        <v>725489.2</v>
      </c>
      <c r="U25" s="121">
        <f t="shared" si="5"/>
        <v>3598027.88</v>
      </c>
      <c r="W25" s="151">
        <f>X25+Y25+Z25</f>
        <v>366844.76</v>
      </c>
      <c r="X25" s="154">
        <v>103030.55</v>
      </c>
      <c r="Y25" s="159">
        <v>12348.75</v>
      </c>
      <c r="Z25" s="151">
        <v>251465.46</v>
      </c>
      <c r="AC25" s="151">
        <f>AD25+AE25+AF25</f>
        <v>0</v>
      </c>
      <c r="AD25" s="151">
        <v>0</v>
      </c>
      <c r="AE25" s="151">
        <v>0</v>
      </c>
      <c r="AF25" s="151">
        <v>0</v>
      </c>
      <c r="AG25" s="148"/>
      <c r="AH25" s="151">
        <f>SUM(AI25:AK25)</f>
        <v>6590469.899999999</v>
      </c>
      <c r="AI25" s="153">
        <v>2266952.82</v>
      </c>
      <c r="AJ25" s="156">
        <v>725489.2</v>
      </c>
      <c r="AK25" s="151">
        <v>3598027.88</v>
      </c>
    </row>
    <row r="26" spans="1:37" ht="12.75">
      <c r="A26" s="3" t="s">
        <v>39</v>
      </c>
      <c r="B26" s="212">
        <v>228.3</v>
      </c>
      <c r="C26" s="210">
        <v>251.06</v>
      </c>
      <c r="D26" s="212">
        <f>N26/Tbl11!C26</f>
        <v>227.89769599374253</v>
      </c>
      <c r="E26" s="213"/>
      <c r="F26" s="199">
        <v>21.18</v>
      </c>
      <c r="G26" s="214">
        <v>58.2</v>
      </c>
      <c r="H26" s="199">
        <f>O26/Tbl11!C26</f>
        <v>11.021292994943591</v>
      </c>
      <c r="I26" s="64"/>
      <c r="J26" s="199">
        <v>31.79</v>
      </c>
      <c r="K26" s="200">
        <v>33.25</v>
      </c>
      <c r="L26" s="199">
        <f>P26/Tbl11!C26</f>
        <v>17.615365723515453</v>
      </c>
      <c r="N26" s="48">
        <f t="shared" si="4"/>
        <v>10663886.759999996</v>
      </c>
      <c r="O26" s="48">
        <f t="shared" si="4"/>
        <v>515713.07</v>
      </c>
      <c r="P26" s="48">
        <f t="shared" si="4"/>
        <v>824265.75</v>
      </c>
      <c r="R26" s="121">
        <f>S26+T26+U26</f>
        <v>9096260.399999997</v>
      </c>
      <c r="S26" s="96">
        <f t="shared" si="5"/>
        <v>502498.07</v>
      </c>
      <c r="T26" s="96">
        <f t="shared" si="5"/>
        <v>822325.32</v>
      </c>
      <c r="U26" s="121">
        <f t="shared" si="5"/>
        <v>7771437.009999996</v>
      </c>
      <c r="W26" s="151">
        <f>X26+Y26+Z26</f>
        <v>1567626.3599999999</v>
      </c>
      <c r="X26" s="154">
        <v>13215</v>
      </c>
      <c r="Y26" s="154">
        <v>1940.43</v>
      </c>
      <c r="Z26" s="151">
        <v>1552470.93</v>
      </c>
      <c r="AC26" s="151">
        <f>AD26+AE26+AF26</f>
        <v>0</v>
      </c>
      <c r="AD26" s="151">
        <v>0</v>
      </c>
      <c r="AE26" s="151">
        <v>0</v>
      </c>
      <c r="AF26" s="151">
        <v>0</v>
      </c>
      <c r="AG26" s="148"/>
      <c r="AH26" s="151">
        <f>SUM(AI26:AK26)</f>
        <v>9096260.399999997</v>
      </c>
      <c r="AI26" s="153">
        <v>502498.07</v>
      </c>
      <c r="AJ26" s="156">
        <v>822325.32</v>
      </c>
      <c r="AK26" s="151">
        <v>7771437.009999996</v>
      </c>
    </row>
    <row r="27" spans="1:37" ht="12.75">
      <c r="A27" s="3" t="s">
        <v>40</v>
      </c>
      <c r="B27" s="212">
        <v>206.75</v>
      </c>
      <c r="C27" s="210">
        <v>184.57</v>
      </c>
      <c r="D27" s="212">
        <f>N27/Tbl11!C27</f>
        <v>222.74403314763654</v>
      </c>
      <c r="E27" s="213"/>
      <c r="F27" s="199">
        <v>49.92</v>
      </c>
      <c r="G27" s="214">
        <v>35.72850334098977</v>
      </c>
      <c r="H27" s="199">
        <f>O27/Tbl11!C27</f>
        <v>47.28776605502722</v>
      </c>
      <c r="I27" s="64"/>
      <c r="J27" s="199">
        <v>0.59</v>
      </c>
      <c r="K27" s="200">
        <v>0</v>
      </c>
      <c r="L27" s="199">
        <f>P27/Tbl11!C27</f>
        <v>0</v>
      </c>
      <c r="N27" s="48">
        <f t="shared" si="4"/>
        <v>541427.77</v>
      </c>
      <c r="O27" s="48">
        <f t="shared" si="4"/>
        <v>114943.19</v>
      </c>
      <c r="P27" s="48">
        <f t="shared" si="4"/>
        <v>0</v>
      </c>
      <c r="R27" s="121">
        <f>S27+T27+U27</f>
        <v>513007.45999999996</v>
      </c>
      <c r="S27" s="96">
        <f t="shared" si="5"/>
        <v>114943.19</v>
      </c>
      <c r="T27" s="96">
        <f t="shared" si="5"/>
        <v>0</v>
      </c>
      <c r="U27" s="121">
        <f t="shared" si="5"/>
        <v>398064.26999999996</v>
      </c>
      <c r="W27" s="151">
        <f>X27+Y27+Z27</f>
        <v>28420.31</v>
      </c>
      <c r="X27" s="154">
        <v>0</v>
      </c>
      <c r="Y27" s="151"/>
      <c r="Z27" s="151">
        <v>28420.31</v>
      </c>
      <c r="AC27" s="151">
        <f>AD27+AE27+AF27</f>
        <v>8668.14</v>
      </c>
      <c r="AD27" s="151">
        <v>0</v>
      </c>
      <c r="AE27" s="151">
        <v>0</v>
      </c>
      <c r="AF27" s="151">
        <v>8668.14</v>
      </c>
      <c r="AG27" s="148"/>
      <c r="AH27" s="151">
        <f>SUM(AI27:AK27)</f>
        <v>521675.6</v>
      </c>
      <c r="AI27" s="153">
        <v>114943.19</v>
      </c>
      <c r="AJ27" s="156">
        <v>0</v>
      </c>
      <c r="AK27" s="151">
        <v>406732.41</v>
      </c>
    </row>
    <row r="28" spans="2:37" ht="12.75">
      <c r="B28" s="212"/>
      <c r="C28" s="210"/>
      <c r="D28" s="212"/>
      <c r="E28" s="213"/>
      <c r="F28" s="201"/>
      <c r="G28" s="214"/>
      <c r="H28" s="201"/>
      <c r="I28" s="64"/>
      <c r="J28" s="201"/>
      <c r="K28" s="202"/>
      <c r="L28" s="201"/>
      <c r="R28" s="121"/>
      <c r="S28" s="121"/>
      <c r="T28" s="121"/>
      <c r="U28" s="121"/>
      <c r="W28" s="151"/>
      <c r="X28" s="154"/>
      <c r="Y28" s="151"/>
      <c r="Z28" s="151"/>
      <c r="AC28" s="151"/>
      <c r="AD28" s="151"/>
      <c r="AE28" s="151"/>
      <c r="AF28" s="151"/>
      <c r="AG28" s="148"/>
      <c r="AH28" s="151"/>
      <c r="AI28" s="151"/>
      <c r="AJ28" s="151"/>
      <c r="AK28" s="151"/>
    </row>
    <row r="29" spans="1:37" ht="12.75">
      <c r="A29" s="3" t="s">
        <v>41</v>
      </c>
      <c r="B29" s="212">
        <v>194.05</v>
      </c>
      <c r="C29" s="210">
        <v>203.91</v>
      </c>
      <c r="D29" s="212">
        <f>N29/Tbl11!C29</f>
        <v>235.49661121244782</v>
      </c>
      <c r="E29" s="213"/>
      <c r="F29" s="199">
        <v>41.75</v>
      </c>
      <c r="G29" s="214">
        <v>57.06</v>
      </c>
      <c r="H29" s="199">
        <f>O29/Tbl11!C29</f>
        <v>61.66337408243418</v>
      </c>
      <c r="I29" s="64"/>
      <c r="J29" s="199">
        <v>19.75</v>
      </c>
      <c r="K29" s="200">
        <v>0.2</v>
      </c>
      <c r="L29" s="199">
        <f>P29/Tbl11!C29</f>
        <v>19.255491550838414</v>
      </c>
      <c r="N29" s="48">
        <f aca="true" t="shared" si="6" ref="N29:P33">R29+W29</f>
        <v>32098843.04999999</v>
      </c>
      <c r="O29" s="48">
        <f t="shared" si="6"/>
        <v>8404889.38</v>
      </c>
      <c r="P29" s="48">
        <f t="shared" si="6"/>
        <v>2624577.05</v>
      </c>
      <c r="R29" s="121">
        <f>S29+T29+U29</f>
        <v>29864648.50999999</v>
      </c>
      <c r="S29" s="96">
        <f aca="true" t="shared" si="7" ref="S29:U33">AI29-AD29</f>
        <v>8305204.42</v>
      </c>
      <c r="T29" s="96">
        <f t="shared" si="7"/>
        <v>2599421.92</v>
      </c>
      <c r="U29" s="121">
        <f t="shared" si="7"/>
        <v>18960022.16999999</v>
      </c>
      <c r="W29" s="151">
        <f>X29+Y29+Z29</f>
        <v>2234194.54</v>
      </c>
      <c r="X29" s="154">
        <v>99684.96</v>
      </c>
      <c r="Y29" s="151">
        <v>25155.13</v>
      </c>
      <c r="Z29" s="151">
        <v>2109354.45</v>
      </c>
      <c r="AC29" s="151">
        <f>AD29+AE29+AF29</f>
        <v>50956.43</v>
      </c>
      <c r="AD29" s="151">
        <v>34966.54</v>
      </c>
      <c r="AE29" s="151">
        <v>0</v>
      </c>
      <c r="AF29" s="151">
        <v>15989.89</v>
      </c>
      <c r="AG29" s="148"/>
      <c r="AH29" s="151">
        <f>SUM(AI29:AK29)</f>
        <v>29915604.93999999</v>
      </c>
      <c r="AI29" s="153">
        <v>8340170.96</v>
      </c>
      <c r="AJ29" s="156">
        <v>2599421.92</v>
      </c>
      <c r="AK29" s="151">
        <v>18976012.05999999</v>
      </c>
    </row>
    <row r="30" spans="1:37" ht="12.75">
      <c r="A30" s="3" t="s">
        <v>42</v>
      </c>
      <c r="B30" s="212">
        <v>243.85</v>
      </c>
      <c r="C30" s="210">
        <v>215.15</v>
      </c>
      <c r="D30" s="212">
        <f>N30/Tbl11!C30</f>
        <v>202.24231262575657</v>
      </c>
      <c r="E30" s="213"/>
      <c r="F30" s="199">
        <v>96.66</v>
      </c>
      <c r="G30" s="214">
        <v>87.31</v>
      </c>
      <c r="H30" s="199">
        <f>O30/Tbl11!C30</f>
        <v>39.02916278875971</v>
      </c>
      <c r="I30" s="64"/>
      <c r="J30" s="199">
        <v>20.87</v>
      </c>
      <c r="K30" s="200">
        <v>9.54</v>
      </c>
      <c r="L30" s="199">
        <f>P30/Tbl11!C30</f>
        <v>20.60738046882634</v>
      </c>
      <c r="N30" s="48">
        <f t="shared" si="6"/>
        <v>26772789.87999999</v>
      </c>
      <c r="O30" s="48">
        <f t="shared" si="6"/>
        <v>5166671.409999999</v>
      </c>
      <c r="P30" s="48">
        <f t="shared" si="6"/>
        <v>2728000.19</v>
      </c>
      <c r="R30" s="121">
        <f>S30+T30+U30</f>
        <v>25039968.139999993</v>
      </c>
      <c r="S30" s="96">
        <f t="shared" si="7"/>
        <v>5166671.409999999</v>
      </c>
      <c r="T30" s="96">
        <f t="shared" si="7"/>
        <v>2728000.19</v>
      </c>
      <c r="U30" s="121">
        <f t="shared" si="7"/>
        <v>17145296.539999995</v>
      </c>
      <c r="W30" s="151">
        <f>X30+Y30+Z30</f>
        <v>1732821.74</v>
      </c>
      <c r="X30" s="154">
        <v>0</v>
      </c>
      <c r="Y30" s="151">
        <v>0</v>
      </c>
      <c r="Z30" s="151">
        <v>1732821.74</v>
      </c>
      <c r="AC30" s="151">
        <f>AD30+AE30+AF30</f>
        <v>184822.57</v>
      </c>
      <c r="AD30" s="151">
        <v>23978.98</v>
      </c>
      <c r="AE30" s="151">
        <v>0</v>
      </c>
      <c r="AF30" s="151">
        <v>160843.59</v>
      </c>
      <c r="AG30" s="148"/>
      <c r="AH30" s="151">
        <f>SUM(AI30:AK30)</f>
        <v>25224790.709999993</v>
      </c>
      <c r="AI30" s="153">
        <v>5190650.39</v>
      </c>
      <c r="AJ30" s="156">
        <v>2728000.19</v>
      </c>
      <c r="AK30" s="151">
        <v>17306140.129999995</v>
      </c>
    </row>
    <row r="31" spans="1:37" ht="12.75">
      <c r="A31" s="3" t="s">
        <v>43</v>
      </c>
      <c r="B31" s="212">
        <v>311.33</v>
      </c>
      <c r="C31" s="210">
        <v>281.04</v>
      </c>
      <c r="D31" s="212">
        <f>N31/Tbl11!C31</f>
        <v>241.1362453070597</v>
      </c>
      <c r="E31" s="213"/>
      <c r="F31" s="199">
        <v>96.63</v>
      </c>
      <c r="G31" s="214">
        <v>85.95</v>
      </c>
      <c r="H31" s="199">
        <f>O31/Tbl11!C31</f>
        <v>50.81224122258308</v>
      </c>
      <c r="I31" s="64"/>
      <c r="J31" s="199">
        <v>34.51</v>
      </c>
      <c r="K31" s="200">
        <v>18.81</v>
      </c>
      <c r="L31" s="199">
        <f>P31/Tbl11!C31</f>
        <v>15.247264868406681</v>
      </c>
      <c r="N31" s="48">
        <f t="shared" si="6"/>
        <v>1770815.18</v>
      </c>
      <c r="O31" s="48">
        <f t="shared" si="6"/>
        <v>373146.26</v>
      </c>
      <c r="P31" s="48">
        <f t="shared" si="6"/>
        <v>111970.26</v>
      </c>
      <c r="R31" s="121">
        <f>S31+T31+U31</f>
        <v>1656448.78</v>
      </c>
      <c r="S31" s="96">
        <f t="shared" si="7"/>
        <v>361722.83</v>
      </c>
      <c r="T31" s="96">
        <f t="shared" si="7"/>
        <v>111970.26</v>
      </c>
      <c r="U31" s="121">
        <f t="shared" si="7"/>
        <v>1182755.69</v>
      </c>
      <c r="W31" s="151">
        <f>X31+Y31+Z31</f>
        <v>114366.4</v>
      </c>
      <c r="X31" s="154">
        <v>11423.43</v>
      </c>
      <c r="Y31" s="151">
        <v>0</v>
      </c>
      <c r="Z31" s="151">
        <v>102942.97</v>
      </c>
      <c r="AC31" s="151">
        <f>AD31+AE31+AF31</f>
        <v>1690.97</v>
      </c>
      <c r="AD31" s="151">
        <v>0</v>
      </c>
      <c r="AE31" s="151">
        <v>0</v>
      </c>
      <c r="AF31" s="151">
        <v>1690.97</v>
      </c>
      <c r="AG31" s="148"/>
      <c r="AH31" s="151">
        <f>SUM(AI31:AK31)</f>
        <v>1658139.75</v>
      </c>
      <c r="AI31" s="153">
        <v>361722.83</v>
      </c>
      <c r="AJ31" s="156">
        <v>111970.26</v>
      </c>
      <c r="AK31" s="151">
        <v>1184446.66</v>
      </c>
    </row>
    <row r="32" spans="1:37" ht="12.75">
      <c r="A32" s="3" t="s">
        <v>44</v>
      </c>
      <c r="B32" s="212">
        <v>172.8</v>
      </c>
      <c r="C32" s="210">
        <v>229.71</v>
      </c>
      <c r="D32" s="212">
        <f>N32/Tbl11!C32</f>
        <v>268.3113885032503</v>
      </c>
      <c r="E32" s="213"/>
      <c r="F32" s="199">
        <v>12.83</v>
      </c>
      <c r="G32" s="214">
        <v>76.72</v>
      </c>
      <c r="H32" s="199">
        <f>O32/Tbl11!C32</f>
        <v>41.7833388480767</v>
      </c>
      <c r="I32" s="64"/>
      <c r="J32" s="199">
        <v>8.26</v>
      </c>
      <c r="K32" s="200">
        <v>14.33</v>
      </c>
      <c r="L32" s="199">
        <f>P32/Tbl11!C32</f>
        <v>26.506615570518637</v>
      </c>
      <c r="N32" s="48">
        <f t="shared" si="6"/>
        <v>4120135.5400000005</v>
      </c>
      <c r="O32" s="48">
        <f t="shared" si="6"/>
        <v>641616.52</v>
      </c>
      <c r="P32" s="48">
        <f t="shared" si="6"/>
        <v>407030.24</v>
      </c>
      <c r="R32" s="121">
        <f>S32+T32+U32</f>
        <v>3781077.8900000006</v>
      </c>
      <c r="S32" s="96">
        <f t="shared" si="7"/>
        <v>641616.52</v>
      </c>
      <c r="T32" s="96">
        <f t="shared" si="7"/>
        <v>407030.24</v>
      </c>
      <c r="U32" s="121">
        <f t="shared" si="7"/>
        <v>2732431.1300000004</v>
      </c>
      <c r="W32" s="151">
        <f>X32+Y32+Z32</f>
        <v>339057.65</v>
      </c>
      <c r="X32" s="154">
        <v>0</v>
      </c>
      <c r="Y32" s="151">
        <v>0</v>
      </c>
      <c r="Z32" s="151">
        <v>339057.65</v>
      </c>
      <c r="AC32" s="151">
        <f>AD32+AE32+AF32</f>
        <v>42244.11</v>
      </c>
      <c r="AD32" s="151">
        <v>0</v>
      </c>
      <c r="AE32" s="151">
        <v>0</v>
      </c>
      <c r="AF32" s="151">
        <v>42244.11</v>
      </c>
      <c r="AG32" s="148"/>
      <c r="AH32" s="151">
        <f>SUM(AI32:AK32)</f>
        <v>3823322</v>
      </c>
      <c r="AI32" s="153">
        <v>641616.52</v>
      </c>
      <c r="AJ32" s="156">
        <v>407030.24</v>
      </c>
      <c r="AK32" s="151">
        <v>2774675.24</v>
      </c>
    </row>
    <row r="33" spans="1:37" ht="12.75">
      <c r="A33" s="3" t="s">
        <v>45</v>
      </c>
      <c r="B33" s="212">
        <v>323.12</v>
      </c>
      <c r="C33" s="210">
        <v>301.37</v>
      </c>
      <c r="D33" s="212">
        <f>N33/Tbl11!C33</f>
        <v>391.2247625636654</v>
      </c>
      <c r="E33" s="213"/>
      <c r="F33" s="199">
        <v>82.07</v>
      </c>
      <c r="G33" s="214">
        <v>79.16</v>
      </c>
      <c r="H33" s="199">
        <f>O33/Tbl11!C33</f>
        <v>77.72669184389804</v>
      </c>
      <c r="I33" s="64"/>
      <c r="J33" s="199">
        <v>11.55</v>
      </c>
      <c r="K33" s="200">
        <v>15.51</v>
      </c>
      <c r="L33" s="199">
        <f>P33/Tbl11!C33</f>
        <v>16.1107965428693</v>
      </c>
      <c r="N33" s="48">
        <f t="shared" si="6"/>
        <v>1106030.9700000002</v>
      </c>
      <c r="O33" s="48">
        <f t="shared" si="6"/>
        <v>219741.02</v>
      </c>
      <c r="P33" s="48">
        <f t="shared" si="6"/>
        <v>45546.81</v>
      </c>
      <c r="R33" s="121">
        <f>S33+T33+U33</f>
        <v>1076347.3900000001</v>
      </c>
      <c r="S33" s="96">
        <f t="shared" si="7"/>
        <v>219741.02</v>
      </c>
      <c r="T33" s="96">
        <f t="shared" si="7"/>
        <v>45546.81</v>
      </c>
      <c r="U33" s="121">
        <f t="shared" si="7"/>
        <v>811059.56</v>
      </c>
      <c r="W33" s="151">
        <f>X33+Y33+Z33</f>
        <v>29683.58</v>
      </c>
      <c r="X33" s="154">
        <v>0</v>
      </c>
      <c r="Y33" s="151">
        <v>0</v>
      </c>
      <c r="Z33" s="151">
        <v>29683.58</v>
      </c>
      <c r="AC33" s="151">
        <f>AD33+AE33+AF33</f>
        <v>5241.63</v>
      </c>
      <c r="AD33" s="151">
        <v>591.78</v>
      </c>
      <c r="AE33" s="151">
        <v>0</v>
      </c>
      <c r="AF33" s="151">
        <v>4649.85</v>
      </c>
      <c r="AG33" s="148"/>
      <c r="AH33" s="151">
        <f>SUM(AI33:AK33)</f>
        <v>1081589.02</v>
      </c>
      <c r="AI33" s="153">
        <v>220332.8</v>
      </c>
      <c r="AJ33" s="156">
        <v>45546.81</v>
      </c>
      <c r="AK33" s="151">
        <v>815709.41</v>
      </c>
    </row>
    <row r="34" spans="2:37" ht="12.75">
      <c r="B34" s="212"/>
      <c r="C34" s="210"/>
      <c r="D34" s="212"/>
      <c r="E34" s="210"/>
      <c r="F34" s="201"/>
      <c r="G34" s="214"/>
      <c r="H34" s="201"/>
      <c r="I34" s="32"/>
      <c r="J34" s="201"/>
      <c r="K34" s="202"/>
      <c r="L34" s="201"/>
      <c r="R34" s="121"/>
      <c r="S34" s="121"/>
      <c r="T34" s="121"/>
      <c r="U34" s="121"/>
      <c r="W34" s="151"/>
      <c r="X34" s="154"/>
      <c r="Y34" s="151"/>
      <c r="Z34" s="151"/>
      <c r="AC34" s="151"/>
      <c r="AD34" s="151"/>
      <c r="AE34" s="151"/>
      <c r="AF34" s="151"/>
      <c r="AG34" s="148"/>
      <c r="AH34" s="151"/>
      <c r="AI34" s="151"/>
      <c r="AJ34" s="151"/>
      <c r="AK34" s="151"/>
    </row>
    <row r="35" spans="1:37" ht="12.75">
      <c r="A35" s="3" t="s">
        <v>46</v>
      </c>
      <c r="B35" s="212">
        <v>196.05</v>
      </c>
      <c r="C35" s="210">
        <v>280.29</v>
      </c>
      <c r="D35" s="212">
        <f>N35/Tbl11!C35</f>
        <v>207.97727298540522</v>
      </c>
      <c r="E35" s="213"/>
      <c r="F35" s="199">
        <v>34.65</v>
      </c>
      <c r="G35" s="214">
        <v>93.36</v>
      </c>
      <c r="H35" s="199">
        <f>O35/Tbl11!C35</f>
        <v>60.12011584984951</v>
      </c>
      <c r="I35" s="64"/>
      <c r="J35" s="199">
        <v>11.65</v>
      </c>
      <c r="K35" s="200">
        <v>9.19</v>
      </c>
      <c r="L35" s="199">
        <f>P35/Tbl11!C35</f>
        <v>9.291841671872339</v>
      </c>
      <c r="N35" s="48">
        <f aca="true" t="shared" si="8" ref="N35:P38">R35+W35</f>
        <v>915567.9500000002</v>
      </c>
      <c r="O35" s="48">
        <f t="shared" si="8"/>
        <v>264663.78</v>
      </c>
      <c r="P35" s="48">
        <f t="shared" si="8"/>
        <v>40905.01</v>
      </c>
      <c r="R35" s="121">
        <f>S35+T35+U35</f>
        <v>813331.8800000001</v>
      </c>
      <c r="S35" s="96">
        <f aca="true" t="shared" si="9" ref="S35:U38">AI35-AD35</f>
        <v>264663.78</v>
      </c>
      <c r="T35" s="96">
        <f t="shared" si="9"/>
        <v>40905.01</v>
      </c>
      <c r="U35" s="121">
        <f t="shared" si="9"/>
        <v>507763.09</v>
      </c>
      <c r="W35" s="151">
        <f>X35+Y35+Z35</f>
        <v>102236.07</v>
      </c>
      <c r="X35" s="154">
        <v>0</v>
      </c>
      <c r="Y35" s="151">
        <v>0</v>
      </c>
      <c r="Z35" s="151">
        <v>102236.07</v>
      </c>
      <c r="AC35" s="151">
        <f>AD35+AE35+AF35</f>
        <v>0</v>
      </c>
      <c r="AD35" s="151">
        <v>0</v>
      </c>
      <c r="AE35" s="151">
        <v>0</v>
      </c>
      <c r="AF35" s="153">
        <v>0</v>
      </c>
      <c r="AG35" s="148"/>
      <c r="AH35" s="151">
        <f>SUM(AI35:AK35)</f>
        <v>813331.8800000001</v>
      </c>
      <c r="AI35" s="153">
        <v>264663.78</v>
      </c>
      <c r="AJ35" s="156">
        <v>40905.01</v>
      </c>
      <c r="AK35" s="151">
        <v>507763.09</v>
      </c>
    </row>
    <row r="36" spans="1:37" ht="12.75">
      <c r="A36" s="3" t="s">
        <v>47</v>
      </c>
      <c r="B36" s="212">
        <v>240.2</v>
      </c>
      <c r="C36" s="214">
        <v>323.8</v>
      </c>
      <c r="D36" s="212">
        <f>N36/Tbl11!C36</f>
        <v>395.0011177152914</v>
      </c>
      <c r="E36" s="213"/>
      <c r="F36" s="199">
        <v>55.05</v>
      </c>
      <c r="G36" s="214">
        <v>106.83</v>
      </c>
      <c r="H36" s="199">
        <f>O36/Tbl11!C36</f>
        <v>111.64496440130485</v>
      </c>
      <c r="I36" s="64"/>
      <c r="J36" s="199">
        <v>18.26</v>
      </c>
      <c r="K36" s="200">
        <v>20.9</v>
      </c>
      <c r="L36" s="199">
        <f>P36/Tbl11!C36</f>
        <v>20.65479258493788</v>
      </c>
      <c r="N36" s="48">
        <f t="shared" si="8"/>
        <v>7999641.82</v>
      </c>
      <c r="O36" s="48">
        <f t="shared" si="8"/>
        <v>2261056.2</v>
      </c>
      <c r="P36" s="48">
        <f t="shared" si="8"/>
        <v>418305</v>
      </c>
      <c r="R36" s="121">
        <f>S36+T36+U36</f>
        <v>7804565.37</v>
      </c>
      <c r="S36" s="96">
        <f t="shared" si="9"/>
        <v>2261056.2</v>
      </c>
      <c r="T36" s="96">
        <f t="shared" si="9"/>
        <v>417913</v>
      </c>
      <c r="U36" s="121">
        <f t="shared" si="9"/>
        <v>5125596.17</v>
      </c>
      <c r="W36" s="151">
        <f>X36+Y36+Z36</f>
        <v>195076.45</v>
      </c>
      <c r="X36" s="154">
        <v>0</v>
      </c>
      <c r="Y36" s="154">
        <v>392</v>
      </c>
      <c r="Z36" s="151">
        <v>194684.45</v>
      </c>
      <c r="AC36" s="151">
        <f>AD36+AE36+AF36</f>
        <v>0</v>
      </c>
      <c r="AD36" s="151">
        <v>0</v>
      </c>
      <c r="AE36" s="151">
        <v>0</v>
      </c>
      <c r="AF36" s="151">
        <v>0</v>
      </c>
      <c r="AG36" s="148"/>
      <c r="AH36" s="151">
        <f>SUM(AI36:AK36)</f>
        <v>7804565.37</v>
      </c>
      <c r="AI36" s="153">
        <v>2261056.2</v>
      </c>
      <c r="AJ36" s="156">
        <v>417913</v>
      </c>
      <c r="AK36" s="151">
        <v>5125596.17</v>
      </c>
    </row>
    <row r="37" spans="1:37" ht="12.75">
      <c r="A37" s="3" t="s">
        <v>48</v>
      </c>
      <c r="B37" s="212">
        <v>231.17</v>
      </c>
      <c r="C37" s="214">
        <v>257.4</v>
      </c>
      <c r="D37" s="212">
        <f>N37/Tbl11!C37</f>
        <v>235.5027510827495</v>
      </c>
      <c r="E37" s="213"/>
      <c r="F37" s="199">
        <v>63.97</v>
      </c>
      <c r="G37" s="214">
        <v>63.8</v>
      </c>
      <c r="H37" s="199">
        <f>O37/Tbl11!C37</f>
        <v>68.93108595423818</v>
      </c>
      <c r="I37" s="64"/>
      <c r="J37" s="199">
        <v>16.93</v>
      </c>
      <c r="K37" s="200">
        <v>16.24</v>
      </c>
      <c r="L37" s="199">
        <f>P37/Tbl11!C37</f>
        <v>16.6729450439153</v>
      </c>
      <c r="N37" s="48">
        <f t="shared" si="8"/>
        <v>3327883.0700000003</v>
      </c>
      <c r="O37" s="48">
        <f t="shared" si="8"/>
        <v>974063.33</v>
      </c>
      <c r="P37" s="48">
        <f t="shared" si="8"/>
        <v>235604.94</v>
      </c>
      <c r="R37" s="121">
        <f>S37+T37+U37</f>
        <v>3133240.56</v>
      </c>
      <c r="S37" s="96">
        <f t="shared" si="9"/>
        <v>972667.07</v>
      </c>
      <c r="T37" s="96">
        <f t="shared" si="9"/>
        <v>235604.94</v>
      </c>
      <c r="U37" s="121">
        <f t="shared" si="9"/>
        <v>1924968.55</v>
      </c>
      <c r="W37" s="151">
        <f>X37+Y37+Z37</f>
        <v>194642.51</v>
      </c>
      <c r="X37" s="154">
        <v>1396.26</v>
      </c>
      <c r="Y37" s="151">
        <v>0</v>
      </c>
      <c r="Z37" s="151">
        <v>193246.25</v>
      </c>
      <c r="AC37" s="151">
        <f>AD37+AE37+AF37</f>
        <v>62941.95</v>
      </c>
      <c r="AD37" s="151">
        <v>0</v>
      </c>
      <c r="AE37" s="151">
        <v>0</v>
      </c>
      <c r="AF37" s="151">
        <v>62941.95</v>
      </c>
      <c r="AG37" s="148"/>
      <c r="AH37" s="151">
        <f>SUM(AI37:AK37)</f>
        <v>3196182.51</v>
      </c>
      <c r="AI37" s="153">
        <v>972667.07</v>
      </c>
      <c r="AJ37" s="156">
        <v>235604.94</v>
      </c>
      <c r="AK37" s="151">
        <v>1987910.5</v>
      </c>
    </row>
    <row r="38" spans="1:37" ht="12.75">
      <c r="A38" s="8" t="s">
        <v>49</v>
      </c>
      <c r="B38" s="215">
        <v>399.05</v>
      </c>
      <c r="C38" s="216">
        <v>419.25</v>
      </c>
      <c r="D38" s="215">
        <f>N38/Tbl11!C38</f>
        <v>410.4592631312587</v>
      </c>
      <c r="E38" s="217"/>
      <c r="F38" s="203">
        <v>56.56</v>
      </c>
      <c r="G38" s="218">
        <v>71.32</v>
      </c>
      <c r="H38" s="203">
        <f>O38/Tbl11!C38</f>
        <v>90.18268229416076</v>
      </c>
      <c r="I38" s="65"/>
      <c r="J38" s="203">
        <v>31.09</v>
      </c>
      <c r="K38" s="204">
        <v>24.38</v>
      </c>
      <c r="L38" s="203">
        <f>P38/Tbl11!C38</f>
        <v>16.24987020214189</v>
      </c>
      <c r="N38" s="48">
        <f t="shared" si="8"/>
        <v>2714304.1700000004</v>
      </c>
      <c r="O38" s="48">
        <f t="shared" si="8"/>
        <v>596364.25</v>
      </c>
      <c r="P38" s="48">
        <f t="shared" si="8"/>
        <v>107457.9</v>
      </c>
      <c r="R38" s="122">
        <f>S38+T38+U38</f>
        <v>2317879.45</v>
      </c>
      <c r="S38" s="97">
        <f t="shared" si="9"/>
        <v>594861.99</v>
      </c>
      <c r="T38" s="97">
        <f t="shared" si="9"/>
        <v>107457.9</v>
      </c>
      <c r="U38" s="122">
        <f t="shared" si="9"/>
        <v>1615559.56</v>
      </c>
      <c r="W38" s="152">
        <f>X38+Y38+Z38</f>
        <v>396424.72000000003</v>
      </c>
      <c r="X38" s="150">
        <v>1502.26</v>
      </c>
      <c r="Y38" s="152">
        <v>0</v>
      </c>
      <c r="Z38" s="150">
        <v>394922.46</v>
      </c>
      <c r="AC38" s="152">
        <f>AD38+AE38+AF38</f>
        <v>22160.01</v>
      </c>
      <c r="AD38" s="152">
        <v>0</v>
      </c>
      <c r="AE38" s="152">
        <v>0</v>
      </c>
      <c r="AF38" s="152">
        <v>22160.01</v>
      </c>
      <c r="AG38" s="148"/>
      <c r="AH38" s="152">
        <f>SUM(AI38:AK38)</f>
        <v>2340039.46</v>
      </c>
      <c r="AI38" s="152">
        <v>594861.99</v>
      </c>
      <c r="AJ38" s="158">
        <v>107457.9</v>
      </c>
      <c r="AK38" s="152">
        <v>1637719.57</v>
      </c>
    </row>
    <row r="39" spans="1:26" ht="12.75">
      <c r="A39" s="3" t="s">
        <v>74</v>
      </c>
      <c r="B39" s="2"/>
      <c r="C39" s="2"/>
      <c r="E39" s="37"/>
      <c r="F39" s="2"/>
      <c r="G39" s="2"/>
      <c r="H39" s="37"/>
      <c r="I39" s="37"/>
      <c r="J39" s="2"/>
      <c r="K39" s="2"/>
      <c r="L39" s="37"/>
      <c r="X39" s="96">
        <f>SUM(X41:X68)</f>
        <v>0</v>
      </c>
      <c r="Y39" s="96">
        <f>SUM(Y41:Y68)</f>
        <v>0</v>
      </c>
      <c r="Z39" s="96">
        <f>SUM(Z41:Z68)</f>
        <v>0</v>
      </c>
    </row>
    <row r="40" spans="1:12" ht="12.75">
      <c r="A40" s="117" t="s">
        <v>115</v>
      </c>
      <c r="B40" s="2"/>
      <c r="C40" s="2"/>
      <c r="E40" s="37"/>
      <c r="F40" s="2"/>
      <c r="G40" s="2"/>
      <c r="H40" s="37"/>
      <c r="I40" s="37"/>
      <c r="J40" s="2"/>
      <c r="K40" s="2"/>
      <c r="L40" s="37"/>
    </row>
    <row r="41" spans="1:26" ht="12.75">
      <c r="A41" s="3" t="s">
        <v>138</v>
      </c>
      <c r="H41" s="39"/>
      <c r="I41" s="39"/>
      <c r="L41" s="39"/>
      <c r="X41" s="121"/>
      <c r="Y41" s="121"/>
      <c r="Z41" s="121"/>
    </row>
    <row r="42" spans="8:26" ht="12.75">
      <c r="H42" s="39"/>
      <c r="I42" s="39"/>
      <c r="L42" s="39"/>
      <c r="X42" s="121"/>
      <c r="Y42" s="121"/>
      <c r="Z42" s="121"/>
    </row>
    <row r="43" spans="8:26" ht="12.75">
      <c r="H43" s="39"/>
      <c r="I43" s="39"/>
      <c r="L43" s="39"/>
      <c r="X43" s="121"/>
      <c r="Y43" s="121"/>
      <c r="Z43" s="121"/>
    </row>
    <row r="44" spans="8:26" ht="12.75">
      <c r="H44" s="39"/>
      <c r="I44" s="39"/>
      <c r="X44" s="120"/>
      <c r="Y44" s="121"/>
      <c r="Z44" s="121"/>
    </row>
    <row r="45" spans="8:26" ht="12.75">
      <c r="H45" s="39"/>
      <c r="I45" s="39"/>
      <c r="X45" s="162"/>
      <c r="Y45" s="121"/>
      <c r="Z45" s="121"/>
    </row>
    <row r="46" spans="8:26" ht="12.75">
      <c r="H46" s="39"/>
      <c r="I46" s="39"/>
      <c r="X46" s="162"/>
      <c r="Y46" s="121"/>
      <c r="Z46" s="121"/>
    </row>
    <row r="47" spans="24:26" ht="12.75">
      <c r="X47" s="162"/>
      <c r="Y47" s="121"/>
      <c r="Z47" s="120"/>
    </row>
    <row r="48" spans="24:26" ht="12.75">
      <c r="X48" s="121"/>
      <c r="Y48" s="120"/>
      <c r="Z48" s="121"/>
    </row>
    <row r="49" spans="24:26" ht="12.75">
      <c r="X49" s="121"/>
      <c r="Y49" s="121"/>
      <c r="Z49" s="121"/>
    </row>
    <row r="50" spans="24:26" ht="12.75">
      <c r="X50" s="121"/>
      <c r="Y50" s="121"/>
      <c r="Z50" s="121"/>
    </row>
    <row r="51" spans="24:26" ht="12.75">
      <c r="X51" s="121"/>
      <c r="Y51" s="156"/>
      <c r="Z51" s="121"/>
    </row>
    <row r="52" spans="24:26" ht="12.75">
      <c r="X52" s="121"/>
      <c r="Y52" s="162"/>
      <c r="Z52" s="121"/>
    </row>
    <row r="53" spans="24:26" ht="12.75">
      <c r="X53" s="121"/>
      <c r="Y53" s="162"/>
      <c r="Z53" s="121"/>
    </row>
    <row r="54" spans="24:26" ht="12.75">
      <c r="X54" s="162"/>
      <c r="Y54" s="156"/>
      <c r="Z54" s="121"/>
    </row>
    <row r="55" spans="24:26" ht="12.75">
      <c r="X55" s="162"/>
      <c r="Y55" s="163"/>
      <c r="Z55" s="121"/>
    </row>
    <row r="56" spans="24:26" ht="12.75">
      <c r="X56" s="162"/>
      <c r="Y56" s="162"/>
      <c r="Z56" s="121"/>
    </row>
    <row r="57" spans="24:26" ht="12.75">
      <c r="X57" s="156"/>
      <c r="Y57" s="121"/>
      <c r="Z57" s="121"/>
    </row>
    <row r="58" spans="24:26" ht="12.75">
      <c r="X58" s="162"/>
      <c r="Y58" s="121"/>
      <c r="Z58" s="121"/>
    </row>
    <row r="59" spans="24:26" ht="12.75">
      <c r="X59" s="162"/>
      <c r="Y59" s="121"/>
      <c r="Z59" s="121"/>
    </row>
    <row r="60" spans="24:26" ht="12.75">
      <c r="X60" s="162"/>
      <c r="Y60" s="121"/>
      <c r="Z60" s="121"/>
    </row>
    <row r="61" spans="24:26" ht="12.75">
      <c r="X61" s="162"/>
      <c r="Y61" s="121"/>
      <c r="Z61" s="121"/>
    </row>
    <row r="62" spans="24:26" ht="12.75">
      <c r="X62" s="156"/>
      <c r="Y62" s="121"/>
      <c r="Z62" s="121"/>
    </row>
    <row r="63" spans="24:26" ht="12.75">
      <c r="X63" s="162"/>
      <c r="Y63" s="121"/>
      <c r="Z63" s="121"/>
    </row>
    <row r="64" spans="24:26" ht="12.75">
      <c r="X64" s="162"/>
      <c r="Y64" s="121"/>
      <c r="Z64" s="121"/>
    </row>
    <row r="65" spans="24:26" ht="12.75">
      <c r="X65" s="156"/>
      <c r="Y65" s="151"/>
      <c r="Z65" s="121"/>
    </row>
    <row r="66" spans="24:26" ht="12.75">
      <c r="X66" s="162"/>
      <c r="Y66" s="162"/>
      <c r="Z66" s="121"/>
    </row>
    <row r="67" spans="24:26" ht="12.75">
      <c r="X67" s="162"/>
      <c r="Y67" s="151"/>
      <c r="Z67" s="121"/>
    </row>
    <row r="68" spans="24:26" ht="12.75">
      <c r="X68" s="122"/>
      <c r="Y68" s="152"/>
      <c r="Z68" s="122"/>
    </row>
    <row r="69" spans="24:26" ht="12.75">
      <c r="X69" s="98"/>
      <c r="Y69" s="98"/>
      <c r="Z69" s="98"/>
    </row>
  </sheetData>
  <sheetProtection password="C935" sheet="1" objects="1" scenarios="1"/>
  <mergeCells count="16">
    <mergeCell ref="N7:N8"/>
    <mergeCell ref="O7:O8"/>
    <mergeCell ref="P7:P8"/>
    <mergeCell ref="B7:D7"/>
    <mergeCell ref="F7:H7"/>
    <mergeCell ref="J7:L7"/>
    <mergeCell ref="A1:L1"/>
    <mergeCell ref="A3:L3"/>
    <mergeCell ref="A4:L4"/>
    <mergeCell ref="R5:U5"/>
    <mergeCell ref="R4:U4"/>
    <mergeCell ref="AC7:AF7"/>
    <mergeCell ref="AC6:AF6"/>
    <mergeCell ref="AH5:AK5"/>
    <mergeCell ref="W4:Z4"/>
    <mergeCell ref="W5:Z5"/>
  </mergeCells>
  <printOptions horizontalCentered="1"/>
  <pageMargins left="0.75" right="0.75" top="0.87" bottom="0.88" header="0.67" footer="0.5"/>
  <pageSetup fitToHeight="1" fitToWidth="1" horizontalDpi="600" verticalDpi="600" orientation="landscape" scale="91" r:id="rId1"/>
  <headerFooter alignWithMargins="0">
    <oddFooter>&amp;L&amp;"Arial,Italic"&amp;9MSDE-DBS  11 / 2006&amp;C- 7 -&amp;R&amp;"Arial,Italic"&amp;9Selected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85" zoomScaleNormal="85" workbookViewId="0" topLeftCell="A1">
      <selection activeCell="F11" sqref="F11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176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3" spans="1:24" ht="12.75">
      <c r="A3" s="176" t="s">
        <v>145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82</v>
      </c>
      <c r="B6" s="3"/>
      <c r="C6" s="3"/>
      <c r="D6" s="179" t="s">
        <v>2</v>
      </c>
      <c r="E6" s="179"/>
      <c r="F6" s="40"/>
      <c r="G6" s="40"/>
      <c r="H6" s="40"/>
      <c r="I6" s="40"/>
      <c r="J6" s="179" t="s">
        <v>12</v>
      </c>
      <c r="K6" s="179"/>
      <c r="L6" s="3"/>
      <c r="M6" s="3"/>
      <c r="N6" s="179" t="s">
        <v>13</v>
      </c>
      <c r="O6" s="179"/>
      <c r="P6" s="3"/>
      <c r="Q6" s="3"/>
      <c r="R6" s="40"/>
      <c r="S6" s="6"/>
      <c r="T6" s="3"/>
      <c r="U6" s="3"/>
      <c r="V6" s="40"/>
      <c r="W6" s="6"/>
      <c r="X6" s="3"/>
    </row>
    <row r="7" spans="1:24" ht="12.75">
      <c r="A7" s="86" t="s">
        <v>11</v>
      </c>
      <c r="B7" s="192" t="s">
        <v>0</v>
      </c>
      <c r="C7" s="192"/>
      <c r="D7" s="192" t="s">
        <v>0</v>
      </c>
      <c r="E7" s="192"/>
      <c r="F7" s="87"/>
      <c r="G7" s="87"/>
      <c r="H7" s="190" t="s">
        <v>10</v>
      </c>
      <c r="I7" s="190"/>
      <c r="J7" s="190" t="s">
        <v>14</v>
      </c>
      <c r="K7" s="190"/>
      <c r="L7" s="190" t="s">
        <v>16</v>
      </c>
      <c r="M7" s="190"/>
      <c r="N7" s="190" t="s">
        <v>17</v>
      </c>
      <c r="O7" s="190"/>
      <c r="P7" s="190" t="s">
        <v>81</v>
      </c>
      <c r="Q7" s="190"/>
      <c r="R7" s="188" t="s">
        <v>73</v>
      </c>
      <c r="S7" s="188"/>
      <c r="T7" s="188" t="s">
        <v>23</v>
      </c>
      <c r="U7" s="188"/>
      <c r="V7" s="188" t="s">
        <v>25</v>
      </c>
      <c r="W7" s="188"/>
      <c r="X7" s="91" t="s">
        <v>26</v>
      </c>
    </row>
    <row r="8" spans="1:24" ht="13.5" thickBot="1">
      <c r="A8" s="88" t="s">
        <v>83</v>
      </c>
      <c r="B8" s="191" t="s">
        <v>1</v>
      </c>
      <c r="C8" s="191"/>
      <c r="D8" s="191" t="s">
        <v>1</v>
      </c>
      <c r="E8" s="191"/>
      <c r="F8" s="89" t="s">
        <v>130</v>
      </c>
      <c r="G8" s="89"/>
      <c r="H8" s="189" t="s">
        <v>11</v>
      </c>
      <c r="I8" s="189"/>
      <c r="J8" s="189" t="s">
        <v>15</v>
      </c>
      <c r="K8" s="189"/>
      <c r="L8" s="189" t="s">
        <v>15</v>
      </c>
      <c r="M8" s="189"/>
      <c r="N8" s="189" t="s">
        <v>18</v>
      </c>
      <c r="O8" s="189"/>
      <c r="P8" s="189" t="s">
        <v>20</v>
      </c>
      <c r="Q8" s="189"/>
      <c r="R8" s="187" t="s">
        <v>20</v>
      </c>
      <c r="S8" s="187"/>
      <c r="T8" s="187" t="s">
        <v>24</v>
      </c>
      <c r="U8" s="187"/>
      <c r="V8" s="187" t="s">
        <v>15</v>
      </c>
      <c r="W8" s="187"/>
      <c r="X8" s="89" t="s">
        <v>104</v>
      </c>
    </row>
    <row r="9" spans="1:24" s="22" customFormat="1" ht="12.75">
      <c r="A9" s="80" t="s">
        <v>51</v>
      </c>
      <c r="B9" s="164">
        <v>0.02729923254457518</v>
      </c>
      <c r="C9" s="47"/>
      <c r="D9" s="47">
        <v>0.06473550387776637</v>
      </c>
      <c r="E9" s="47"/>
      <c r="F9" s="47">
        <v>0.4238377614278104</v>
      </c>
      <c r="G9" s="47"/>
      <c r="H9" s="47">
        <v>0.12519453944690803</v>
      </c>
      <c r="I9" s="47"/>
      <c r="J9" s="47">
        <v>0.005911263661852614</v>
      </c>
      <c r="K9" s="47"/>
      <c r="L9" s="47">
        <v>0.005571060836878122</v>
      </c>
      <c r="M9" s="47"/>
      <c r="N9" s="47">
        <v>0.04854015957739539</v>
      </c>
      <c r="O9" s="47"/>
      <c r="P9" s="47">
        <v>0.06286823238539184</v>
      </c>
      <c r="Q9" s="47"/>
      <c r="R9" s="47">
        <v>0.01909807020832079</v>
      </c>
      <c r="S9" s="47"/>
      <c r="T9" s="47">
        <v>0.21340646801491872</v>
      </c>
      <c r="U9" s="47"/>
      <c r="V9" s="47">
        <v>0.0015965678330491294</v>
      </c>
      <c r="W9" s="47"/>
      <c r="X9" s="47">
        <v>0.001941140185133488</v>
      </c>
    </row>
    <row r="10" spans="2:24" ht="12.75">
      <c r="B10" s="164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30" ht="12.75">
      <c r="A11" s="3" t="s">
        <v>27</v>
      </c>
      <c r="B11" s="43">
        <v>1.9949455620014</v>
      </c>
      <c r="C11" s="43"/>
      <c r="D11" s="43">
        <v>5.135941108907379</v>
      </c>
      <c r="E11" s="43"/>
      <c r="F11" s="43">
        <v>42.854026194621916</v>
      </c>
      <c r="G11" s="43"/>
      <c r="H11" s="43">
        <v>13.171693116248997</v>
      </c>
      <c r="I11" s="43"/>
      <c r="J11" s="43">
        <v>0.5278407952356681</v>
      </c>
      <c r="K11" s="43"/>
      <c r="L11" s="43">
        <v>0.5466311282808944</v>
      </c>
      <c r="M11" s="43"/>
      <c r="N11" s="43">
        <v>5.421942031990662</v>
      </c>
      <c r="O11" s="43"/>
      <c r="P11" s="43">
        <v>6.968318330320618</v>
      </c>
      <c r="Q11" s="43"/>
      <c r="R11" s="43">
        <v>1.467354167903521</v>
      </c>
      <c r="S11" s="43"/>
      <c r="T11" s="43">
        <v>21.75427709982254</v>
      </c>
      <c r="U11" s="43"/>
      <c r="V11" s="43">
        <v>0</v>
      </c>
      <c r="W11" s="43"/>
      <c r="X11" s="43">
        <v>0.15703046466640652</v>
      </c>
      <c r="Y11" s="3"/>
      <c r="Z11" s="3"/>
      <c r="AA11" s="3"/>
      <c r="AB11" s="3"/>
      <c r="AC11" s="3"/>
      <c r="AD11" s="3"/>
    </row>
    <row r="12" spans="1:30" ht="12.75">
      <c r="A12" s="3" t="s">
        <v>28</v>
      </c>
      <c r="B12" s="43">
        <v>2.800517705154357</v>
      </c>
      <c r="C12" s="43"/>
      <c r="D12" s="43">
        <v>6.827861955435383</v>
      </c>
      <c r="E12" s="43"/>
      <c r="F12" s="43">
        <v>42.05937122567183</v>
      </c>
      <c r="G12" s="43"/>
      <c r="H12" s="43">
        <v>11.937702628309427</v>
      </c>
      <c r="I12" s="43"/>
      <c r="J12" s="43">
        <v>0.3844032874137859</v>
      </c>
      <c r="K12" s="43"/>
      <c r="L12" s="43">
        <v>0</v>
      </c>
      <c r="M12" s="43"/>
      <c r="N12" s="43">
        <v>4.785542667677639</v>
      </c>
      <c r="O12" s="43"/>
      <c r="P12" s="43">
        <v>6.233482314261943</v>
      </c>
      <c r="Q12" s="43"/>
      <c r="R12" s="43">
        <v>1.6486772769735845</v>
      </c>
      <c r="S12" s="43"/>
      <c r="T12" s="43">
        <v>23.06498889812682</v>
      </c>
      <c r="U12" s="43"/>
      <c r="V12" s="43">
        <v>0.02172224061179193</v>
      </c>
      <c r="W12" s="43"/>
      <c r="X12" s="43">
        <v>0.23572980036342941</v>
      </c>
      <c r="Y12" s="3"/>
      <c r="Z12" s="3"/>
      <c r="AA12" s="3"/>
      <c r="AB12" s="3"/>
      <c r="AC12" s="3"/>
      <c r="AD12" s="3"/>
    </row>
    <row r="13" spans="1:30" ht="12.75">
      <c r="A13" s="3" t="s">
        <v>50</v>
      </c>
      <c r="B13" s="43">
        <v>5.55013122012848</v>
      </c>
      <c r="C13" s="43"/>
      <c r="D13" s="43">
        <v>5.396516281852655</v>
      </c>
      <c r="E13" s="43"/>
      <c r="F13" s="43">
        <v>37.91821001863897</v>
      </c>
      <c r="G13" s="43"/>
      <c r="H13" s="43">
        <v>18.864790250417222</v>
      </c>
      <c r="I13" s="43"/>
      <c r="J13" s="43">
        <v>1.0824706637029506</v>
      </c>
      <c r="K13" s="43"/>
      <c r="L13" s="43">
        <v>0.6824262703584167</v>
      </c>
      <c r="M13" s="43"/>
      <c r="N13" s="43">
        <v>3.1241431504704122</v>
      </c>
      <c r="O13" s="43"/>
      <c r="P13" s="43">
        <v>6.369703965045817</v>
      </c>
      <c r="Q13" s="43"/>
      <c r="R13" s="43">
        <v>1.2180838113359322</v>
      </c>
      <c r="S13" s="43"/>
      <c r="T13" s="43">
        <v>19.67729326852757</v>
      </c>
      <c r="U13" s="43"/>
      <c r="V13" s="43">
        <v>0.020293887860498117</v>
      </c>
      <c r="W13" s="43"/>
      <c r="X13" s="43">
        <v>0.09593721166106005</v>
      </c>
      <c r="Y13" s="3"/>
      <c r="Z13" s="3"/>
      <c r="AA13" s="3"/>
      <c r="AB13" s="3"/>
      <c r="AC13" s="3"/>
      <c r="AD13" s="3"/>
    </row>
    <row r="14" spans="1:30" ht="12.75">
      <c r="A14" s="3" t="s">
        <v>29</v>
      </c>
      <c r="B14" s="43">
        <v>2.7112058852766934</v>
      </c>
      <c r="C14" s="43"/>
      <c r="D14" s="43">
        <v>6.090197964106925</v>
      </c>
      <c r="E14" s="43"/>
      <c r="F14" s="43">
        <v>41.485021298274596</v>
      </c>
      <c r="G14" s="43"/>
      <c r="H14" s="43">
        <v>12.750154869888352</v>
      </c>
      <c r="I14" s="43"/>
      <c r="J14" s="43">
        <v>0.5756300710791508</v>
      </c>
      <c r="K14" s="43"/>
      <c r="L14" s="43">
        <v>1.1149130399174902</v>
      </c>
      <c r="M14" s="43"/>
      <c r="N14" s="43">
        <v>3.819672289521482</v>
      </c>
      <c r="O14" s="43"/>
      <c r="P14" s="43">
        <v>6.072980826790222</v>
      </c>
      <c r="Q14" s="43"/>
      <c r="R14" s="43">
        <v>1.980613020285411</v>
      </c>
      <c r="S14" s="43"/>
      <c r="T14" s="43">
        <v>23.133187046479943</v>
      </c>
      <c r="U14" s="43"/>
      <c r="V14" s="43">
        <v>0.04765022146415655</v>
      </c>
      <c r="W14" s="43"/>
      <c r="X14" s="43">
        <v>0.21877346691556473</v>
      </c>
      <c r="Y14" s="3"/>
      <c r="Z14" s="3"/>
      <c r="AA14" s="3"/>
      <c r="AB14" s="3"/>
      <c r="AC14" s="3"/>
      <c r="AD14" s="3"/>
    </row>
    <row r="15" spans="1:30" ht="12.75">
      <c r="A15" s="3" t="s">
        <v>30</v>
      </c>
      <c r="B15" s="43">
        <v>2.567053530615773</v>
      </c>
      <c r="C15" s="43"/>
      <c r="D15" s="43">
        <v>6.098382491880021</v>
      </c>
      <c r="E15" s="43"/>
      <c r="F15" s="43">
        <v>44.18547430385226</v>
      </c>
      <c r="G15" s="43"/>
      <c r="H15" s="43">
        <v>11.055928663576404</v>
      </c>
      <c r="I15" s="43"/>
      <c r="J15" s="43">
        <v>0.6504404610116951</v>
      </c>
      <c r="K15" s="43"/>
      <c r="L15" s="43">
        <v>0.5339329071760897</v>
      </c>
      <c r="M15" s="43"/>
      <c r="N15" s="43">
        <v>5.5882622312996775</v>
      </c>
      <c r="O15" s="43"/>
      <c r="P15" s="43">
        <v>7.136341242397136</v>
      </c>
      <c r="Q15" s="43"/>
      <c r="R15" s="43">
        <v>1.7197824724319317</v>
      </c>
      <c r="S15" s="43"/>
      <c r="T15" s="43">
        <v>19.369632929275802</v>
      </c>
      <c r="U15" s="43"/>
      <c r="V15" s="43">
        <v>0.7705892869879386</v>
      </c>
      <c r="W15" s="43"/>
      <c r="X15" s="43">
        <v>0.3241794794952833</v>
      </c>
      <c r="Y15" s="3"/>
      <c r="Z15" s="3"/>
      <c r="AA15" s="3"/>
      <c r="AB15" s="3"/>
      <c r="AC15" s="3"/>
      <c r="AD15" s="3"/>
    </row>
    <row r="16" spans="2:24" ht="12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30" ht="12.75">
      <c r="A17" s="3" t="s">
        <v>31</v>
      </c>
      <c r="B17" s="43">
        <v>2.280412396420816</v>
      </c>
      <c r="C17" s="43"/>
      <c r="D17" s="43">
        <v>7.283311046188332</v>
      </c>
      <c r="E17" s="43"/>
      <c r="F17" s="43">
        <v>45.139250628898836</v>
      </c>
      <c r="G17" s="43"/>
      <c r="H17" s="43">
        <v>9.48109828635909</v>
      </c>
      <c r="I17" s="43"/>
      <c r="J17" s="43">
        <v>1.063623814665143</v>
      </c>
      <c r="K17" s="43"/>
      <c r="L17" s="43">
        <v>0.6919156166298421</v>
      </c>
      <c r="M17" s="43"/>
      <c r="N17" s="43">
        <v>6.192106660997332</v>
      </c>
      <c r="O17" s="43"/>
      <c r="P17" s="43">
        <v>5.637861903760076</v>
      </c>
      <c r="Q17" s="43"/>
      <c r="R17" s="43">
        <v>1.01095331311933</v>
      </c>
      <c r="S17" s="43"/>
      <c r="T17" s="43">
        <v>20.597495108510916</v>
      </c>
      <c r="U17" s="43"/>
      <c r="V17" s="43">
        <v>0.03760710074893678</v>
      </c>
      <c r="W17" s="43"/>
      <c r="X17" s="43">
        <v>0.5843641237013397</v>
      </c>
      <c r="Y17" s="3"/>
      <c r="Z17" s="3"/>
      <c r="AA17" s="3"/>
      <c r="AB17" s="3"/>
      <c r="AC17" s="3"/>
      <c r="AD17" s="3"/>
    </row>
    <row r="18" spans="1:30" ht="12.75">
      <c r="A18" s="3" t="s">
        <v>32</v>
      </c>
      <c r="B18" s="43">
        <v>1.5763437815518897</v>
      </c>
      <c r="C18" s="43"/>
      <c r="D18" s="43">
        <v>7.162614922520745</v>
      </c>
      <c r="E18" s="43"/>
      <c r="F18" s="43">
        <v>44.31613601955128</v>
      </c>
      <c r="G18" s="43"/>
      <c r="H18" s="43">
        <v>10.906124943952893</v>
      </c>
      <c r="I18" s="43"/>
      <c r="J18" s="43">
        <v>0.4159789868376141</v>
      </c>
      <c r="K18" s="43"/>
      <c r="L18" s="43">
        <v>0.8126012013424645</v>
      </c>
      <c r="M18" s="43"/>
      <c r="N18" s="43">
        <v>6.137549012239125</v>
      </c>
      <c r="O18" s="43"/>
      <c r="P18" s="43">
        <v>7.372055021522039</v>
      </c>
      <c r="Q18" s="43"/>
      <c r="R18" s="43">
        <v>2.395561470304754</v>
      </c>
      <c r="S18" s="43"/>
      <c r="T18" s="43">
        <v>18.525486269320115</v>
      </c>
      <c r="U18" s="43"/>
      <c r="V18" s="43">
        <v>0.12219396479305143</v>
      </c>
      <c r="W18" s="43"/>
      <c r="X18" s="43">
        <v>0.2573544060640149</v>
      </c>
      <c r="Y18" s="3"/>
      <c r="Z18" s="3"/>
      <c r="AA18" s="3"/>
      <c r="AB18" s="3"/>
      <c r="AC18" s="3"/>
      <c r="AD18" s="3"/>
    </row>
    <row r="19" spans="1:30" ht="12.75">
      <c r="A19" s="3" t="s">
        <v>33</v>
      </c>
      <c r="B19" s="43">
        <v>2.241759410274842</v>
      </c>
      <c r="C19" s="43"/>
      <c r="D19" s="43">
        <v>7.741059457172731</v>
      </c>
      <c r="E19" s="43"/>
      <c r="F19" s="43">
        <v>41.69931309462619</v>
      </c>
      <c r="G19" s="43"/>
      <c r="H19" s="43">
        <v>12.417309243173985</v>
      </c>
      <c r="I19" s="43"/>
      <c r="J19" s="43">
        <v>0.4814067915056238</v>
      </c>
      <c r="K19" s="43"/>
      <c r="L19" s="43">
        <v>0.9113235867380822</v>
      </c>
      <c r="M19" s="43"/>
      <c r="N19" s="43">
        <v>5.237838867897291</v>
      </c>
      <c r="O19" s="43"/>
      <c r="P19" s="43">
        <v>6.507200954406486</v>
      </c>
      <c r="Q19" s="43"/>
      <c r="R19" s="43">
        <v>2.299576780072931</v>
      </c>
      <c r="S19" s="43"/>
      <c r="T19" s="43">
        <v>20.179118115163</v>
      </c>
      <c r="U19" s="43"/>
      <c r="V19" s="43">
        <v>0.20347998825145283</v>
      </c>
      <c r="W19" s="43"/>
      <c r="X19" s="43">
        <v>0.08061371071736342</v>
      </c>
      <c r="Y19" s="3"/>
      <c r="Z19" s="3"/>
      <c r="AA19" s="3"/>
      <c r="AB19" s="3"/>
      <c r="AC19" s="3"/>
      <c r="AD19" s="3"/>
    </row>
    <row r="20" spans="1:30" ht="12.75">
      <c r="A20" s="3" t="s">
        <v>34</v>
      </c>
      <c r="B20" s="43">
        <v>2.6149507398567353</v>
      </c>
      <c r="C20" s="43"/>
      <c r="D20" s="43">
        <v>7.295952791513391</v>
      </c>
      <c r="E20" s="43"/>
      <c r="F20" s="43">
        <v>44.58748182826942</v>
      </c>
      <c r="G20" s="43"/>
      <c r="H20" s="43">
        <v>10.103024937970712</v>
      </c>
      <c r="I20" s="43"/>
      <c r="J20" s="43">
        <v>1.0048420319536533</v>
      </c>
      <c r="K20" s="43"/>
      <c r="L20" s="43">
        <v>0.654245046175655</v>
      </c>
      <c r="M20" s="43"/>
      <c r="N20" s="43">
        <v>6.304054800722968</v>
      </c>
      <c r="O20" s="43"/>
      <c r="P20" s="43">
        <v>6.318495405814738</v>
      </c>
      <c r="Q20" s="43"/>
      <c r="R20" s="43">
        <v>2.581823867424838</v>
      </c>
      <c r="S20" s="43"/>
      <c r="T20" s="43">
        <v>16.8537323483797</v>
      </c>
      <c r="U20" s="43"/>
      <c r="V20" s="43">
        <v>0.7135751062555045</v>
      </c>
      <c r="W20" s="43"/>
      <c r="X20" s="43">
        <v>0.9678210956626984</v>
      </c>
      <c r="Y20" s="3"/>
      <c r="Z20" s="3"/>
      <c r="AA20" s="3"/>
      <c r="AB20" s="3"/>
      <c r="AC20" s="3"/>
      <c r="AD20" s="3"/>
    </row>
    <row r="21" spans="1:30" ht="12.75">
      <c r="A21" s="3" t="s">
        <v>35</v>
      </c>
      <c r="B21" s="43">
        <v>2.4638105687988006</v>
      </c>
      <c r="C21" s="43"/>
      <c r="D21" s="43">
        <v>7.5047988681194555</v>
      </c>
      <c r="E21" s="43"/>
      <c r="F21" s="43">
        <v>45.82791444159916</v>
      </c>
      <c r="G21" s="43"/>
      <c r="H21" s="43">
        <v>8.881887064508817</v>
      </c>
      <c r="I21" s="43"/>
      <c r="J21" s="43">
        <v>0.905716050698299</v>
      </c>
      <c r="K21" s="43"/>
      <c r="L21" s="43">
        <v>0.5163186134246681</v>
      </c>
      <c r="M21" s="43"/>
      <c r="N21" s="43">
        <v>5.5116622619602165</v>
      </c>
      <c r="O21" s="43"/>
      <c r="P21" s="43">
        <v>6.281288645209779</v>
      </c>
      <c r="Q21" s="43"/>
      <c r="R21" s="43">
        <v>2.291740682278074</v>
      </c>
      <c r="S21" s="43"/>
      <c r="T21" s="43">
        <v>19.502767984421602</v>
      </c>
      <c r="U21" s="43"/>
      <c r="V21" s="43">
        <v>0.0013035300776401762</v>
      </c>
      <c r="W21" s="43"/>
      <c r="X21" s="43">
        <v>0.31079128890349134</v>
      </c>
      <c r="Y21" s="3"/>
      <c r="Z21" s="3"/>
      <c r="AA21" s="3"/>
      <c r="AB21" s="3"/>
      <c r="AC21" s="3"/>
      <c r="AD21" s="3"/>
    </row>
    <row r="22" spans="2:3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"/>
      <c r="Z22" s="3"/>
      <c r="AA22" s="3"/>
      <c r="AB22" s="3"/>
      <c r="AC22" s="3"/>
      <c r="AD22" s="3"/>
    </row>
    <row r="23" spans="1:30" ht="12.75">
      <c r="A23" s="3" t="s">
        <v>36</v>
      </c>
      <c r="B23" s="43">
        <v>1.8668043820885452</v>
      </c>
      <c r="C23" s="43"/>
      <c r="D23" s="43">
        <v>7.606326407458311</v>
      </c>
      <c r="E23" s="43"/>
      <c r="F23" s="43">
        <v>45.15817255277462</v>
      </c>
      <c r="G23" s="43"/>
      <c r="H23" s="43">
        <v>9.2449214997216</v>
      </c>
      <c r="I23" s="43"/>
      <c r="J23" s="43">
        <v>0.6139368630935816</v>
      </c>
      <c r="K23" s="43"/>
      <c r="L23" s="43">
        <v>1.1138179274780555</v>
      </c>
      <c r="M23" s="43"/>
      <c r="N23" s="43">
        <v>4.266816288380346</v>
      </c>
      <c r="O23" s="43"/>
      <c r="P23" s="43">
        <v>6.861137653270098</v>
      </c>
      <c r="Q23" s="43"/>
      <c r="R23" s="43">
        <v>2.416797554496921</v>
      </c>
      <c r="S23" s="43"/>
      <c r="T23" s="43">
        <v>20.268129139902364</v>
      </c>
      <c r="U23" s="43"/>
      <c r="V23" s="43">
        <v>0.21925861782621453</v>
      </c>
      <c r="W23" s="43"/>
      <c r="X23" s="43">
        <v>0.36388111350932933</v>
      </c>
      <c r="Y23" s="3"/>
      <c r="Z23" s="3"/>
      <c r="AA23" s="3"/>
      <c r="AB23" s="3"/>
      <c r="AC23" s="3"/>
      <c r="AD23" s="3"/>
    </row>
    <row r="24" spans="1:30" ht="12.75">
      <c r="A24" s="3" t="s">
        <v>37</v>
      </c>
      <c r="B24" s="43">
        <v>2.2137349670623836</v>
      </c>
      <c r="C24" s="43"/>
      <c r="D24" s="43">
        <v>5.325380246480961</v>
      </c>
      <c r="E24" s="43"/>
      <c r="F24" s="43">
        <v>44.376959524020485</v>
      </c>
      <c r="G24" s="43"/>
      <c r="H24" s="43">
        <v>7.916923776466511</v>
      </c>
      <c r="I24" s="43"/>
      <c r="J24" s="43">
        <v>1.091586964976864</v>
      </c>
      <c r="K24" s="43"/>
      <c r="L24" s="43">
        <v>0.8085204799163337</v>
      </c>
      <c r="M24" s="43"/>
      <c r="N24" s="43">
        <v>7.7832164545619325</v>
      </c>
      <c r="O24" s="43"/>
      <c r="P24" s="43">
        <v>6.856934051889368</v>
      </c>
      <c r="Q24" s="43"/>
      <c r="R24" s="43">
        <v>1.5824262649966472</v>
      </c>
      <c r="S24" s="43"/>
      <c r="T24" s="43">
        <v>21.211307916502737</v>
      </c>
      <c r="U24" s="43"/>
      <c r="V24" s="43">
        <v>0.47242394216150563</v>
      </c>
      <c r="W24" s="43"/>
      <c r="X24" s="43">
        <v>0.36058541096429114</v>
      </c>
      <c r="Y24" s="3"/>
      <c r="Z24" s="3"/>
      <c r="AA24" s="3"/>
      <c r="AB24" s="3"/>
      <c r="AC24" s="3"/>
      <c r="AD24" s="3"/>
    </row>
    <row r="25" spans="1:30" ht="12.75">
      <c r="A25" s="3" t="s">
        <v>38</v>
      </c>
      <c r="B25" s="43">
        <v>2.1637623036351976</v>
      </c>
      <c r="C25" s="43"/>
      <c r="D25" s="43">
        <v>5.745330104267602</v>
      </c>
      <c r="E25" s="43"/>
      <c r="F25" s="43">
        <v>42.89470791936519</v>
      </c>
      <c r="G25" s="43"/>
      <c r="H25" s="43">
        <v>10.326448051729429</v>
      </c>
      <c r="I25" s="43"/>
      <c r="J25" s="43">
        <v>0.3583739215209539</v>
      </c>
      <c r="K25" s="43"/>
      <c r="L25" s="43">
        <v>0.6933253792892273</v>
      </c>
      <c r="M25" s="43"/>
      <c r="N25" s="43">
        <v>5.618830072889017</v>
      </c>
      <c r="O25" s="43"/>
      <c r="P25" s="43">
        <v>6.3262208957954</v>
      </c>
      <c r="Q25" s="43"/>
      <c r="R25" s="43">
        <v>2.6273481045393696</v>
      </c>
      <c r="S25" s="43"/>
      <c r="T25" s="43">
        <v>23.032479132809577</v>
      </c>
      <c r="U25" s="43"/>
      <c r="V25" s="43">
        <v>0.11364342059633774</v>
      </c>
      <c r="W25" s="43"/>
      <c r="X25" s="43">
        <v>0.09953069356270987</v>
      </c>
      <c r="Y25" s="3"/>
      <c r="Z25" s="3"/>
      <c r="AA25" s="3"/>
      <c r="AB25" s="3"/>
      <c r="AC25" s="3"/>
      <c r="AD25" s="3"/>
    </row>
    <row r="26" spans="1:30" ht="12.75">
      <c r="A26" s="3" t="s">
        <v>39</v>
      </c>
      <c r="B26" s="43">
        <v>1.5116560264373378</v>
      </c>
      <c r="C26" s="43"/>
      <c r="D26" s="43">
        <v>6.942569484043561</v>
      </c>
      <c r="E26" s="43"/>
      <c r="F26" s="43">
        <v>43.00465514042441</v>
      </c>
      <c r="G26" s="43"/>
      <c r="H26" s="43">
        <v>14.114181581725754</v>
      </c>
      <c r="I26" s="43"/>
      <c r="J26" s="43">
        <v>0.4125114564770129</v>
      </c>
      <c r="K26" s="43"/>
      <c r="L26" s="43">
        <v>0.7083234572154211</v>
      </c>
      <c r="M26" s="43"/>
      <c r="N26" s="43">
        <v>4.672805350684249</v>
      </c>
      <c r="O26" s="43"/>
      <c r="P26" s="43">
        <v>5.407368982092291</v>
      </c>
      <c r="Q26" s="43"/>
      <c r="R26" s="43">
        <v>2.6074182987956265</v>
      </c>
      <c r="S26" s="43"/>
      <c r="T26" s="43">
        <v>19.437224893934573</v>
      </c>
      <c r="U26" s="43"/>
      <c r="V26" s="43">
        <v>1.0301186218491745</v>
      </c>
      <c r="W26" s="43"/>
      <c r="X26" s="43">
        <v>0.15116670632058096</v>
      </c>
      <c r="Y26" s="3"/>
      <c r="Z26" s="3"/>
      <c r="AA26" s="3"/>
      <c r="AB26" s="3"/>
      <c r="AC26" s="3"/>
      <c r="AD26" s="3"/>
    </row>
    <row r="27" spans="1:30" ht="12.75">
      <c r="A27" s="3" t="s">
        <v>40</v>
      </c>
      <c r="B27" s="43">
        <v>3.79860744638541</v>
      </c>
      <c r="C27" s="43"/>
      <c r="D27" s="43">
        <v>7.254732943515549</v>
      </c>
      <c r="E27" s="43"/>
      <c r="F27" s="43">
        <v>43.17551089527322</v>
      </c>
      <c r="G27" s="43"/>
      <c r="H27" s="43">
        <v>9.413583402235878</v>
      </c>
      <c r="I27" s="43"/>
      <c r="J27" s="43">
        <v>0.5789029860090839</v>
      </c>
      <c r="K27" s="43"/>
      <c r="L27" s="43">
        <v>0.15374455589566668</v>
      </c>
      <c r="M27" s="43"/>
      <c r="N27" s="43">
        <v>5.727462276140335</v>
      </c>
      <c r="O27" s="43"/>
      <c r="P27" s="43">
        <v>7.13618424476988</v>
      </c>
      <c r="Q27" s="43"/>
      <c r="R27" s="43">
        <v>2.117981158404807</v>
      </c>
      <c r="S27" s="43"/>
      <c r="T27" s="43">
        <v>20.046869296917762</v>
      </c>
      <c r="U27" s="43"/>
      <c r="V27" s="43">
        <v>0.18522329248163674</v>
      </c>
      <c r="W27" s="43"/>
      <c r="X27" s="43">
        <v>0.4111975019707554</v>
      </c>
      <c r="Y27" s="3"/>
      <c r="Z27" s="3"/>
      <c r="AA27" s="3"/>
      <c r="AB27" s="3"/>
      <c r="AC27" s="3"/>
      <c r="AD27" s="3"/>
    </row>
    <row r="28" spans="2:30" ht="12.7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"/>
      <c r="Z28" s="3"/>
      <c r="AA28" s="3"/>
      <c r="AB28" s="3"/>
      <c r="AC28" s="3"/>
      <c r="AD28" s="3"/>
    </row>
    <row r="29" spans="1:30" ht="12.75">
      <c r="A29" s="136" t="s">
        <v>110</v>
      </c>
      <c r="B29" s="43">
        <v>1.9180949094166813</v>
      </c>
      <c r="C29" s="43"/>
      <c r="D29" s="43">
        <v>6.12813816975709</v>
      </c>
      <c r="E29" s="43"/>
      <c r="F29" s="43">
        <v>44.61255833127702</v>
      </c>
      <c r="G29" s="43"/>
      <c r="H29" s="43">
        <v>11.758398833116344</v>
      </c>
      <c r="I29" s="43"/>
      <c r="J29" s="43">
        <v>0.5528288983652088</v>
      </c>
      <c r="K29" s="43"/>
      <c r="L29" s="43">
        <v>0.0020692521366288993</v>
      </c>
      <c r="M29" s="43"/>
      <c r="N29" s="43">
        <v>4.247692940009889</v>
      </c>
      <c r="O29" s="43"/>
      <c r="P29" s="43">
        <v>5.441421041886743</v>
      </c>
      <c r="Q29" s="43"/>
      <c r="R29" s="43">
        <v>1.6569698814008322</v>
      </c>
      <c r="S29" s="43"/>
      <c r="T29" s="43">
        <v>23.581214343584065</v>
      </c>
      <c r="U29" s="43"/>
      <c r="V29" s="43">
        <v>0.10061339904949983</v>
      </c>
      <c r="W29" s="43"/>
      <c r="X29" s="43">
        <v>0</v>
      </c>
      <c r="Y29" s="3"/>
      <c r="Z29" s="3"/>
      <c r="AA29" s="3"/>
      <c r="AB29" s="3"/>
      <c r="AC29" s="3"/>
      <c r="AD29" s="3"/>
    </row>
    <row r="30" spans="1:30" ht="12.75">
      <c r="A30" s="3" t="s">
        <v>42</v>
      </c>
      <c r="B30" s="43">
        <v>3.256481717555906</v>
      </c>
      <c r="C30" s="43"/>
      <c r="D30" s="43">
        <v>6.943639682379462</v>
      </c>
      <c r="E30" s="43"/>
      <c r="F30" s="43">
        <v>39.74916686998748</v>
      </c>
      <c r="G30" s="43"/>
      <c r="H30" s="43">
        <v>12.658472525383518</v>
      </c>
      <c r="I30" s="43"/>
      <c r="J30" s="43">
        <v>0.4829435115271992</v>
      </c>
      <c r="K30" s="43"/>
      <c r="L30" s="43">
        <v>0.6913165271313028</v>
      </c>
      <c r="M30" s="43"/>
      <c r="N30" s="43">
        <v>6.718187460685007</v>
      </c>
      <c r="O30" s="43"/>
      <c r="P30" s="43">
        <v>7.1292924191671405</v>
      </c>
      <c r="Q30" s="43"/>
      <c r="R30" s="43">
        <v>2.0824575266161287</v>
      </c>
      <c r="S30" s="43"/>
      <c r="T30" s="43">
        <v>20.25957271923086</v>
      </c>
      <c r="U30" s="43"/>
      <c r="V30" s="43">
        <v>0.028469040335983596</v>
      </c>
      <c r="W30" s="43"/>
      <c r="X30" s="43">
        <v>0</v>
      </c>
      <c r="Y30" s="3"/>
      <c r="Z30" s="3"/>
      <c r="AA30" s="3"/>
      <c r="AB30" s="3"/>
      <c r="AC30" s="3"/>
      <c r="AD30" s="3"/>
    </row>
    <row r="31" spans="1:30" ht="12.75">
      <c r="A31" s="3" t="s">
        <v>43</v>
      </c>
      <c r="B31" s="43">
        <v>2.035624369121398</v>
      </c>
      <c r="C31" s="43"/>
      <c r="D31" s="43">
        <v>5.7554145070576626</v>
      </c>
      <c r="E31" s="43"/>
      <c r="F31" s="43">
        <v>45.01086250734219</v>
      </c>
      <c r="G31" s="43"/>
      <c r="H31" s="43">
        <v>10.373622455132377</v>
      </c>
      <c r="I31" s="43"/>
      <c r="J31" s="43">
        <v>0.534545388691239</v>
      </c>
      <c r="K31" s="43"/>
      <c r="L31" s="43">
        <v>0.7208582948446375</v>
      </c>
      <c r="M31" s="43"/>
      <c r="N31" s="43">
        <v>6.988477011722492</v>
      </c>
      <c r="O31" s="43"/>
      <c r="P31" s="43">
        <v>7.058844484601345</v>
      </c>
      <c r="Q31" s="43"/>
      <c r="R31" s="43">
        <v>1.9586108405530753</v>
      </c>
      <c r="S31" s="43"/>
      <c r="T31" s="43">
        <v>19.405857454505153</v>
      </c>
      <c r="U31" s="43"/>
      <c r="V31" s="43">
        <v>0.1572826864284168</v>
      </c>
      <c r="W31" s="43"/>
      <c r="X31" s="43">
        <v>0</v>
      </c>
      <c r="Y31" s="3"/>
      <c r="Z31" s="3"/>
      <c r="AA31" s="3"/>
      <c r="AB31" s="3"/>
      <c r="AC31" s="3"/>
      <c r="AD31" s="3"/>
    </row>
    <row r="32" spans="1:30" ht="12.75">
      <c r="A32" s="3" t="s">
        <v>44</v>
      </c>
      <c r="B32" s="43">
        <v>2.343792352049776</v>
      </c>
      <c r="C32" s="43"/>
      <c r="D32" s="43">
        <v>7.083007475314157</v>
      </c>
      <c r="E32" s="43"/>
      <c r="F32" s="43">
        <v>42.27358996290604</v>
      </c>
      <c r="G32" s="43"/>
      <c r="H32" s="43">
        <v>11.188979464534599</v>
      </c>
      <c r="I32" s="43"/>
      <c r="J32" s="43">
        <v>0.6499397504373737</v>
      </c>
      <c r="K32" s="43"/>
      <c r="L32" s="43">
        <v>0.8126910269495644</v>
      </c>
      <c r="M32" s="43"/>
      <c r="N32" s="43">
        <v>6.695737217917486</v>
      </c>
      <c r="O32" s="43"/>
      <c r="P32" s="43">
        <v>6.621571697613798</v>
      </c>
      <c r="Q32" s="43"/>
      <c r="R32" s="43">
        <v>2.0024219060423065</v>
      </c>
      <c r="S32" s="43"/>
      <c r="T32" s="43">
        <v>19.60544756357794</v>
      </c>
      <c r="U32" s="43"/>
      <c r="V32" s="43">
        <v>0.052712631668802266</v>
      </c>
      <c r="W32" s="43"/>
      <c r="X32" s="43">
        <v>0.6701089509881343</v>
      </c>
      <c r="Y32" s="3"/>
      <c r="Z32" s="3"/>
      <c r="AA32" s="3"/>
      <c r="AB32" s="3"/>
      <c r="AC32" s="3"/>
      <c r="AD32" s="3"/>
    </row>
    <row r="33" spans="1:30" ht="12.75">
      <c r="A33" s="3" t="s">
        <v>45</v>
      </c>
      <c r="B33" s="43">
        <v>2.2672597959097835</v>
      </c>
      <c r="C33" s="43"/>
      <c r="D33" s="43">
        <v>6.35155945699915</v>
      </c>
      <c r="E33" s="43"/>
      <c r="F33" s="43">
        <v>45.543613882026676</v>
      </c>
      <c r="G33" s="43"/>
      <c r="H33" s="43">
        <v>7.796031006081969</v>
      </c>
      <c r="I33" s="43"/>
      <c r="J33" s="43">
        <v>1.1146334964032432</v>
      </c>
      <c r="K33" s="43"/>
      <c r="L33" s="43">
        <v>0.8687780630706602</v>
      </c>
      <c r="M33" s="43"/>
      <c r="N33" s="43">
        <v>6.65557198794898</v>
      </c>
      <c r="O33" s="43"/>
      <c r="P33" s="43">
        <v>5.923819116192028</v>
      </c>
      <c r="Q33" s="43"/>
      <c r="R33" s="43">
        <v>3.231674566936567</v>
      </c>
      <c r="S33" s="43"/>
      <c r="T33" s="43">
        <v>19.45110641452482</v>
      </c>
      <c r="U33" s="43"/>
      <c r="V33" s="43">
        <v>0</v>
      </c>
      <c r="W33" s="43"/>
      <c r="X33" s="43">
        <v>0.7959522139061301</v>
      </c>
      <c r="Y33" s="3"/>
      <c r="Z33" s="3"/>
      <c r="AA33" s="3"/>
      <c r="AB33" s="3"/>
      <c r="AC33" s="3"/>
      <c r="AD33" s="3"/>
    </row>
    <row r="34" spans="2:24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30" ht="12.75">
      <c r="A35" s="3" t="s">
        <v>46</v>
      </c>
      <c r="B35" s="43">
        <v>2.2003003614265007</v>
      </c>
      <c r="C35" s="43"/>
      <c r="D35" s="43">
        <v>7.71543498473271</v>
      </c>
      <c r="E35" s="43"/>
      <c r="F35" s="43">
        <v>45.527700660125575</v>
      </c>
      <c r="G35" s="43"/>
      <c r="H35" s="43">
        <v>8.127368356327896</v>
      </c>
      <c r="I35" s="43"/>
      <c r="J35" s="43">
        <v>0.36277696298614387</v>
      </c>
      <c r="K35" s="43"/>
      <c r="L35" s="43">
        <v>0</v>
      </c>
      <c r="M35" s="43"/>
      <c r="N35" s="43">
        <v>3.8779794736499325</v>
      </c>
      <c r="O35" s="43"/>
      <c r="P35" s="43">
        <v>7.16963519936674</v>
      </c>
      <c r="Q35" s="43"/>
      <c r="R35" s="43">
        <v>1.966710639256946</v>
      </c>
      <c r="S35" s="43"/>
      <c r="T35" s="43">
        <v>23.052093362127565</v>
      </c>
      <c r="U35" s="43"/>
      <c r="V35" s="43">
        <v>0</v>
      </c>
      <c r="W35" s="43"/>
      <c r="X35" s="43">
        <v>0</v>
      </c>
      <c r="Y35" s="3"/>
      <c r="Z35" s="3"/>
      <c r="AA35" s="3"/>
      <c r="AB35" s="3"/>
      <c r="AC35" s="3"/>
      <c r="AD35" s="3"/>
    </row>
    <row r="36" spans="1:30" ht="12.75">
      <c r="A36" s="3" t="s">
        <v>47</v>
      </c>
      <c r="B36" s="43">
        <v>2.5580400229140605</v>
      </c>
      <c r="C36" s="43"/>
      <c r="D36" s="43">
        <v>6.798524547934037</v>
      </c>
      <c r="E36" s="43"/>
      <c r="F36" s="43">
        <v>46.47732832481486</v>
      </c>
      <c r="G36" s="43"/>
      <c r="H36" s="43">
        <v>10.324796590238915</v>
      </c>
      <c r="I36" s="43"/>
      <c r="J36" s="43">
        <v>0.5009454632459044</v>
      </c>
      <c r="K36" s="43"/>
      <c r="L36" s="43">
        <v>0.07267237719223482</v>
      </c>
      <c r="M36" s="43"/>
      <c r="N36" s="43">
        <v>3.8612184840284303</v>
      </c>
      <c r="O36" s="43"/>
      <c r="P36" s="43">
        <v>7.098231653126347</v>
      </c>
      <c r="Q36" s="43"/>
      <c r="R36" s="43">
        <v>2.0360188039597453</v>
      </c>
      <c r="S36" s="43"/>
      <c r="T36" s="43">
        <v>19.87757836759226</v>
      </c>
      <c r="U36" s="43"/>
      <c r="V36" s="43">
        <v>0.11880585664942465</v>
      </c>
      <c r="W36" s="43"/>
      <c r="X36" s="43">
        <v>0.27583950830378146</v>
      </c>
      <c r="Y36" s="3"/>
      <c r="Z36" s="3"/>
      <c r="AA36" s="3"/>
      <c r="AB36" s="3"/>
      <c r="AC36" s="3"/>
      <c r="AD36" s="3"/>
    </row>
    <row r="37" spans="1:30" ht="12.75">
      <c r="A37" s="3" t="s">
        <v>48</v>
      </c>
      <c r="B37" s="43">
        <v>2.39976704616717</v>
      </c>
      <c r="C37" s="43"/>
      <c r="D37" s="43">
        <v>7.368166559074303</v>
      </c>
      <c r="E37" s="43"/>
      <c r="F37" s="43">
        <v>44.71607179697607</v>
      </c>
      <c r="G37" s="43"/>
      <c r="H37" s="43">
        <v>9.431834903435044</v>
      </c>
      <c r="I37" s="43"/>
      <c r="J37" s="43">
        <v>0.7001556128691979</v>
      </c>
      <c r="K37" s="43"/>
      <c r="L37" s="43">
        <v>0.7106871970597873</v>
      </c>
      <c r="M37" s="43"/>
      <c r="N37" s="43">
        <v>4.481504181942565</v>
      </c>
      <c r="O37" s="43"/>
      <c r="P37" s="43">
        <v>5.709508198539798</v>
      </c>
      <c r="Q37" s="43"/>
      <c r="R37" s="43">
        <v>1.3434781854923306</v>
      </c>
      <c r="S37" s="43"/>
      <c r="T37" s="43">
        <v>21.042918244159694</v>
      </c>
      <c r="U37" s="43"/>
      <c r="V37" s="43">
        <v>0.08660413403651265</v>
      </c>
      <c r="W37" s="43"/>
      <c r="X37" s="43">
        <v>2.009303940247515</v>
      </c>
      <c r="Y37" s="3"/>
      <c r="Z37" s="3"/>
      <c r="AA37" s="3"/>
      <c r="AB37" s="3"/>
      <c r="AC37" s="3"/>
      <c r="AD37" s="3"/>
    </row>
    <row r="38" spans="1:30" ht="12.75">
      <c r="A38" s="8" t="s">
        <v>49</v>
      </c>
      <c r="B38" s="31">
        <v>1.5886328138453427</v>
      </c>
      <c r="C38" s="31"/>
      <c r="D38" s="31">
        <v>6.998182093579795</v>
      </c>
      <c r="E38" s="31"/>
      <c r="F38" s="31">
        <v>47.880769826546846</v>
      </c>
      <c r="G38" s="31"/>
      <c r="H38" s="31">
        <v>8.942429196085676</v>
      </c>
      <c r="I38" s="31"/>
      <c r="J38" s="31">
        <v>0.24417088682470597</v>
      </c>
      <c r="K38" s="31"/>
      <c r="L38" s="31">
        <v>0.7913763092078833</v>
      </c>
      <c r="M38" s="31"/>
      <c r="N38" s="31">
        <v>5.179914469999739</v>
      </c>
      <c r="O38" s="31"/>
      <c r="P38" s="31">
        <v>6.504118435993061</v>
      </c>
      <c r="Q38" s="31"/>
      <c r="R38" s="31">
        <v>0.9766262951748557</v>
      </c>
      <c r="S38" s="31"/>
      <c r="T38" s="31">
        <v>19.919679049315782</v>
      </c>
      <c r="U38" s="31"/>
      <c r="V38" s="31">
        <v>0.07887728248907674</v>
      </c>
      <c r="W38" s="31"/>
      <c r="X38" s="31">
        <v>0.8952233409372422</v>
      </c>
      <c r="Y38" s="3"/>
      <c r="Z38" s="3"/>
      <c r="AA38" s="3"/>
      <c r="AB38" s="3"/>
      <c r="AC38" s="3"/>
      <c r="AD38" s="3"/>
    </row>
    <row r="39" spans="1:30" ht="12.75">
      <c r="A39" s="3" t="s">
        <v>166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33" t="s">
        <v>131</v>
      </c>
    </row>
    <row r="41" ht="12.75">
      <c r="A41" s="3" t="s">
        <v>91</v>
      </c>
    </row>
  </sheetData>
  <sheetProtection password="C935" sheet="1" objects="1" scenarios="1"/>
  <mergeCells count="26">
    <mergeCell ref="A1:X1"/>
    <mergeCell ref="A3:X3"/>
    <mergeCell ref="A4:X4"/>
    <mergeCell ref="B8:C8"/>
    <mergeCell ref="B7:C7"/>
    <mergeCell ref="D8:E8"/>
    <mergeCell ref="D7:E7"/>
    <mergeCell ref="D6:E6"/>
    <mergeCell ref="H8:I8"/>
    <mergeCell ref="H7:I7"/>
    <mergeCell ref="J8:K8"/>
    <mergeCell ref="J7:K7"/>
    <mergeCell ref="J6:K6"/>
    <mergeCell ref="L8:M8"/>
    <mergeCell ref="L7:M7"/>
    <mergeCell ref="N8:O8"/>
    <mergeCell ref="N7:O7"/>
    <mergeCell ref="N6:O6"/>
    <mergeCell ref="P8:Q8"/>
    <mergeCell ref="P7:Q7"/>
    <mergeCell ref="V8:W8"/>
    <mergeCell ref="V7:W7"/>
    <mergeCell ref="R8:S8"/>
    <mergeCell ref="R7:S7"/>
    <mergeCell ref="T8:U8"/>
    <mergeCell ref="T7:U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alignWithMargins="0">
    <oddFooter>&amp;L&amp;"Arial,Italic"&amp;9MSDE-DBS    11 / 2006&amp;C- 8 -
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zoomScale="85" zoomScaleNormal="85" workbookViewId="0" topLeftCell="A1">
      <selection activeCell="O21" sqref="O21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</cols>
  <sheetData>
    <row r="1" spans="1:24" ht="12.75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3" spans="1:26" ht="12.75">
      <c r="A3" s="176" t="s">
        <v>144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6"/>
      <c r="Z3" s="13"/>
    </row>
    <row r="4" spans="1:26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6"/>
      <c r="Z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82</v>
      </c>
      <c r="B6" s="3"/>
      <c r="C6" s="3"/>
      <c r="D6" s="179" t="s">
        <v>2</v>
      </c>
      <c r="E6" s="179"/>
      <c r="F6" s="179" t="s">
        <v>3</v>
      </c>
      <c r="G6" s="179"/>
      <c r="H6" s="179" t="s">
        <v>6</v>
      </c>
      <c r="I6" s="179"/>
      <c r="J6" s="179" t="s">
        <v>8</v>
      </c>
      <c r="K6" s="179"/>
      <c r="L6" s="3"/>
      <c r="M6" s="3"/>
      <c r="N6" s="179" t="s">
        <v>13</v>
      </c>
      <c r="O6" s="179"/>
      <c r="P6" s="3"/>
      <c r="Q6" s="3"/>
      <c r="R6" s="179" t="s">
        <v>12</v>
      </c>
      <c r="S6" s="179"/>
      <c r="T6" s="3"/>
      <c r="U6" s="3"/>
      <c r="V6" s="40"/>
      <c r="W6" s="6"/>
      <c r="X6" s="3"/>
    </row>
    <row r="7" spans="1:24" ht="12.75">
      <c r="A7" s="3" t="s">
        <v>11</v>
      </c>
      <c r="B7" s="176" t="s">
        <v>0</v>
      </c>
      <c r="C7" s="176"/>
      <c r="D7" s="176" t="s">
        <v>0</v>
      </c>
      <c r="E7" s="176"/>
      <c r="F7" s="176" t="s">
        <v>5</v>
      </c>
      <c r="G7" s="176"/>
      <c r="H7" s="176" t="s">
        <v>3</v>
      </c>
      <c r="I7" s="176"/>
      <c r="J7" s="176" t="s">
        <v>3</v>
      </c>
      <c r="K7" s="176"/>
      <c r="L7" s="176" t="s">
        <v>10</v>
      </c>
      <c r="M7" s="176"/>
      <c r="N7" s="176" t="s">
        <v>14</v>
      </c>
      <c r="O7" s="176"/>
      <c r="P7" s="176" t="s">
        <v>16</v>
      </c>
      <c r="Q7" s="176"/>
      <c r="R7" s="176" t="s">
        <v>17</v>
      </c>
      <c r="S7" s="176"/>
      <c r="T7" s="176" t="s">
        <v>19</v>
      </c>
      <c r="U7" s="176"/>
      <c r="V7" s="176" t="s">
        <v>73</v>
      </c>
      <c r="W7" s="176"/>
      <c r="X7" s="92" t="s">
        <v>105</v>
      </c>
    </row>
    <row r="8" spans="1:24" ht="13.5" thickBot="1">
      <c r="A8" s="4" t="s">
        <v>83</v>
      </c>
      <c r="B8" s="193" t="s">
        <v>1</v>
      </c>
      <c r="C8" s="193"/>
      <c r="D8" s="193" t="s">
        <v>1</v>
      </c>
      <c r="E8" s="193"/>
      <c r="F8" s="193" t="s">
        <v>4</v>
      </c>
      <c r="G8" s="193"/>
      <c r="H8" s="193" t="s">
        <v>7</v>
      </c>
      <c r="I8" s="193"/>
      <c r="J8" s="193" t="s">
        <v>9</v>
      </c>
      <c r="K8" s="193"/>
      <c r="L8" s="193" t="s">
        <v>11</v>
      </c>
      <c r="M8" s="193"/>
      <c r="N8" s="193" t="s">
        <v>15</v>
      </c>
      <c r="O8" s="193"/>
      <c r="P8" s="193" t="s">
        <v>15</v>
      </c>
      <c r="Q8" s="193"/>
      <c r="R8" s="193" t="s">
        <v>18</v>
      </c>
      <c r="S8" s="193"/>
      <c r="T8" s="193" t="s">
        <v>20</v>
      </c>
      <c r="U8" s="193"/>
      <c r="V8" s="193" t="s">
        <v>20</v>
      </c>
      <c r="W8" s="193"/>
      <c r="X8" s="7" t="s">
        <v>24</v>
      </c>
    </row>
    <row r="9" spans="1:25" s="22" customFormat="1" ht="12.75">
      <c r="A9" s="80" t="s">
        <v>51</v>
      </c>
      <c r="B9" s="47">
        <v>0.027639750631269146</v>
      </c>
      <c r="C9" s="47"/>
      <c r="D9" s="47">
        <v>0.06712902106895234</v>
      </c>
      <c r="E9" s="47"/>
      <c r="F9" s="47">
        <v>0.39872028185343883</v>
      </c>
      <c r="G9" s="47"/>
      <c r="H9" s="47">
        <v>0.0244960302109772</v>
      </c>
      <c r="I9" s="47"/>
      <c r="J9" s="47">
        <v>0.011338409251635435</v>
      </c>
      <c r="K9" s="47"/>
      <c r="L9" s="47">
        <v>0.10346783879931011</v>
      </c>
      <c r="M9" s="47"/>
      <c r="N9" s="47">
        <v>0.006149510814743294</v>
      </c>
      <c r="O9" s="47"/>
      <c r="P9" s="47">
        <v>0.005047510798464806</v>
      </c>
      <c r="Q9" s="47"/>
      <c r="R9" s="47">
        <v>0.04897502344412573</v>
      </c>
      <c r="S9" s="47"/>
      <c r="T9" s="47">
        <v>0.06515635348160238</v>
      </c>
      <c r="U9" s="47"/>
      <c r="V9" s="47">
        <v>0.01924867559871263</v>
      </c>
      <c r="W9" s="47"/>
      <c r="X9" s="47">
        <v>0.222631594046768</v>
      </c>
      <c r="Y9" s="46">
        <f>SUM(B9:X9)</f>
        <v>1</v>
      </c>
    </row>
    <row r="10" spans="2:26" ht="12.7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3"/>
      <c r="Z10" s="3"/>
    </row>
    <row r="11" spans="1:36" ht="12.75">
      <c r="A11" s="3" t="s">
        <v>27</v>
      </c>
      <c r="B11" s="43">
        <v>2.050858169231768</v>
      </c>
      <c r="C11" s="43"/>
      <c r="D11" s="43">
        <v>5.326006141731812</v>
      </c>
      <c r="E11" s="43"/>
      <c r="F11" s="43">
        <v>39.409433007979914</v>
      </c>
      <c r="G11" s="43"/>
      <c r="H11" s="43">
        <v>2.907563206890542</v>
      </c>
      <c r="I11" s="43"/>
      <c r="J11" s="43">
        <v>1.042013314412728</v>
      </c>
      <c r="K11" s="43"/>
      <c r="L11" s="43">
        <v>11.541257244851273</v>
      </c>
      <c r="M11" s="43"/>
      <c r="N11" s="43">
        <v>0.550898266104672</v>
      </c>
      <c r="O11" s="43"/>
      <c r="P11" s="43">
        <v>0.5700084493429365</v>
      </c>
      <c r="Q11" s="43"/>
      <c r="R11" s="43">
        <v>5.330306516659156</v>
      </c>
      <c r="S11" s="43"/>
      <c r="T11" s="43">
        <v>7.132633925055266</v>
      </c>
      <c r="U11" s="43"/>
      <c r="V11" s="43">
        <v>1.4449738615518655</v>
      </c>
      <c r="W11" s="43"/>
      <c r="X11" s="43">
        <v>22.694047896188078</v>
      </c>
      <c r="Y11" s="95">
        <f>SUM(B11:X11)</f>
        <v>100.00000000000001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3" t="s">
        <v>28</v>
      </c>
      <c r="B12" s="43">
        <v>2.847805547806137</v>
      </c>
      <c r="C12" s="43"/>
      <c r="D12" s="43">
        <v>7.017330717030275</v>
      </c>
      <c r="E12" s="43"/>
      <c r="F12" s="43">
        <v>39.01545857911394</v>
      </c>
      <c r="G12" s="43"/>
      <c r="H12" s="43">
        <v>2.6375399021003503</v>
      </c>
      <c r="I12" s="43"/>
      <c r="J12" s="43">
        <v>1.57076243744367</v>
      </c>
      <c r="K12" s="43"/>
      <c r="L12" s="43">
        <v>9.680551069380398</v>
      </c>
      <c r="M12" s="43"/>
      <c r="N12" s="43">
        <v>0.3962019352966562</v>
      </c>
      <c r="O12" s="43"/>
      <c r="P12" s="43">
        <v>0</v>
      </c>
      <c r="Q12" s="43"/>
      <c r="R12" s="43">
        <v>4.933868527967808</v>
      </c>
      <c r="S12" s="43"/>
      <c r="T12" s="43">
        <v>6.419589160925179</v>
      </c>
      <c r="U12" s="43"/>
      <c r="V12" s="43">
        <v>1.6684435867932945</v>
      </c>
      <c r="W12" s="43"/>
      <c r="X12" s="43">
        <v>23.812448536142284</v>
      </c>
      <c r="Y12" s="95">
        <f>SUM(B12:X12)</f>
        <v>99.99999999999999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3" t="s">
        <v>50</v>
      </c>
      <c r="B13" s="43">
        <v>5.767671433096937</v>
      </c>
      <c r="C13" s="43"/>
      <c r="D13" s="43">
        <v>5.821105363655919</v>
      </c>
      <c r="E13" s="43"/>
      <c r="F13" s="43">
        <v>33.63185894929938</v>
      </c>
      <c r="G13" s="43"/>
      <c r="H13" s="43">
        <v>3.5974233459318787</v>
      </c>
      <c r="I13" s="43"/>
      <c r="J13" s="43">
        <v>2.7728491320006485</v>
      </c>
      <c r="K13" s="43"/>
      <c r="L13" s="43">
        <v>14.48659726794437</v>
      </c>
      <c r="M13" s="43"/>
      <c r="N13" s="43">
        <v>1.1677427871372146</v>
      </c>
      <c r="O13" s="43"/>
      <c r="P13" s="43">
        <v>0.00022764806049949606</v>
      </c>
      <c r="Q13" s="43"/>
      <c r="R13" s="43">
        <v>3.3699237891037486</v>
      </c>
      <c r="S13" s="43"/>
      <c r="T13" s="43">
        <v>6.8431802825537495</v>
      </c>
      <c r="U13" s="43"/>
      <c r="V13" s="43">
        <v>1.314038922727311</v>
      </c>
      <c r="W13" s="43"/>
      <c r="X13" s="43">
        <v>21.22738107848835</v>
      </c>
      <c r="Y13" s="95">
        <f>SUM(B13:X13)</f>
        <v>100.00000000000001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.75">
      <c r="A14" s="3" t="s">
        <v>29</v>
      </c>
      <c r="B14" s="43">
        <v>2.774406794587357</v>
      </c>
      <c r="C14" s="43"/>
      <c r="D14" s="43">
        <v>6.3286841808755945</v>
      </c>
      <c r="E14" s="43"/>
      <c r="F14" s="43">
        <v>39.25253868977005</v>
      </c>
      <c r="G14" s="43"/>
      <c r="H14" s="43">
        <v>2.4135246419842558</v>
      </c>
      <c r="I14" s="43"/>
      <c r="J14" s="43">
        <v>0.8505018706099093</v>
      </c>
      <c r="K14" s="43"/>
      <c r="L14" s="43">
        <v>10.341977848047568</v>
      </c>
      <c r="M14" s="43"/>
      <c r="N14" s="43">
        <v>0.6022268348518951</v>
      </c>
      <c r="O14" s="43"/>
      <c r="P14" s="43">
        <v>1.167442985603606</v>
      </c>
      <c r="Q14" s="43"/>
      <c r="R14" s="43">
        <v>3.6784774216514986</v>
      </c>
      <c r="S14" s="43"/>
      <c r="T14" s="43">
        <v>6.356682516369662</v>
      </c>
      <c r="U14" s="43"/>
      <c r="V14" s="43">
        <v>2.0014833032329467</v>
      </c>
      <c r="W14" s="43"/>
      <c r="X14" s="43">
        <v>24.232052912415657</v>
      </c>
      <c r="Y14" s="95">
        <f>SUM(B14:X14)</f>
        <v>99.99999999999999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" t="s">
        <v>30</v>
      </c>
      <c r="B15" s="43">
        <v>2.51177779843407</v>
      </c>
      <c r="C15" s="43"/>
      <c r="D15" s="43">
        <v>6.191406121721486</v>
      </c>
      <c r="E15" s="43"/>
      <c r="F15" s="43">
        <v>42.921898728198016</v>
      </c>
      <c r="G15" s="43"/>
      <c r="H15" s="43">
        <v>1.8415350079952302</v>
      </c>
      <c r="I15" s="43"/>
      <c r="J15" s="43">
        <v>0.4943491634025988</v>
      </c>
      <c r="K15" s="43"/>
      <c r="L15" s="43">
        <v>9.903398285623425</v>
      </c>
      <c r="M15" s="43"/>
      <c r="N15" s="43">
        <v>0.6624870381338474</v>
      </c>
      <c r="O15" s="43"/>
      <c r="P15" s="43">
        <v>0.5533019819056006</v>
      </c>
      <c r="Q15" s="43"/>
      <c r="R15" s="43">
        <v>5.793808974883047</v>
      </c>
      <c r="S15" s="43"/>
      <c r="T15" s="43">
        <v>7.23528260840062</v>
      </c>
      <c r="U15" s="43"/>
      <c r="V15" s="43">
        <v>1.7580899025072525</v>
      </c>
      <c r="W15" s="43"/>
      <c r="X15" s="43">
        <v>20.13266438879481</v>
      </c>
      <c r="Y15" s="95">
        <f>SUM(B15:X15)</f>
        <v>100.00000000000001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2:24" ht="12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36" ht="12.75">
      <c r="A17" s="3" t="s">
        <v>31</v>
      </c>
      <c r="B17" s="43">
        <v>2.322508157074631</v>
      </c>
      <c r="C17" s="43"/>
      <c r="D17" s="43">
        <v>7.424504782474707</v>
      </c>
      <c r="E17" s="43"/>
      <c r="F17" s="43">
        <v>42.15408947308103</v>
      </c>
      <c r="G17" s="43"/>
      <c r="H17" s="43">
        <v>1.9251911343550616</v>
      </c>
      <c r="I17" s="43"/>
      <c r="J17" s="43">
        <v>1.6241182605659674</v>
      </c>
      <c r="K17" s="43"/>
      <c r="L17" s="43">
        <v>8.562607461020818</v>
      </c>
      <c r="M17" s="43"/>
      <c r="N17" s="43">
        <v>1.089414224826103</v>
      </c>
      <c r="O17" s="43"/>
      <c r="P17" s="43">
        <v>0.707741983163801</v>
      </c>
      <c r="Q17" s="43"/>
      <c r="R17" s="43">
        <v>6.330454222389963</v>
      </c>
      <c r="S17" s="43"/>
      <c r="T17" s="43">
        <v>5.741023112940172</v>
      </c>
      <c r="U17" s="43"/>
      <c r="V17" s="43">
        <v>1.020206010176378</v>
      </c>
      <c r="W17" s="43"/>
      <c r="X17" s="43">
        <v>21.098141177931346</v>
      </c>
      <c r="Y17" s="95">
        <f>SUM(B17:X17)</f>
        <v>99.99999999999997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3" t="s">
        <v>32</v>
      </c>
      <c r="B18" s="43">
        <v>1.6107180104578191</v>
      </c>
      <c r="C18" s="43"/>
      <c r="D18" s="43">
        <v>7.470649385539047</v>
      </c>
      <c r="E18" s="43"/>
      <c r="F18" s="43">
        <v>41.173062902435184</v>
      </c>
      <c r="G18" s="43"/>
      <c r="H18" s="43">
        <v>3.4379511615627085</v>
      </c>
      <c r="I18" s="43"/>
      <c r="J18" s="43">
        <v>0.7989637682277423</v>
      </c>
      <c r="K18" s="43"/>
      <c r="L18" s="43">
        <v>8.895283665448247</v>
      </c>
      <c r="M18" s="43"/>
      <c r="N18" s="43">
        <v>0.4295911622150209</v>
      </c>
      <c r="O18" s="43"/>
      <c r="P18" s="43">
        <v>0.8512359722377575</v>
      </c>
      <c r="Q18" s="43"/>
      <c r="R18" s="43">
        <v>6.4186367755368705</v>
      </c>
      <c r="S18" s="43"/>
      <c r="T18" s="43">
        <v>7.468888199757603</v>
      </c>
      <c r="U18" s="43"/>
      <c r="V18" s="43">
        <v>2.0451501823566924</v>
      </c>
      <c r="W18" s="43"/>
      <c r="X18" s="43">
        <v>19.39986881422531</v>
      </c>
      <c r="Y18" s="95">
        <f>SUM(B18:X18)</f>
        <v>100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3" t="s">
        <v>33</v>
      </c>
      <c r="B19" s="43">
        <v>2.257496346004621</v>
      </c>
      <c r="C19" s="43"/>
      <c r="D19" s="43">
        <v>7.9871380659854</v>
      </c>
      <c r="E19" s="43"/>
      <c r="F19" s="43">
        <v>39.43285116780939</v>
      </c>
      <c r="G19" s="43"/>
      <c r="H19" s="43">
        <v>2.0100122973353445</v>
      </c>
      <c r="I19" s="43"/>
      <c r="J19" s="43">
        <v>0.9514850024786418</v>
      </c>
      <c r="K19" s="43"/>
      <c r="L19" s="43">
        <v>10.818919269945777</v>
      </c>
      <c r="M19" s="43"/>
      <c r="N19" s="43">
        <v>0.49023349785243375</v>
      </c>
      <c r="O19" s="43"/>
      <c r="P19" s="43">
        <v>0.9374271145479609</v>
      </c>
      <c r="Q19" s="43"/>
      <c r="R19" s="43">
        <v>5.3282203187467</v>
      </c>
      <c r="S19" s="43"/>
      <c r="T19" s="43">
        <v>6.699094107592743</v>
      </c>
      <c r="U19" s="43"/>
      <c r="V19" s="43">
        <v>2.274593592855021</v>
      </c>
      <c r="W19" s="43"/>
      <c r="X19" s="43">
        <v>20.812529218845953</v>
      </c>
      <c r="Y19" s="95">
        <f>SUM(B19:X19)</f>
        <v>100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3" t="s">
        <v>34</v>
      </c>
      <c r="B20" s="43">
        <v>2.711260362540989</v>
      </c>
      <c r="C20" s="43"/>
      <c r="D20" s="43">
        <v>7.608307053532407</v>
      </c>
      <c r="E20" s="43"/>
      <c r="F20" s="43">
        <v>41.387829763057276</v>
      </c>
      <c r="G20" s="43"/>
      <c r="H20" s="43">
        <v>3.750584237399683</v>
      </c>
      <c r="I20" s="43"/>
      <c r="J20" s="43">
        <v>0.5828203336439018</v>
      </c>
      <c r="K20" s="43"/>
      <c r="L20" s="43">
        <v>9.096130518605431</v>
      </c>
      <c r="M20" s="43"/>
      <c r="N20" s="43">
        <v>1.0497854613933342</v>
      </c>
      <c r="O20" s="43"/>
      <c r="P20" s="43">
        <v>0.683507373122596</v>
      </c>
      <c r="Q20" s="43"/>
      <c r="R20" s="43">
        <v>6.501236882459284</v>
      </c>
      <c r="S20" s="43"/>
      <c r="T20" s="43">
        <v>6.543183144271719</v>
      </c>
      <c r="U20" s="43"/>
      <c r="V20" s="43">
        <v>2.5107014354457493</v>
      </c>
      <c r="W20" s="43"/>
      <c r="X20" s="43">
        <v>17.574653434527622</v>
      </c>
      <c r="Y20" s="95">
        <f>SUM(B20:X20)</f>
        <v>100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3" t="s">
        <v>35</v>
      </c>
      <c r="B21" s="43">
        <v>2.523040144548056</v>
      </c>
      <c r="C21" s="43"/>
      <c r="D21" s="43">
        <v>7.670658982342306</v>
      </c>
      <c r="E21" s="43"/>
      <c r="F21" s="43">
        <v>40.36397532118164</v>
      </c>
      <c r="G21" s="43"/>
      <c r="H21" s="43">
        <v>3.275104940385324</v>
      </c>
      <c r="I21" s="43"/>
      <c r="J21" s="43">
        <v>1.5480915845903427</v>
      </c>
      <c r="K21" s="43"/>
      <c r="L21" s="43">
        <v>9.062123901224881</v>
      </c>
      <c r="M21" s="43"/>
      <c r="N21" s="43">
        <v>0.9283747075719854</v>
      </c>
      <c r="O21" s="43"/>
      <c r="P21" s="43">
        <v>0.5292355605076609</v>
      </c>
      <c r="Q21" s="43"/>
      <c r="R21" s="43">
        <v>5.4784777986945805</v>
      </c>
      <c r="S21" s="43"/>
      <c r="T21" s="43">
        <v>6.4384301290408965</v>
      </c>
      <c r="U21" s="43"/>
      <c r="V21" s="43">
        <v>2.269058286160285</v>
      </c>
      <c r="W21" s="43"/>
      <c r="X21" s="43">
        <v>19.91342864375205</v>
      </c>
      <c r="Y21" s="95">
        <f>SUM(B21:X21)</f>
        <v>100.00000000000003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2.75">
      <c r="A23" s="3" t="s">
        <v>36</v>
      </c>
      <c r="B23" s="43">
        <v>1.8921186767177887</v>
      </c>
      <c r="C23" s="43"/>
      <c r="D23" s="43">
        <v>7.757761812542206</v>
      </c>
      <c r="E23" s="43"/>
      <c r="F23" s="43">
        <v>43.19032583100053</v>
      </c>
      <c r="G23" s="43"/>
      <c r="H23" s="43">
        <v>2.131531382378415</v>
      </c>
      <c r="I23" s="43"/>
      <c r="J23" s="43">
        <v>0.6009659311692523</v>
      </c>
      <c r="K23" s="43"/>
      <c r="L23" s="43">
        <v>8.275104920037148</v>
      </c>
      <c r="M23" s="43"/>
      <c r="N23" s="43">
        <v>0.626750638844482</v>
      </c>
      <c r="O23" s="43"/>
      <c r="P23" s="43">
        <v>1.1447171187363832</v>
      </c>
      <c r="Q23" s="43"/>
      <c r="R23" s="43">
        <v>4.125449060787358</v>
      </c>
      <c r="S23" s="43"/>
      <c r="T23" s="43">
        <v>7.031030859821478</v>
      </c>
      <c r="U23" s="43"/>
      <c r="V23" s="43">
        <v>2.405854262826142</v>
      </c>
      <c r="W23" s="43"/>
      <c r="X23" s="43">
        <v>20.8183895051388</v>
      </c>
      <c r="Y23" s="95">
        <f>SUM(B23:X23)</f>
        <v>99.99999999999999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2.75">
      <c r="A24" s="3" t="s">
        <v>37</v>
      </c>
      <c r="B24" s="43">
        <v>2.186822122780919</v>
      </c>
      <c r="C24" s="43"/>
      <c r="D24" s="43">
        <v>5.421131938356739</v>
      </c>
      <c r="E24" s="43"/>
      <c r="F24" s="43">
        <v>42.175051098412055</v>
      </c>
      <c r="G24" s="43"/>
      <c r="H24" s="43">
        <v>2.03227880722281</v>
      </c>
      <c r="I24" s="43"/>
      <c r="J24" s="43">
        <v>0.66681924142509</v>
      </c>
      <c r="K24" s="43"/>
      <c r="L24" s="43">
        <v>7.565179080963349</v>
      </c>
      <c r="M24" s="43"/>
      <c r="N24" s="43">
        <v>1.1127110069342903</v>
      </c>
      <c r="O24" s="43"/>
      <c r="P24" s="43">
        <v>0.7885527703483531</v>
      </c>
      <c r="Q24" s="43"/>
      <c r="R24" s="43">
        <v>7.932495465554752</v>
      </c>
      <c r="S24" s="43"/>
      <c r="T24" s="43">
        <v>6.937628652297777</v>
      </c>
      <c r="U24" s="43"/>
      <c r="V24" s="43">
        <v>1.5148400318916566</v>
      </c>
      <c r="W24" s="43"/>
      <c r="X24" s="43">
        <v>21.666489783812203</v>
      </c>
      <c r="Y24" s="95">
        <f>SUM(B24:X24)</f>
        <v>100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>
      <c r="A25" s="3" t="s">
        <v>38</v>
      </c>
      <c r="B25" s="43">
        <v>2.173519927484002</v>
      </c>
      <c r="C25" s="43"/>
      <c r="D25" s="43">
        <v>5.901772978288166</v>
      </c>
      <c r="E25" s="43"/>
      <c r="F25" s="43">
        <v>41.089580254618134</v>
      </c>
      <c r="G25" s="43"/>
      <c r="H25" s="43">
        <v>2.0563660219703825</v>
      </c>
      <c r="I25" s="43"/>
      <c r="J25" s="43">
        <v>0.7060192133629039</v>
      </c>
      <c r="K25" s="43"/>
      <c r="L25" s="43">
        <v>8.405953647852387</v>
      </c>
      <c r="M25" s="43"/>
      <c r="N25" s="43">
        <v>0.36712728460203076</v>
      </c>
      <c r="O25" s="43"/>
      <c r="P25" s="43">
        <v>0.7176153547336609</v>
      </c>
      <c r="Q25" s="43"/>
      <c r="R25" s="43">
        <v>5.8153637932203175</v>
      </c>
      <c r="S25" s="43"/>
      <c r="T25" s="43">
        <v>6.372277058452346</v>
      </c>
      <c r="U25" s="43"/>
      <c r="V25" s="43">
        <v>2.548646105258137</v>
      </c>
      <c r="W25" s="43"/>
      <c r="X25" s="43">
        <v>23.845758360157514</v>
      </c>
      <c r="Y25" s="95">
        <f>SUM(B25:X25)</f>
        <v>99.99999999999999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2.75">
      <c r="A26" s="3" t="s">
        <v>39</v>
      </c>
      <c r="B26" s="43">
        <v>1.5406808639135245</v>
      </c>
      <c r="C26" s="43"/>
      <c r="D26" s="43">
        <v>7.110388617624763</v>
      </c>
      <c r="E26" s="43"/>
      <c r="F26" s="43">
        <v>41.427417374109105</v>
      </c>
      <c r="G26" s="43"/>
      <c r="H26" s="43">
        <v>1.8364736150346634</v>
      </c>
      <c r="I26" s="43"/>
      <c r="J26" s="43">
        <v>0.6413786758281634</v>
      </c>
      <c r="K26" s="43"/>
      <c r="L26" s="43">
        <v>13.521152212182466</v>
      </c>
      <c r="M26" s="43"/>
      <c r="N26" s="43">
        <v>0.42265057461722727</v>
      </c>
      <c r="O26" s="43"/>
      <c r="P26" s="43">
        <v>0.7257333378415909</v>
      </c>
      <c r="Q26" s="43"/>
      <c r="R26" s="43">
        <v>4.787658222654008</v>
      </c>
      <c r="S26" s="43"/>
      <c r="T26" s="43">
        <v>5.522031804400267</v>
      </c>
      <c r="U26" s="43"/>
      <c r="V26" s="43">
        <v>2.549462301885848</v>
      </c>
      <c r="W26" s="43"/>
      <c r="X26" s="43">
        <v>19.914972399908386</v>
      </c>
      <c r="Y26" s="95">
        <f>SUM(B26:X26)</f>
        <v>100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2.75">
      <c r="A27" s="3" t="s">
        <v>40</v>
      </c>
      <c r="B27" s="43">
        <v>3.901049927079809</v>
      </c>
      <c r="C27" s="43"/>
      <c r="D27" s="43">
        <v>7.450381704278207</v>
      </c>
      <c r="E27" s="43"/>
      <c r="F27" s="43">
        <v>39.64140661342177</v>
      </c>
      <c r="G27" s="43"/>
      <c r="H27" s="43">
        <v>2.0249790240584993</v>
      </c>
      <c r="I27" s="43"/>
      <c r="J27" s="43">
        <v>1.1390088747717755</v>
      </c>
      <c r="K27" s="43"/>
      <c r="L27" s="43">
        <v>9.431027279637167</v>
      </c>
      <c r="M27" s="43"/>
      <c r="N27" s="43">
        <v>0.49559650142632733</v>
      </c>
      <c r="O27" s="43"/>
      <c r="P27" s="43">
        <v>0.15789080525717886</v>
      </c>
      <c r="Q27" s="43"/>
      <c r="R27" s="43">
        <v>5.829886082001107</v>
      </c>
      <c r="S27" s="43"/>
      <c r="T27" s="43">
        <v>7.262775731053524</v>
      </c>
      <c r="U27" s="43"/>
      <c r="V27" s="43">
        <v>2.1458741978996607</v>
      </c>
      <c r="W27" s="43"/>
      <c r="X27" s="43">
        <v>20.52012325911498</v>
      </c>
      <c r="Y27" s="95">
        <f>SUM(B27:X27)</f>
        <v>100.00000000000001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12.7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>
      <c r="A29" s="136" t="s">
        <v>110</v>
      </c>
      <c r="B29" s="43">
        <v>1.9369333444160586</v>
      </c>
      <c r="C29" s="43"/>
      <c r="D29" s="43">
        <v>6.313262391971828</v>
      </c>
      <c r="E29" s="43"/>
      <c r="F29" s="43">
        <v>42.885053320523106</v>
      </c>
      <c r="G29" s="43"/>
      <c r="H29" s="43">
        <v>1.8662506864404516</v>
      </c>
      <c r="I29" s="43"/>
      <c r="J29" s="43">
        <v>0.8235563205825845</v>
      </c>
      <c r="K29" s="43"/>
      <c r="L29" s="43">
        <v>10.165518141551228</v>
      </c>
      <c r="M29" s="43"/>
      <c r="N29" s="43">
        <v>0.5697514837452986</v>
      </c>
      <c r="O29" s="43"/>
      <c r="P29" s="43">
        <v>0.002132593789097839</v>
      </c>
      <c r="Q29" s="43"/>
      <c r="R29" s="43">
        <v>3.9198191220079717</v>
      </c>
      <c r="S29" s="43"/>
      <c r="T29" s="43">
        <v>5.585120066491849</v>
      </c>
      <c r="U29" s="43"/>
      <c r="V29" s="43">
        <v>1.650634239854374</v>
      </c>
      <c r="W29" s="43"/>
      <c r="X29" s="43">
        <v>24.281968288626164</v>
      </c>
      <c r="Y29" s="95">
        <f>SUM(B29:X29)</f>
        <v>100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>
      <c r="A30" s="3" t="s">
        <v>42</v>
      </c>
      <c r="B30" s="43">
        <v>3.300211897329007</v>
      </c>
      <c r="C30" s="43"/>
      <c r="D30" s="43">
        <v>7.283178400635876</v>
      </c>
      <c r="E30" s="43"/>
      <c r="F30" s="43">
        <v>37.39981680818873</v>
      </c>
      <c r="G30" s="43"/>
      <c r="H30" s="43">
        <v>2.0779929709096265</v>
      </c>
      <c r="I30" s="43"/>
      <c r="J30" s="43">
        <v>1.061020125298568</v>
      </c>
      <c r="K30" s="43"/>
      <c r="L30" s="43">
        <v>9.185490879566375</v>
      </c>
      <c r="M30" s="43"/>
      <c r="N30" s="43">
        <v>0.5124751922344118</v>
      </c>
      <c r="O30" s="43"/>
      <c r="P30" s="43">
        <v>0.7341176318821528</v>
      </c>
      <c r="Q30" s="43"/>
      <c r="R30" s="43">
        <v>7.144299515558676</v>
      </c>
      <c r="S30" s="43"/>
      <c r="T30" s="43">
        <v>7.556830453942445</v>
      </c>
      <c r="U30" s="43"/>
      <c r="V30" s="43">
        <v>2.203307718034085</v>
      </c>
      <c r="W30" s="43"/>
      <c r="X30" s="43">
        <v>21.541258406420063</v>
      </c>
      <c r="Y30" s="95">
        <f>SUM(B30:X30)</f>
        <v>100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.75">
      <c r="A31" s="3" t="s">
        <v>43</v>
      </c>
      <c r="B31" s="43">
        <v>2.069891045853845</v>
      </c>
      <c r="C31" s="43"/>
      <c r="D31" s="43">
        <v>5.923618272924671</v>
      </c>
      <c r="E31" s="43"/>
      <c r="F31" s="43">
        <v>41.6910905773631</v>
      </c>
      <c r="G31" s="43"/>
      <c r="H31" s="43">
        <v>2.5868394232137266</v>
      </c>
      <c r="I31" s="43"/>
      <c r="J31" s="43">
        <v>1.1385695266034894</v>
      </c>
      <c r="K31" s="43"/>
      <c r="L31" s="43">
        <v>9.1873839028946</v>
      </c>
      <c r="M31" s="43"/>
      <c r="N31" s="43">
        <v>0.5501790243027198</v>
      </c>
      <c r="O31" s="43"/>
      <c r="P31" s="43">
        <v>0.7409039955389011</v>
      </c>
      <c r="Q31" s="43"/>
      <c r="R31" s="43">
        <v>6.969863933033156</v>
      </c>
      <c r="S31" s="43"/>
      <c r="T31" s="43">
        <v>7.253074685527198</v>
      </c>
      <c r="U31" s="43"/>
      <c r="V31" s="43">
        <v>1.968400739242964</v>
      </c>
      <c r="W31" s="43"/>
      <c r="X31" s="43">
        <v>19.920184873501643</v>
      </c>
      <c r="Y31" s="95">
        <f>SUM(B31:X31)</f>
        <v>100.00000000000001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>
      <c r="A32" s="3" t="s">
        <v>44</v>
      </c>
      <c r="B32" s="43">
        <v>2.400178979132489</v>
      </c>
      <c r="C32" s="43"/>
      <c r="D32" s="43">
        <v>7.253409473932047</v>
      </c>
      <c r="E32" s="43"/>
      <c r="F32" s="43">
        <v>39.162583876685126</v>
      </c>
      <c r="G32" s="43"/>
      <c r="H32" s="43">
        <v>2.765703602710704</v>
      </c>
      <c r="I32" s="43"/>
      <c r="J32" s="43">
        <v>1.1056592649508903</v>
      </c>
      <c r="K32" s="43"/>
      <c r="L32" s="43">
        <v>10.244520401347135</v>
      </c>
      <c r="M32" s="43"/>
      <c r="N32" s="43">
        <v>0.6655759096312942</v>
      </c>
      <c r="O32" s="43"/>
      <c r="P32" s="43">
        <v>0.8322426334858668</v>
      </c>
      <c r="Q32" s="43"/>
      <c r="R32" s="43">
        <v>6.713203822384127</v>
      </c>
      <c r="S32" s="43"/>
      <c r="T32" s="43">
        <v>6.741034697771229</v>
      </c>
      <c r="U32" s="43"/>
      <c r="V32" s="43">
        <v>2.050595890900443</v>
      </c>
      <c r="W32" s="43"/>
      <c r="X32" s="43">
        <v>20.06529144706863</v>
      </c>
      <c r="Y32" s="95">
        <f>SUM(B32:X32)</f>
        <v>99.99999999999997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>
      <c r="A33" s="3" t="s">
        <v>45</v>
      </c>
      <c r="B33" s="43">
        <v>2.2681280001971644</v>
      </c>
      <c r="C33" s="43"/>
      <c r="D33" s="43">
        <v>6.4095058084131</v>
      </c>
      <c r="E33" s="43"/>
      <c r="F33" s="43">
        <v>39.13875462270248</v>
      </c>
      <c r="G33" s="43"/>
      <c r="H33" s="43">
        <v>3.6641815115305656</v>
      </c>
      <c r="I33" s="43"/>
      <c r="J33" s="43">
        <v>2.456232083163008</v>
      </c>
      <c r="K33" s="43"/>
      <c r="L33" s="43">
        <v>7.923170180363126</v>
      </c>
      <c r="M33" s="43"/>
      <c r="N33" s="43">
        <v>1.1425859704454766</v>
      </c>
      <c r="O33" s="43"/>
      <c r="P33" s="43">
        <v>0.8905650417814267</v>
      </c>
      <c r="Q33" s="43"/>
      <c r="R33" s="43">
        <v>6.819857311356987</v>
      </c>
      <c r="S33" s="43"/>
      <c r="T33" s="43">
        <v>6.0446926329094435</v>
      </c>
      <c r="U33" s="43"/>
      <c r="V33" s="43">
        <v>3.3034308945754223</v>
      </c>
      <c r="W33" s="43"/>
      <c r="X33" s="43">
        <v>19.938895942561782</v>
      </c>
      <c r="Y33" s="95">
        <f>SUM(B33:X33)</f>
        <v>100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24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36" ht="12.75">
      <c r="A35" s="3" t="s">
        <v>46</v>
      </c>
      <c r="B35" s="43">
        <v>2.233863912036343</v>
      </c>
      <c r="C35" s="43"/>
      <c r="D35" s="43">
        <v>7.833126822232174</v>
      </c>
      <c r="E35" s="43"/>
      <c r="F35" s="43">
        <v>41.69433600403833</v>
      </c>
      <c r="G35" s="43"/>
      <c r="H35" s="43">
        <v>2.0474227078335936</v>
      </c>
      <c r="I35" s="43"/>
      <c r="J35" s="43">
        <v>1.5781655237296226</v>
      </c>
      <c r="K35" s="43"/>
      <c r="L35" s="43">
        <v>8.100685506717735</v>
      </c>
      <c r="M35" s="43"/>
      <c r="N35" s="43">
        <v>0.3430729210068146</v>
      </c>
      <c r="O35" s="43"/>
      <c r="P35" s="43">
        <v>0</v>
      </c>
      <c r="Q35" s="43"/>
      <c r="R35" s="43">
        <v>3.5378773670934263</v>
      </c>
      <c r="S35" s="43"/>
      <c r="T35" s="43">
        <v>7.231006477228906</v>
      </c>
      <c r="U35" s="43"/>
      <c r="V35" s="43">
        <v>1.9967109943142978</v>
      </c>
      <c r="W35" s="43"/>
      <c r="X35" s="43">
        <v>23.403731763768764</v>
      </c>
      <c r="Y35" s="95">
        <f>SUM(B35:X35)</f>
        <v>100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>
      <c r="A36" s="3" t="s">
        <v>47</v>
      </c>
      <c r="B36" s="43">
        <v>2.3767390000742994</v>
      </c>
      <c r="C36" s="43"/>
      <c r="D36" s="43">
        <v>7.085573135763627</v>
      </c>
      <c r="E36" s="43"/>
      <c r="F36" s="43">
        <v>42.44541234460388</v>
      </c>
      <c r="G36" s="43"/>
      <c r="H36" s="43">
        <v>4.521818987341019</v>
      </c>
      <c r="I36" s="43"/>
      <c r="J36" s="43">
        <v>1.1153478423050573</v>
      </c>
      <c r="K36" s="43"/>
      <c r="L36" s="43">
        <v>8.471668620265369</v>
      </c>
      <c r="M36" s="43"/>
      <c r="N36" s="43">
        <v>0.5102741833371996</v>
      </c>
      <c r="O36" s="43"/>
      <c r="P36" s="43">
        <v>0.07582304728063696</v>
      </c>
      <c r="Q36" s="43"/>
      <c r="R36" s="43">
        <v>3.538920600014529</v>
      </c>
      <c r="S36" s="43"/>
      <c r="T36" s="43">
        <v>7.101640826803603</v>
      </c>
      <c r="U36" s="43"/>
      <c r="V36" s="43">
        <v>2.017421801010948</v>
      </c>
      <c r="W36" s="43"/>
      <c r="X36" s="43">
        <v>20.739359611199827</v>
      </c>
      <c r="Y36" s="95">
        <f>SUM(B36:X36)</f>
        <v>100.00000000000001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75">
      <c r="A37" s="3" t="s">
        <v>48</v>
      </c>
      <c r="B37" s="43">
        <v>2.4176911848387483</v>
      </c>
      <c r="C37" s="43"/>
      <c r="D37" s="43">
        <v>7.271096010811909</v>
      </c>
      <c r="E37" s="43"/>
      <c r="F37" s="43">
        <v>42.137597414401114</v>
      </c>
      <c r="G37" s="43"/>
      <c r="H37" s="43">
        <v>2.464168624100597</v>
      </c>
      <c r="I37" s="43"/>
      <c r="J37" s="43">
        <v>1.1526881154246498</v>
      </c>
      <c r="K37" s="43"/>
      <c r="L37" s="43">
        <v>9.373681268406058</v>
      </c>
      <c r="M37" s="43"/>
      <c r="N37" s="43">
        <v>0.7250206632260565</v>
      </c>
      <c r="O37" s="43"/>
      <c r="P37" s="43">
        <v>0.7364100286893283</v>
      </c>
      <c r="Q37" s="43"/>
      <c r="R37" s="43">
        <v>4.637102452800019</v>
      </c>
      <c r="S37" s="43"/>
      <c r="T37" s="43">
        <v>5.895950717079888</v>
      </c>
      <c r="U37" s="43"/>
      <c r="V37" s="43">
        <v>1.384650859228263</v>
      </c>
      <c r="W37" s="43"/>
      <c r="X37" s="43">
        <v>21.803942660993354</v>
      </c>
      <c r="Y37" s="95">
        <f>SUM(B37:X37)</f>
        <v>100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.75">
      <c r="A38" s="8" t="s">
        <v>49</v>
      </c>
      <c r="B38" s="31">
        <v>1.6270209768237447</v>
      </c>
      <c r="C38" s="31"/>
      <c r="D38" s="31">
        <v>6.887367462388849</v>
      </c>
      <c r="E38" s="31"/>
      <c r="F38" s="31">
        <v>43.447532457573104</v>
      </c>
      <c r="G38" s="31"/>
      <c r="H38" s="31">
        <v>3.121884123021711</v>
      </c>
      <c r="I38" s="31"/>
      <c r="J38" s="31">
        <v>1.4221651892839635</v>
      </c>
      <c r="K38" s="31"/>
      <c r="L38" s="31">
        <v>9.10725283775311</v>
      </c>
      <c r="M38" s="31"/>
      <c r="N38" s="31">
        <v>0.24571777308908532</v>
      </c>
      <c r="O38" s="31"/>
      <c r="P38" s="31">
        <v>0.8130005159907784</v>
      </c>
      <c r="Q38" s="31"/>
      <c r="R38" s="31">
        <v>5.242509404305069</v>
      </c>
      <c r="S38" s="31"/>
      <c r="T38" s="31">
        <v>6.659298895553481</v>
      </c>
      <c r="U38" s="31"/>
      <c r="V38" s="31">
        <v>1.000594686283719</v>
      </c>
      <c r="W38" s="31"/>
      <c r="X38" s="31">
        <v>20.425655677933378</v>
      </c>
      <c r="Y38" s="95">
        <f>SUM(B38:X38)</f>
        <v>99.99999999999999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.75">
      <c r="A39" s="3" t="s">
        <v>165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1" ht="12.75">
      <c r="A41" s="3" t="s">
        <v>77</v>
      </c>
    </row>
  </sheetData>
  <sheetProtection password="C935" sheet="1" objects="1" scenarios="1"/>
  <mergeCells count="31">
    <mergeCell ref="A1:X1"/>
    <mergeCell ref="A3:X3"/>
    <mergeCell ref="A4:X4"/>
    <mergeCell ref="B8:C8"/>
    <mergeCell ref="B7:C7"/>
    <mergeCell ref="D8:E8"/>
    <mergeCell ref="D7:E7"/>
    <mergeCell ref="D6:E6"/>
    <mergeCell ref="F8:G8"/>
    <mergeCell ref="F7:G7"/>
    <mergeCell ref="F6:G6"/>
    <mergeCell ref="H8:I8"/>
    <mergeCell ref="H7:I7"/>
    <mergeCell ref="H6:I6"/>
    <mergeCell ref="J8:K8"/>
    <mergeCell ref="J7:K7"/>
    <mergeCell ref="J6:K6"/>
    <mergeCell ref="L8:M8"/>
    <mergeCell ref="L7:M7"/>
    <mergeCell ref="R6:S6"/>
    <mergeCell ref="T8:U8"/>
    <mergeCell ref="T7:U7"/>
    <mergeCell ref="N8:O8"/>
    <mergeCell ref="N7:O7"/>
    <mergeCell ref="N6:O6"/>
    <mergeCell ref="P8:Q8"/>
    <mergeCell ref="P7:Q7"/>
    <mergeCell ref="V7:W7"/>
    <mergeCell ref="V8:W8"/>
    <mergeCell ref="R8:S8"/>
    <mergeCell ref="R7:S7"/>
  </mergeCells>
  <printOptions horizontalCentered="1"/>
  <pageMargins left="0.31" right="0.38" top="0.87" bottom="0.88" header="0.67" footer="0.5"/>
  <pageSetup fitToHeight="1" fitToWidth="1" horizontalDpi="600" verticalDpi="600" orientation="landscape" scale="91" r:id="rId1"/>
  <headerFooter alignWithMargins="0">
    <oddFooter>&amp;L&amp;"Arial,Italic"&amp;9MSDE-DBS  11 / 2006&amp;C- 9 -&amp;R&amp;"Arial,Italic"&amp;9Selected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SFD2003  Part 3 </dc:title>
  <dc:subject>Revised 9/21/2004</dc:subject>
  <dc:creator>Sovaroun Ieng</dc:creator>
  <cp:keywords/>
  <dc:description/>
  <cp:lastModifiedBy>rieng</cp:lastModifiedBy>
  <cp:lastPrinted>2007-01-08T23:49:21Z</cp:lastPrinted>
  <dcterms:created xsi:type="dcterms:W3CDTF">1999-02-18T17:46:40Z</dcterms:created>
  <dcterms:modified xsi:type="dcterms:W3CDTF">2007-01-16T16:29:15Z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