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activeTab="12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definedNames>
    <definedName name="_xlnm.Print_Area" localSheetId="9">'Tbl 10'!$A$1:$O$42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12">'Tbl5a'!$A$1:$Y$40</definedName>
    <definedName name="_xlnm.Print_Area" localSheetId="8">'Tbl9'!$A$1:$X$38</definedName>
  </definedNames>
  <calcPr fullCalcOnLoad="1"/>
</workbook>
</file>

<file path=xl/sharedStrings.xml><?xml version="1.0" encoding="utf-8"?>
<sst xmlns="http://schemas.openxmlformats.org/spreadsheetml/2006/main" count="909" uniqueCount="196">
  <si>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</si>
  <si>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</si>
  <si>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</si>
  <si>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</si>
  <si>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</si>
  <si>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</si>
  <si>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</si>
  <si>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</si>
  <si>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</si>
  <si>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</si>
  <si>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</si>
  <si>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</si>
  <si>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</si>
  <si>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</si>
  <si>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</si>
  <si>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</si>
  <si>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</si>
  <si>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</si>
  <si>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</si>
  <si>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</si>
  <si>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</si>
  <si>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</si>
  <si>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</si>
  <si>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</si>
  <si>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</si>
  <si>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</si>
  <si>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</si>
  <si>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</si>
  <si>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</si>
  <si>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</si>
  <si>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</si>
  <si>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</si>
  <si>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</si>
  <si>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</si>
  <si>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</si>
  <si>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</si>
  <si>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</si>
  <si>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</si>
  <si>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</si>
  <si>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</si>
  <si>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</si>
  <si>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</si>
  <si>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</si>
  <si>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</si>
  <si>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</si>
  <si>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</si>
  <si>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</si>
  <si>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</si>
  <si>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</si>
  <si>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</si>
  <si>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</si>
  <si>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</si>
  <si>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</si>
  <si>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</si>
  <si>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</si>
  <si>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</si>
  <si>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</si>
  <si>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</si>
  <si>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</si>
  <si>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</si>
  <si>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</si>
  <si>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</si>
  <si>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</si>
  <si>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</si>
  <si>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</si>
  <si>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</si>
  <si>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</si>
  <si>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</si>
  <si>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</si>
  <si>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</si>
  <si>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</si>
  <si>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</si>
  <si>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</si>
  <si>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</si>
  <si>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</si>
  <si>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</si>
  <si>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</si>
  <si>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</si>
  <si>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*Half-time kindergarten and prekindergarten pupils are expressed in full-time equivalents in arriving at per pupil costs</t>
  </si>
  <si>
    <t>NOTE:  Includes expenditures for administration, instructional salaries and wages, textbooks and other instructional materials, other instructinal</t>
  </si>
  <si>
    <t>Table 9</t>
  </si>
  <si>
    <t>NOTE:  Percentages may not equal 100% due to rounding.</t>
  </si>
  <si>
    <t>Table 11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</si>
  <si>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</si>
  <si>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</si>
  <si>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</si>
  <si>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</si>
  <si>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</si>
  <si>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</si>
  <si>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</si>
  <si>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</si>
  <si>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</si>
  <si>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</si>
  <si>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</si>
  <si>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</si>
  <si>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NOTE:  Expenditures for each category include equipment and outgoing transfers reported in each category.  Percentages may not equal 100% due to rounding.</t>
  </si>
  <si>
    <t>Table 1 (continued)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</si>
  <si>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</si>
  <si>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</si>
  <si>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</si>
  <si>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</si>
  <si>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</si>
  <si>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</si>
  <si>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</si>
  <si>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</si>
  <si>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</si>
  <si>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</si>
  <si>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</si>
  <si>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</si>
  <si>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</si>
  <si>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</si>
  <si>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</si>
  <si>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</si>
  <si>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</si>
  <si>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</si>
  <si>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</si>
  <si>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</si>
  <si>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</si>
  <si>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</si>
  <si>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t>(Excludes State Share of Teachers' Retirement and Social Security)</t>
  </si>
  <si>
    <r>
      <t>Service</t>
    </r>
    <r>
      <rPr>
        <sz val="10"/>
        <rFont val="WP TypographicSymbols"/>
        <family val="0"/>
      </rPr>
      <t>**</t>
    </r>
  </si>
  <si>
    <t>Montgomery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</si>
  <si>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</si>
  <si>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</si>
  <si>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</si>
  <si>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</si>
  <si>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</si>
  <si>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</si>
  <si>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</si>
  <si>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</si>
  <si>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</si>
  <si>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</si>
  <si>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</si>
  <si>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</si>
  <si>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</si>
  <si>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</si>
  <si>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</si>
  <si>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</si>
  <si>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 xml:space="preserve">Total </t>
  </si>
  <si>
    <t>Textbook</t>
  </si>
  <si>
    <t>LibraryMedia</t>
  </si>
  <si>
    <t>Other Supplies</t>
  </si>
  <si>
    <t>Materials Of Instruction</t>
  </si>
  <si>
    <t>NOTE:  Excludes expenditures for adult education.</t>
  </si>
  <si>
    <t>Table 5a</t>
  </si>
  <si>
    <t>State Share of Teachers' Retirement</t>
  </si>
  <si>
    <t>Maryland Public Schools:  2005 - 2006</t>
  </si>
  <si>
    <t>Cost per Pupil Belonging* by Category:  Maryland Public Schools:  2005 - 2006</t>
  </si>
  <si>
    <t>Cost per Pupil Attending* by Category:  Maryland Public Schools:  2005 - 2006</t>
  </si>
  <si>
    <t>Cost per Pupil Belonging* from Federal Funds:  Maryland Public Schools:  2005 - 2006</t>
  </si>
  <si>
    <t>Adult Ed</t>
  </si>
  <si>
    <t>Fixed Charges</t>
  </si>
  <si>
    <t>Percent Distribution of Current Expenses by Category*:  Maryland Public Schools:  2005 - 2006</t>
  </si>
  <si>
    <t>2003-2004</t>
  </si>
  <si>
    <t>2004-2005</t>
  </si>
  <si>
    <t>Instruction - Textbooks and Instructional Supplies FY 2006</t>
  </si>
  <si>
    <t>Adult Education 2005-2006</t>
  </si>
  <si>
    <t>SFD Part 2 FY 2006  Table 4A</t>
  </si>
  <si>
    <t>SFD Part 2 FY 2006 Table 4</t>
  </si>
  <si>
    <t>SFD Part 2 FY 2006  Table 5</t>
  </si>
  <si>
    <t>2005-2006</t>
  </si>
  <si>
    <t>Cost per Pupil Belonging* Excluding Federal Funds:  Maryland Public Schools:  2005 - 2006</t>
  </si>
  <si>
    <t>Expenditures by Category* for Maryland Public Schools:  2005- 2006</t>
  </si>
  <si>
    <t xml:space="preserve"> Expenditures for Calculating Cost per Pupil Belonging* from Federal Funds:  Maryland Public Schools:  2005 - 2006</t>
  </si>
  <si>
    <t>Expenditures for All Purposes*:  Maryland Public Schools:  2005 - 2006</t>
  </si>
  <si>
    <t>Food Service Fund</t>
  </si>
  <si>
    <t>School Construction Fund</t>
  </si>
  <si>
    <t>From All Funds</t>
  </si>
  <si>
    <t>H</t>
  </si>
  <si>
    <t xml:space="preserve">*    </t>
  </si>
  <si>
    <t>Interfund transfers, Indirect Cost Recovery net transfers, and transfers between Maryland local education agencies are not shown on this table.</t>
  </si>
  <si>
    <t>Excludes Debt Principal repayment and Student Activity Fund Expenditures.</t>
  </si>
  <si>
    <t>Fixed Charges W/ Adult Education &amp; Com. Serv</t>
  </si>
  <si>
    <t>Com. Serv.</t>
  </si>
  <si>
    <t>Source:</t>
  </si>
  <si>
    <t>Cost per Public Elementary and Secondary Pupil Belonging* for Current Expenses, Capital Outlay, and Debt Service</t>
  </si>
  <si>
    <r>
      <t xml:space="preserve">** </t>
    </r>
    <r>
      <rPr>
        <sz val="10"/>
        <rFont val="Arial"/>
        <family val="0"/>
      </rPr>
      <t>Current Capital Outlay means expenditures of current funds that result in the acquisition of new fixed assets or additions to existing</t>
    </r>
  </si>
  <si>
    <t>fixed assets. Debt Service expenditures include both principal and interest payments.</t>
  </si>
  <si>
    <t>Cost per Pupil Belonging* for Current Expense</t>
  </si>
  <si>
    <t>*Half-time kindergarten and prekindergarten pupils are expressed in full-time equivalents in arriving at per pupil costs.</t>
  </si>
  <si>
    <t xml:space="preserve">              costs, special education, student personnel services, health services, operation of plant, maintenance of plant, and fixed charges.</t>
  </si>
  <si>
    <t xml:space="preserve">              Student transportation and state share of teachers' retirement are included in some columns. </t>
  </si>
  <si>
    <t>Mid-Level</t>
  </si>
  <si>
    <t>NOTE:  Excludes expenditures for adult education, equipment, state share of teachers' retirement, interfund transfers, and outgoing transfers.</t>
  </si>
  <si>
    <r>
      <t xml:space="preserve">Cost per Pupil Belonging* for Materials of Instruction </t>
    </r>
    <r>
      <rPr>
        <sz val="10"/>
        <rFont val="Arial"/>
        <family val="2"/>
      </rPr>
      <t>**</t>
    </r>
    <r>
      <rPr>
        <sz val="10"/>
        <rFont val="Arial"/>
        <family val="0"/>
      </rPr>
      <t>:  Maryland Public Schools:  2005 - 2006</t>
    </r>
  </si>
  <si>
    <r>
      <t>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Includes textbooks, library materials and other instructional and special education supplies and materials.</t>
    </r>
  </si>
  <si>
    <r>
      <t xml:space="preserve">Instruction </t>
    </r>
    <r>
      <rPr>
        <sz val="10"/>
        <rFont val="Arial"/>
        <family val="2"/>
      </rPr>
      <t>**</t>
    </r>
  </si>
  <si>
    <t>*   State share of Teachers' retirement and equipment are not included.</t>
  </si>
  <si>
    <r>
      <t xml:space="preserve">** </t>
    </r>
    <r>
      <rPr>
        <sz val="10"/>
        <rFont val="WP TypographicSymbols"/>
        <family val="0"/>
      </rPr>
      <t xml:space="preserve"> </t>
    </r>
    <r>
      <rPr>
        <sz val="10"/>
        <rFont val="Arial"/>
        <family val="0"/>
      </rPr>
      <t>Includes instructional salaries and wages, textbooks and instructional supplies, and other instructional costs</t>
    </r>
  </si>
  <si>
    <t>* State share of teachers' retirement is included; equipment, outgoing transfers, and adult education are excluded.</t>
  </si>
  <si>
    <t>Percent of Distribution of Day School Current Expenses*:  Maryland Public Schools:  2005 - 2006</t>
  </si>
  <si>
    <r>
      <t xml:space="preserve">** </t>
    </r>
    <r>
      <rPr>
        <sz val="10"/>
        <rFont val="Arial"/>
        <family val="0"/>
      </rPr>
      <t>Excludes adult education, but includes state-paid retirement.</t>
    </r>
  </si>
  <si>
    <t>Expenditures*</t>
  </si>
  <si>
    <t>* Excludes Food Service, Community Services, Capital Outlay, Adult Education, equipment, state-paid retirement, and Transfers.</t>
  </si>
  <si>
    <t xml:space="preserve"> Fiscal Year 2006 Selected Financial DataPart 2 - Table 1</t>
  </si>
  <si>
    <t>Instruction Less Adult Eduction FY 2006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</si>
</sst>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_);\(#,##0.000\)"/>
    <numFmt numFmtId="187" formatCode="#,##0.0000_);\(#,##0.0000\)"/>
    <numFmt numFmtId="188" formatCode="#,##0.00000_);\(#,##0.00000\)"/>
    <numFmt numFmtId="189" formatCode="_(* #,##0.00000_);_(* \(#,##0.00000\);_(* &quot;-&quot;??_);_(@_)"/>
  </numFmts>
  <fonts count="9">
    <font>
      <sz val="10"/>
      <name val="Arial"/>
      <family val="0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name val="Wingdings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1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right"/>
    </xf>
    <xf numFmtId="43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horizontal="center"/>
    </xf>
    <xf numFmtId="172" fontId="0" fillId="0" borderId="0" xfId="21" applyNumberFormat="1" applyBorder="1" applyAlignment="1">
      <alignment/>
    </xf>
    <xf numFmtId="10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7" fontId="0" fillId="0" borderId="0" xfId="17" applyNumberFormat="1" applyAlignment="1">
      <alignment/>
    </xf>
    <xf numFmtId="165" fontId="0" fillId="0" borderId="1" xfId="15" applyNumberForma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Font="1" applyAlignment="1">
      <alignment horizontal="center"/>
    </xf>
    <xf numFmtId="166" fontId="2" fillId="0" borderId="0" xfId="15" applyNumberFormat="1" applyFont="1" applyAlignment="1">
      <alignment/>
    </xf>
    <xf numFmtId="43" fontId="0" fillId="0" borderId="3" xfId="15" applyFont="1" applyBorder="1" applyAlignment="1">
      <alignment horizontal="center"/>
    </xf>
    <xf numFmtId="169" fontId="0" fillId="0" borderId="0" xfId="17" applyNumberFormat="1" applyAlignment="1">
      <alignment/>
    </xf>
    <xf numFmtId="166" fontId="0" fillId="0" borderId="0" xfId="15" applyNumberForma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43" fontId="0" fillId="0" borderId="0" xfId="15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left" indent="3"/>
    </xf>
    <xf numFmtId="0" fontId="2" fillId="0" borderId="0" xfId="0" applyFont="1" applyAlignment="1" quotePrefix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Alignment="1">
      <alignment/>
    </xf>
    <xf numFmtId="175" fontId="0" fillId="0" borderId="0" xfId="15" applyNumberFormat="1" applyAlignment="1">
      <alignment/>
    </xf>
    <xf numFmtId="0" fontId="0" fillId="0" borderId="1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17" applyBorder="1" applyAlignment="1">
      <alignment horizontal="left"/>
    </xf>
    <xf numFmtId="49" fontId="0" fillId="0" borderId="0" xfId="17" applyNumberFormat="1" applyBorder="1" applyAlignment="1">
      <alignment horizontal="left"/>
    </xf>
    <xf numFmtId="49" fontId="0" fillId="0" borderId="0" xfId="17" applyNumberFormat="1" applyBorder="1" applyAlignment="1">
      <alignment/>
    </xf>
    <xf numFmtId="49" fontId="0" fillId="0" borderId="0" xfId="15" applyNumberFormat="1" applyBorder="1" applyAlignment="1">
      <alignment/>
    </xf>
    <xf numFmtId="49" fontId="0" fillId="0" borderId="3" xfId="15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43" fontId="0" fillId="0" borderId="0" xfId="15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5" xfId="15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1" fontId="3" fillId="0" borderId="0" xfId="0" applyNumberFormat="1" applyFont="1" applyFill="1" applyBorder="1" applyAlignment="1">
      <alignment/>
    </xf>
    <xf numFmtId="165" fontId="0" fillId="0" borderId="0" xfId="15" applyNumberFormat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1" xfId="0" applyFill="1" applyBorder="1" applyAlignment="1">
      <alignment horizontal="left" indent="3"/>
    </xf>
    <xf numFmtId="43" fontId="0" fillId="0" borderId="0" xfId="15" applyNumberFormat="1" applyFill="1" applyAlignment="1">
      <alignment/>
    </xf>
    <xf numFmtId="43" fontId="0" fillId="0" borderId="3" xfId="15" applyNumberFormat="1" applyFill="1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49" fontId="0" fillId="0" borderId="0" xfId="17" applyNumberFormat="1" applyBorder="1" applyAlignment="1">
      <alignment/>
    </xf>
    <xf numFmtId="7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43" fontId="0" fillId="0" borderId="3" xfId="15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17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17" applyNumberFormat="1" applyAlignment="1">
      <alignment horizontal="center" vertical="center"/>
    </xf>
    <xf numFmtId="169" fontId="0" fillId="0" borderId="0" xfId="17" applyNumberFormat="1" applyAlignment="1">
      <alignment horizontal="center"/>
    </xf>
    <xf numFmtId="169" fontId="0" fillId="0" borderId="0" xfId="17" applyNumberFormat="1" applyAlignment="1">
      <alignment horizontal="center" vertical="center"/>
    </xf>
    <xf numFmtId="39" fontId="0" fillId="0" borderId="0" xfId="15" applyNumberFormat="1" applyAlignment="1">
      <alignment horizontal="center" vertical="center"/>
    </xf>
    <xf numFmtId="2" fontId="0" fillId="0" borderId="0" xfId="17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9" fontId="0" fillId="0" borderId="3" xfId="15" applyNumberFormat="1" applyBorder="1" applyAlignment="1">
      <alignment horizontal="center" vertical="center"/>
    </xf>
    <xf numFmtId="2" fontId="0" fillId="0" borderId="3" xfId="17" applyNumberFormat="1" applyBorder="1" applyAlignment="1">
      <alignment horizontal="center" vertical="center"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0" fillId="0" borderId="0" xfId="15" applyNumberFormat="1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left" indent="2"/>
    </xf>
    <xf numFmtId="166" fontId="3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15" applyNumberFormat="1" applyFont="1" applyBorder="1" applyAlignment="1">
      <alignment horizontal="left"/>
    </xf>
    <xf numFmtId="0" fontId="0" fillId="0" borderId="0" xfId="15" applyNumberFormat="1" applyFont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166" fontId="0" fillId="0" borderId="0" xfId="15" applyNumberFormat="1" applyFont="1" applyBorder="1" applyAlignment="1">
      <alignment horizontal="left"/>
    </xf>
    <xf numFmtId="43" fontId="0" fillId="0" borderId="3" xfId="15" applyFont="1" applyBorder="1" applyAlignment="1">
      <alignment/>
    </xf>
    <xf numFmtId="166" fontId="0" fillId="0" borderId="3" xfId="15" applyNumberFormat="1" applyFont="1" applyBorder="1" applyAlignment="1">
      <alignment horizontal="left"/>
    </xf>
    <xf numFmtId="166" fontId="0" fillId="0" borderId="2" xfId="15" applyNumberFormat="1" applyFont="1" applyBorder="1" applyAlignment="1">
      <alignment/>
    </xf>
    <xf numFmtId="166" fontId="0" fillId="0" borderId="1" xfId="15" applyNumberFormat="1" applyFont="1" applyBorder="1" applyAlignment="1">
      <alignment horizontal="left"/>
    </xf>
    <xf numFmtId="43" fontId="0" fillId="0" borderId="0" xfId="0" applyNumberFormat="1" applyFont="1" applyAlignment="1">
      <alignment/>
    </xf>
    <xf numFmtId="43" fontId="0" fillId="0" borderId="3" xfId="0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7" xfId="15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3" fillId="0" borderId="0" xfId="15" applyNumberFormat="1" applyFont="1" applyBorder="1" applyAlignment="1">
      <alignment horizontal="center"/>
    </xf>
    <xf numFmtId="174" fontId="0" fillId="0" borderId="0" xfId="17" applyNumberFormat="1" applyFont="1" applyFill="1" applyBorder="1" applyAlignment="1">
      <alignment/>
    </xf>
    <xf numFmtId="174" fontId="0" fillId="0" borderId="0" xfId="17" applyNumberFormat="1" applyFont="1" applyBorder="1" applyAlignment="1">
      <alignment horizontal="right"/>
    </xf>
    <xf numFmtId="174" fontId="0" fillId="0" borderId="0" xfId="17" applyNumberFormat="1" applyFont="1" applyBorder="1" applyAlignment="1">
      <alignment horizontal="left"/>
    </xf>
    <xf numFmtId="166" fontId="0" fillId="0" borderId="0" xfId="15" applyNumberFormat="1" applyFont="1" applyFill="1" applyAlignment="1">
      <alignment/>
    </xf>
    <xf numFmtId="2" fontId="0" fillId="0" borderId="0" xfId="17" applyNumberFormat="1" applyFont="1" applyAlignment="1">
      <alignment horizontal="center" vertical="center"/>
    </xf>
    <xf numFmtId="2" fontId="0" fillId="0" borderId="3" xfId="17" applyNumberFormat="1" applyFont="1" applyBorder="1" applyAlignment="1">
      <alignment horizontal="center" vertical="center"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3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74" fontId="0" fillId="0" borderId="0" xfId="17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3" xfId="0" applyNumberFormat="1" applyFont="1" applyBorder="1" applyAlignment="1">
      <alignment/>
    </xf>
    <xf numFmtId="41" fontId="3" fillId="0" borderId="3" xfId="0" applyNumberFormat="1" applyFont="1" applyFill="1" applyBorder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43" fontId="0" fillId="0" borderId="3" xfId="15" applyBorder="1" applyAlignment="1">
      <alignment horizontal="center"/>
    </xf>
    <xf numFmtId="43" fontId="8" fillId="0" borderId="0" xfId="0" applyNumberFormat="1" applyFont="1" applyAlignment="1">
      <alignment/>
    </xf>
    <xf numFmtId="43" fontId="5" fillId="0" borderId="0" xfId="15" applyFon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>
      <alignment horizontal="center"/>
    </xf>
    <xf numFmtId="43" fontId="5" fillId="0" borderId="3" xfId="15" applyFont="1" applyBorder="1" applyAlignment="1">
      <alignment/>
    </xf>
    <xf numFmtId="186" fontId="0" fillId="0" borderId="0" xfId="15" applyNumberFormat="1" applyAlignment="1">
      <alignment horizontal="center" vertical="center"/>
    </xf>
    <xf numFmtId="189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4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 vertical="center"/>
    </xf>
    <xf numFmtId="44" fontId="0" fillId="0" borderId="0" xfId="17" applyNumberFormat="1" applyFont="1" applyBorder="1" applyAlignment="1">
      <alignment horizontal="right"/>
    </xf>
    <xf numFmtId="175" fontId="0" fillId="0" borderId="0" xfId="17" applyNumberFormat="1" applyAlignment="1">
      <alignment horizontal="right"/>
    </xf>
    <xf numFmtId="166" fontId="0" fillId="0" borderId="0" xfId="15" applyNumberFormat="1" applyFont="1" applyFill="1" applyBorder="1" applyAlignment="1">
      <alignment horizontal="left"/>
    </xf>
    <xf numFmtId="166" fontId="3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 horizontal="right"/>
    </xf>
    <xf numFmtId="166" fontId="0" fillId="0" borderId="3" xfId="15" applyNumberFormat="1" applyFont="1" applyFill="1" applyBorder="1" applyAlignment="1">
      <alignment horizontal="left"/>
    </xf>
    <xf numFmtId="43" fontId="0" fillId="0" borderId="0" xfId="15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15" applyFill="1" applyAlignment="1">
      <alignment horizontal="center"/>
    </xf>
    <xf numFmtId="7" fontId="0" fillId="0" borderId="0" xfId="17" applyNumberFormat="1" applyFill="1" applyBorder="1" applyAlignment="1">
      <alignment horizontal="right"/>
    </xf>
    <xf numFmtId="7" fontId="0" fillId="0" borderId="0" xfId="17" applyNumberFormat="1" applyFill="1" applyAlignment="1">
      <alignment horizontal="right"/>
    </xf>
    <xf numFmtId="7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 horizontal="center"/>
    </xf>
    <xf numFmtId="43" fontId="0" fillId="0" borderId="0" xfId="15" applyFill="1" applyBorder="1" applyAlignment="1">
      <alignment horizontal="left" indent="1"/>
    </xf>
    <xf numFmtId="43" fontId="0" fillId="0" borderId="0" xfId="0" applyNumberFormat="1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3" xfId="15" applyFill="1" applyBorder="1" applyAlignment="1">
      <alignment horizontal="center"/>
    </xf>
    <xf numFmtId="43" fontId="0" fillId="0" borderId="3" xfId="0" applyNumberFormat="1" applyFill="1" applyBorder="1" applyAlignment="1">
      <alignment horizontal="center"/>
    </xf>
    <xf numFmtId="43" fontId="0" fillId="0" borderId="0" xfId="15" applyFont="1" applyFill="1" applyAlignment="1">
      <alignment/>
    </xf>
    <xf numFmtId="43" fontId="0" fillId="0" borderId="0" xfId="0" applyNumberFormat="1" applyFont="1" applyFill="1" applyAlignment="1">
      <alignment/>
    </xf>
    <xf numFmtId="166" fontId="0" fillId="0" borderId="4" xfId="15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0" fillId="0" borderId="0" xfId="15" applyFont="1" applyAlignment="1">
      <alignment horizontal="center" vertical="center" wrapText="1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8" xfId="15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43" fontId="0" fillId="0" borderId="8" xfId="15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0" xfId="15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0" xfId="15" applyNumberFormat="1" applyFont="1" applyAlignment="1">
      <alignment horizontal="center"/>
    </xf>
    <xf numFmtId="166" fontId="0" fillId="0" borderId="4" xfId="15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5" zoomScaleNormal="85" workbookViewId="0" topLeftCell="A1">
      <selection activeCell="K20" sqref="K20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5.28125" style="0" customWidth="1"/>
    <col min="4" max="4" width="15.8515625" style="0" customWidth="1"/>
    <col min="5" max="5" width="14.140625" style="0" customWidth="1"/>
    <col min="6" max="6" width="3.0039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224" t="s">
        <v>68</v>
      </c>
      <c r="B1" s="224"/>
      <c r="C1" s="224"/>
      <c r="D1" s="224"/>
      <c r="E1" s="224"/>
      <c r="F1" s="224"/>
      <c r="G1" s="224"/>
      <c r="H1" s="224"/>
      <c r="I1" s="224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224" t="s">
        <v>175</v>
      </c>
      <c r="B3" s="224"/>
      <c r="C3" s="224"/>
      <c r="D3" s="224"/>
      <c r="E3" s="224"/>
      <c r="F3" s="224"/>
      <c r="G3" s="224"/>
      <c r="H3" s="224"/>
      <c r="I3" s="224"/>
    </row>
    <row r="4" spans="1:9" ht="12.75">
      <c r="A4" s="225" t="s">
        <v>146</v>
      </c>
      <c r="B4" s="225"/>
      <c r="C4" s="225"/>
      <c r="D4" s="225"/>
      <c r="E4" s="225"/>
      <c r="F4" s="225"/>
      <c r="G4" s="225"/>
      <c r="H4" s="225"/>
      <c r="I4" s="225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226" t="s">
        <v>72</v>
      </c>
      <c r="D6" s="226"/>
      <c r="E6" s="226"/>
      <c r="F6" s="226"/>
      <c r="G6" s="226"/>
      <c r="H6" s="6"/>
      <c r="I6" s="96" t="s">
        <v>114</v>
      </c>
    </row>
    <row r="7" spans="1:9" ht="12.75">
      <c r="A7" s="3" t="s">
        <v>86</v>
      </c>
      <c r="B7" s="3"/>
      <c r="C7" s="6"/>
      <c r="D7" s="3"/>
      <c r="E7" s="3"/>
      <c r="F7" s="3"/>
      <c r="G7" s="221" t="s">
        <v>145</v>
      </c>
      <c r="H7" s="6"/>
      <c r="I7" s="96" t="s">
        <v>115</v>
      </c>
    </row>
    <row r="8" spans="1:11" ht="12.75">
      <c r="A8" t="s">
        <v>11</v>
      </c>
      <c r="B8" s="67" t="s">
        <v>111</v>
      </c>
      <c r="C8" s="6"/>
      <c r="D8" s="74" t="s">
        <v>112</v>
      </c>
      <c r="E8" s="3"/>
      <c r="F8" s="3"/>
      <c r="G8" s="222"/>
      <c r="H8" s="6"/>
      <c r="I8" s="96" t="s">
        <v>73</v>
      </c>
      <c r="K8" s="95"/>
    </row>
    <row r="9" spans="1:9" ht="13.5" thickBot="1">
      <c r="A9" s="4" t="s">
        <v>87</v>
      </c>
      <c r="B9" s="73" t="s">
        <v>53</v>
      </c>
      <c r="C9" s="73" t="s">
        <v>113</v>
      </c>
      <c r="D9" s="73" t="s">
        <v>70</v>
      </c>
      <c r="E9" s="7" t="s">
        <v>71</v>
      </c>
      <c r="F9" s="138"/>
      <c r="G9" s="223"/>
      <c r="H9" s="7"/>
      <c r="I9" s="97" t="s">
        <v>120</v>
      </c>
    </row>
    <row r="10" spans="1:10" s="49" customFormat="1" ht="12.75">
      <c r="A10" s="77" t="s">
        <v>52</v>
      </c>
      <c r="B10" s="200">
        <f>+C10+I10</f>
        <v>10771.155206829697</v>
      </c>
      <c r="C10" s="200">
        <f>SUM(D10:G10)</f>
        <v>10370.966724272062</v>
      </c>
      <c r="D10" s="201">
        <f>+Tbl2!L11</f>
        <v>9394.407776451628</v>
      </c>
      <c r="E10" s="201">
        <f>+Tbl2!C11-Tbl2!I11</f>
        <v>492.8618370836193</v>
      </c>
      <c r="F10" s="201"/>
      <c r="G10" s="201">
        <v>483.6971107368162</v>
      </c>
      <c r="H10" s="201"/>
      <c r="I10" s="201">
        <v>400.18848255763504</v>
      </c>
      <c r="J10" s="202"/>
    </row>
    <row r="11" spans="1:10" ht="12.75">
      <c r="A11" s="3"/>
      <c r="B11" s="203"/>
      <c r="C11" s="197"/>
      <c r="D11" s="198"/>
      <c r="E11" s="198"/>
      <c r="F11" s="198"/>
      <c r="G11" s="199"/>
      <c r="H11" s="199"/>
      <c r="I11" s="98"/>
      <c r="J11" s="95"/>
    </row>
    <row r="12" spans="1:10" ht="12.75">
      <c r="A12" s="3" t="s">
        <v>28</v>
      </c>
      <c r="B12" s="204">
        <f>+C12+I12</f>
        <v>10255.467320585782</v>
      </c>
      <c r="C12" s="197">
        <f>SUM(D12:G12)</f>
        <v>10063.231109374834</v>
      </c>
      <c r="D12" s="198">
        <f>+Tbl2!L13</f>
        <v>9088.642520932099</v>
      </c>
      <c r="E12" s="198">
        <f>+Tbl2!C13-Tbl2!I13</f>
        <v>518.1027525841764</v>
      </c>
      <c r="F12" s="198"/>
      <c r="G12" s="199">
        <v>456.4858358585592</v>
      </c>
      <c r="H12" s="199"/>
      <c r="I12" s="98">
        <v>192.23621121094698</v>
      </c>
      <c r="J12" s="205"/>
    </row>
    <row r="13" spans="1:10" ht="12.75">
      <c r="A13" s="3" t="s">
        <v>29</v>
      </c>
      <c r="B13" s="204">
        <f>+C13+I13</f>
        <v>10240.22293608681</v>
      </c>
      <c r="C13" s="197">
        <f aca="true" t="shared" si="0" ref="C13:C39">SUM(D13:G13)</f>
        <v>9814.374560956736</v>
      </c>
      <c r="D13" s="198">
        <f>+Tbl2!L14</f>
        <v>8891.570291457392</v>
      </c>
      <c r="E13" s="198">
        <f>+Tbl2!C14-Tbl2!I14</f>
        <v>478.7127738080926</v>
      </c>
      <c r="F13" s="198"/>
      <c r="G13" s="199">
        <v>444.09149569125185</v>
      </c>
      <c r="H13" s="199"/>
      <c r="I13" s="98">
        <v>425.8483751300732</v>
      </c>
      <c r="J13" s="95"/>
    </row>
    <row r="14" spans="1:10" ht="12.75">
      <c r="A14" s="3" t="s">
        <v>51</v>
      </c>
      <c r="B14" s="204">
        <f>+C14+I14</f>
        <v>11080.581512603028</v>
      </c>
      <c r="C14" s="206">
        <f t="shared" si="0"/>
        <v>10974.038122379166</v>
      </c>
      <c r="D14" s="198">
        <f>+Tbl2!L15</f>
        <v>10118.780600088448</v>
      </c>
      <c r="E14" s="198">
        <f>+Tbl2!C15-Tbl2!I15</f>
        <v>352.9654039199595</v>
      </c>
      <c r="F14" s="198"/>
      <c r="G14" s="199">
        <v>502.2921183707593</v>
      </c>
      <c r="H14" s="199"/>
      <c r="I14" s="98">
        <v>106.54339022386169</v>
      </c>
      <c r="J14" s="95"/>
    </row>
    <row r="15" spans="1:10" ht="12.75">
      <c r="A15" s="3" t="s">
        <v>30</v>
      </c>
      <c r="B15" s="204">
        <f>+C15+I15</f>
        <v>10333.464170876541</v>
      </c>
      <c r="C15" s="197">
        <f t="shared" si="0"/>
        <v>10079.276446843342</v>
      </c>
      <c r="D15" s="198">
        <f>+Tbl2!L16</f>
        <v>9240.455417299663</v>
      </c>
      <c r="E15" s="198">
        <f>+Tbl2!C16-Tbl2!I16</f>
        <v>366.14102123365774</v>
      </c>
      <c r="F15" s="198"/>
      <c r="G15" s="199">
        <v>472.68000831002104</v>
      </c>
      <c r="H15" s="199"/>
      <c r="I15" s="98">
        <v>254.18772403319903</v>
      </c>
      <c r="J15" s="95"/>
    </row>
    <row r="16" spans="1:10" ht="12.75">
      <c r="A16" s="3" t="s">
        <v>31</v>
      </c>
      <c r="B16" s="204">
        <f>+C16+I16</f>
        <v>10105.553125001881</v>
      </c>
      <c r="C16" s="197">
        <f t="shared" si="0"/>
        <v>9744.954829195949</v>
      </c>
      <c r="D16" s="198">
        <f>+Tbl2!L17</f>
        <v>8681.488145404835</v>
      </c>
      <c r="E16" s="198">
        <f>+Tbl2!C17-Tbl2!I17</f>
        <v>572.7668641076361</v>
      </c>
      <c r="F16" s="198"/>
      <c r="G16" s="199">
        <v>490.69981968347827</v>
      </c>
      <c r="H16" s="199"/>
      <c r="I16" s="98">
        <v>360.59829580593276</v>
      </c>
      <c r="J16" s="95"/>
    </row>
    <row r="17" spans="1:10" ht="12.75">
      <c r="A17" s="3"/>
      <c r="B17" s="197"/>
      <c r="C17" s="197"/>
      <c r="D17" s="198"/>
      <c r="E17" s="198"/>
      <c r="F17" s="198"/>
      <c r="G17" s="199"/>
      <c r="H17" s="199"/>
      <c r="I17" s="98"/>
      <c r="J17" s="95"/>
    </row>
    <row r="18" spans="1:10" ht="12.75">
      <c r="A18" s="3" t="s">
        <v>32</v>
      </c>
      <c r="B18" s="197">
        <f>+C18+I18</f>
        <v>9255.239357177781</v>
      </c>
      <c r="C18" s="197">
        <f t="shared" si="0"/>
        <v>9034.64303440132</v>
      </c>
      <c r="D18" s="198">
        <f>+Tbl2!L19</f>
        <v>8017.169513916437</v>
      </c>
      <c r="E18" s="198">
        <f>+Tbl2!C19-Tbl2!I19</f>
        <v>570.7480576030703</v>
      </c>
      <c r="F18" s="198"/>
      <c r="G18" s="199">
        <v>446.72546288181405</v>
      </c>
      <c r="H18" s="199"/>
      <c r="I18" s="98">
        <v>220.5963227764606</v>
      </c>
      <c r="J18" s="95"/>
    </row>
    <row r="19" spans="1:10" ht="12.75">
      <c r="A19" s="3" t="s">
        <v>33</v>
      </c>
      <c r="B19" s="197">
        <f>+C19+I19</f>
        <v>9619.329987321955</v>
      </c>
      <c r="C19" s="197">
        <f t="shared" si="0"/>
        <v>9277.598606938729</v>
      </c>
      <c r="D19" s="198">
        <f>+Tbl2!L20</f>
        <v>8270.655826825838</v>
      </c>
      <c r="E19" s="198">
        <f>+Tbl2!C20-Tbl2!I20</f>
        <v>576.1193274441302</v>
      </c>
      <c r="F19" s="198"/>
      <c r="G19" s="199">
        <v>430.82345266876143</v>
      </c>
      <c r="H19" s="199"/>
      <c r="I19" s="98">
        <v>341.73138038322514</v>
      </c>
      <c r="J19" s="95"/>
    </row>
    <row r="20" spans="1:10" ht="12.75">
      <c r="A20" s="3" t="s">
        <v>34</v>
      </c>
      <c r="B20" s="197">
        <f>+C20+I20</f>
        <v>9767.168096136325</v>
      </c>
      <c r="C20" s="197">
        <f t="shared" si="0"/>
        <v>9402.154952838275</v>
      </c>
      <c r="D20" s="198">
        <f>+Tbl2!L21</f>
        <v>8448.112915091335</v>
      </c>
      <c r="E20" s="198">
        <f>+Tbl2!C21-Tbl2!I21</f>
        <v>505.68265571431584</v>
      </c>
      <c r="F20" s="198"/>
      <c r="G20" s="199">
        <v>448.3593820326233</v>
      </c>
      <c r="H20" s="199"/>
      <c r="I20" s="98">
        <v>365.0131432980506</v>
      </c>
      <c r="J20" s="95"/>
    </row>
    <row r="21" spans="1:10" ht="12.75">
      <c r="A21" s="3" t="s">
        <v>35</v>
      </c>
      <c r="B21" s="197">
        <f>+C21+I21</f>
        <v>9471.397295372171</v>
      </c>
      <c r="C21" s="197">
        <f t="shared" si="0"/>
        <v>9246.26131426005</v>
      </c>
      <c r="D21" s="198">
        <f>+Tbl2!L22</f>
        <v>8195.3964755289</v>
      </c>
      <c r="E21" s="198">
        <f>+Tbl2!C22-Tbl2!I22</f>
        <v>648.9422685522459</v>
      </c>
      <c r="F21" s="198"/>
      <c r="G21" s="199">
        <v>401.9225701789046</v>
      </c>
      <c r="H21" s="199"/>
      <c r="I21" s="98">
        <v>225.13598111212133</v>
      </c>
      <c r="J21" s="95"/>
    </row>
    <row r="22" spans="1:10" ht="12.75">
      <c r="A22" s="3" t="s">
        <v>36</v>
      </c>
      <c r="B22" s="197">
        <f>+C22+I22</f>
        <v>11412.510520411417</v>
      </c>
      <c r="C22" s="197">
        <f t="shared" si="0"/>
        <v>11004.21563005562</v>
      </c>
      <c r="D22" s="198">
        <f>+Tbl2!L23</f>
        <v>9837.69448413495</v>
      </c>
      <c r="E22" s="198">
        <f>+Tbl2!C23-Tbl2!I23</f>
        <v>659.8494408558981</v>
      </c>
      <c r="F22" s="198"/>
      <c r="G22" s="199">
        <v>506.671705064771</v>
      </c>
      <c r="H22" s="199"/>
      <c r="I22" s="98">
        <v>408.2948903557976</v>
      </c>
      <c r="J22" s="95"/>
    </row>
    <row r="23" spans="1:10" ht="12.75">
      <c r="A23" s="3"/>
      <c r="B23" s="197"/>
      <c r="C23" s="197"/>
      <c r="D23" s="198"/>
      <c r="E23" s="198"/>
      <c r="F23" s="198"/>
      <c r="G23" s="199"/>
      <c r="H23" s="199"/>
      <c r="I23" s="98"/>
      <c r="J23" s="95"/>
    </row>
    <row r="24" spans="1:10" ht="12.75">
      <c r="A24" s="3" t="s">
        <v>37</v>
      </c>
      <c r="B24" s="197">
        <f>+C24+I24</f>
        <v>10005.968153418686</v>
      </c>
      <c r="C24" s="197">
        <f t="shared" si="0"/>
        <v>9266.952406161638</v>
      </c>
      <c r="D24" s="198">
        <f>+Tbl2!L25</f>
        <v>8460.168110282335</v>
      </c>
      <c r="E24" s="198">
        <f>+Tbl2!C25-Tbl2!I25</f>
        <v>385.8137238151103</v>
      </c>
      <c r="F24" s="198"/>
      <c r="G24" s="199">
        <v>420.97057206419225</v>
      </c>
      <c r="H24" s="199"/>
      <c r="I24" s="98">
        <v>739.0157472570489</v>
      </c>
      <c r="J24" s="95"/>
    </row>
    <row r="25" spans="1:10" ht="12.75">
      <c r="A25" s="3" t="s">
        <v>38</v>
      </c>
      <c r="B25" s="197">
        <f>+C25+I25</f>
        <v>9856.05039661214</v>
      </c>
      <c r="C25" s="197">
        <f t="shared" si="0"/>
        <v>9799.90665319547</v>
      </c>
      <c r="D25" s="198">
        <f>+Tbl2!L26</f>
        <v>8519.746774436253</v>
      </c>
      <c r="E25" s="198">
        <f>+Tbl2!C26-Tbl2!I26</f>
        <v>807.6507964487628</v>
      </c>
      <c r="F25" s="198"/>
      <c r="G25" s="199">
        <v>472.50908231045383</v>
      </c>
      <c r="H25" s="199"/>
      <c r="I25" s="98">
        <v>56.14374341666846</v>
      </c>
      <c r="J25" s="95"/>
    </row>
    <row r="26" spans="1:10" ht="12.75">
      <c r="A26" s="3" t="s">
        <v>39</v>
      </c>
      <c r="B26" s="197">
        <f>+C26+I26</f>
        <v>9316.932151299756</v>
      </c>
      <c r="C26" s="197">
        <f t="shared" si="0"/>
        <v>9103.750184508093</v>
      </c>
      <c r="D26" s="198">
        <f>+Tbl2!L27</f>
        <v>8167.525961349821</v>
      </c>
      <c r="E26" s="198">
        <f>+Tbl2!C27-Tbl2!I27</f>
        <v>521.9128162626967</v>
      </c>
      <c r="F26" s="198"/>
      <c r="G26" s="199">
        <v>414.31140689557446</v>
      </c>
      <c r="H26" s="199"/>
      <c r="I26" s="98">
        <v>213.18196679166283</v>
      </c>
      <c r="J26" s="95"/>
    </row>
    <row r="27" spans="1:10" ht="12.75">
      <c r="A27" s="3" t="s">
        <v>40</v>
      </c>
      <c r="B27" s="197">
        <f>+C27+I27</f>
        <v>11884.750027766724</v>
      </c>
      <c r="C27" s="197">
        <f t="shared" si="0"/>
        <v>11232.03159782092</v>
      </c>
      <c r="D27" s="198">
        <f>+Tbl2!L28</f>
        <v>10114.08346072545</v>
      </c>
      <c r="E27" s="198">
        <f>+Tbl2!C28-Tbl2!I28</f>
        <v>566.1024636308812</v>
      </c>
      <c r="F27" s="198"/>
      <c r="G27" s="199">
        <v>551.8456734645896</v>
      </c>
      <c r="H27" s="199"/>
      <c r="I27" s="98">
        <v>652.7184299458031</v>
      </c>
      <c r="J27" s="95"/>
    </row>
    <row r="28" spans="1:10" ht="12.75">
      <c r="A28" s="3" t="s">
        <v>41</v>
      </c>
      <c r="B28" s="197">
        <f>+C28+I28</f>
        <v>11149.631003748787</v>
      </c>
      <c r="C28" s="197">
        <f t="shared" si="0"/>
        <v>11104.735923003807</v>
      </c>
      <c r="D28" s="198">
        <f>+Tbl2!L29</f>
        <v>9846.21800418612</v>
      </c>
      <c r="E28" s="198">
        <f>+Tbl2!C29-Tbl2!I29</f>
        <v>718.8626846354582</v>
      </c>
      <c r="F28" s="198"/>
      <c r="G28" s="199">
        <v>539.6552341822301</v>
      </c>
      <c r="H28" s="199"/>
      <c r="I28" s="98">
        <v>44.89508074498077</v>
      </c>
      <c r="J28" s="95"/>
    </row>
    <row r="29" spans="1:10" ht="12.75">
      <c r="A29" s="3"/>
      <c r="B29" s="197"/>
      <c r="C29" s="197"/>
      <c r="D29" s="198"/>
      <c r="E29" s="198"/>
      <c r="F29" s="198"/>
      <c r="G29" s="199"/>
      <c r="H29" s="199"/>
      <c r="I29" s="98"/>
      <c r="J29" s="95"/>
    </row>
    <row r="30" spans="1:10" ht="12.75">
      <c r="A30" s="140" t="s">
        <v>121</v>
      </c>
      <c r="B30" s="197">
        <f>+C30+I30</f>
        <v>13376.857764664393</v>
      </c>
      <c r="C30" s="197">
        <f t="shared" si="0"/>
        <v>12646.759382706716</v>
      </c>
      <c r="D30" s="198">
        <f>+Tbl2!L31</f>
        <v>11521.900793479397</v>
      </c>
      <c r="E30" s="198">
        <f>+Tbl2!C31-Tbl2!I31</f>
        <v>503.7114881608086</v>
      </c>
      <c r="F30" s="198"/>
      <c r="G30" s="199">
        <v>621.1471010665106</v>
      </c>
      <c r="H30" s="199"/>
      <c r="I30" s="98">
        <v>730.0983819576768</v>
      </c>
      <c r="J30" s="95"/>
    </row>
    <row r="31" spans="1:10" ht="12.75">
      <c r="A31" s="3" t="s">
        <v>43</v>
      </c>
      <c r="B31" s="197">
        <f>+C31+I31</f>
        <v>9978.820540775569</v>
      </c>
      <c r="C31" s="197">
        <f t="shared" si="0"/>
        <v>9698.544876685004</v>
      </c>
      <c r="D31" s="198">
        <f>+Tbl2!L32</f>
        <v>8691.694510815</v>
      </c>
      <c r="E31" s="198">
        <f>+Tbl2!C32-Tbl2!I32</f>
        <v>581.8527819606861</v>
      </c>
      <c r="F31" s="198"/>
      <c r="G31" s="199">
        <v>424.99758390931856</v>
      </c>
      <c r="H31" s="199"/>
      <c r="I31" s="98">
        <v>280.2756640905646</v>
      </c>
      <c r="J31" s="95"/>
    </row>
    <row r="32" spans="1:10" ht="12.75">
      <c r="A32" s="3" t="s">
        <v>44</v>
      </c>
      <c r="B32" s="197">
        <f>+C32+I32</f>
        <v>9873.45448693127</v>
      </c>
      <c r="C32" s="197">
        <f t="shared" si="0"/>
        <v>9212.643562210294</v>
      </c>
      <c r="D32" s="198">
        <f>+Tbl2!L33</f>
        <v>8136.615281962643</v>
      </c>
      <c r="E32" s="198">
        <f>+Tbl2!C33-Tbl2!I33</f>
        <v>644.0349420246093</v>
      </c>
      <c r="F32" s="198"/>
      <c r="G32" s="199">
        <v>431.9933382230408</v>
      </c>
      <c r="H32" s="199"/>
      <c r="I32" s="98">
        <v>660.8109247209766</v>
      </c>
      <c r="J32" s="95"/>
    </row>
    <row r="33" spans="1:10" ht="12.75">
      <c r="A33" s="3" t="s">
        <v>45</v>
      </c>
      <c r="B33" s="197">
        <f>+C33+I33</f>
        <v>9632.673802340392</v>
      </c>
      <c r="C33" s="197">
        <f t="shared" si="0"/>
        <v>9262.88185859559</v>
      </c>
      <c r="D33" s="198">
        <f>+Tbl2!L34</f>
        <v>8178.590754745564</v>
      </c>
      <c r="E33" s="198">
        <f>+Tbl2!C34-Tbl2!I34</f>
        <v>651.539231165465</v>
      </c>
      <c r="F33" s="198"/>
      <c r="G33" s="199">
        <v>432.7518726845607</v>
      </c>
      <c r="H33" s="199"/>
      <c r="I33" s="98">
        <v>369.7919437448012</v>
      </c>
      <c r="J33" s="95"/>
    </row>
    <row r="34" spans="1:10" ht="12.75">
      <c r="A34" s="3" t="s">
        <v>46</v>
      </c>
      <c r="B34" s="197">
        <f>+C34+I34</f>
        <v>12053.611444043969</v>
      </c>
      <c r="C34" s="197">
        <f t="shared" si="0"/>
        <v>11307.863284738287</v>
      </c>
      <c r="D34" s="198">
        <f>+Tbl2!L35</f>
        <v>10060.607280291213</v>
      </c>
      <c r="E34" s="198">
        <f>+Tbl2!C35-Tbl2!I35</f>
        <v>746.7506876826792</v>
      </c>
      <c r="F34" s="198"/>
      <c r="G34" s="199">
        <v>500.5053167643947</v>
      </c>
      <c r="H34" s="199"/>
      <c r="I34" s="98">
        <v>745.7481593056825</v>
      </c>
      <c r="J34" s="95"/>
    </row>
    <row r="35" spans="2:10" ht="12.75">
      <c r="B35" s="207"/>
      <c r="C35" s="197"/>
      <c r="D35" s="198"/>
      <c r="E35" s="198"/>
      <c r="F35" s="198"/>
      <c r="G35" s="199"/>
      <c r="H35" s="199"/>
      <c r="I35" s="98"/>
      <c r="J35" s="95"/>
    </row>
    <row r="36" spans="1:10" ht="12.75">
      <c r="A36" s="3" t="s">
        <v>47</v>
      </c>
      <c r="B36" s="197">
        <f>+C36+I36</f>
        <v>10163.565932877878</v>
      </c>
      <c r="C36" s="197">
        <f t="shared" si="0"/>
        <v>9697.000708485726</v>
      </c>
      <c r="D36" s="198">
        <f>+Tbl2!L37</f>
        <v>8832.376258827317</v>
      </c>
      <c r="E36" s="198">
        <f>+Tbl2!C37-Tbl2!I37</f>
        <v>370.0266533250524</v>
      </c>
      <c r="F36" s="198"/>
      <c r="G36" s="199">
        <v>494.5977963333563</v>
      </c>
      <c r="H36" s="199"/>
      <c r="I36" s="98">
        <v>466.56522439215144</v>
      </c>
      <c r="J36" s="205"/>
    </row>
    <row r="37" spans="1:10" ht="12.75">
      <c r="A37" s="3" t="s">
        <v>48</v>
      </c>
      <c r="B37" s="197">
        <f>+C37+I37</f>
        <v>9409.770861451565</v>
      </c>
      <c r="C37" s="197">
        <f t="shared" si="0"/>
        <v>9127.494528308553</v>
      </c>
      <c r="D37" s="198">
        <f>+Tbl2!L38</f>
        <v>8381.110418797083</v>
      </c>
      <c r="E37" s="198">
        <f>+Tbl2!C38-Tbl2!I38</f>
        <v>327.65083755530213</v>
      </c>
      <c r="F37" s="198"/>
      <c r="G37" s="199">
        <v>418.73327195616685</v>
      </c>
      <c r="H37" s="199"/>
      <c r="I37" s="98">
        <v>282.2763331430132</v>
      </c>
      <c r="J37" s="95"/>
    </row>
    <row r="38" spans="1:10" ht="12.75">
      <c r="A38" s="3" t="s">
        <v>49</v>
      </c>
      <c r="B38" s="197">
        <f>+C38+I38</f>
        <v>10298.949007839086</v>
      </c>
      <c r="C38" s="197">
        <f t="shared" si="0"/>
        <v>9692.417456888159</v>
      </c>
      <c r="D38" s="198">
        <f>+Tbl2!L39</f>
        <v>8766.762912102145</v>
      </c>
      <c r="E38" s="198">
        <f>+Tbl2!C39-Tbl2!I39</f>
        <v>448.6356490655289</v>
      </c>
      <c r="F38" s="198"/>
      <c r="G38" s="199">
        <v>477.01889572048424</v>
      </c>
      <c r="H38" s="199"/>
      <c r="I38" s="98">
        <v>606.5315509509276</v>
      </c>
      <c r="J38" s="95"/>
    </row>
    <row r="39" spans="1:10" ht="12.75">
      <c r="A39" s="8" t="s">
        <v>50</v>
      </c>
      <c r="B39" s="208">
        <f>+C39+I39</f>
        <v>12445.458038078905</v>
      </c>
      <c r="C39" s="208">
        <f t="shared" si="0"/>
        <v>11907.462481882545</v>
      </c>
      <c r="D39" s="208">
        <f>+Tbl2!L40</f>
        <v>10703.282636838949</v>
      </c>
      <c r="E39" s="209">
        <f>+Tbl2!C40-Tbl2!I40</f>
        <v>646.7156056731346</v>
      </c>
      <c r="F39" s="208"/>
      <c r="G39" s="208">
        <v>557.4642393704612</v>
      </c>
      <c r="H39" s="208"/>
      <c r="I39" s="99">
        <v>537.9955561963591</v>
      </c>
      <c r="J39" s="95"/>
    </row>
    <row r="40" spans="1:9" ht="12.75">
      <c r="A40" s="3" t="s">
        <v>78</v>
      </c>
      <c r="I40" s="34"/>
    </row>
    <row r="41" ht="12.75">
      <c r="A41" s="90" t="s">
        <v>176</v>
      </c>
    </row>
    <row r="42" ht="12.75">
      <c r="A42" t="s">
        <v>177</v>
      </c>
    </row>
    <row r="44" ht="12.75">
      <c r="A44" s="68"/>
    </row>
  </sheetData>
  <sheetProtection password="CAF5" sheet="1" objects="1" scenarios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Header>&amp;R
</oddHeader>
    <oddFooter>&amp;L&amp;"Arial,Italic"&amp;9MSDE-DBS  11 / 19 / 2007&amp;C- 1 -&amp;R&amp;"Arial,Italic"&amp;9Selected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85" zoomScaleNormal="85" workbookViewId="0" topLeftCell="G4">
      <selection activeCell="B11" sqref="B11"/>
    </sheetView>
  </sheetViews>
  <sheetFormatPr defaultColWidth="9.140625" defaultRowHeight="12.75"/>
  <cols>
    <col min="1" max="1" width="14.7109375" style="14" customWidth="1"/>
    <col min="2" max="2" width="13.851562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3.28125" style="16" customWidth="1"/>
    <col min="9" max="9" width="13.140625" style="16" bestFit="1" customWidth="1"/>
    <col min="10" max="10" width="13.140625" style="16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384" width="9.140625" style="16" customWidth="1"/>
  </cols>
  <sheetData>
    <row r="1" spans="1:15" ht="12.75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3" spans="1:15" ht="12.75">
      <c r="A3" s="243" t="s">
        <v>162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ht="12.75">
      <c r="A4" s="26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86</v>
      </c>
      <c r="B6" s="18" t="s">
        <v>53</v>
      </c>
      <c r="C6" s="18"/>
      <c r="D6" s="18" t="s">
        <v>2</v>
      </c>
      <c r="E6" s="18" t="s">
        <v>3</v>
      </c>
      <c r="F6" s="18" t="s">
        <v>6</v>
      </c>
      <c r="G6" s="18" t="s">
        <v>8</v>
      </c>
      <c r="H6" s="18"/>
      <c r="I6" s="18" t="s">
        <v>13</v>
      </c>
      <c r="J6" s="18"/>
      <c r="K6" s="18" t="s">
        <v>12</v>
      </c>
      <c r="L6" s="18"/>
      <c r="M6" s="18" t="s">
        <v>21</v>
      </c>
      <c r="N6" s="18"/>
      <c r="O6" s="19" t="s">
        <v>60</v>
      </c>
    </row>
    <row r="7" spans="1:15" ht="12.75">
      <c r="A7" t="s">
        <v>11</v>
      </c>
      <c r="B7" s="18" t="s">
        <v>54</v>
      </c>
      <c r="C7" s="18" t="s">
        <v>0</v>
      </c>
      <c r="D7" s="18" t="s">
        <v>0</v>
      </c>
      <c r="E7" s="18" t="s">
        <v>5</v>
      </c>
      <c r="F7" s="18" t="s">
        <v>3</v>
      </c>
      <c r="G7" s="18" t="s">
        <v>3</v>
      </c>
      <c r="H7" s="18" t="s">
        <v>10</v>
      </c>
      <c r="I7" s="18" t="s">
        <v>14</v>
      </c>
      <c r="J7" s="18" t="s">
        <v>16</v>
      </c>
      <c r="K7" s="18" t="s">
        <v>17</v>
      </c>
      <c r="L7" s="18" t="s">
        <v>19</v>
      </c>
      <c r="M7" s="18" t="s">
        <v>22</v>
      </c>
      <c r="N7" s="112" t="s">
        <v>123</v>
      </c>
      <c r="O7" s="19" t="s">
        <v>61</v>
      </c>
    </row>
    <row r="8" spans="1:15" ht="13.5" thickBot="1">
      <c r="A8" s="4" t="s">
        <v>87</v>
      </c>
      <c r="B8" s="22" t="s">
        <v>192</v>
      </c>
      <c r="C8" s="21" t="s">
        <v>1</v>
      </c>
      <c r="D8" s="21" t="s">
        <v>1</v>
      </c>
      <c r="E8" s="21" t="s">
        <v>4</v>
      </c>
      <c r="F8" s="21" t="s">
        <v>7</v>
      </c>
      <c r="G8" s="21" t="s">
        <v>9</v>
      </c>
      <c r="H8" s="21" t="s">
        <v>11</v>
      </c>
      <c r="I8" s="21" t="s">
        <v>15</v>
      </c>
      <c r="J8" s="21" t="s">
        <v>15</v>
      </c>
      <c r="K8" s="21" t="s">
        <v>18</v>
      </c>
      <c r="L8" s="21" t="s">
        <v>20</v>
      </c>
      <c r="M8" s="21" t="s">
        <v>20</v>
      </c>
      <c r="N8" s="7" t="s">
        <v>24</v>
      </c>
      <c r="O8" s="22" t="s">
        <v>62</v>
      </c>
    </row>
    <row r="9" spans="1:15" ht="12.75">
      <c r="A9" s="77" t="s">
        <v>52</v>
      </c>
      <c r="B9" s="72">
        <f>SUM(B11:B38)</f>
        <v>8316975321.628054</v>
      </c>
      <c r="C9" s="72">
        <f>SUM(C11:C38)</f>
        <v>259915936.6</v>
      </c>
      <c r="D9" s="72">
        <f aca="true" t="shared" si="0" ref="D9:N9">SUM(D11:D38)</f>
        <v>599758678.76</v>
      </c>
      <c r="E9" s="72">
        <f t="shared" si="0"/>
        <v>3418606940.32</v>
      </c>
      <c r="F9" s="72">
        <f t="shared" si="0"/>
        <v>210209860.38</v>
      </c>
      <c r="G9" s="72">
        <f t="shared" si="0"/>
        <v>112005235.58000003</v>
      </c>
      <c r="H9" s="72">
        <f t="shared" si="0"/>
        <v>900461105.1700001</v>
      </c>
      <c r="I9" s="72">
        <f t="shared" si="0"/>
        <v>52819922.08000001</v>
      </c>
      <c r="J9" s="72">
        <f t="shared" si="0"/>
        <v>44038845.79</v>
      </c>
      <c r="K9" s="72">
        <f t="shared" si="0"/>
        <v>414585613.24</v>
      </c>
      <c r="L9" s="72">
        <f t="shared" si="0"/>
        <v>584834186.2400001</v>
      </c>
      <c r="M9" s="72">
        <f t="shared" si="0"/>
        <v>171336860.68</v>
      </c>
      <c r="N9" s="72">
        <f t="shared" si="0"/>
        <v>1955278563.788053</v>
      </c>
      <c r="O9" s="16">
        <f>SUM(O11:O38)</f>
        <v>406876427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78" t="s">
        <v>28</v>
      </c>
      <c r="B11" s="14">
        <f>SUM(C11:N11)-O11</f>
        <v>90986445.16000001</v>
      </c>
      <c r="C11" s="14">
        <v>2070455.02</v>
      </c>
      <c r="D11" s="14">
        <v>5314904.42</v>
      </c>
      <c r="E11" s="14">
        <v>36920835.56000001</v>
      </c>
      <c r="F11" s="14">
        <v>2368336.02</v>
      </c>
      <c r="G11" s="14">
        <v>927874.36</v>
      </c>
      <c r="H11" s="14">
        <v>10545763.649999999</v>
      </c>
      <c r="I11" s="14">
        <v>557409.52</v>
      </c>
      <c r="J11" s="14">
        <v>553029.4</v>
      </c>
      <c r="K11" s="14">
        <v>4907002.98</v>
      </c>
      <c r="L11" s="14">
        <v>6939500.76</v>
      </c>
      <c r="M11" s="14">
        <v>1375014.42</v>
      </c>
      <c r="N11" s="14">
        <v>22829742.05</v>
      </c>
      <c r="O11" s="91">
        <v>4323423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78" t="s">
        <v>29</v>
      </c>
      <c r="B12" s="14">
        <f>SUM(C12:N12)-O12</f>
        <v>675774102.8999999</v>
      </c>
      <c r="C12" s="14">
        <v>20393880.78</v>
      </c>
      <c r="D12" s="14">
        <v>49847660.73</v>
      </c>
      <c r="E12" s="14">
        <v>278249762.28999996</v>
      </c>
      <c r="F12" s="14">
        <v>13649630.21</v>
      </c>
      <c r="G12" s="14">
        <v>11138379.829999994</v>
      </c>
      <c r="H12" s="14">
        <v>67517282.45</v>
      </c>
      <c r="I12" s="14">
        <v>2708551</v>
      </c>
      <c r="J12" s="14">
        <v>0</v>
      </c>
      <c r="K12" s="14">
        <v>34524218</v>
      </c>
      <c r="L12" s="14">
        <v>47667869.29000001</v>
      </c>
      <c r="M12" s="14">
        <v>11024776.59</v>
      </c>
      <c r="N12" s="14">
        <v>171079462.73000002</v>
      </c>
      <c r="O12" s="91">
        <v>32027371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78" t="s">
        <v>51</v>
      </c>
      <c r="B13" s="14">
        <f>SUM(C13:N13)-O13</f>
        <v>874907572</v>
      </c>
      <c r="C13" s="14">
        <v>59702635.25</v>
      </c>
      <c r="D13" s="14">
        <v>60911262.2</v>
      </c>
      <c r="E13" s="14">
        <v>297265330.13</v>
      </c>
      <c r="F13" s="14">
        <v>24493800.97</v>
      </c>
      <c r="G13" s="14">
        <v>39076145.39</v>
      </c>
      <c r="H13" s="14">
        <v>126247174.80000001</v>
      </c>
      <c r="I13" s="14">
        <v>9292555.010000002</v>
      </c>
      <c r="J13" s="14">
        <v>323.10000000009313</v>
      </c>
      <c r="K13" s="14">
        <v>29490030.07</v>
      </c>
      <c r="L13" s="14">
        <v>68007415.39</v>
      </c>
      <c r="M13" s="14">
        <v>15135108.4</v>
      </c>
      <c r="N13" s="14">
        <v>187251971.29</v>
      </c>
      <c r="O13" s="91">
        <v>41966180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78" t="s">
        <v>30</v>
      </c>
      <c r="B14" s="14">
        <f>SUM(C14:N14)-O14</f>
        <v>1004609926.8399999</v>
      </c>
      <c r="C14" s="14">
        <v>32915230.820000004</v>
      </c>
      <c r="D14" s="14">
        <v>66548659.09</v>
      </c>
      <c r="E14" s="14">
        <v>403906288.64</v>
      </c>
      <c r="F14" s="14">
        <v>23782141.520000003</v>
      </c>
      <c r="G14" s="14">
        <v>8923923.909999998</v>
      </c>
      <c r="H14" s="14">
        <v>111157160.15999997</v>
      </c>
      <c r="I14" s="14">
        <v>6571834.8100000005</v>
      </c>
      <c r="J14" s="14">
        <v>12013180.21</v>
      </c>
      <c r="K14" s="14">
        <v>38289201.27</v>
      </c>
      <c r="L14" s="14">
        <v>71790421</v>
      </c>
      <c r="M14" s="14">
        <v>21180615.92</v>
      </c>
      <c r="N14" s="14">
        <v>256961786.49</v>
      </c>
      <c r="O14" s="91">
        <v>49430517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78" t="s">
        <v>31</v>
      </c>
      <c r="B15" s="14">
        <f>SUM(C15:N15)-O15</f>
        <v>156057103.69000003</v>
      </c>
      <c r="C15" s="14">
        <v>4083816.81</v>
      </c>
      <c r="D15" s="14">
        <v>9697247.65</v>
      </c>
      <c r="E15" s="14">
        <v>70018630.83000001</v>
      </c>
      <c r="F15" s="14">
        <v>2855922.79</v>
      </c>
      <c r="G15" s="14">
        <v>923435.1</v>
      </c>
      <c r="H15" s="14">
        <v>16561664.160000008</v>
      </c>
      <c r="I15" s="14">
        <v>1099639.37</v>
      </c>
      <c r="J15" s="14">
        <v>934320.8</v>
      </c>
      <c r="K15" s="14">
        <v>9658728.639999999</v>
      </c>
      <c r="L15" s="14">
        <v>12801464.670000002</v>
      </c>
      <c r="M15" s="14">
        <v>2761516.86</v>
      </c>
      <c r="N15" s="14">
        <v>32935525.01</v>
      </c>
      <c r="O15" s="91">
        <v>8274809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7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78" t="s">
        <v>32</v>
      </c>
      <c r="B17" s="14">
        <f>SUM(C17:N17)-O17</f>
        <v>46545225.05000001</v>
      </c>
      <c r="C17" s="14">
        <v>1205727.96</v>
      </c>
      <c r="D17" s="14">
        <v>3595000.28</v>
      </c>
      <c r="E17" s="14">
        <v>19821002.320000004</v>
      </c>
      <c r="F17" s="14">
        <v>1049427.61</v>
      </c>
      <c r="G17" s="14">
        <v>966635.42</v>
      </c>
      <c r="H17" s="14">
        <v>4203397.42</v>
      </c>
      <c r="I17" s="14">
        <v>739369.05</v>
      </c>
      <c r="J17" s="14">
        <v>424901.73</v>
      </c>
      <c r="K17" s="14">
        <v>3093368.86</v>
      </c>
      <c r="L17" s="14">
        <v>2755171.09</v>
      </c>
      <c r="M17" s="14">
        <v>499942.4</v>
      </c>
      <c r="N17" s="14">
        <v>10612465.91</v>
      </c>
      <c r="O17" s="91">
        <v>2421185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78" t="s">
        <v>33</v>
      </c>
      <c r="B18" s="14">
        <f>SUM(C18:N18)-O18</f>
        <v>250124165.95999998</v>
      </c>
      <c r="C18" s="14">
        <v>4713972.03</v>
      </c>
      <c r="D18" s="14">
        <v>20297074.560000002</v>
      </c>
      <c r="E18" s="14">
        <v>106125847.76999998</v>
      </c>
      <c r="F18" s="14">
        <v>8288086.3500000015</v>
      </c>
      <c r="G18" s="14">
        <v>1835173.63</v>
      </c>
      <c r="H18" s="14">
        <v>23318226.93</v>
      </c>
      <c r="I18" s="14">
        <v>1151612.25</v>
      </c>
      <c r="J18" s="14">
        <v>2391323.16</v>
      </c>
      <c r="K18" s="14">
        <v>16288575.640000002</v>
      </c>
      <c r="L18" s="14">
        <v>20323542.110000003</v>
      </c>
      <c r="M18" s="14">
        <v>5999237.92</v>
      </c>
      <c r="N18" s="14">
        <v>51572130.61</v>
      </c>
      <c r="O18" s="91">
        <v>12180637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78" t="s">
        <v>34</v>
      </c>
      <c r="B19" s="14">
        <f>SUM(C19:N19)-O19</f>
        <v>142262459.98</v>
      </c>
      <c r="C19" s="14">
        <v>3607764.76</v>
      </c>
      <c r="D19" s="14">
        <v>11564653.309999999</v>
      </c>
      <c r="E19" s="14">
        <v>57924178.7</v>
      </c>
      <c r="F19" s="14">
        <v>2866571.31</v>
      </c>
      <c r="G19" s="14">
        <v>1893332.52</v>
      </c>
      <c r="H19" s="14">
        <v>16844904.05</v>
      </c>
      <c r="I19" s="14">
        <v>737956.76</v>
      </c>
      <c r="J19" s="14">
        <v>1350927.97</v>
      </c>
      <c r="K19" s="14">
        <v>8034543.34</v>
      </c>
      <c r="L19" s="14">
        <v>9824978.5</v>
      </c>
      <c r="M19" s="14">
        <v>3770440.78</v>
      </c>
      <c r="N19" s="14">
        <v>30965969.98</v>
      </c>
      <c r="O19" s="91">
        <v>7123762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78" t="s">
        <v>35</v>
      </c>
      <c r="B20" s="14">
        <f>SUM(C20:N20)-O20</f>
        <v>229646214.41</v>
      </c>
      <c r="C20" s="14">
        <v>6332892.48</v>
      </c>
      <c r="D20" s="14">
        <v>17558105.53</v>
      </c>
      <c r="E20" s="14">
        <v>97517802.01000002</v>
      </c>
      <c r="F20" s="14">
        <v>8790290.160000002</v>
      </c>
      <c r="G20" s="14">
        <v>1334499.56</v>
      </c>
      <c r="H20" s="14">
        <v>21303441.91</v>
      </c>
      <c r="I20" s="14">
        <v>2630410.72</v>
      </c>
      <c r="J20" s="14">
        <v>1861838.13</v>
      </c>
      <c r="K20" s="14">
        <v>16850003.11</v>
      </c>
      <c r="L20" s="14">
        <v>17585626.91</v>
      </c>
      <c r="M20" s="14">
        <v>6125594.760000001</v>
      </c>
      <c r="N20" s="14">
        <v>42191763.129999995</v>
      </c>
      <c r="O20" s="91">
        <v>10436054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78" t="s">
        <v>36</v>
      </c>
      <c r="B21" s="14">
        <f>SUM(C21:N21)-O21</f>
        <v>44448175.61</v>
      </c>
      <c r="C21" s="14">
        <v>1119796.07</v>
      </c>
      <c r="D21" s="14">
        <v>3720271.68</v>
      </c>
      <c r="E21" s="14">
        <v>18404607.939999998</v>
      </c>
      <c r="F21" s="14">
        <v>1240252.28</v>
      </c>
      <c r="G21" s="14">
        <v>805708.62</v>
      </c>
      <c r="H21" s="14">
        <v>4117022.17</v>
      </c>
      <c r="I21" s="14">
        <v>456592.36</v>
      </c>
      <c r="J21" s="14">
        <v>337898.95</v>
      </c>
      <c r="K21" s="14">
        <v>2793901.51</v>
      </c>
      <c r="L21" s="14">
        <v>2951462.12</v>
      </c>
      <c r="M21" s="14">
        <v>1180262.71</v>
      </c>
      <c r="N21" s="14">
        <v>9465723.200000001</v>
      </c>
      <c r="O21" s="91">
        <v>2145324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7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78" t="s">
        <v>37</v>
      </c>
      <c r="B23" s="14">
        <f>SUM(C23:N23)-O23</f>
        <v>345538349.05</v>
      </c>
      <c r="C23" s="14">
        <v>6942810.93</v>
      </c>
      <c r="D23" s="14">
        <v>28601407.42</v>
      </c>
      <c r="E23" s="14">
        <v>152213775.44000003</v>
      </c>
      <c r="F23" s="14">
        <v>9680344.64</v>
      </c>
      <c r="G23" s="14">
        <v>2033072.27</v>
      </c>
      <c r="H23" s="14">
        <v>30380379.83</v>
      </c>
      <c r="I23" s="14">
        <v>2182939.6</v>
      </c>
      <c r="J23" s="14">
        <v>4106519.7</v>
      </c>
      <c r="K23" s="14">
        <v>15070507.680000002</v>
      </c>
      <c r="L23" s="14">
        <v>25336144.16</v>
      </c>
      <c r="M23" s="14">
        <v>8677215.58</v>
      </c>
      <c r="N23" s="14">
        <v>76757022.8</v>
      </c>
      <c r="O23" s="91">
        <v>16443791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78" t="s">
        <v>38</v>
      </c>
      <c r="B24" s="14">
        <f>SUM(C24:N24)-O24</f>
        <v>43390120.75999999</v>
      </c>
      <c r="C24" s="14">
        <v>971374.91</v>
      </c>
      <c r="D24" s="14">
        <v>2427720.95</v>
      </c>
      <c r="E24" s="14">
        <v>18790324.009999998</v>
      </c>
      <c r="F24" s="14">
        <v>1010812.69</v>
      </c>
      <c r="G24" s="14">
        <v>378458.29</v>
      </c>
      <c r="H24" s="14">
        <v>3453906.93</v>
      </c>
      <c r="I24" s="14">
        <v>527726.96</v>
      </c>
      <c r="J24" s="14">
        <v>335071.63</v>
      </c>
      <c r="K24" s="14">
        <v>3757110.74</v>
      </c>
      <c r="L24" s="14">
        <v>3326933.48</v>
      </c>
      <c r="M24" s="14">
        <v>687329.44</v>
      </c>
      <c r="N24" s="14">
        <v>9921415.73</v>
      </c>
      <c r="O24" s="91">
        <v>2198065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78" t="s">
        <v>39</v>
      </c>
      <c r="B25" s="14">
        <f>SUM(C25:N25)-O25</f>
        <v>343713336.84999996</v>
      </c>
      <c r="C25" s="14">
        <v>8206342.85</v>
      </c>
      <c r="D25" s="14">
        <v>21850874.15</v>
      </c>
      <c r="E25" s="14">
        <v>147121796.75999996</v>
      </c>
      <c r="F25" s="14">
        <v>9223712.14</v>
      </c>
      <c r="G25" s="14">
        <v>1906640.01</v>
      </c>
      <c r="H25" s="14">
        <v>31797527.760000005</v>
      </c>
      <c r="I25" s="14">
        <v>1359352.43</v>
      </c>
      <c r="J25" s="14">
        <v>2560862.25</v>
      </c>
      <c r="K25" s="14">
        <v>20644416.77</v>
      </c>
      <c r="L25" s="14">
        <v>22734602.5</v>
      </c>
      <c r="M25" s="14">
        <v>8881471.559999999</v>
      </c>
      <c r="N25" s="14">
        <v>83813948.67</v>
      </c>
      <c r="O25" s="91">
        <v>16388211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78" t="s">
        <v>40</v>
      </c>
      <c r="B26" s="14">
        <f>SUM(C26:N26)-O26</f>
        <v>508828948.38</v>
      </c>
      <c r="C26" s="14">
        <v>7839379.06</v>
      </c>
      <c r="D26" s="14">
        <v>39999769.02</v>
      </c>
      <c r="E26" s="14">
        <v>217772832.10000002</v>
      </c>
      <c r="F26" s="14">
        <v>11583124.73</v>
      </c>
      <c r="G26" s="14">
        <v>2814831.08</v>
      </c>
      <c r="H26" s="14">
        <v>68317160.96000001</v>
      </c>
      <c r="I26" s="14">
        <v>2204320.82</v>
      </c>
      <c r="J26" s="14">
        <v>4059665.97</v>
      </c>
      <c r="K26" s="14">
        <v>26970440.71</v>
      </c>
      <c r="L26" s="14">
        <v>30231409.510000005</v>
      </c>
      <c r="M26" s="14">
        <v>13732735.57</v>
      </c>
      <c r="N26" s="14">
        <v>109594492.85</v>
      </c>
      <c r="O26" s="91">
        <v>26291214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78" t="s">
        <v>41</v>
      </c>
      <c r="B27" s="14">
        <f>SUM(C27:N27)-O27</f>
        <v>25180122.519999996</v>
      </c>
      <c r="C27" s="14">
        <v>1046302.77</v>
      </c>
      <c r="D27" s="14">
        <v>1874872.48</v>
      </c>
      <c r="E27" s="14">
        <v>10289866.86</v>
      </c>
      <c r="F27" s="14">
        <v>591360.02</v>
      </c>
      <c r="G27" s="14">
        <v>296824.29</v>
      </c>
      <c r="H27" s="14">
        <v>2473135.35</v>
      </c>
      <c r="I27" s="14">
        <v>169639.82</v>
      </c>
      <c r="J27" s="14">
        <v>41563</v>
      </c>
      <c r="K27" s="14">
        <v>1713290.32</v>
      </c>
      <c r="L27" s="14">
        <v>2014011.6</v>
      </c>
      <c r="M27" s="14">
        <v>570235</v>
      </c>
      <c r="N27" s="14">
        <v>5385200.01</v>
      </c>
      <c r="O27" s="91">
        <v>1286179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7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40" t="s">
        <v>121</v>
      </c>
      <c r="B29" s="14">
        <f>SUM(C29:N29)-O29</f>
        <v>1631966335.9399996</v>
      </c>
      <c r="C29" s="14">
        <v>40942193.49</v>
      </c>
      <c r="D29" s="14">
        <v>109368397.56000003</v>
      </c>
      <c r="E29" s="14">
        <v>719942295.5599996</v>
      </c>
      <c r="F29" s="14">
        <v>33379912.830000006</v>
      </c>
      <c r="G29" s="14">
        <v>15116771.049999997</v>
      </c>
      <c r="H29" s="14">
        <v>175883920.51000002</v>
      </c>
      <c r="I29" s="14">
        <v>9928116.83</v>
      </c>
      <c r="J29" s="14">
        <v>36529.94</v>
      </c>
      <c r="K29" s="14">
        <v>68357450.11999999</v>
      </c>
      <c r="L29" s="14">
        <v>96085836.57999998</v>
      </c>
      <c r="M29" s="14">
        <v>27878396.93</v>
      </c>
      <c r="N29" s="14">
        <v>419340863.54</v>
      </c>
      <c r="O29" s="91">
        <v>84294349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78" t="s">
        <v>43</v>
      </c>
      <c r="B30" s="14">
        <f>SUM(C30:N30)-O30</f>
        <v>1239240006.8580532</v>
      </c>
      <c r="C30" s="14">
        <v>41512818.14</v>
      </c>
      <c r="D30" s="14">
        <v>97871744.42000003</v>
      </c>
      <c r="E30" s="14">
        <v>479263010.74999994</v>
      </c>
      <c r="F30" s="14">
        <v>35125108.64000001</v>
      </c>
      <c r="G30" s="14">
        <v>12680064.380000005</v>
      </c>
      <c r="H30" s="14">
        <v>123107168.12999997</v>
      </c>
      <c r="I30" s="14">
        <v>5967990.71</v>
      </c>
      <c r="J30" s="14">
        <v>9078793.46</v>
      </c>
      <c r="K30" s="14">
        <v>77753983.75</v>
      </c>
      <c r="L30" s="14">
        <v>95928357.9</v>
      </c>
      <c r="M30" s="14">
        <v>27865614.14</v>
      </c>
      <c r="N30" s="14">
        <v>289878507.43805325</v>
      </c>
      <c r="O30" s="91">
        <v>56793155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78" t="s">
        <v>44</v>
      </c>
      <c r="B31" s="14">
        <f>SUM(C31:N31)-O31</f>
        <v>65783389.77000001</v>
      </c>
      <c r="C31" s="14">
        <v>1485173.34</v>
      </c>
      <c r="D31" s="14">
        <v>3958302.39</v>
      </c>
      <c r="E31" s="14">
        <v>28527871.940000005</v>
      </c>
      <c r="F31" s="14">
        <v>1616648.72</v>
      </c>
      <c r="G31" s="14">
        <v>930811.81</v>
      </c>
      <c r="H31" s="14">
        <v>6506383.84</v>
      </c>
      <c r="I31" s="14">
        <v>414741.46</v>
      </c>
      <c r="J31" s="14">
        <v>502127.12</v>
      </c>
      <c r="K31" s="14">
        <v>4825018.71</v>
      </c>
      <c r="L31" s="14">
        <v>4915278.39</v>
      </c>
      <c r="M31" s="14">
        <v>1317718.53</v>
      </c>
      <c r="N31" s="14">
        <v>14019746.52</v>
      </c>
      <c r="O31" s="91">
        <v>3236433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78" t="s">
        <v>45</v>
      </c>
      <c r="B32" s="14">
        <f>SUM(C32:N32)-O32</f>
        <v>141513672.77</v>
      </c>
      <c r="C32" s="14">
        <v>3347641.53</v>
      </c>
      <c r="D32" s="14">
        <v>10560774</v>
      </c>
      <c r="E32" s="14">
        <v>57388641.32000001</v>
      </c>
      <c r="F32" s="14">
        <v>3452486.39</v>
      </c>
      <c r="G32" s="14">
        <v>1637968.36</v>
      </c>
      <c r="H32" s="14">
        <v>14659329.9</v>
      </c>
      <c r="I32" s="14">
        <v>1080222.35</v>
      </c>
      <c r="J32" s="14">
        <v>1320029.52</v>
      </c>
      <c r="K32" s="14">
        <v>10441715.999999998</v>
      </c>
      <c r="L32" s="14">
        <v>10496146.53</v>
      </c>
      <c r="M32" s="14">
        <v>2979950.88</v>
      </c>
      <c r="N32" s="14">
        <v>31084145.990000002</v>
      </c>
      <c r="O32" s="91">
        <v>6935380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78" t="s">
        <v>46</v>
      </c>
      <c r="B33" s="14">
        <f>SUM(C33:N33)-O33</f>
        <v>30134696.590000004</v>
      </c>
      <c r="C33" s="14">
        <v>698164.47</v>
      </c>
      <c r="D33" s="14">
        <v>1936682.91</v>
      </c>
      <c r="E33" s="14">
        <v>12436212.110000001</v>
      </c>
      <c r="F33" s="14">
        <v>1049147.76</v>
      </c>
      <c r="G33" s="14">
        <v>808802.49</v>
      </c>
      <c r="H33" s="14">
        <v>2483102.79</v>
      </c>
      <c r="I33" s="14">
        <v>790832.78</v>
      </c>
      <c r="J33" s="14">
        <v>289008.21</v>
      </c>
      <c r="K33" s="14">
        <v>2082202.28</v>
      </c>
      <c r="L33" s="14">
        <v>1979502.71</v>
      </c>
      <c r="M33" s="14">
        <v>1127732.59</v>
      </c>
      <c r="N33" s="14">
        <v>5848889.49</v>
      </c>
      <c r="O33" s="91">
        <v>1395584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7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78" t="s">
        <v>47</v>
      </c>
      <c r="B35" s="14">
        <f>SUM(C35:N35)-O35</f>
        <v>40005606.18000001</v>
      </c>
      <c r="C35" s="14">
        <v>1016414.41</v>
      </c>
      <c r="D35" s="14">
        <v>3228389.05</v>
      </c>
      <c r="E35" s="14">
        <v>17269091.98</v>
      </c>
      <c r="F35" s="14">
        <v>1062642.46</v>
      </c>
      <c r="G35" s="14">
        <v>665957.87</v>
      </c>
      <c r="H35" s="14">
        <v>3202338.27</v>
      </c>
      <c r="I35" s="14">
        <v>142640.05</v>
      </c>
      <c r="J35" s="14">
        <v>0</v>
      </c>
      <c r="K35" s="14">
        <v>1608616.87</v>
      </c>
      <c r="L35" s="14">
        <v>3121566.84</v>
      </c>
      <c r="M35" s="14">
        <v>825260.82</v>
      </c>
      <c r="N35" s="14">
        <v>10012852.559999999</v>
      </c>
      <c r="O35" s="91">
        <v>2150165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78" t="s">
        <v>48</v>
      </c>
      <c r="B36" s="14">
        <f>SUM(C36:N36)-O36</f>
        <v>180505922.04</v>
      </c>
      <c r="C36" s="14">
        <v>4979677.65</v>
      </c>
      <c r="D36" s="14">
        <v>13484434.629999999</v>
      </c>
      <c r="E36" s="14">
        <v>80184177.13999999</v>
      </c>
      <c r="F36" s="14">
        <v>7095481.92</v>
      </c>
      <c r="G36" s="14">
        <v>2133771.28</v>
      </c>
      <c r="H36" s="14">
        <v>16225664.009999998</v>
      </c>
      <c r="I36" s="14">
        <v>799083.11</v>
      </c>
      <c r="J36" s="14">
        <v>140983.12</v>
      </c>
      <c r="K36" s="14">
        <v>6791197.37</v>
      </c>
      <c r="L36" s="14">
        <v>14032065.219999999</v>
      </c>
      <c r="M36" s="14">
        <v>5102211.31</v>
      </c>
      <c r="N36" s="14">
        <v>38216232.28</v>
      </c>
      <c r="O36" s="91">
        <v>8679057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78" t="s">
        <v>49</v>
      </c>
      <c r="B37" s="14">
        <f>SUM(C37:N37)-O37</f>
        <v>131028851.39999998</v>
      </c>
      <c r="C37" s="14">
        <v>3521681.59</v>
      </c>
      <c r="D37" s="14">
        <v>10186146.340000002</v>
      </c>
      <c r="E37" s="14">
        <v>57261503.26</v>
      </c>
      <c r="F37" s="14">
        <v>3702927.74</v>
      </c>
      <c r="G37" s="14">
        <v>1502640.14</v>
      </c>
      <c r="H37" s="14">
        <v>12809114.689999998</v>
      </c>
      <c r="I37" s="14">
        <v>1093965.28</v>
      </c>
      <c r="J37" s="14">
        <v>1041204.53</v>
      </c>
      <c r="K37" s="14">
        <v>6378911.71</v>
      </c>
      <c r="L37" s="14">
        <v>8538275.790000001</v>
      </c>
      <c r="M37" s="14">
        <v>1884129.69</v>
      </c>
      <c r="N37" s="14">
        <v>29890828.64</v>
      </c>
      <c r="O37" s="91">
        <v>6782478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79" t="s">
        <v>50</v>
      </c>
      <c r="B38" s="15">
        <f>SUM(C38:N38)-O38</f>
        <v>74784570.91999999</v>
      </c>
      <c r="C38" s="15">
        <v>1259789.48</v>
      </c>
      <c r="D38" s="15">
        <v>5354323.99</v>
      </c>
      <c r="E38" s="15">
        <v>33991254.89999999</v>
      </c>
      <c r="F38" s="15">
        <v>2251690.48</v>
      </c>
      <c r="G38" s="15">
        <v>1273513.92</v>
      </c>
      <c r="H38" s="15">
        <v>7345934.500000001</v>
      </c>
      <c r="I38" s="15">
        <v>212419.03</v>
      </c>
      <c r="J38" s="15">
        <v>658743.89</v>
      </c>
      <c r="K38" s="15">
        <v>4261176.79</v>
      </c>
      <c r="L38" s="15">
        <v>5446603.19</v>
      </c>
      <c r="M38" s="15">
        <v>754347.88</v>
      </c>
      <c r="N38" s="15">
        <v>15647876.87</v>
      </c>
      <c r="O38" s="174">
        <v>3673104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ht="12.75">
      <c r="A39" s="26" t="s">
        <v>193</v>
      </c>
    </row>
    <row r="40" ht="12.75">
      <c r="A40" s="90" t="s">
        <v>191</v>
      </c>
    </row>
    <row r="43" ht="12.75">
      <c r="C43" s="171"/>
    </row>
  </sheetData>
  <sheetProtection password="CAF5" sheet="1" objects="1" scenarios="1"/>
  <mergeCells count="2">
    <mergeCell ref="A1:O1"/>
    <mergeCell ref="A3:O3"/>
  </mergeCells>
  <printOptions horizontalCentered="1"/>
  <pageMargins left="0.2" right="0.2" top="0.87" bottom="0.88" header="0.67" footer="0.5"/>
  <pageSetup fitToHeight="1" fitToWidth="1" horizontalDpi="600" verticalDpi="600" orientation="landscape" scale="69" r:id="rId1"/>
  <headerFooter alignWithMargins="0">
    <oddFooter>&amp;L&amp;"Arial,Italic"&amp;9MSDE-DBS  10 / 2007&amp;C- 10 -&amp;R&amp;"Arial,Italic"&amp;9Selected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workbookViewId="0" topLeftCell="A1">
      <selection activeCell="C38" sqref="C38"/>
    </sheetView>
  </sheetViews>
  <sheetFormatPr defaultColWidth="9.140625" defaultRowHeight="12.75"/>
  <cols>
    <col min="1" max="2" width="19.140625" style="14" customWidth="1"/>
    <col min="3" max="3" width="12.28125" style="27" bestFit="1" customWidth="1"/>
    <col min="4" max="4" width="26.421875" style="27" customWidth="1"/>
    <col min="5" max="6" width="13.57421875" style="27" customWidth="1"/>
    <col min="7" max="7" width="9.140625" style="16" customWidth="1"/>
    <col min="8" max="8" width="14.140625" style="27" customWidth="1"/>
    <col min="9" max="16384" width="9.140625" style="16" customWidth="1"/>
  </cols>
  <sheetData>
    <row r="1" spans="1:6" ht="12.75">
      <c r="A1" s="243" t="s">
        <v>82</v>
      </c>
      <c r="B1" s="243"/>
      <c r="C1" s="243"/>
      <c r="D1" s="243"/>
      <c r="E1" s="243"/>
      <c r="F1" s="19"/>
    </row>
    <row r="3" spans="1:6" ht="12.75">
      <c r="A3" s="243" t="s">
        <v>109</v>
      </c>
      <c r="B3" s="243"/>
      <c r="C3" s="243"/>
      <c r="D3" s="243"/>
      <c r="E3" s="243"/>
      <c r="F3" s="19"/>
    </row>
    <row r="4" spans="1:6" ht="12.75">
      <c r="A4" s="243" t="s">
        <v>146</v>
      </c>
      <c r="B4" s="243"/>
      <c r="C4" s="243"/>
      <c r="D4" s="243"/>
      <c r="E4" s="243"/>
      <c r="F4" s="19"/>
    </row>
    <row r="5" spans="1:6" ht="13.5" thickBot="1">
      <c r="A5" s="17"/>
      <c r="B5" s="17"/>
      <c r="C5" s="28"/>
      <c r="D5" s="28"/>
      <c r="E5" s="28"/>
      <c r="F5" s="30"/>
    </row>
    <row r="6" spans="1:6" ht="15" customHeight="1" thickTop="1">
      <c r="A6" s="3" t="s">
        <v>86</v>
      </c>
      <c r="C6" s="60" t="s">
        <v>105</v>
      </c>
      <c r="D6" s="29"/>
      <c r="E6" s="60" t="s">
        <v>105</v>
      </c>
      <c r="F6" s="60"/>
    </row>
    <row r="7" spans="1:6" ht="12.75">
      <c r="A7" t="s">
        <v>11</v>
      </c>
      <c r="C7" s="60" t="s">
        <v>106</v>
      </c>
      <c r="D7" s="29"/>
      <c r="E7" s="60" t="s">
        <v>106</v>
      </c>
      <c r="F7" s="60"/>
    </row>
    <row r="8" spans="1:6" ht="13.5" thickBot="1">
      <c r="A8" s="4" t="s">
        <v>87</v>
      </c>
      <c r="B8" s="20"/>
      <c r="C8" s="45" t="s">
        <v>107</v>
      </c>
      <c r="D8" s="50"/>
      <c r="E8" s="45" t="s">
        <v>108</v>
      </c>
      <c r="F8" s="60"/>
    </row>
    <row r="9" spans="1:6" ht="12.75">
      <c r="A9" s="78" t="s">
        <v>52</v>
      </c>
      <c r="C9" s="30">
        <f>SUM(C11:C38)</f>
        <v>841180.188941391</v>
      </c>
      <c r="D9" s="92"/>
      <c r="E9" s="27">
        <f>SUM(E11:E38)</f>
        <v>786943.9275351601</v>
      </c>
      <c r="F9" s="92"/>
    </row>
    <row r="10" ht="12.75">
      <c r="A10" s="78"/>
    </row>
    <row r="11" spans="1:16" ht="12.75">
      <c r="A11" s="78" t="s">
        <v>28</v>
      </c>
      <c r="C11" s="131">
        <v>9471.1</v>
      </c>
      <c r="D11" s="131"/>
      <c r="E11" s="14">
        <v>8925.05</v>
      </c>
      <c r="F11" s="14"/>
      <c r="G11" s="14"/>
      <c r="H11" s="30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78" t="s">
        <v>29</v>
      </c>
      <c r="C12" s="132">
        <v>72118.85683635465</v>
      </c>
      <c r="D12" s="131"/>
      <c r="E12" s="14">
        <v>67108.01226915492</v>
      </c>
      <c r="F12" s="14"/>
      <c r="G12" s="14"/>
      <c r="H12" s="30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78" t="s">
        <v>51</v>
      </c>
      <c r="C13" s="141">
        <v>83549.35</v>
      </c>
      <c r="D13" s="142"/>
      <c r="E13" s="14">
        <v>74685.8</v>
      </c>
      <c r="F13" s="14"/>
      <c r="G13" s="14"/>
      <c r="H13" s="30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78" t="s">
        <v>30</v>
      </c>
      <c r="C14" s="131">
        <v>104575.01085508052</v>
      </c>
      <c r="D14" s="131"/>
      <c r="E14" s="14">
        <v>98575.39194891727</v>
      </c>
      <c r="F14" s="14"/>
      <c r="G14" s="14"/>
      <c r="H14" s="30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78" t="s">
        <v>31</v>
      </c>
      <c r="C15" s="131">
        <v>16863.28111010433</v>
      </c>
      <c r="D15" s="131"/>
      <c r="E15" s="14">
        <v>15960.865443860512</v>
      </c>
      <c r="F15" s="14"/>
      <c r="G15" s="14"/>
      <c r="H15" s="30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78"/>
      <c r="C16" s="131"/>
      <c r="D16" s="131"/>
      <c r="E16" s="14"/>
      <c r="F16" s="14"/>
      <c r="G16" s="14"/>
      <c r="H16" s="30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78" t="s">
        <v>32</v>
      </c>
      <c r="C17" s="131">
        <v>5419.85</v>
      </c>
      <c r="D17" s="131"/>
      <c r="E17" s="14">
        <v>5125.1</v>
      </c>
      <c r="F17" s="14"/>
      <c r="G17" s="14"/>
      <c r="H17" s="30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78" t="s">
        <v>33</v>
      </c>
      <c r="C18" s="131">
        <v>28272.9199734748</v>
      </c>
      <c r="D18" s="131"/>
      <c r="E18" s="14">
        <v>26969.523342175067</v>
      </c>
      <c r="F18" s="14"/>
      <c r="G18" s="14"/>
      <c r="H18" s="30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78" t="s">
        <v>34</v>
      </c>
      <c r="C19" s="131">
        <v>15888.508829021592</v>
      </c>
      <c r="D19" s="131"/>
      <c r="E19" s="14">
        <v>14892.903221163198</v>
      </c>
      <c r="F19" s="14"/>
      <c r="G19" s="14"/>
      <c r="H19" s="30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78" t="s">
        <v>35</v>
      </c>
      <c r="C20" s="131">
        <v>25965.334555247002</v>
      </c>
      <c r="D20" s="131"/>
      <c r="E20" s="14">
        <v>24122.698103300583</v>
      </c>
      <c r="F20" s="14"/>
      <c r="G20" s="14"/>
      <c r="H20" s="30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78" t="s">
        <v>36</v>
      </c>
      <c r="C21" s="131">
        <v>4234.15</v>
      </c>
      <c r="D21" s="131"/>
      <c r="E21" s="14">
        <v>4140.05</v>
      </c>
      <c r="F21" s="14"/>
      <c r="G21" s="14"/>
      <c r="H21" s="30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78"/>
      <c r="C22" s="131"/>
      <c r="D22" s="131"/>
      <c r="E22" s="14"/>
      <c r="F22" s="14"/>
      <c r="G22" s="14"/>
      <c r="H22" s="30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78" t="s">
        <v>37</v>
      </c>
      <c r="C23" s="131">
        <v>39061.61639605665</v>
      </c>
      <c r="D23" s="131"/>
      <c r="E23" s="14">
        <v>36851.76438072685</v>
      </c>
      <c r="F23" s="14"/>
      <c r="G23" s="14"/>
      <c r="H23" s="30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78" t="s">
        <v>38</v>
      </c>
      <c r="C24" s="131">
        <v>4651.9</v>
      </c>
      <c r="D24" s="131"/>
      <c r="E24" s="14">
        <v>4423.3</v>
      </c>
      <c r="F24" s="14"/>
      <c r="G24" s="14"/>
      <c r="H24" s="30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78" t="s">
        <v>39</v>
      </c>
      <c r="C25" s="131">
        <v>39555.29760282604</v>
      </c>
      <c r="D25" s="131"/>
      <c r="E25" s="14">
        <v>37102.59331841591</v>
      </c>
      <c r="F25" s="14"/>
      <c r="G25" s="14"/>
      <c r="H25" s="30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78" t="s">
        <v>40</v>
      </c>
      <c r="C26" s="131">
        <v>47642.330572130566</v>
      </c>
      <c r="D26" s="131"/>
      <c r="E26" s="14">
        <v>45375.93787293787</v>
      </c>
      <c r="F26" s="14"/>
      <c r="G26" s="14"/>
      <c r="H26" s="30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78" t="s">
        <v>41</v>
      </c>
      <c r="C27" s="131">
        <v>2383.3346153846155</v>
      </c>
      <c r="D27" s="131"/>
      <c r="E27" s="14">
        <v>2204.4792307692305</v>
      </c>
      <c r="F27" s="14"/>
      <c r="G27" s="14"/>
      <c r="H27" s="30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78"/>
      <c r="C28" s="131"/>
      <c r="D28" s="131"/>
      <c r="E28" s="14"/>
      <c r="F28" s="14"/>
      <c r="G28" s="14"/>
      <c r="H28" s="30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0" t="s">
        <v>121</v>
      </c>
      <c r="C29" s="131">
        <v>135707.54633687652</v>
      </c>
      <c r="D29" s="131"/>
      <c r="E29" s="14">
        <v>129986.21964529996</v>
      </c>
      <c r="F29" s="14"/>
      <c r="G29" s="14"/>
      <c r="H29" s="30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8" t="s">
        <v>43</v>
      </c>
      <c r="C30" s="131">
        <v>133631.71262667206</v>
      </c>
      <c r="D30" s="131"/>
      <c r="E30" s="14">
        <v>122594.79412241589</v>
      </c>
      <c r="F30" s="14"/>
      <c r="G30" s="14"/>
      <c r="H30" s="30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8" t="s">
        <v>44</v>
      </c>
      <c r="C31" s="131">
        <v>7491.858585858586</v>
      </c>
      <c r="D31" s="131"/>
      <c r="E31" s="14">
        <v>6991.424242424242</v>
      </c>
      <c r="F31" s="14"/>
      <c r="G31" s="14"/>
      <c r="H31" s="30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8" t="s">
        <v>45</v>
      </c>
      <c r="C32" s="131">
        <v>16026.227586206895</v>
      </c>
      <c r="D32" s="131"/>
      <c r="E32" s="14">
        <v>14939.164367816093</v>
      </c>
      <c r="F32" s="14"/>
      <c r="G32" s="14"/>
      <c r="H32" s="30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8" t="s">
        <v>46</v>
      </c>
      <c r="C33" s="131">
        <v>2788.35</v>
      </c>
      <c r="D33" s="131"/>
      <c r="E33" s="14">
        <v>2586.5</v>
      </c>
      <c r="F33" s="14"/>
      <c r="G33" s="14"/>
      <c r="H33" s="30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8"/>
      <c r="C34" s="131"/>
      <c r="D34" s="131"/>
      <c r="E34" s="14"/>
      <c r="F34" s="14"/>
      <c r="G34" s="14"/>
      <c r="H34" s="30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78" t="s">
        <v>47</v>
      </c>
      <c r="C35" s="131">
        <v>4347.3</v>
      </c>
      <c r="D35" s="131"/>
      <c r="E35" s="14">
        <v>4130.2</v>
      </c>
      <c r="F35" s="14"/>
      <c r="G35" s="14"/>
      <c r="H35" s="30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8" t="s">
        <v>48</v>
      </c>
      <c r="C36" s="131">
        <v>20726.934259259262</v>
      </c>
      <c r="D36" s="131"/>
      <c r="E36" s="14">
        <v>19853.23761574074</v>
      </c>
      <c r="F36" s="14"/>
      <c r="G36" s="14"/>
      <c r="H36" s="30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8" t="s">
        <v>49</v>
      </c>
      <c r="C37" s="131">
        <v>14218.46820083682</v>
      </c>
      <c r="D37" s="131"/>
      <c r="E37" s="14">
        <v>13211.518410041841</v>
      </c>
      <c r="F37" s="14"/>
      <c r="G37" s="14"/>
      <c r="H37" s="30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9" t="s">
        <v>50</v>
      </c>
      <c r="B38" s="15"/>
      <c r="C38" s="133">
        <v>6588.95</v>
      </c>
      <c r="D38" s="133"/>
      <c r="E38" s="15">
        <v>6187.4</v>
      </c>
      <c r="F38" s="14"/>
      <c r="G38" s="14"/>
      <c r="H38" s="30"/>
      <c r="I38" s="14"/>
      <c r="J38" s="14"/>
      <c r="K38" s="14"/>
      <c r="L38" s="14"/>
      <c r="M38" s="14"/>
      <c r="N38" s="14"/>
      <c r="O38" s="14"/>
      <c r="P38" s="14"/>
    </row>
    <row r="39" spans="1:6" ht="12.75">
      <c r="A39" s="3" t="s">
        <v>110</v>
      </c>
      <c r="D39" s="30"/>
      <c r="F39" s="16"/>
    </row>
    <row r="40" spans="1:6" ht="12.75">
      <c r="A40" s="26"/>
      <c r="B40" s="26"/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   10 / 2007&amp;C- 11 -&amp;R&amp;"Arial,Italic"&amp;9Selected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A1">
      <selection activeCell="F43" sqref="F43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7.7109375" style="16" bestFit="1" customWidth="1"/>
    <col min="4" max="4" width="13.140625" style="16" customWidth="1"/>
    <col min="5" max="5" width="13.00390625" style="16" customWidth="1"/>
    <col min="6" max="7" width="15.00390625" style="16" bestFit="1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9.140625" style="16" customWidth="1"/>
    <col min="13" max="13" width="14.28125" style="16" customWidth="1"/>
    <col min="14" max="14" width="13.2812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3.00390625" style="16" customWidth="1"/>
    <col min="20" max="20" width="13.421875" style="16" bestFit="1" customWidth="1"/>
    <col min="21" max="21" width="13.28125" style="16" bestFit="1" customWidth="1"/>
    <col min="22" max="22" width="11.00390625" style="16" customWidth="1"/>
    <col min="23" max="23" width="13.421875" style="16" customWidth="1"/>
    <col min="24" max="16384" width="9.140625" style="16" customWidth="1"/>
  </cols>
  <sheetData>
    <row r="1" spans="1:22" ht="12.75">
      <c r="A1" s="244" t="s">
        <v>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93"/>
      <c r="M1" s="244" t="s">
        <v>96</v>
      </c>
      <c r="N1" s="244"/>
      <c r="O1" s="244"/>
      <c r="P1" s="244"/>
      <c r="Q1" s="244"/>
      <c r="R1" s="244"/>
      <c r="S1" s="244"/>
      <c r="T1" s="244"/>
      <c r="U1" s="244"/>
      <c r="V1" s="244"/>
    </row>
    <row r="2" spans="1:22" ht="12.75">
      <c r="A2" s="93"/>
      <c r="B2" s="18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2.75">
      <c r="A3" s="244" t="s">
        <v>164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23"/>
      <c r="M3" s="244" t="s">
        <v>164</v>
      </c>
      <c r="N3" s="244"/>
      <c r="O3" s="244"/>
      <c r="P3" s="244"/>
      <c r="Q3" s="244"/>
      <c r="R3" s="244"/>
      <c r="S3" s="244"/>
      <c r="T3" s="244"/>
      <c r="U3" s="244"/>
      <c r="V3" s="244"/>
    </row>
    <row r="4" spans="1:22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23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3.5" customHeight="1" thickTop="1">
      <c r="A5" s="123"/>
      <c r="B5" s="123"/>
      <c r="C5" s="123"/>
      <c r="D5" s="123"/>
      <c r="E5" s="123"/>
      <c r="F5" s="123"/>
      <c r="G5" s="123"/>
      <c r="H5" s="123"/>
      <c r="I5" s="123"/>
      <c r="J5" s="112"/>
      <c r="K5" s="112"/>
      <c r="L5" s="112"/>
      <c r="M5" s="123"/>
      <c r="N5" s="112"/>
      <c r="O5" s="112"/>
      <c r="P5" s="112"/>
      <c r="Q5" s="112"/>
      <c r="R5" s="245" t="s">
        <v>165</v>
      </c>
      <c r="S5" s="245" t="s">
        <v>166</v>
      </c>
      <c r="T5" s="212" t="s">
        <v>99</v>
      </c>
      <c r="U5" s="213"/>
      <c r="V5" s="213"/>
    </row>
    <row r="6" spans="1:22" s="59" customFormat="1" ht="12.75">
      <c r="A6" s="143"/>
      <c r="B6" s="134"/>
      <c r="C6" s="134"/>
      <c r="D6" s="235" t="s">
        <v>72</v>
      </c>
      <c r="E6" s="235"/>
      <c r="F6" s="235"/>
      <c r="G6" s="235"/>
      <c r="H6" s="235"/>
      <c r="I6" s="235"/>
      <c r="J6" s="235"/>
      <c r="K6" s="235"/>
      <c r="L6" s="112"/>
      <c r="M6" s="143"/>
      <c r="N6" s="235" t="s">
        <v>97</v>
      </c>
      <c r="O6" s="235"/>
      <c r="P6" s="235"/>
      <c r="Q6" s="235"/>
      <c r="R6" s="222"/>
      <c r="S6" s="222"/>
      <c r="T6" s="214"/>
      <c r="U6" s="214"/>
      <c r="V6" s="214"/>
    </row>
    <row r="7" spans="1:22" s="59" customFormat="1" ht="12.75">
      <c r="A7" s="187" t="s">
        <v>86</v>
      </c>
      <c r="B7" s="112" t="s">
        <v>55</v>
      </c>
      <c r="C7" s="112" t="s">
        <v>56</v>
      </c>
      <c r="D7" s="134"/>
      <c r="E7" s="134"/>
      <c r="F7" s="134"/>
      <c r="G7" s="112"/>
      <c r="H7" s="112" t="s">
        <v>12</v>
      </c>
      <c r="I7" s="112"/>
      <c r="J7" s="112" t="s">
        <v>12</v>
      </c>
      <c r="K7" s="112"/>
      <c r="L7" s="112"/>
      <c r="M7" s="143" t="s">
        <v>86</v>
      </c>
      <c r="N7" s="112"/>
      <c r="O7" s="112"/>
      <c r="P7" s="112"/>
      <c r="Q7" s="112" t="s">
        <v>54</v>
      </c>
      <c r="R7" s="222"/>
      <c r="S7" s="222"/>
      <c r="T7" s="214"/>
      <c r="U7" s="214"/>
      <c r="V7" s="214"/>
    </row>
    <row r="8" spans="1:22" s="59" customFormat="1" ht="12.75">
      <c r="A8" s="187" t="s">
        <v>11</v>
      </c>
      <c r="B8" s="112" t="s">
        <v>167</v>
      </c>
      <c r="C8" s="112" t="s">
        <v>98</v>
      </c>
      <c r="D8" s="112"/>
      <c r="E8" s="112" t="s">
        <v>2</v>
      </c>
      <c r="F8" s="112"/>
      <c r="G8" s="112" t="s">
        <v>10</v>
      </c>
      <c r="H8" s="112" t="s">
        <v>14</v>
      </c>
      <c r="I8" s="112" t="s">
        <v>16</v>
      </c>
      <c r="J8" s="112" t="s">
        <v>17</v>
      </c>
      <c r="K8" s="112" t="s">
        <v>85</v>
      </c>
      <c r="L8" s="112"/>
      <c r="M8" s="143" t="s">
        <v>11</v>
      </c>
      <c r="N8" s="112" t="s">
        <v>77</v>
      </c>
      <c r="O8" s="112" t="s">
        <v>23</v>
      </c>
      <c r="P8" s="112" t="s">
        <v>25</v>
      </c>
      <c r="Q8" s="112" t="s">
        <v>26</v>
      </c>
      <c r="R8" s="222"/>
      <c r="S8" s="222"/>
      <c r="T8" s="215"/>
      <c r="U8" s="215"/>
      <c r="V8" s="215"/>
    </row>
    <row r="9" spans="1:22" s="59" customFormat="1" ht="13.5" thickBot="1">
      <c r="A9" s="188" t="s">
        <v>87</v>
      </c>
      <c r="B9" s="189" t="s">
        <v>168</v>
      </c>
      <c r="C9" s="135" t="s">
        <v>59</v>
      </c>
      <c r="D9" s="135" t="s">
        <v>100</v>
      </c>
      <c r="E9" s="135" t="s">
        <v>100</v>
      </c>
      <c r="F9" s="190" t="s">
        <v>101</v>
      </c>
      <c r="G9" s="135" t="s">
        <v>11</v>
      </c>
      <c r="H9" s="135" t="s">
        <v>15</v>
      </c>
      <c r="I9" s="135" t="s">
        <v>15</v>
      </c>
      <c r="J9" s="135" t="s">
        <v>18</v>
      </c>
      <c r="K9" s="135" t="s">
        <v>20</v>
      </c>
      <c r="L9" s="112"/>
      <c r="M9" s="147" t="s">
        <v>87</v>
      </c>
      <c r="N9" s="135" t="s">
        <v>20</v>
      </c>
      <c r="O9" s="135" t="s">
        <v>24</v>
      </c>
      <c r="P9" s="135" t="s">
        <v>15</v>
      </c>
      <c r="Q9" s="135" t="s">
        <v>27</v>
      </c>
      <c r="R9" s="223"/>
      <c r="S9" s="223"/>
      <c r="T9" s="135" t="s">
        <v>102</v>
      </c>
      <c r="U9" s="135" t="s">
        <v>103</v>
      </c>
      <c r="V9" s="135" t="s">
        <v>8</v>
      </c>
    </row>
    <row r="10" spans="1:22" s="192" customFormat="1" ht="12.75">
      <c r="A10" s="143" t="s">
        <v>52</v>
      </c>
      <c r="B10" s="160">
        <f>SUM(B12:B39)</f>
        <v>10433413851.210001</v>
      </c>
      <c r="C10" s="191">
        <f>SUM(C12:C39)</f>
        <v>9097958741.509998</v>
      </c>
      <c r="D10" s="160">
        <f>SUM(D12:D39)</f>
        <v>269142779.04</v>
      </c>
      <c r="E10" s="160">
        <f aca="true" t="shared" si="0" ref="E10:K10">SUM(E12:E39)</f>
        <v>603868637.6800001</v>
      </c>
      <c r="F10" s="160">
        <f t="shared" si="0"/>
        <v>3793560000.5999994</v>
      </c>
      <c r="G10" s="160">
        <f t="shared" si="0"/>
        <v>1138655990.2500002</v>
      </c>
      <c r="H10" s="160">
        <f t="shared" si="0"/>
        <v>52942935.900000006</v>
      </c>
      <c r="I10" s="160">
        <f t="shared" si="0"/>
        <v>46956665.86999999</v>
      </c>
      <c r="J10" s="160">
        <f t="shared" si="0"/>
        <v>432480744.3899999</v>
      </c>
      <c r="K10" s="160">
        <f t="shared" si="0"/>
        <v>589271065.9299998</v>
      </c>
      <c r="L10" s="160"/>
      <c r="M10" s="161" t="s">
        <v>52</v>
      </c>
      <c r="N10" s="160">
        <f aca="true" t="shared" si="1" ref="N10:V10">SUM(N12:N39)</f>
        <v>177726450.18</v>
      </c>
      <c r="O10" s="160">
        <f t="shared" si="1"/>
        <v>1956086607.2799997</v>
      </c>
      <c r="P10" s="160">
        <f t="shared" si="1"/>
        <v>15246430.33</v>
      </c>
      <c r="Q10" s="160">
        <f t="shared" si="1"/>
        <v>22020434.06</v>
      </c>
      <c r="R10" s="160">
        <f t="shared" si="1"/>
        <v>272945194.38000005</v>
      </c>
      <c r="S10" s="160">
        <f t="shared" si="1"/>
        <v>941005988.01</v>
      </c>
      <c r="T10" s="160">
        <f t="shared" si="1"/>
        <v>118700808.31</v>
      </c>
      <c r="U10" s="160">
        <f t="shared" si="1"/>
        <v>199501370.36</v>
      </c>
      <c r="V10" s="160">
        <f t="shared" si="1"/>
        <v>2803119</v>
      </c>
    </row>
    <row r="11" spans="1:22" ht="12.75">
      <c r="A11" s="143"/>
      <c r="B11" s="143"/>
      <c r="C11" s="143"/>
      <c r="D11" s="123"/>
      <c r="E11" s="123"/>
      <c r="F11" s="123"/>
      <c r="G11" s="123"/>
      <c r="H11" s="123"/>
      <c r="I11" s="123"/>
      <c r="J11" s="123"/>
      <c r="K11" s="123"/>
      <c r="L11" s="123"/>
      <c r="M11" s="143"/>
      <c r="N11" s="93"/>
      <c r="O11" s="93"/>
      <c r="P11" s="93"/>
      <c r="Q11" s="93"/>
      <c r="R11" s="93"/>
      <c r="S11" s="93"/>
      <c r="T11" s="93"/>
      <c r="U11" s="93"/>
      <c r="V11" s="93"/>
    </row>
    <row r="12" spans="1:22" ht="12.75">
      <c r="A12" s="143" t="s">
        <v>28</v>
      </c>
      <c r="B12" s="143">
        <f aca="true" t="shared" si="2" ref="B12:B39">+C12+R12+S12+T12+V12</f>
        <v>119301968.79000002</v>
      </c>
      <c r="C12" s="143">
        <f>SUM(D12:Q12)</f>
        <v>99934864.51000002</v>
      </c>
      <c r="D12" s="123">
        <v>2134297.54</v>
      </c>
      <c r="E12" s="123">
        <v>5351970.69</v>
      </c>
      <c r="F12" s="125">
        <v>41589515.30000001</v>
      </c>
      <c r="G12" s="123">
        <v>13147433.809999999</v>
      </c>
      <c r="H12" s="123">
        <v>557409.52</v>
      </c>
      <c r="I12" s="123">
        <v>553575.4</v>
      </c>
      <c r="J12" s="123">
        <v>5112335.98</v>
      </c>
      <c r="K12" s="123">
        <v>6990627.47</v>
      </c>
      <c r="L12" s="123"/>
      <c r="M12" s="143" t="s">
        <v>28</v>
      </c>
      <c r="N12" s="93">
        <v>1436010.65</v>
      </c>
      <c r="O12" s="93">
        <v>22842838.77</v>
      </c>
      <c r="P12" s="93">
        <v>0</v>
      </c>
      <c r="Q12" s="124">
        <v>218849.38</v>
      </c>
      <c r="R12" s="123">
        <v>5125443.65</v>
      </c>
      <c r="S12" s="93">
        <v>13872646.629999999</v>
      </c>
      <c r="T12" s="93">
        <v>369014</v>
      </c>
      <c r="U12" s="93">
        <v>1235005</v>
      </c>
      <c r="V12" s="93">
        <v>0</v>
      </c>
    </row>
    <row r="13" spans="1:22" ht="12.75">
      <c r="A13" s="143" t="s">
        <v>29</v>
      </c>
      <c r="B13" s="143">
        <f t="shared" si="2"/>
        <v>840121586.0699999</v>
      </c>
      <c r="C13" s="143">
        <f>SUM(D13:Q13)</f>
        <v>732747201.0699999</v>
      </c>
      <c r="D13" s="123">
        <v>20973294.03</v>
      </c>
      <c r="E13" s="123">
        <v>50428281.48</v>
      </c>
      <c r="F13" s="123">
        <v>304816381.41999996</v>
      </c>
      <c r="G13" s="123">
        <v>86085852.28</v>
      </c>
      <c r="H13" s="123">
        <v>2720016</v>
      </c>
      <c r="I13" s="123">
        <v>0</v>
      </c>
      <c r="J13" s="123">
        <v>34772156</v>
      </c>
      <c r="K13" s="123">
        <v>48003579.54000001</v>
      </c>
      <c r="L13" s="123"/>
      <c r="M13" s="143" t="s">
        <v>29</v>
      </c>
      <c r="N13" s="93">
        <v>11184930.59</v>
      </c>
      <c r="O13" s="93">
        <v>171079462.73000002</v>
      </c>
      <c r="P13" s="93">
        <v>170765</v>
      </c>
      <c r="Q13" s="93">
        <v>2512482</v>
      </c>
      <c r="R13" s="123">
        <v>18153997</v>
      </c>
      <c r="S13" s="93">
        <v>79120257</v>
      </c>
      <c r="T13" s="93">
        <v>10100131</v>
      </c>
      <c r="U13" s="93">
        <v>18135274</v>
      </c>
      <c r="V13" s="93">
        <v>0</v>
      </c>
    </row>
    <row r="14" spans="1:22" ht="12.75">
      <c r="A14" s="123" t="s">
        <v>51</v>
      </c>
      <c r="B14" s="143">
        <f t="shared" si="2"/>
        <v>1068652694.3400002</v>
      </c>
      <c r="C14" s="143">
        <f>SUM(D14:Q14)</f>
        <v>985440127.7500001</v>
      </c>
      <c r="D14" s="123">
        <v>61061190.54</v>
      </c>
      <c r="E14" s="123">
        <v>61441590.580000006</v>
      </c>
      <c r="F14" s="123">
        <v>371594543.48</v>
      </c>
      <c r="G14" s="123">
        <v>177693257.09</v>
      </c>
      <c r="H14" s="123">
        <v>9292555.010000002</v>
      </c>
      <c r="I14" s="123">
        <v>2112935.46</v>
      </c>
      <c r="J14" s="123">
        <v>29993274.37</v>
      </c>
      <c r="K14" s="123">
        <v>68030973.44</v>
      </c>
      <c r="L14" s="123"/>
      <c r="M14" s="123" t="s">
        <v>51</v>
      </c>
      <c r="N14" s="93">
        <v>15145536.450000001</v>
      </c>
      <c r="O14" s="93">
        <v>187251971.29</v>
      </c>
      <c r="P14" s="93">
        <v>458114.58</v>
      </c>
      <c r="Q14" s="93">
        <v>1364185.46</v>
      </c>
      <c r="R14" s="123">
        <v>29888058.310000002</v>
      </c>
      <c r="S14" s="93">
        <v>50165410.74</v>
      </c>
      <c r="T14" s="93">
        <v>3159097.54</v>
      </c>
      <c r="U14" s="93">
        <v>4390000</v>
      </c>
      <c r="V14" s="93">
        <v>0</v>
      </c>
    </row>
    <row r="15" spans="1:22" ht="12.75">
      <c r="A15" s="123" t="s">
        <v>30</v>
      </c>
      <c r="B15" s="143">
        <f t="shared" si="2"/>
        <v>1216816755.39</v>
      </c>
      <c r="C15" s="143">
        <f>SUM(D15:Q15)</f>
        <v>1106375967.39</v>
      </c>
      <c r="D15" s="123">
        <v>34792559.2</v>
      </c>
      <c r="E15" s="123">
        <v>67057843.31</v>
      </c>
      <c r="F15" s="123">
        <v>445978903.34000003</v>
      </c>
      <c r="G15" s="123">
        <v>142443850.76999998</v>
      </c>
      <c r="H15" s="123">
        <v>6572846.8100000005</v>
      </c>
      <c r="I15" s="123">
        <v>12496423.21</v>
      </c>
      <c r="J15" s="123">
        <v>42407318.27</v>
      </c>
      <c r="K15" s="123">
        <v>71930890</v>
      </c>
      <c r="L15" s="123"/>
      <c r="M15" s="123" t="s">
        <v>30</v>
      </c>
      <c r="N15" s="93">
        <v>22085014.92</v>
      </c>
      <c r="O15" s="93">
        <v>256978653.41</v>
      </c>
      <c r="P15" s="93">
        <v>613745.15</v>
      </c>
      <c r="Q15" s="93">
        <v>3017919</v>
      </c>
      <c r="R15" s="123">
        <v>31989124</v>
      </c>
      <c r="S15" s="93">
        <v>66240727</v>
      </c>
      <c r="T15" s="93">
        <v>12210937</v>
      </c>
      <c r="U15" s="93">
        <v>11369000</v>
      </c>
      <c r="V15" s="93">
        <v>0</v>
      </c>
    </row>
    <row r="16" spans="1:22" ht="12.75">
      <c r="A16" s="123" t="s">
        <v>31</v>
      </c>
      <c r="B16" s="143">
        <f t="shared" si="2"/>
        <v>187220335.92000002</v>
      </c>
      <c r="C16" s="143">
        <f>SUM(D16:Q16)</f>
        <v>170226196.41</v>
      </c>
      <c r="D16" s="123">
        <v>4292538.11</v>
      </c>
      <c r="E16" s="123">
        <v>9725960.72</v>
      </c>
      <c r="F16" s="123">
        <v>74913358.06</v>
      </c>
      <c r="G16" s="123">
        <v>18668617.150000006</v>
      </c>
      <c r="H16" s="123">
        <v>1109326.17</v>
      </c>
      <c r="I16" s="123">
        <v>937360.45</v>
      </c>
      <c r="J16" s="123">
        <v>9695600.429999998</v>
      </c>
      <c r="K16" s="123">
        <v>13018040.510000002</v>
      </c>
      <c r="L16" s="93"/>
      <c r="M16" s="123" t="s">
        <v>31</v>
      </c>
      <c r="N16" s="93">
        <v>2926161.99</v>
      </c>
      <c r="O16" s="93">
        <v>32956960.95</v>
      </c>
      <c r="P16" s="93">
        <v>1232801.44</v>
      </c>
      <c r="Q16" s="93">
        <v>749470.43</v>
      </c>
      <c r="R16" s="123">
        <v>5083045.33</v>
      </c>
      <c r="S16" s="93">
        <v>10303416.18</v>
      </c>
      <c r="T16" s="93">
        <v>1607678</v>
      </c>
      <c r="U16" s="93">
        <v>3723722</v>
      </c>
      <c r="V16" s="93">
        <v>0</v>
      </c>
    </row>
    <row r="17" spans="1:22" ht="12.75">
      <c r="A17" s="123"/>
      <c r="B17" s="143"/>
      <c r="C17" s="143"/>
      <c r="E17" s="123"/>
      <c r="H17" s="123"/>
      <c r="I17" s="123"/>
      <c r="M17" s="93"/>
      <c r="N17" s="123"/>
      <c r="Q17" s="93"/>
      <c r="R17" s="93"/>
      <c r="S17" s="123"/>
      <c r="T17" s="93"/>
      <c r="U17" s="93"/>
      <c r="V17" s="93"/>
    </row>
    <row r="18" spans="1:22" ht="12.75">
      <c r="A18" s="123" t="s">
        <v>32</v>
      </c>
      <c r="B18" s="143">
        <f t="shared" si="2"/>
        <v>63231484.059999995</v>
      </c>
      <c r="C18" s="143">
        <f>SUM(D18:Q18)</f>
        <v>50262293.87</v>
      </c>
      <c r="D18" s="123">
        <v>1219246</v>
      </c>
      <c r="E18" s="123">
        <v>3619902.95</v>
      </c>
      <c r="F18" s="123">
        <v>22130667.980000004</v>
      </c>
      <c r="G18" s="123">
        <v>4854551.63</v>
      </c>
      <c r="H18" s="123">
        <v>740576</v>
      </c>
      <c r="I18" s="123">
        <v>425286.65</v>
      </c>
      <c r="J18" s="123">
        <v>3107746.57</v>
      </c>
      <c r="K18" s="123">
        <v>2777204.77</v>
      </c>
      <c r="L18" s="93"/>
      <c r="M18" s="123" t="s">
        <v>32</v>
      </c>
      <c r="N18" s="93">
        <v>516016.4</v>
      </c>
      <c r="O18" s="93">
        <v>10612465.91</v>
      </c>
      <c r="P18" s="93">
        <v>22765.51</v>
      </c>
      <c r="Q18" s="93">
        <v>235863.5</v>
      </c>
      <c r="R18" s="123">
        <v>2041558.23</v>
      </c>
      <c r="S18" s="93">
        <v>10521168.11</v>
      </c>
      <c r="T18" s="93">
        <v>406463.85</v>
      </c>
      <c r="U18" s="93">
        <v>768855.88</v>
      </c>
      <c r="V18" s="93">
        <v>0</v>
      </c>
    </row>
    <row r="19" spans="1:22" ht="12.75">
      <c r="A19" s="123" t="s">
        <v>33</v>
      </c>
      <c r="B19" s="143">
        <f t="shared" si="2"/>
        <v>300409355.3899999</v>
      </c>
      <c r="C19" s="143">
        <f>SUM(D19:Q19)</f>
        <v>274272755.3499999</v>
      </c>
      <c r="D19" s="123">
        <v>5128268.62</v>
      </c>
      <c r="E19" s="123">
        <v>20366287.94</v>
      </c>
      <c r="F19" s="123">
        <v>118318464.09999998</v>
      </c>
      <c r="G19" s="123">
        <v>29909361.07</v>
      </c>
      <c r="H19" s="123">
        <v>1179554.11</v>
      </c>
      <c r="I19" s="123">
        <v>2391323.16</v>
      </c>
      <c r="J19" s="123">
        <v>16462296.900000002</v>
      </c>
      <c r="K19" s="123">
        <v>20610338.51</v>
      </c>
      <c r="L19" s="93"/>
      <c r="M19" s="123" t="s">
        <v>33</v>
      </c>
      <c r="N19" s="93">
        <v>6974746.47</v>
      </c>
      <c r="O19" s="93">
        <v>51630780.93</v>
      </c>
      <c r="P19" s="93">
        <v>287255.89</v>
      </c>
      <c r="Q19" s="93">
        <v>1014077.65</v>
      </c>
      <c r="R19" s="123">
        <v>6288082.699999999</v>
      </c>
      <c r="S19" s="93">
        <v>17526653.869999997</v>
      </c>
      <c r="T19" s="93">
        <v>2321863.47</v>
      </c>
      <c r="U19" s="93">
        <v>6328440.85</v>
      </c>
      <c r="V19" s="93">
        <v>0</v>
      </c>
    </row>
    <row r="20" spans="1:22" ht="12.75">
      <c r="A20" s="123" t="s">
        <v>34</v>
      </c>
      <c r="B20" s="193">
        <f t="shared" si="2"/>
        <v>184066089.12</v>
      </c>
      <c r="C20" s="143">
        <f>SUM(D20:Q20)</f>
        <v>155694307.64000002</v>
      </c>
      <c r="D20" s="123">
        <v>3810318.56</v>
      </c>
      <c r="E20" s="123">
        <v>11701656.549999999</v>
      </c>
      <c r="F20" s="123">
        <v>64109941.71000001</v>
      </c>
      <c r="G20" s="123">
        <v>20631439.919999998</v>
      </c>
      <c r="H20" s="123">
        <v>741103.76</v>
      </c>
      <c r="I20" s="123">
        <v>1365812.97</v>
      </c>
      <c r="J20" s="123">
        <v>8113015.96</v>
      </c>
      <c r="K20" s="123">
        <v>9883587.42</v>
      </c>
      <c r="L20" s="93"/>
      <c r="M20" s="123" t="s">
        <v>34</v>
      </c>
      <c r="N20" s="93">
        <v>3894402.01</v>
      </c>
      <c r="O20" s="93">
        <v>30965969.98</v>
      </c>
      <c r="P20" s="93">
        <v>359832.25</v>
      </c>
      <c r="Q20" s="93">
        <v>117226.55</v>
      </c>
      <c r="R20" s="123">
        <v>5326340.01</v>
      </c>
      <c r="S20" s="93">
        <v>21117050.47</v>
      </c>
      <c r="T20" s="93">
        <v>1928391</v>
      </c>
      <c r="U20" s="93">
        <v>3755723</v>
      </c>
      <c r="V20" s="93">
        <v>0</v>
      </c>
    </row>
    <row r="21" spans="1:22" ht="12.75">
      <c r="A21" s="123" t="s">
        <v>35</v>
      </c>
      <c r="B21" s="193">
        <f t="shared" si="2"/>
        <v>293864894.24</v>
      </c>
      <c r="C21" s="143">
        <f>SUM(D21:Q21)</f>
        <v>249166390.93000004</v>
      </c>
      <c r="D21" s="123">
        <v>6356599.69</v>
      </c>
      <c r="E21" s="123">
        <v>17676539.700000003</v>
      </c>
      <c r="F21" s="123">
        <v>109179784.71000002</v>
      </c>
      <c r="G21" s="123">
        <v>24013341.47</v>
      </c>
      <c r="H21" s="123">
        <v>2632330.72</v>
      </c>
      <c r="I21" s="123">
        <v>1912878.13</v>
      </c>
      <c r="J21" s="123">
        <v>16951736.21</v>
      </c>
      <c r="K21" s="123">
        <v>17712241.080000002</v>
      </c>
      <c r="L21" s="93"/>
      <c r="M21" s="123" t="s">
        <v>35</v>
      </c>
      <c r="N21" s="93">
        <v>6305893.970000001</v>
      </c>
      <c r="O21" s="93">
        <v>42277081.37</v>
      </c>
      <c r="P21" s="93">
        <v>1797529.23</v>
      </c>
      <c r="Q21" s="93">
        <v>2350434.65</v>
      </c>
      <c r="R21" s="123">
        <v>8502441.87</v>
      </c>
      <c r="S21" s="93">
        <v>35274383.44</v>
      </c>
      <c r="T21" s="93">
        <v>921678</v>
      </c>
      <c r="U21" s="93">
        <v>3720095</v>
      </c>
      <c r="V21" s="93">
        <v>0</v>
      </c>
    </row>
    <row r="22" spans="1:22" ht="12.75">
      <c r="A22" s="123" t="s">
        <v>36</v>
      </c>
      <c r="B22" s="193">
        <f t="shared" si="2"/>
        <v>52471852.84</v>
      </c>
      <c r="C22" s="143">
        <f>SUM(D22:Q22)</f>
        <v>47401687.970000006</v>
      </c>
      <c r="D22" s="123">
        <v>1142457.07</v>
      </c>
      <c r="E22" s="123">
        <v>3723341.68</v>
      </c>
      <c r="F22" s="123">
        <v>20786097.889999997</v>
      </c>
      <c r="G22" s="123">
        <v>4233739.14</v>
      </c>
      <c r="H22" s="123">
        <v>456592.36</v>
      </c>
      <c r="I22" s="123">
        <v>337898.95</v>
      </c>
      <c r="J22" s="123">
        <v>2801104.05</v>
      </c>
      <c r="K22" s="123">
        <v>2971123.12</v>
      </c>
      <c r="L22" s="93"/>
      <c r="M22" s="123" t="s">
        <v>36</v>
      </c>
      <c r="N22" s="93">
        <v>1329554.84</v>
      </c>
      <c r="O22" s="93">
        <v>9502172.06</v>
      </c>
      <c r="P22" s="93">
        <v>0</v>
      </c>
      <c r="Q22" s="93">
        <v>117606.81</v>
      </c>
      <c r="R22" s="123">
        <v>1941632</v>
      </c>
      <c r="S22" s="93">
        <v>2651167.87</v>
      </c>
      <c r="T22" s="93">
        <v>477365</v>
      </c>
      <c r="U22" s="93">
        <v>1135090</v>
      </c>
      <c r="V22" s="93">
        <v>0</v>
      </c>
    </row>
    <row r="23" spans="1:22" ht="12.75">
      <c r="A23" s="123"/>
      <c r="B23" s="193"/>
      <c r="C23" s="143"/>
      <c r="D23" s="123"/>
      <c r="E23" s="123"/>
      <c r="F23" s="123"/>
      <c r="G23" s="123"/>
      <c r="H23" s="123"/>
      <c r="I23" s="123"/>
      <c r="J23" s="123"/>
      <c r="K23" s="123"/>
      <c r="L23" s="93"/>
      <c r="M23" s="123"/>
      <c r="N23" s="93"/>
      <c r="O23" s="93"/>
      <c r="P23" s="93"/>
      <c r="Q23" s="93"/>
      <c r="R23" s="123"/>
      <c r="S23" s="93"/>
      <c r="T23" s="93"/>
      <c r="U23" s="93"/>
      <c r="V23" s="93"/>
    </row>
    <row r="24" spans="1:22" ht="12.75">
      <c r="A24" s="123" t="s">
        <v>37</v>
      </c>
      <c r="B24" s="193">
        <f t="shared" si="2"/>
        <v>440368365.59000003</v>
      </c>
      <c r="C24" s="143">
        <f>SUM(D24:Q24)</f>
        <v>374013982.59000003</v>
      </c>
      <c r="D24" s="123">
        <v>7057420.6899999995</v>
      </c>
      <c r="E24" s="123">
        <v>29188625.900000002</v>
      </c>
      <c r="F24" s="123">
        <v>165479896.99000004</v>
      </c>
      <c r="G24" s="123">
        <v>34450466.43</v>
      </c>
      <c r="H24" s="123">
        <v>2198519.52</v>
      </c>
      <c r="I24" s="123">
        <v>4107745.52</v>
      </c>
      <c r="J24" s="123">
        <v>17152724.6</v>
      </c>
      <c r="K24" s="123">
        <v>25643451.37</v>
      </c>
      <c r="L24" s="93"/>
      <c r="M24" s="123" t="s">
        <v>37</v>
      </c>
      <c r="N24" s="93">
        <v>9124857.78</v>
      </c>
      <c r="O24" s="93">
        <v>76842131.17999999</v>
      </c>
      <c r="P24" s="93">
        <v>913356.54</v>
      </c>
      <c r="Q24" s="93">
        <v>1854786.07</v>
      </c>
      <c r="R24" s="123">
        <v>9759421</v>
      </c>
      <c r="S24" s="93">
        <v>48926037</v>
      </c>
      <c r="T24" s="93">
        <v>7668925</v>
      </c>
      <c r="U24" s="93">
        <v>20109736</v>
      </c>
      <c r="V24" s="93">
        <v>0</v>
      </c>
    </row>
    <row r="25" spans="1:22" ht="12.75">
      <c r="A25" s="123" t="s">
        <v>38</v>
      </c>
      <c r="B25" s="143">
        <f t="shared" si="2"/>
        <v>49938799.150000006</v>
      </c>
      <c r="C25" s="143">
        <f>SUM(D25:Q25)</f>
        <v>46614618.31</v>
      </c>
      <c r="D25" s="123">
        <v>995291.45</v>
      </c>
      <c r="E25" s="123">
        <v>2456656.76</v>
      </c>
      <c r="F25" s="123">
        <v>20468100.599999998</v>
      </c>
      <c r="G25" s="123">
        <v>3725929.61</v>
      </c>
      <c r="H25" s="123">
        <v>527726.96</v>
      </c>
      <c r="I25" s="123">
        <v>354123.63</v>
      </c>
      <c r="J25" s="123">
        <v>3757110.74</v>
      </c>
      <c r="K25" s="123">
        <v>3367643.38</v>
      </c>
      <c r="L25" s="93"/>
      <c r="M25" s="123" t="s">
        <v>38</v>
      </c>
      <c r="N25" s="93">
        <v>742902.34</v>
      </c>
      <c r="O25" s="93">
        <v>9921415.73</v>
      </c>
      <c r="P25" s="93">
        <v>249043.11</v>
      </c>
      <c r="Q25" s="93">
        <v>48674</v>
      </c>
      <c r="R25" s="123">
        <v>2460115</v>
      </c>
      <c r="S25" s="93">
        <v>768279.39</v>
      </c>
      <c r="T25" s="93">
        <v>95786.45</v>
      </c>
      <c r="U25" s="93">
        <v>144598.63</v>
      </c>
      <c r="V25" s="93">
        <v>0</v>
      </c>
    </row>
    <row r="26" spans="1:22" ht="12.75">
      <c r="A26" s="123" t="s">
        <v>39</v>
      </c>
      <c r="B26" s="143">
        <f t="shared" si="2"/>
        <v>456305251.92</v>
      </c>
      <c r="C26" s="143">
        <f>SUM(D26:Q26)</f>
        <v>375190635.9</v>
      </c>
      <c r="D26" s="123">
        <v>8787645.26</v>
      </c>
      <c r="E26" s="123">
        <v>21975659.66</v>
      </c>
      <c r="F26" s="123">
        <v>160758235.92</v>
      </c>
      <c r="G26" s="123">
        <v>40211800.650000006</v>
      </c>
      <c r="H26" s="123">
        <v>1380318.42</v>
      </c>
      <c r="I26" s="123">
        <v>2602866.29</v>
      </c>
      <c r="J26" s="123">
        <v>20650608.47</v>
      </c>
      <c r="K26" s="123">
        <v>23779648.55</v>
      </c>
      <c r="L26" s="93"/>
      <c r="M26" s="123" t="s">
        <v>39</v>
      </c>
      <c r="N26" s="93">
        <v>9325422.459999999</v>
      </c>
      <c r="O26" s="93">
        <v>83813948.67</v>
      </c>
      <c r="P26" s="93">
        <v>397583.31</v>
      </c>
      <c r="Q26" s="93">
        <v>1506898.24</v>
      </c>
      <c r="R26" s="123">
        <v>12286806.73</v>
      </c>
      <c r="S26" s="93">
        <v>65213286.29</v>
      </c>
      <c r="T26" s="93">
        <v>3614523</v>
      </c>
      <c r="U26" s="93">
        <v>4324923</v>
      </c>
      <c r="V26" s="93">
        <v>0</v>
      </c>
    </row>
    <row r="27" spans="1:22" ht="12.75">
      <c r="A27" s="123" t="s">
        <v>40</v>
      </c>
      <c r="B27" s="143">
        <f t="shared" si="2"/>
        <v>674917568.24</v>
      </c>
      <c r="C27" s="143">
        <f>SUM(D27:Q27)</f>
        <v>548902171.15</v>
      </c>
      <c r="D27" s="123">
        <v>7839379.06</v>
      </c>
      <c r="E27" s="123">
        <v>40013367.53</v>
      </c>
      <c r="F27" s="123">
        <v>232519301.18</v>
      </c>
      <c r="G27" s="123">
        <v>75667634.48000002</v>
      </c>
      <c r="H27" s="123">
        <v>2204320.82</v>
      </c>
      <c r="I27" s="123">
        <v>4059665.97</v>
      </c>
      <c r="J27" s="123">
        <v>26998767.71</v>
      </c>
      <c r="K27" s="123">
        <v>30368517.770000007</v>
      </c>
      <c r="L27" s="93"/>
      <c r="M27" s="123" t="s">
        <v>40</v>
      </c>
      <c r="N27" s="93">
        <v>14086561.14</v>
      </c>
      <c r="O27" s="93">
        <v>109594492.85</v>
      </c>
      <c r="P27" s="93">
        <v>4732845.43</v>
      </c>
      <c r="Q27" s="93">
        <v>817317.21</v>
      </c>
      <c r="R27" s="123">
        <v>11041316.45</v>
      </c>
      <c r="S27" s="93">
        <v>103700395.64</v>
      </c>
      <c r="T27" s="93">
        <v>11273685</v>
      </c>
      <c r="U27" s="93">
        <v>19006025</v>
      </c>
      <c r="V27" s="93">
        <v>0</v>
      </c>
    </row>
    <row r="28" spans="1:22" ht="12.75">
      <c r="A28" s="123" t="s">
        <v>41</v>
      </c>
      <c r="B28" s="143">
        <f t="shared" si="2"/>
        <v>35978318.39</v>
      </c>
      <c r="C28" s="143">
        <f>SUM(D28:Q28)</f>
        <v>27324704.390000004</v>
      </c>
      <c r="D28" s="123">
        <v>1050302.77</v>
      </c>
      <c r="E28" s="123">
        <v>1874872.48</v>
      </c>
      <c r="F28" s="123">
        <v>11632005.84</v>
      </c>
      <c r="G28" s="123">
        <v>2605619.35</v>
      </c>
      <c r="H28" s="123">
        <v>170588.82</v>
      </c>
      <c r="I28" s="123">
        <v>103567.49</v>
      </c>
      <c r="J28" s="123">
        <v>1716540.32</v>
      </c>
      <c r="K28" s="123">
        <v>2024041.6</v>
      </c>
      <c r="L28" s="93"/>
      <c r="M28" s="123" t="s">
        <v>41</v>
      </c>
      <c r="N28" s="93">
        <v>606196</v>
      </c>
      <c r="O28" s="93">
        <v>5405089.12</v>
      </c>
      <c r="P28" s="93">
        <v>28880.6</v>
      </c>
      <c r="Q28" s="93">
        <v>107000</v>
      </c>
      <c r="R28" s="123">
        <v>1094444</v>
      </c>
      <c r="S28" s="93">
        <v>7559170</v>
      </c>
      <c r="T28" s="93">
        <v>0</v>
      </c>
      <c r="U28" s="93">
        <v>0</v>
      </c>
      <c r="V28" s="93">
        <v>0</v>
      </c>
    </row>
    <row r="29" spans="1:22" ht="12.75">
      <c r="A29" s="123"/>
      <c r="B29" s="143"/>
      <c r="C29" s="143"/>
      <c r="D29" s="123"/>
      <c r="E29" s="123"/>
      <c r="F29" s="123"/>
      <c r="G29" s="123"/>
      <c r="H29" s="123"/>
      <c r="I29" s="123"/>
      <c r="J29" s="123"/>
      <c r="K29" s="123"/>
      <c r="L29" s="93"/>
      <c r="M29" s="123"/>
      <c r="N29" s="93"/>
      <c r="O29" s="93"/>
      <c r="P29" s="93"/>
      <c r="Q29" s="93"/>
      <c r="R29" s="123"/>
      <c r="S29" s="93"/>
      <c r="T29" s="93"/>
      <c r="U29" s="93"/>
      <c r="V29" s="93"/>
    </row>
    <row r="30" spans="1:22" ht="12.75">
      <c r="A30" s="123" t="s">
        <v>121</v>
      </c>
      <c r="B30" s="143">
        <f t="shared" si="2"/>
        <v>2064855344.1999998</v>
      </c>
      <c r="C30" s="143">
        <f>SUM(D30:Q30)</f>
        <v>1767545885.9099998</v>
      </c>
      <c r="D30" s="123">
        <v>42276710.010000005</v>
      </c>
      <c r="E30" s="123">
        <v>109546241.13000003</v>
      </c>
      <c r="F30" s="123">
        <v>773637207.5699997</v>
      </c>
      <c r="G30" s="123">
        <v>208211238.27</v>
      </c>
      <c r="H30" s="123">
        <v>9928116.83</v>
      </c>
      <c r="I30" s="123">
        <v>36529.94</v>
      </c>
      <c r="J30" s="123">
        <v>76458231.69999999</v>
      </c>
      <c r="K30" s="123">
        <v>96327983.03999998</v>
      </c>
      <c r="L30" s="93"/>
      <c r="M30" s="123" t="s">
        <v>121</v>
      </c>
      <c r="N30" s="93">
        <v>29526632.23</v>
      </c>
      <c r="O30" s="93">
        <v>419522962.54</v>
      </c>
      <c r="P30" s="93">
        <v>2074032.65</v>
      </c>
      <c r="Q30" s="93">
        <v>0</v>
      </c>
      <c r="R30" s="123">
        <v>40140185.49</v>
      </c>
      <c r="S30" s="93">
        <v>221288130.8</v>
      </c>
      <c r="T30" s="93">
        <v>33078023</v>
      </c>
      <c r="U30" s="93">
        <v>63198718</v>
      </c>
      <c r="V30" s="93">
        <v>2803119</v>
      </c>
    </row>
    <row r="31" spans="1:22" ht="12.75">
      <c r="A31" s="123" t="s">
        <v>43</v>
      </c>
      <c r="B31" s="143">
        <f t="shared" si="2"/>
        <v>1564106889.1000001</v>
      </c>
      <c r="C31" s="143">
        <f>SUM(D31:Q31)</f>
        <v>1365988555.1200001</v>
      </c>
      <c r="D31" s="123">
        <v>42976910.5</v>
      </c>
      <c r="E31" s="123">
        <v>98690393.76000004</v>
      </c>
      <c r="F31" s="123">
        <v>534355521.4699999</v>
      </c>
      <c r="G31" s="123">
        <v>181422328.99999997</v>
      </c>
      <c r="H31" s="123">
        <v>5971443.06</v>
      </c>
      <c r="I31" s="123">
        <v>9122969.99</v>
      </c>
      <c r="J31" s="123">
        <v>77753983.75</v>
      </c>
      <c r="K31" s="123">
        <v>96333986.61</v>
      </c>
      <c r="L31" s="93"/>
      <c r="M31" s="123" t="s">
        <v>43</v>
      </c>
      <c r="N31" s="93">
        <v>28091165.78</v>
      </c>
      <c r="O31" s="93">
        <v>289989264.98</v>
      </c>
      <c r="P31" s="93">
        <v>1280586.22</v>
      </c>
      <c r="Q31" s="93">
        <v>0</v>
      </c>
      <c r="R31" s="123">
        <v>56166336.99999999</v>
      </c>
      <c r="S31" s="93">
        <v>122979723.97999999</v>
      </c>
      <c r="T31" s="93">
        <v>18972273</v>
      </c>
      <c r="U31" s="93">
        <v>18481444</v>
      </c>
      <c r="V31" s="93">
        <v>0</v>
      </c>
    </row>
    <row r="32" spans="1:22" ht="12.75">
      <c r="A32" s="123" t="s">
        <v>44</v>
      </c>
      <c r="B32" s="143">
        <f t="shared" si="2"/>
        <v>82685970.86999997</v>
      </c>
      <c r="C32" s="143">
        <f>SUM(D32:Q32)</f>
        <v>70640615.43999998</v>
      </c>
      <c r="D32" s="123">
        <v>1511439.64</v>
      </c>
      <c r="E32" s="123">
        <v>3963117.36</v>
      </c>
      <c r="F32" s="123">
        <v>31635000.380000003</v>
      </c>
      <c r="G32" s="123">
        <v>7251930.449999999</v>
      </c>
      <c r="H32" s="123">
        <v>415924.79</v>
      </c>
      <c r="I32" s="123">
        <v>506074.11</v>
      </c>
      <c r="J32" s="123">
        <v>4977666.37</v>
      </c>
      <c r="K32" s="123">
        <v>4931824.3</v>
      </c>
      <c r="L32" s="93"/>
      <c r="M32" s="123" t="s">
        <v>44</v>
      </c>
      <c r="N32" s="93">
        <v>1340251.18</v>
      </c>
      <c r="O32" s="93">
        <v>14056001.95</v>
      </c>
      <c r="P32" s="93">
        <v>51384.91</v>
      </c>
      <c r="Q32" s="93">
        <v>0</v>
      </c>
      <c r="R32" s="123">
        <v>1946119.05</v>
      </c>
      <c r="S32" s="93">
        <v>8000178.38</v>
      </c>
      <c r="T32" s="93">
        <v>2099058</v>
      </c>
      <c r="U32" s="93">
        <v>2851644</v>
      </c>
      <c r="V32" s="93">
        <v>0</v>
      </c>
    </row>
    <row r="33" spans="1:22" ht="12.75">
      <c r="A33" s="123" t="s">
        <v>45</v>
      </c>
      <c r="B33" s="143">
        <f t="shared" si="2"/>
        <v>178967585.91000003</v>
      </c>
      <c r="C33" s="143">
        <f>SUM(D33:Q33)</f>
        <v>152037866.58</v>
      </c>
      <c r="D33" s="123">
        <v>3347641.53</v>
      </c>
      <c r="E33" s="123">
        <v>10560774</v>
      </c>
      <c r="F33" s="123">
        <v>62895940.17000001</v>
      </c>
      <c r="G33" s="123">
        <v>16539668.41</v>
      </c>
      <c r="H33" s="123">
        <v>1080222.35</v>
      </c>
      <c r="I33" s="123">
        <v>1320029.52</v>
      </c>
      <c r="J33" s="123">
        <v>10624403.889999999</v>
      </c>
      <c r="K33" s="123">
        <v>10524071.53</v>
      </c>
      <c r="L33" s="93"/>
      <c r="M33" s="123" t="s">
        <v>45</v>
      </c>
      <c r="N33" s="93">
        <v>2979950.88</v>
      </c>
      <c r="O33" s="93">
        <v>31110756.57</v>
      </c>
      <c r="P33" s="93">
        <v>113297.74</v>
      </c>
      <c r="Q33" s="93">
        <v>941109.99</v>
      </c>
      <c r="R33" s="123">
        <v>5085443.28</v>
      </c>
      <c r="S33" s="93">
        <v>19703067.05</v>
      </c>
      <c r="T33" s="93">
        <v>2141209</v>
      </c>
      <c r="U33" s="93">
        <v>3368075</v>
      </c>
      <c r="V33" s="93">
        <v>0</v>
      </c>
    </row>
    <row r="34" spans="1:22" ht="12.75">
      <c r="A34" s="123" t="s">
        <v>46</v>
      </c>
      <c r="B34" s="143">
        <f t="shared" si="2"/>
        <v>36621817.18000001</v>
      </c>
      <c r="C34" s="143">
        <f>SUM(D34:Q34)</f>
        <v>32848576.300000004</v>
      </c>
      <c r="D34" s="123">
        <v>716136.76</v>
      </c>
      <c r="E34" s="123">
        <v>2008029.53</v>
      </c>
      <c r="F34" s="123">
        <v>15177755.05</v>
      </c>
      <c r="G34" s="123">
        <v>2501870.26</v>
      </c>
      <c r="H34" s="123">
        <v>805309.71</v>
      </c>
      <c r="I34" s="123">
        <v>291363.21</v>
      </c>
      <c r="J34" s="123">
        <v>2100342.28</v>
      </c>
      <c r="K34" s="123">
        <v>1982096.12</v>
      </c>
      <c r="L34" s="93"/>
      <c r="M34" s="123" t="s">
        <v>46</v>
      </c>
      <c r="N34" s="93">
        <v>1152790.32</v>
      </c>
      <c r="O34" s="93">
        <v>5863836.7</v>
      </c>
      <c r="P34" s="93">
        <v>0</v>
      </c>
      <c r="Q34" s="93">
        <v>249046.36</v>
      </c>
      <c r="R34" s="123">
        <v>1331273.36</v>
      </c>
      <c r="S34" s="93">
        <v>2336255.52</v>
      </c>
      <c r="T34" s="93">
        <v>105712</v>
      </c>
      <c r="U34" s="93">
        <v>1957282</v>
      </c>
      <c r="V34" s="93">
        <v>0</v>
      </c>
    </row>
    <row r="35" spans="1:22" ht="12.75">
      <c r="A35" s="123"/>
      <c r="B35" s="143"/>
      <c r="C35" s="143"/>
      <c r="D35" s="123"/>
      <c r="E35" s="123"/>
      <c r="F35" s="123"/>
      <c r="G35" s="123"/>
      <c r="H35" s="123"/>
      <c r="I35" s="123"/>
      <c r="J35" s="123"/>
      <c r="K35" s="123"/>
      <c r="L35" s="93"/>
      <c r="M35" s="123"/>
      <c r="N35" s="93"/>
      <c r="O35" s="93"/>
      <c r="P35" s="93"/>
      <c r="Q35" s="93"/>
      <c r="R35" s="123"/>
      <c r="S35" s="93"/>
      <c r="T35" s="93"/>
      <c r="U35" s="93"/>
      <c r="V35" s="93"/>
    </row>
    <row r="36" spans="1:22" ht="12.75">
      <c r="A36" s="123" t="s">
        <v>47</v>
      </c>
      <c r="B36" s="143">
        <f t="shared" si="2"/>
        <v>46882443.11</v>
      </c>
      <c r="C36" s="143">
        <f>SUM(D36:Q36)</f>
        <v>42922657.45</v>
      </c>
      <c r="D36" s="123">
        <v>1058865.34</v>
      </c>
      <c r="E36" s="123">
        <v>3237078.38</v>
      </c>
      <c r="F36" s="123">
        <v>19290789.400000002</v>
      </c>
      <c r="G36" s="123">
        <v>3317098.64</v>
      </c>
      <c r="H36" s="123">
        <v>150355.16</v>
      </c>
      <c r="I36" s="123">
        <v>0</v>
      </c>
      <c r="J36" s="123">
        <v>1768495.23</v>
      </c>
      <c r="K36" s="123">
        <v>3138597.64</v>
      </c>
      <c r="L36" s="93"/>
      <c r="M36" s="123" t="s">
        <v>47</v>
      </c>
      <c r="N36" s="93">
        <v>948525.1</v>
      </c>
      <c r="O36" s="93">
        <v>10012852.559999999</v>
      </c>
      <c r="P36" s="93">
        <v>0</v>
      </c>
      <c r="Q36" s="93">
        <v>0</v>
      </c>
      <c r="R36" s="123">
        <v>1579904.94</v>
      </c>
      <c r="S36" s="93">
        <v>1319171.72</v>
      </c>
      <c r="T36" s="93">
        <v>1060709</v>
      </c>
      <c r="U36" s="93">
        <v>967590</v>
      </c>
      <c r="V36" s="93">
        <v>0</v>
      </c>
    </row>
    <row r="37" spans="1:22" ht="12.75">
      <c r="A37" s="123" t="s">
        <v>48</v>
      </c>
      <c r="B37" s="193">
        <f t="shared" si="2"/>
        <v>217420877.9</v>
      </c>
      <c r="C37" s="193">
        <f>SUM(D37:Q37)</f>
        <v>198228388.9</v>
      </c>
      <c r="D37" s="123">
        <v>5538251.079999999</v>
      </c>
      <c r="E37" s="123">
        <v>13493154.36</v>
      </c>
      <c r="F37" s="123">
        <v>90525631.85</v>
      </c>
      <c r="G37" s="123">
        <v>20349320.919999998</v>
      </c>
      <c r="H37" s="123">
        <v>799083.11</v>
      </c>
      <c r="I37" s="123">
        <v>140983.12</v>
      </c>
      <c r="J37" s="123">
        <v>8430241.25</v>
      </c>
      <c r="K37" s="123">
        <v>14795067.549999999</v>
      </c>
      <c r="L37" s="93"/>
      <c r="M37" s="123" t="s">
        <v>48</v>
      </c>
      <c r="N37" s="93">
        <v>5282536.94</v>
      </c>
      <c r="O37" s="93">
        <v>38216232.28</v>
      </c>
      <c r="P37" s="93">
        <v>228138.44</v>
      </c>
      <c r="Q37" s="93">
        <v>429748</v>
      </c>
      <c r="R37" s="123">
        <v>7820905</v>
      </c>
      <c r="S37" s="93">
        <v>9725994</v>
      </c>
      <c r="T37" s="93">
        <v>1645590</v>
      </c>
      <c r="U37" s="93">
        <v>3775385</v>
      </c>
      <c r="V37" s="93">
        <v>0</v>
      </c>
    </row>
    <row r="38" spans="1:22" ht="12.75">
      <c r="A38" s="123" t="s">
        <v>49</v>
      </c>
      <c r="B38" s="143">
        <f t="shared" si="2"/>
        <v>163271309.89999998</v>
      </c>
      <c r="C38" s="193">
        <f>SUM(D38:Q38)</f>
        <v>143591761.42</v>
      </c>
      <c r="D38" s="123">
        <v>3766376.11</v>
      </c>
      <c r="E38" s="123">
        <v>10194667.100000001</v>
      </c>
      <c r="F38" s="123">
        <v>63280582.989999995</v>
      </c>
      <c r="G38" s="123">
        <v>13316113.659999996</v>
      </c>
      <c r="H38" s="123">
        <v>1096276.86</v>
      </c>
      <c r="I38" s="123">
        <v>1080318.94</v>
      </c>
      <c r="J38" s="123">
        <v>6391500.65</v>
      </c>
      <c r="K38" s="123">
        <v>8561725.89</v>
      </c>
      <c r="L38" s="93"/>
      <c r="M38" s="123" t="s">
        <v>49</v>
      </c>
      <c r="N38" s="93">
        <v>1900164.63</v>
      </c>
      <c r="O38" s="93">
        <v>29952263.87</v>
      </c>
      <c r="P38" s="93">
        <v>168446.55</v>
      </c>
      <c r="Q38" s="93">
        <v>3883324.17</v>
      </c>
      <c r="R38" s="123">
        <v>5456016.48</v>
      </c>
      <c r="S38" s="93">
        <v>12045923</v>
      </c>
      <c r="T38" s="93">
        <v>2177609</v>
      </c>
      <c r="U38" s="93">
        <v>4609508</v>
      </c>
      <c r="V38" s="93">
        <v>0</v>
      </c>
    </row>
    <row r="39" spans="1:22" ht="12.75">
      <c r="A39" s="94" t="s">
        <v>50</v>
      </c>
      <c r="B39" s="145">
        <f t="shared" si="2"/>
        <v>94936293.58999997</v>
      </c>
      <c r="C39" s="196">
        <f>SUM(D39:Q39)</f>
        <v>80586529.15999998</v>
      </c>
      <c r="D39" s="94">
        <v>1309639.48</v>
      </c>
      <c r="E39" s="94">
        <v>5572624.13</v>
      </c>
      <c r="F39" s="94">
        <v>38486373.19999999</v>
      </c>
      <c r="G39" s="94">
        <v>7403525.790000001</v>
      </c>
      <c r="H39" s="94">
        <v>212419.03</v>
      </c>
      <c r="I39" s="94">
        <v>696933.76</v>
      </c>
      <c r="J39" s="94">
        <v>4283542.69</v>
      </c>
      <c r="K39" s="94">
        <v>5563804.720000001</v>
      </c>
      <c r="L39" s="94"/>
      <c r="M39" s="94" t="s">
        <v>50</v>
      </c>
      <c r="N39" s="94">
        <v>820225.11</v>
      </c>
      <c r="O39" s="94">
        <v>15687000.879999999</v>
      </c>
      <c r="P39" s="94">
        <v>66025.78</v>
      </c>
      <c r="Q39" s="94">
        <v>484414.59</v>
      </c>
      <c r="R39" s="94">
        <v>2437183.5</v>
      </c>
      <c r="S39" s="94">
        <v>10647493.93</v>
      </c>
      <c r="T39" s="94">
        <v>1265087</v>
      </c>
      <c r="U39" s="94">
        <v>2145236</v>
      </c>
      <c r="V39" s="94">
        <v>0</v>
      </c>
    </row>
    <row r="40" spans="1:22" ht="12.75">
      <c r="A40" s="194" t="s">
        <v>169</v>
      </c>
      <c r="B40" s="93" t="s">
        <v>170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2" ht="12.75">
      <c r="A41" s="195" t="s">
        <v>168</v>
      </c>
      <c r="B41" s="93" t="s">
        <v>171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3" ht="12.75">
      <c r="A42" s="56"/>
      <c r="B42" s="56"/>
      <c r="C42" s="56"/>
    </row>
    <row r="43" spans="1:17" ht="12.75">
      <c r="A43" s="56" t="s">
        <v>174</v>
      </c>
      <c r="B43" s="26" t="s">
        <v>194</v>
      </c>
      <c r="C43" s="14"/>
      <c r="D43" s="123"/>
      <c r="E43" s="123"/>
      <c r="F43" s="123"/>
      <c r="G43" s="123"/>
      <c r="H43" s="123"/>
      <c r="I43" s="123"/>
      <c r="J43" s="123"/>
      <c r="K43" s="123"/>
      <c r="L43" s="93"/>
      <c r="M43" s="123"/>
      <c r="N43" s="93"/>
      <c r="O43" s="165"/>
      <c r="P43" s="93"/>
      <c r="Q43" s="93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</sheetData>
  <sheetProtection password="CAF5" sheet="1" objects="1" scenarios="1"/>
  <mergeCells count="9">
    <mergeCell ref="S5:S9"/>
    <mergeCell ref="T5:V8"/>
    <mergeCell ref="D6:K6"/>
    <mergeCell ref="N6:Q6"/>
    <mergeCell ref="R5:R9"/>
    <mergeCell ref="A1:K1"/>
    <mergeCell ref="A3:K3"/>
    <mergeCell ref="M1:V1"/>
    <mergeCell ref="M3:V3"/>
  </mergeCells>
  <printOptions/>
  <pageMargins left="0.23" right="0.53" top="0.69" bottom="0.66" header="0.44" footer="0.43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="85" zoomScaleNormal="85" workbookViewId="0" topLeftCell="A4">
      <selection activeCell="U12" sqref="U12"/>
    </sheetView>
  </sheetViews>
  <sheetFormatPr defaultColWidth="9.140625" defaultRowHeight="12.75"/>
  <cols>
    <col min="1" max="1" width="14.140625" style="102" bestFit="1" customWidth="1"/>
    <col min="2" max="2" width="15.57421875" style="102" bestFit="1" customWidth="1"/>
    <col min="3" max="3" width="15.28125" style="102" bestFit="1" customWidth="1"/>
    <col min="4" max="4" width="2.421875" style="102" customWidth="1"/>
    <col min="5" max="5" width="15.28125" style="102" bestFit="1" customWidth="1"/>
    <col min="6" max="6" width="1.421875" style="102" customWidth="1"/>
    <col min="7" max="7" width="16.28125" style="102" bestFit="1" customWidth="1"/>
    <col min="8" max="8" width="2.00390625" style="102" customWidth="1"/>
    <col min="9" max="9" width="15.28125" style="102" bestFit="1" customWidth="1"/>
    <col min="10" max="10" width="3.57421875" style="102" customWidth="1"/>
    <col min="11" max="11" width="15.28125" style="102" bestFit="1" customWidth="1"/>
    <col min="12" max="12" width="2.7109375" style="102" customWidth="1"/>
    <col min="13" max="13" width="16.28125" style="102" bestFit="1" customWidth="1"/>
    <col min="14" max="14" width="2.140625" style="102" customWidth="1"/>
    <col min="15" max="15" width="14.28125" style="102" bestFit="1" customWidth="1"/>
    <col min="16" max="16" width="2.28125" style="102" customWidth="1"/>
    <col min="17" max="17" width="14.28125" style="102" bestFit="1" customWidth="1"/>
    <col min="18" max="18" width="1.421875" style="102" customWidth="1"/>
    <col min="19" max="19" width="14.28125" style="102" bestFit="1" customWidth="1"/>
    <col min="20" max="20" width="2.00390625" style="102" customWidth="1"/>
    <col min="21" max="21" width="12.57421875" style="102" bestFit="1" customWidth="1"/>
    <col min="22" max="22" width="1.57421875" style="102" customWidth="1"/>
    <col min="23" max="23" width="12.57421875" style="102" bestFit="1" customWidth="1"/>
    <col min="24" max="24" width="1.8515625" style="102" customWidth="1"/>
    <col min="25" max="25" width="15.28125" style="102" bestFit="1" customWidth="1"/>
    <col min="26" max="26" width="14.7109375" style="102" customWidth="1"/>
    <col min="27" max="27" width="17.57421875" style="102" customWidth="1"/>
    <col min="28" max="28" width="14.421875" style="102" bestFit="1" customWidth="1"/>
    <col min="29" max="29" width="17.421875" style="102" customWidth="1"/>
    <col min="30" max="16384" width="9.140625" style="102" customWidth="1"/>
  </cols>
  <sheetData>
    <row r="1" spans="1:26" ht="12.75">
      <c r="A1" s="219" t="s">
        <v>144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01"/>
    </row>
    <row r="3" spans="1:26" ht="12.75">
      <c r="A3" s="231" t="s">
        <v>163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180"/>
    </row>
    <row r="5" spans="1:27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82"/>
      <c r="AA5" s="182"/>
    </row>
    <row r="6" spans="7:12" ht="15" customHeight="1" thickTop="1">
      <c r="G6" s="217" t="s">
        <v>84</v>
      </c>
      <c r="H6" s="217"/>
      <c r="I6" s="217"/>
      <c r="J6" s="217"/>
      <c r="K6" s="217"/>
      <c r="L6" s="104"/>
    </row>
    <row r="7" spans="1:29" ht="12.75">
      <c r="A7" s="3" t="s">
        <v>86</v>
      </c>
      <c r="C7" s="100"/>
      <c r="D7" s="100"/>
      <c r="E7" s="218" t="s">
        <v>2</v>
      </c>
      <c r="F7" s="218"/>
      <c r="G7" s="100"/>
      <c r="H7" s="100"/>
      <c r="I7" s="220" t="s">
        <v>6</v>
      </c>
      <c r="J7" s="220"/>
      <c r="K7" s="218" t="s">
        <v>8</v>
      </c>
      <c r="L7" s="218"/>
      <c r="M7" s="100"/>
      <c r="N7" s="100"/>
      <c r="O7" s="218" t="s">
        <v>12</v>
      </c>
      <c r="P7" s="218"/>
      <c r="Q7" s="100"/>
      <c r="R7" s="100"/>
      <c r="S7" s="218" t="s">
        <v>12</v>
      </c>
      <c r="T7" s="218"/>
      <c r="U7" s="100"/>
      <c r="V7" s="100"/>
      <c r="W7" s="218" t="s">
        <v>21</v>
      </c>
      <c r="X7" s="218"/>
      <c r="Y7" s="100"/>
      <c r="Z7" s="100"/>
      <c r="AA7" s="216" t="s">
        <v>172</v>
      </c>
      <c r="AB7" s="181" t="s">
        <v>88</v>
      </c>
      <c r="AC7" s="181" t="s">
        <v>88</v>
      </c>
    </row>
    <row r="8" spans="1:29" ht="12.75">
      <c r="A8" t="s">
        <v>11</v>
      </c>
      <c r="B8" s="101" t="s">
        <v>53</v>
      </c>
      <c r="C8" s="218" t="s">
        <v>0</v>
      </c>
      <c r="D8" s="218"/>
      <c r="E8" s="218" t="s">
        <v>0</v>
      </c>
      <c r="F8" s="218"/>
      <c r="G8" s="218" t="s">
        <v>5</v>
      </c>
      <c r="H8" s="218"/>
      <c r="I8" s="218" t="s">
        <v>3</v>
      </c>
      <c r="J8" s="218"/>
      <c r="K8" s="218" t="s">
        <v>3</v>
      </c>
      <c r="L8" s="218"/>
      <c r="M8" s="218" t="s">
        <v>10</v>
      </c>
      <c r="N8" s="218"/>
      <c r="O8" s="218" t="s">
        <v>14</v>
      </c>
      <c r="P8" s="218"/>
      <c r="Q8" s="218" t="s">
        <v>16</v>
      </c>
      <c r="R8" s="218"/>
      <c r="S8" s="218" t="s">
        <v>17</v>
      </c>
      <c r="T8" s="218"/>
      <c r="U8" s="218" t="s">
        <v>85</v>
      </c>
      <c r="V8" s="218"/>
      <c r="W8" s="218" t="s">
        <v>22</v>
      </c>
      <c r="X8" s="218"/>
      <c r="Y8" s="100" t="s">
        <v>23</v>
      </c>
      <c r="Z8" s="100"/>
      <c r="AA8" s="222"/>
      <c r="AB8" s="181" t="s">
        <v>150</v>
      </c>
      <c r="AC8" s="181" t="s">
        <v>173</v>
      </c>
    </row>
    <row r="9" spans="1:29" ht="12.75">
      <c r="A9" s="8" t="s">
        <v>87</v>
      </c>
      <c r="B9" s="105" t="s">
        <v>88</v>
      </c>
      <c r="C9" s="217" t="s">
        <v>1</v>
      </c>
      <c r="D9" s="217"/>
      <c r="E9" s="217" t="s">
        <v>1</v>
      </c>
      <c r="F9" s="217"/>
      <c r="G9" s="217" t="s">
        <v>4</v>
      </c>
      <c r="H9" s="217"/>
      <c r="I9" s="217" t="s">
        <v>7</v>
      </c>
      <c r="J9" s="217"/>
      <c r="K9" s="217" t="s">
        <v>9</v>
      </c>
      <c r="L9" s="217"/>
      <c r="M9" s="217" t="s">
        <v>11</v>
      </c>
      <c r="N9" s="217"/>
      <c r="O9" s="217" t="s">
        <v>15</v>
      </c>
      <c r="P9" s="217"/>
      <c r="Q9" s="217" t="s">
        <v>15</v>
      </c>
      <c r="R9" s="217"/>
      <c r="S9" s="217" t="s">
        <v>18</v>
      </c>
      <c r="T9" s="217"/>
      <c r="U9" s="217" t="s">
        <v>20</v>
      </c>
      <c r="V9" s="217"/>
      <c r="W9" s="217" t="s">
        <v>20</v>
      </c>
      <c r="X9" s="217"/>
      <c r="Y9" s="177" t="s">
        <v>24</v>
      </c>
      <c r="Z9" s="183"/>
      <c r="AA9" s="222"/>
      <c r="AB9" s="181" t="s">
        <v>151</v>
      </c>
      <c r="AC9" s="181" t="s">
        <v>151</v>
      </c>
    </row>
    <row r="10" spans="1:28" s="107" customFormat="1" ht="12.75">
      <c r="A10" s="106" t="s">
        <v>52</v>
      </c>
      <c r="B10" s="107">
        <f>SUM(C10:Y10)</f>
        <v>495358411.8399999</v>
      </c>
      <c r="C10" s="111">
        <f aca="true" t="shared" si="0" ref="C10:S10">SUM(C12:C39)</f>
        <v>14321651.49</v>
      </c>
      <c r="D10" s="111"/>
      <c r="E10" s="111">
        <f t="shared" si="0"/>
        <v>18992029.979999997</v>
      </c>
      <c r="F10" s="111"/>
      <c r="G10" s="111">
        <f t="shared" si="0"/>
        <v>153805251.86</v>
      </c>
      <c r="H10" s="111"/>
      <c r="I10" s="111">
        <f t="shared" si="0"/>
        <v>23418867.59</v>
      </c>
      <c r="J10" s="111"/>
      <c r="K10" s="111">
        <f t="shared" si="0"/>
        <v>25709871.1</v>
      </c>
      <c r="L10" s="111"/>
      <c r="M10" s="111">
        <f t="shared" si="0"/>
        <v>155726107.13</v>
      </c>
      <c r="N10" s="111"/>
      <c r="O10" s="111">
        <f t="shared" si="0"/>
        <v>4818321.09</v>
      </c>
      <c r="P10" s="111"/>
      <c r="Q10" s="111">
        <f t="shared" si="0"/>
        <v>2504719.5099999993</v>
      </c>
      <c r="R10" s="111">
        <f t="shared" si="0"/>
        <v>0</v>
      </c>
      <c r="S10" s="111">
        <f t="shared" si="0"/>
        <v>6065237.710000001</v>
      </c>
      <c r="T10" s="111"/>
      <c r="U10" s="111">
        <f>SUM(U12:U39)</f>
        <v>755512.4800000001</v>
      </c>
      <c r="V10" s="111"/>
      <c r="W10" s="111">
        <f>SUM(W12:W39)</f>
        <v>122891.91</v>
      </c>
      <c r="X10" s="111"/>
      <c r="Y10" s="111">
        <f>SUM(Y12:Y39)</f>
        <v>89117949.98999998</v>
      </c>
      <c r="Z10" s="111"/>
      <c r="AA10" s="111">
        <f>SUM(AA12:AA39)</f>
        <v>90036074.77000001</v>
      </c>
      <c r="AB10" s="111">
        <f>SUM(AB12:AB39)</f>
        <v>342455.26</v>
      </c>
    </row>
    <row r="11" ht="12.75">
      <c r="A11" s="3"/>
    </row>
    <row r="12" spans="1:29" ht="12.75">
      <c r="A12" s="3" t="s">
        <v>28</v>
      </c>
      <c r="B12" s="102">
        <f>SUM(C12:Y12)</f>
        <v>9198000.020000001</v>
      </c>
      <c r="C12" s="172">
        <v>0</v>
      </c>
      <c r="E12" s="148">
        <v>83924.62</v>
      </c>
      <c r="F12" s="175"/>
      <c r="G12" s="150">
        <v>3234708.99</v>
      </c>
      <c r="H12" s="175"/>
      <c r="I12" s="148">
        <v>540908.55</v>
      </c>
      <c r="J12" s="175"/>
      <c r="K12" s="151">
        <v>479594.63</v>
      </c>
      <c r="L12" s="175"/>
      <c r="M12" s="151">
        <v>2875307.91</v>
      </c>
      <c r="N12" s="175"/>
      <c r="O12" s="172">
        <v>0</v>
      </c>
      <c r="P12" s="175"/>
      <c r="Q12" s="127">
        <v>21400</v>
      </c>
      <c r="R12" s="175"/>
      <c r="S12" s="148">
        <v>61958.98</v>
      </c>
      <c r="T12" s="175"/>
      <c r="U12" s="172">
        <v>0</v>
      </c>
      <c r="V12" s="175"/>
      <c r="W12" s="172">
        <v>0</v>
      </c>
      <c r="X12" s="175"/>
      <c r="Y12" s="148">
        <v>1900196.34</v>
      </c>
      <c r="Z12" s="148"/>
      <c r="AA12" s="148">
        <v>1906485.74</v>
      </c>
      <c r="AB12" s="102">
        <v>6289.4</v>
      </c>
      <c r="AC12" s="172">
        <v>0</v>
      </c>
    </row>
    <row r="13" spans="1:29" ht="12.75">
      <c r="A13" s="3" t="s">
        <v>29</v>
      </c>
      <c r="B13" s="102">
        <f>SUM(C13:Y13)</f>
        <v>35436407.44000001</v>
      </c>
      <c r="C13" s="148">
        <v>959431.36</v>
      </c>
      <c r="E13" s="150">
        <v>502651.61</v>
      </c>
      <c r="F13" s="175"/>
      <c r="G13" s="150">
        <v>10799648.950000007</v>
      </c>
      <c r="H13" s="175"/>
      <c r="I13" s="148">
        <v>1103478.29</v>
      </c>
      <c r="J13" s="175"/>
      <c r="K13" s="151">
        <v>1259935.46</v>
      </c>
      <c r="L13" s="175"/>
      <c r="M13" s="151">
        <v>12611447.340000002</v>
      </c>
      <c r="N13" s="175"/>
      <c r="O13" s="148">
        <v>140488.93</v>
      </c>
      <c r="P13" s="175"/>
      <c r="Q13" s="176">
        <v>0</v>
      </c>
      <c r="R13" s="175"/>
      <c r="S13" s="148">
        <v>167633.42</v>
      </c>
      <c r="T13" s="175"/>
      <c r="U13" s="148">
        <v>33570.89</v>
      </c>
      <c r="V13" s="175"/>
      <c r="W13" s="172">
        <v>0</v>
      </c>
      <c r="X13" s="175"/>
      <c r="Y13" s="148">
        <v>7858121.19</v>
      </c>
      <c r="Z13" s="148"/>
      <c r="AA13" s="148">
        <v>7860291.4</v>
      </c>
      <c r="AB13" s="172">
        <v>0</v>
      </c>
      <c r="AC13" s="102">
        <v>2170.21</v>
      </c>
    </row>
    <row r="14" spans="1:29" ht="12.75">
      <c r="A14" s="3" t="s">
        <v>51</v>
      </c>
      <c r="B14" s="102">
        <f>SUM(C14:Y14)</f>
        <v>95105498.11</v>
      </c>
      <c r="C14" s="148">
        <v>5723288.410000001</v>
      </c>
      <c r="E14" s="148">
        <v>8268508.31</v>
      </c>
      <c r="F14" s="175"/>
      <c r="G14" s="151">
        <v>30665726.259999994</v>
      </c>
      <c r="H14" s="175"/>
      <c r="I14" s="148">
        <v>5827480.91</v>
      </c>
      <c r="J14" s="175"/>
      <c r="K14" s="151">
        <v>5220317.06</v>
      </c>
      <c r="L14" s="175"/>
      <c r="M14" s="151">
        <v>22905055.44</v>
      </c>
      <c r="N14" s="175"/>
      <c r="O14" s="148">
        <v>685153.73</v>
      </c>
      <c r="P14" s="175"/>
      <c r="Q14" s="176">
        <v>0</v>
      </c>
      <c r="R14" s="175"/>
      <c r="S14" s="148">
        <v>933367.7</v>
      </c>
      <c r="T14" s="175"/>
      <c r="U14" s="148">
        <v>402032.85</v>
      </c>
      <c r="V14" s="175"/>
      <c r="W14" s="172">
        <v>0</v>
      </c>
      <c r="X14" s="175"/>
      <c r="Y14" s="148">
        <v>14474567.439999998</v>
      </c>
      <c r="Z14" s="148"/>
      <c r="AA14" s="151">
        <v>14519522.879999997</v>
      </c>
      <c r="AB14" s="172">
        <v>0</v>
      </c>
      <c r="AC14" s="102">
        <v>44955.44</v>
      </c>
    </row>
    <row r="15" spans="1:29" ht="12.75">
      <c r="A15" s="3" t="s">
        <v>30</v>
      </c>
      <c r="B15" s="102">
        <f>SUM(C15:Y15)</f>
        <v>65887290.000000015</v>
      </c>
      <c r="C15" s="148">
        <v>3594911.64</v>
      </c>
      <c r="E15" s="148">
        <v>1305183.39</v>
      </c>
      <c r="F15" s="175"/>
      <c r="G15" s="151">
        <v>19413375.26</v>
      </c>
      <c r="H15" s="175"/>
      <c r="I15" s="148">
        <v>3516330.6</v>
      </c>
      <c r="J15" s="175"/>
      <c r="K15" s="151">
        <v>2514956.66</v>
      </c>
      <c r="L15" s="175"/>
      <c r="M15" s="151">
        <v>19025750.959999997</v>
      </c>
      <c r="N15" s="175"/>
      <c r="O15" s="148">
        <v>1482540.71</v>
      </c>
      <c r="P15" s="175"/>
      <c r="Q15" s="127">
        <v>1208249.99</v>
      </c>
      <c r="R15" s="175"/>
      <c r="S15" s="148">
        <v>1105392.09</v>
      </c>
      <c r="T15" s="175"/>
      <c r="U15" s="148">
        <v>1750</v>
      </c>
      <c r="V15" s="175"/>
      <c r="W15" s="148">
        <v>114138.92</v>
      </c>
      <c r="X15" s="175"/>
      <c r="Y15" s="148">
        <v>12604709.780000001</v>
      </c>
      <c r="Z15" s="148"/>
      <c r="AA15" s="148">
        <v>12742172.48</v>
      </c>
      <c r="AB15" s="102">
        <v>4468.08</v>
      </c>
      <c r="AC15" s="102">
        <v>132994.62</v>
      </c>
    </row>
    <row r="16" spans="1:29" ht="12.75">
      <c r="A16" s="3" t="s">
        <v>31</v>
      </c>
      <c r="B16" s="102">
        <f>SUM(C16:Y16)</f>
        <v>6489091.800000001</v>
      </c>
      <c r="C16" s="148">
        <v>20371.87</v>
      </c>
      <c r="D16" s="151"/>
      <c r="E16" s="148">
        <v>61895.6</v>
      </c>
      <c r="F16" s="151"/>
      <c r="G16" s="210">
        <v>1636227.6</v>
      </c>
      <c r="H16" s="210"/>
      <c r="I16" s="211">
        <v>193990.06</v>
      </c>
      <c r="J16" s="210"/>
      <c r="K16" s="210">
        <v>255898.9</v>
      </c>
      <c r="L16" s="151"/>
      <c r="M16" s="151">
        <v>2616304.95</v>
      </c>
      <c r="N16" s="151"/>
      <c r="O16" s="148">
        <v>15000</v>
      </c>
      <c r="P16" s="151"/>
      <c r="Q16" s="127">
        <v>157452.46</v>
      </c>
      <c r="R16" s="151"/>
      <c r="S16" s="148">
        <v>37806.84</v>
      </c>
      <c r="T16" s="151"/>
      <c r="U16" s="148">
        <v>97805.87</v>
      </c>
      <c r="V16" s="151"/>
      <c r="W16" s="148">
        <v>0</v>
      </c>
      <c r="X16" s="151"/>
      <c r="Y16" s="148">
        <v>1396337.65</v>
      </c>
      <c r="Z16" s="148"/>
      <c r="AA16" s="148">
        <v>1690332.78</v>
      </c>
      <c r="AB16" s="102">
        <v>19687.78</v>
      </c>
      <c r="AC16" s="102">
        <v>274307.35</v>
      </c>
    </row>
    <row r="17" spans="1:27" ht="12.75">
      <c r="A17" s="3"/>
      <c r="C17" s="110"/>
      <c r="E17" s="172"/>
      <c r="F17" s="175"/>
      <c r="G17" s="175"/>
      <c r="H17" s="175"/>
      <c r="I17" s="172"/>
      <c r="J17" s="175"/>
      <c r="K17" s="175"/>
      <c r="L17" s="175"/>
      <c r="M17" s="175"/>
      <c r="N17" s="175"/>
      <c r="O17" s="172"/>
      <c r="P17" s="175"/>
      <c r="Q17" s="176"/>
      <c r="R17" s="175"/>
      <c r="S17" s="172"/>
      <c r="T17" s="175"/>
      <c r="U17" s="172"/>
      <c r="V17" s="175"/>
      <c r="W17" s="178"/>
      <c r="X17" s="175"/>
      <c r="Y17" s="172"/>
      <c r="Z17" s="172"/>
      <c r="AA17" s="172"/>
    </row>
    <row r="18" spans="1:29" ht="12.75">
      <c r="A18" s="3" t="s">
        <v>32</v>
      </c>
      <c r="B18" s="102">
        <f>SUM(C18:Y18)</f>
        <v>4317643.640000001</v>
      </c>
      <c r="C18" s="148">
        <v>96446.1</v>
      </c>
      <c r="E18" s="148">
        <v>122826.17</v>
      </c>
      <c r="F18" s="175"/>
      <c r="G18" s="151">
        <v>1049936.18</v>
      </c>
      <c r="H18" s="175"/>
      <c r="I18" s="148">
        <v>256751.97</v>
      </c>
      <c r="J18" s="175"/>
      <c r="K18" s="151">
        <v>632134.78</v>
      </c>
      <c r="L18" s="175"/>
      <c r="M18" s="151">
        <v>1180900.52</v>
      </c>
      <c r="N18" s="175"/>
      <c r="O18" s="148">
        <v>57257.98</v>
      </c>
      <c r="P18" s="175"/>
      <c r="Q18" s="127">
        <v>131815.14</v>
      </c>
      <c r="R18" s="175"/>
      <c r="S18" s="148">
        <v>123398.12</v>
      </c>
      <c r="T18" s="175"/>
      <c r="U18" s="148">
        <v>16600</v>
      </c>
      <c r="V18" s="175"/>
      <c r="W18" s="172">
        <v>0</v>
      </c>
      <c r="X18" s="175"/>
      <c r="Y18" s="148">
        <v>649576.68</v>
      </c>
      <c r="Z18" s="148"/>
      <c r="AA18" s="148">
        <v>649576.68</v>
      </c>
      <c r="AB18" s="172">
        <v>0</v>
      </c>
      <c r="AC18" s="172">
        <v>0</v>
      </c>
    </row>
    <row r="19" spans="1:29" ht="12.75">
      <c r="A19" s="3" t="s">
        <v>33</v>
      </c>
      <c r="B19" s="102">
        <f>SUM(C19:Y19)</f>
        <v>11596417.56</v>
      </c>
      <c r="C19" s="148">
        <v>242865.27</v>
      </c>
      <c r="E19" s="148">
        <v>590813.35</v>
      </c>
      <c r="F19" s="175"/>
      <c r="G19" s="151">
        <v>2351955.87</v>
      </c>
      <c r="H19" s="175"/>
      <c r="I19" s="148">
        <v>428271.83</v>
      </c>
      <c r="J19" s="175"/>
      <c r="K19" s="151">
        <v>498317.12</v>
      </c>
      <c r="L19" s="175"/>
      <c r="M19" s="151">
        <v>5604316.32</v>
      </c>
      <c r="N19" s="175"/>
      <c r="O19" s="148">
        <v>659.83</v>
      </c>
      <c r="P19" s="175"/>
      <c r="Q19" s="127">
        <v>59678.17</v>
      </c>
      <c r="R19" s="175"/>
      <c r="S19" s="148">
        <v>142949.62</v>
      </c>
      <c r="T19" s="175"/>
      <c r="U19" s="148">
        <v>0</v>
      </c>
      <c r="V19" s="175"/>
      <c r="W19" s="172">
        <v>0</v>
      </c>
      <c r="X19" s="175"/>
      <c r="Y19" s="148">
        <v>1676590.18</v>
      </c>
      <c r="Z19" s="148"/>
      <c r="AA19" s="148">
        <v>1710981.86</v>
      </c>
      <c r="AB19" s="102">
        <v>33080.36</v>
      </c>
      <c r="AC19" s="102">
        <v>1311.32</v>
      </c>
    </row>
    <row r="20" spans="1:29" ht="12.75">
      <c r="A20" s="3" t="s">
        <v>34</v>
      </c>
      <c r="B20" s="102">
        <f>SUM(C20:Y20)</f>
        <v>7637097.930000001</v>
      </c>
      <c r="C20" s="148">
        <v>198591</v>
      </c>
      <c r="E20" s="148">
        <v>135863.97</v>
      </c>
      <c r="F20" s="175"/>
      <c r="G20" s="151">
        <v>1939180.99</v>
      </c>
      <c r="H20" s="175"/>
      <c r="I20" s="148">
        <v>155646.87</v>
      </c>
      <c r="J20" s="175"/>
      <c r="K20" s="151">
        <v>165221.38</v>
      </c>
      <c r="L20" s="175"/>
      <c r="M20" s="151">
        <v>3126280.91</v>
      </c>
      <c r="N20" s="175"/>
      <c r="O20" s="172">
        <v>0</v>
      </c>
      <c r="P20" s="175"/>
      <c r="Q20" s="127">
        <v>110709.44</v>
      </c>
      <c r="R20" s="175"/>
      <c r="S20" s="148">
        <v>235641.13</v>
      </c>
      <c r="T20" s="175"/>
      <c r="U20" s="172">
        <v>0</v>
      </c>
      <c r="V20" s="175"/>
      <c r="W20" s="172">
        <v>0</v>
      </c>
      <c r="X20" s="175"/>
      <c r="Y20" s="148">
        <v>1569962.24</v>
      </c>
      <c r="Z20" s="148"/>
      <c r="AA20" s="148">
        <v>1569962.24</v>
      </c>
      <c r="AB20" s="172">
        <v>0</v>
      </c>
      <c r="AC20" s="172">
        <v>0</v>
      </c>
    </row>
    <row r="21" spans="1:29" ht="12.75">
      <c r="A21" s="3" t="s">
        <v>35</v>
      </c>
      <c r="B21" s="102">
        <f>SUM(C21:Y21)</f>
        <v>10132023.119999997</v>
      </c>
      <c r="C21" s="148">
        <v>119322.82</v>
      </c>
      <c r="E21" s="148">
        <v>167435.38</v>
      </c>
      <c r="F21" s="175"/>
      <c r="G21" s="151">
        <v>2799864.73</v>
      </c>
      <c r="H21" s="175"/>
      <c r="I21" s="148">
        <v>544733.4</v>
      </c>
      <c r="J21" s="175"/>
      <c r="K21" s="151">
        <v>140735.31</v>
      </c>
      <c r="L21" s="175"/>
      <c r="M21" s="151">
        <v>4306521.13</v>
      </c>
      <c r="N21" s="175"/>
      <c r="O21" s="148">
        <v>258112.92</v>
      </c>
      <c r="P21" s="175"/>
      <c r="Q21" s="176">
        <v>0</v>
      </c>
      <c r="R21" s="175"/>
      <c r="S21" s="148">
        <v>89664.95</v>
      </c>
      <c r="T21" s="175"/>
      <c r="U21" s="148">
        <v>453.27</v>
      </c>
      <c r="V21" s="175"/>
      <c r="W21" s="172">
        <v>0</v>
      </c>
      <c r="X21" s="175"/>
      <c r="Y21" s="148">
        <v>1705179.21</v>
      </c>
      <c r="Z21" s="148"/>
      <c r="AA21" s="148">
        <v>1756724.69</v>
      </c>
      <c r="AB21" s="102">
        <v>26061.6</v>
      </c>
      <c r="AC21" s="102">
        <v>25483.88</v>
      </c>
    </row>
    <row r="22" spans="1:29" ht="12.75">
      <c r="A22" s="3" t="s">
        <v>36</v>
      </c>
      <c r="B22" s="102">
        <f>SUM(C22:Y22)</f>
        <v>4293279.12</v>
      </c>
      <c r="C22" s="148">
        <v>109192.72</v>
      </c>
      <c r="E22" s="148">
        <v>46638.72</v>
      </c>
      <c r="F22" s="175"/>
      <c r="G22" s="151">
        <v>1469838.88</v>
      </c>
      <c r="H22" s="175"/>
      <c r="I22" s="148">
        <v>311268.61</v>
      </c>
      <c r="J22" s="175"/>
      <c r="K22" s="151">
        <v>389634.25</v>
      </c>
      <c r="L22" s="175"/>
      <c r="M22" s="151">
        <v>1224867.16</v>
      </c>
      <c r="N22" s="175"/>
      <c r="O22" s="172">
        <v>0</v>
      </c>
      <c r="P22" s="175"/>
      <c r="Q22" s="176">
        <v>0</v>
      </c>
      <c r="R22" s="175"/>
      <c r="S22" s="148">
        <v>65505.91</v>
      </c>
      <c r="T22" s="175"/>
      <c r="U22" s="148">
        <v>2795.11</v>
      </c>
      <c r="V22" s="175"/>
      <c r="W22" s="172">
        <v>0</v>
      </c>
      <c r="X22" s="175"/>
      <c r="Y22" s="148">
        <v>673537.76</v>
      </c>
      <c r="Z22" s="148"/>
      <c r="AA22" s="150">
        <v>695333.03</v>
      </c>
      <c r="AB22" s="102">
        <v>21795.27</v>
      </c>
      <c r="AC22" s="172">
        <v>0</v>
      </c>
    </row>
    <row r="23" spans="1:27" ht="12.75">
      <c r="A23" s="3"/>
      <c r="C23" s="110"/>
      <c r="E23" s="172"/>
      <c r="F23" s="175"/>
      <c r="G23" s="175"/>
      <c r="H23" s="175"/>
      <c r="I23" s="172"/>
      <c r="J23" s="175"/>
      <c r="K23" s="175"/>
      <c r="L23" s="175"/>
      <c r="M23" s="175"/>
      <c r="N23" s="175"/>
      <c r="O23" s="172"/>
      <c r="P23" s="175"/>
      <c r="Q23" s="176"/>
      <c r="R23" s="175"/>
      <c r="S23" s="172"/>
      <c r="T23" s="175"/>
      <c r="U23" s="172"/>
      <c r="V23" s="175"/>
      <c r="W23" s="172"/>
      <c r="X23" s="175"/>
      <c r="Y23" s="172"/>
      <c r="Z23" s="172"/>
      <c r="AA23" s="172"/>
    </row>
    <row r="24" spans="1:29" ht="12.75">
      <c r="A24" s="3" t="s">
        <v>37</v>
      </c>
      <c r="B24" s="102">
        <f>SUM(C24:Y24)</f>
        <v>13285436.000000002</v>
      </c>
      <c r="C24" s="148">
        <v>41710.62</v>
      </c>
      <c r="E24" s="148">
        <v>311029.41</v>
      </c>
      <c r="F24" s="175"/>
      <c r="G24" s="151">
        <v>2586966.38</v>
      </c>
      <c r="H24" s="175"/>
      <c r="I24" s="148">
        <v>552654.32</v>
      </c>
      <c r="J24" s="175"/>
      <c r="K24" s="151">
        <v>605575.02</v>
      </c>
      <c r="L24" s="175"/>
      <c r="M24" s="151">
        <v>6427273.590000003</v>
      </c>
      <c r="N24" s="175"/>
      <c r="O24" s="148">
        <v>23044.06</v>
      </c>
      <c r="P24" s="175"/>
      <c r="Q24" s="176">
        <v>0</v>
      </c>
      <c r="R24" s="175"/>
      <c r="S24" s="148">
        <v>82069.26</v>
      </c>
      <c r="T24" s="175"/>
      <c r="U24" s="151">
        <v>13020.92</v>
      </c>
      <c r="V24" s="175"/>
      <c r="W24" s="148">
        <v>8752.99</v>
      </c>
      <c r="X24" s="175"/>
      <c r="Y24" s="148">
        <v>2633339.43</v>
      </c>
      <c r="Z24" s="148"/>
      <c r="AA24" s="148">
        <v>2672864.24</v>
      </c>
      <c r="AB24" s="102">
        <v>39524.81</v>
      </c>
      <c r="AC24" s="172">
        <v>0</v>
      </c>
    </row>
    <row r="25" spans="1:29" ht="12.75">
      <c r="A25" s="3" t="s">
        <v>38</v>
      </c>
      <c r="B25" s="102">
        <f>SUM(C25:Y25)</f>
        <v>3614432.08</v>
      </c>
      <c r="C25" s="148">
        <v>79109.01</v>
      </c>
      <c r="E25" s="148">
        <v>88278.12</v>
      </c>
      <c r="F25" s="175"/>
      <c r="G25" s="151">
        <v>1639532.49</v>
      </c>
      <c r="H25" s="175"/>
      <c r="I25" s="148">
        <v>161242.44</v>
      </c>
      <c r="J25" s="175"/>
      <c r="K25" s="151">
        <v>121331.19</v>
      </c>
      <c r="L25" s="175"/>
      <c r="M25" s="151">
        <v>749534.14</v>
      </c>
      <c r="N25" s="175"/>
      <c r="O25" s="148">
        <v>1460</v>
      </c>
      <c r="P25" s="175"/>
      <c r="Q25" s="127">
        <v>27.5</v>
      </c>
      <c r="R25" s="175"/>
      <c r="S25" s="148">
        <v>24845.65</v>
      </c>
      <c r="T25" s="175"/>
      <c r="U25" s="148">
        <v>264.5</v>
      </c>
      <c r="V25" s="175"/>
      <c r="W25" s="172">
        <v>0</v>
      </c>
      <c r="X25" s="175"/>
      <c r="Y25" s="148">
        <v>748807.04</v>
      </c>
      <c r="Z25" s="148"/>
      <c r="AA25" s="148">
        <v>749511.58</v>
      </c>
      <c r="AB25" s="172">
        <v>0</v>
      </c>
      <c r="AC25" s="102">
        <v>704.54</v>
      </c>
    </row>
    <row r="26" spans="1:29" ht="12.75">
      <c r="A26" s="3" t="s">
        <v>39</v>
      </c>
      <c r="B26" s="102">
        <f>SUM(C26:Y26)</f>
        <v>17428097.53</v>
      </c>
      <c r="C26" s="148">
        <v>273304.44</v>
      </c>
      <c r="E26" s="148">
        <v>579685.1</v>
      </c>
      <c r="F26" s="175"/>
      <c r="G26" s="151">
        <v>3518924.07</v>
      </c>
      <c r="H26" s="175"/>
      <c r="I26" s="148">
        <v>387781.02</v>
      </c>
      <c r="J26" s="175"/>
      <c r="K26" s="151">
        <v>1064511.09</v>
      </c>
      <c r="L26" s="175"/>
      <c r="M26" s="151">
        <v>7994064.630000002</v>
      </c>
      <c r="N26" s="175"/>
      <c r="O26" s="172">
        <v>0</v>
      </c>
      <c r="P26" s="175"/>
      <c r="Q26" s="127">
        <v>34077.72</v>
      </c>
      <c r="R26" s="175"/>
      <c r="S26" s="148">
        <v>14000</v>
      </c>
      <c r="T26" s="175"/>
      <c r="U26" s="172">
        <v>0</v>
      </c>
      <c r="V26" s="175"/>
      <c r="W26" s="172">
        <v>0</v>
      </c>
      <c r="X26" s="175"/>
      <c r="Y26" s="148">
        <v>3561749.46</v>
      </c>
      <c r="Z26" s="148"/>
      <c r="AA26" s="148">
        <v>3561749.46</v>
      </c>
      <c r="AB26" s="172">
        <v>0</v>
      </c>
      <c r="AC26" s="172">
        <v>0</v>
      </c>
    </row>
    <row r="27" spans="1:29" ht="12.75">
      <c r="A27" s="3" t="s">
        <v>40</v>
      </c>
      <c r="B27" s="102">
        <f>SUM(C27:Y27)</f>
        <v>13657571.839999998</v>
      </c>
      <c r="C27" s="148">
        <v>254512.5</v>
      </c>
      <c r="E27" s="148">
        <v>640177.47</v>
      </c>
      <c r="F27" s="175"/>
      <c r="G27" s="151">
        <v>2187830.77</v>
      </c>
      <c r="H27" s="175"/>
      <c r="I27" s="148">
        <v>300628.45</v>
      </c>
      <c r="J27" s="175"/>
      <c r="K27" s="151">
        <v>514153.4</v>
      </c>
      <c r="L27" s="175"/>
      <c r="M27" s="151">
        <v>7576256.389999999</v>
      </c>
      <c r="N27" s="175"/>
      <c r="O27" s="148">
        <v>80789.73</v>
      </c>
      <c r="P27" s="175"/>
      <c r="Q27" s="127">
        <v>77444.08</v>
      </c>
      <c r="R27" s="175"/>
      <c r="S27" s="148">
        <v>89469.45</v>
      </c>
      <c r="T27" s="175"/>
      <c r="U27" s="172">
        <v>0</v>
      </c>
      <c r="V27" s="175"/>
      <c r="W27" s="172">
        <v>0</v>
      </c>
      <c r="X27" s="175"/>
      <c r="Y27" s="148">
        <v>1936309.6</v>
      </c>
      <c r="Z27" s="148"/>
      <c r="AA27" s="148">
        <v>1984025.3</v>
      </c>
      <c r="AB27" s="172">
        <v>0</v>
      </c>
      <c r="AC27" s="102">
        <v>47715.7</v>
      </c>
    </row>
    <row r="28" spans="1:29" ht="12.75">
      <c r="A28" s="3" t="s">
        <v>41</v>
      </c>
      <c r="B28" s="102">
        <f>SUM(C28:Y28)</f>
        <v>2413777.8600000003</v>
      </c>
      <c r="C28" s="148">
        <v>39422.77</v>
      </c>
      <c r="E28" s="148">
        <v>3397.94</v>
      </c>
      <c r="F28" s="175"/>
      <c r="G28" s="151">
        <v>971628.11</v>
      </c>
      <c r="H28" s="175"/>
      <c r="I28" s="148">
        <v>201528.96</v>
      </c>
      <c r="J28" s="175"/>
      <c r="K28" s="151">
        <v>68920.11</v>
      </c>
      <c r="L28" s="175"/>
      <c r="M28" s="151">
        <v>735546.44</v>
      </c>
      <c r="N28" s="175"/>
      <c r="O28" s="148">
        <v>27509.82</v>
      </c>
      <c r="P28" s="175"/>
      <c r="Q28" s="127">
        <v>813</v>
      </c>
      <c r="R28" s="175"/>
      <c r="S28" s="148">
        <v>117572.25</v>
      </c>
      <c r="T28" s="175"/>
      <c r="U28" s="148">
        <v>765.6</v>
      </c>
      <c r="V28" s="175"/>
      <c r="W28" s="172">
        <v>0</v>
      </c>
      <c r="X28" s="175"/>
      <c r="Y28" s="148">
        <v>246672.86</v>
      </c>
      <c r="Z28" s="148"/>
      <c r="AA28" s="148">
        <v>254124.56</v>
      </c>
      <c r="AB28" s="102">
        <v>7451.7</v>
      </c>
      <c r="AC28" s="172">
        <v>0</v>
      </c>
    </row>
    <row r="29" spans="1:27" ht="12.75">
      <c r="A29" s="3"/>
      <c r="C29" s="110"/>
      <c r="E29" s="172"/>
      <c r="F29" s="175"/>
      <c r="G29" s="175"/>
      <c r="H29" s="175"/>
      <c r="I29" s="172"/>
      <c r="J29" s="175"/>
      <c r="K29" s="175"/>
      <c r="L29" s="175"/>
      <c r="M29" s="175"/>
      <c r="N29" s="175"/>
      <c r="O29" s="172"/>
      <c r="P29" s="175"/>
      <c r="Q29" s="176"/>
      <c r="R29" s="175"/>
      <c r="S29" s="172"/>
      <c r="T29" s="175"/>
      <c r="U29" s="172"/>
      <c r="V29" s="175"/>
      <c r="W29" s="172"/>
      <c r="X29" s="175"/>
      <c r="Y29" s="172"/>
      <c r="Z29" s="172"/>
      <c r="AA29" s="172"/>
    </row>
    <row r="30" spans="1:29" ht="12.75">
      <c r="A30" s="108" t="s">
        <v>121</v>
      </c>
      <c r="B30" s="102">
        <f>SUM(C30:Y30)</f>
        <v>72130791.44999999</v>
      </c>
      <c r="C30" s="148">
        <v>429384.32</v>
      </c>
      <c r="E30" s="148">
        <v>2271155.04</v>
      </c>
      <c r="F30" s="175"/>
      <c r="G30" s="151">
        <v>25744574.270000003</v>
      </c>
      <c r="H30" s="175"/>
      <c r="I30" s="148">
        <v>2262535.98</v>
      </c>
      <c r="J30" s="175"/>
      <c r="K30" s="151">
        <v>3745195.39</v>
      </c>
      <c r="L30" s="175"/>
      <c r="M30" s="151">
        <v>21194562.3</v>
      </c>
      <c r="N30" s="175"/>
      <c r="O30" s="148">
        <v>708360.47</v>
      </c>
      <c r="P30" s="175"/>
      <c r="Q30" s="176">
        <v>0</v>
      </c>
      <c r="R30" s="175"/>
      <c r="S30" s="148">
        <v>167836.19</v>
      </c>
      <c r="T30" s="175"/>
      <c r="U30" s="148">
        <v>104087.38</v>
      </c>
      <c r="V30" s="175"/>
      <c r="W30" s="172">
        <v>0</v>
      </c>
      <c r="X30" s="175"/>
      <c r="Y30" s="148">
        <v>15503100.109999998</v>
      </c>
      <c r="Z30" s="148"/>
      <c r="AA30" s="148">
        <v>15516121.529999997</v>
      </c>
      <c r="AB30" s="172">
        <v>0</v>
      </c>
      <c r="AC30" s="102">
        <v>13021.42</v>
      </c>
    </row>
    <row r="31" spans="1:29" ht="12.75">
      <c r="A31" s="3" t="s">
        <v>43</v>
      </c>
      <c r="B31" s="102">
        <f>SUM(C31:Y31)</f>
        <v>74433287.11000001</v>
      </c>
      <c r="C31" s="148">
        <v>1200508.33</v>
      </c>
      <c r="E31" s="150">
        <v>2586046.77</v>
      </c>
      <c r="F31" s="175"/>
      <c r="G31" s="151">
        <v>25987179.94000001</v>
      </c>
      <c r="H31" s="175"/>
      <c r="I31" s="148">
        <v>3669677.83</v>
      </c>
      <c r="J31" s="175"/>
      <c r="K31" s="151">
        <v>4989618.75</v>
      </c>
      <c r="L31" s="175"/>
      <c r="M31" s="151">
        <v>21417118.37000001</v>
      </c>
      <c r="N31" s="175"/>
      <c r="O31" s="148">
        <v>720163.51</v>
      </c>
      <c r="P31" s="175"/>
      <c r="Q31" s="127">
        <v>439173.35</v>
      </c>
      <c r="R31" s="175"/>
      <c r="S31" s="148">
        <v>1958587.24</v>
      </c>
      <c r="T31" s="175"/>
      <c r="U31" s="148">
        <v>62442.13</v>
      </c>
      <c r="V31" s="175"/>
      <c r="W31" s="172">
        <v>0</v>
      </c>
      <c r="X31" s="175"/>
      <c r="Y31" s="148">
        <v>11402770.889999993</v>
      </c>
      <c r="Z31" s="148"/>
      <c r="AA31" s="148">
        <v>11502270.779999994</v>
      </c>
      <c r="AB31" s="102">
        <v>84873.23</v>
      </c>
      <c r="AC31" s="102">
        <v>14626.66</v>
      </c>
    </row>
    <row r="32" spans="1:29" ht="12.75">
      <c r="A32" s="3" t="s">
        <v>44</v>
      </c>
      <c r="B32" s="102">
        <f>SUM(C32:Y32)</f>
        <v>4765962.23</v>
      </c>
      <c r="C32" s="148">
        <v>76299.5</v>
      </c>
      <c r="E32" s="148">
        <v>124446.47</v>
      </c>
      <c r="F32" s="175"/>
      <c r="G32" s="151">
        <v>1507670.32</v>
      </c>
      <c r="H32" s="175"/>
      <c r="I32" s="148">
        <v>186978.53</v>
      </c>
      <c r="J32" s="175"/>
      <c r="K32" s="151">
        <v>180681.45</v>
      </c>
      <c r="L32" s="175"/>
      <c r="M32" s="151">
        <v>1759028.85</v>
      </c>
      <c r="N32" s="175"/>
      <c r="O32" s="172">
        <v>0</v>
      </c>
      <c r="P32" s="175"/>
      <c r="Q32" s="127">
        <v>5720</v>
      </c>
      <c r="R32" s="175"/>
      <c r="S32" s="148">
        <v>150946.03</v>
      </c>
      <c r="T32" s="175"/>
      <c r="U32" s="148">
        <v>1061.31</v>
      </c>
      <c r="V32" s="175"/>
      <c r="W32" s="172">
        <v>0</v>
      </c>
      <c r="X32" s="175"/>
      <c r="Y32" s="148">
        <v>773129.77</v>
      </c>
      <c r="Z32" s="148"/>
      <c r="AA32" s="150">
        <v>808493.15</v>
      </c>
      <c r="AB32" s="102">
        <v>25388.58</v>
      </c>
      <c r="AC32" s="102">
        <v>9974.8</v>
      </c>
    </row>
    <row r="33" spans="1:29" ht="12.75">
      <c r="A33" s="3" t="s">
        <v>45</v>
      </c>
      <c r="B33" s="102">
        <f>SUM(C33:Y33)</f>
        <v>8400401.260000002</v>
      </c>
      <c r="C33" s="148">
        <v>215750.1</v>
      </c>
      <c r="E33" s="148">
        <v>170932.69</v>
      </c>
      <c r="F33" s="175"/>
      <c r="G33" s="151">
        <v>2094603.58</v>
      </c>
      <c r="H33" s="175"/>
      <c r="I33" s="148">
        <v>511280.49</v>
      </c>
      <c r="J33" s="175"/>
      <c r="K33" s="151">
        <v>794722.17</v>
      </c>
      <c r="L33" s="175"/>
      <c r="M33" s="151">
        <v>2735137.77</v>
      </c>
      <c r="N33" s="175"/>
      <c r="O33" s="148">
        <v>58994.95</v>
      </c>
      <c r="P33" s="175"/>
      <c r="Q33" s="127">
        <v>176894.57</v>
      </c>
      <c r="R33" s="175"/>
      <c r="S33" s="148">
        <v>112535.72</v>
      </c>
      <c r="T33" s="175"/>
      <c r="U33" s="172">
        <v>0</v>
      </c>
      <c r="V33" s="175"/>
      <c r="W33" s="172">
        <v>0</v>
      </c>
      <c r="X33" s="175"/>
      <c r="Y33" s="148">
        <v>1529549.22</v>
      </c>
      <c r="Z33" s="148"/>
      <c r="AA33" s="148">
        <v>1557069.34</v>
      </c>
      <c r="AB33" s="102">
        <v>19205.97</v>
      </c>
      <c r="AC33" s="102">
        <v>8314.15</v>
      </c>
    </row>
    <row r="34" spans="1:29" ht="12.75">
      <c r="A34" s="3" t="s">
        <v>46</v>
      </c>
      <c r="B34" s="102">
        <f>SUM(C34:Y34)</f>
        <v>4349622.36</v>
      </c>
      <c r="C34" s="148">
        <v>26636.31</v>
      </c>
      <c r="E34" s="148">
        <v>141275.54</v>
      </c>
      <c r="F34" s="175"/>
      <c r="G34" s="151">
        <v>1463156.59</v>
      </c>
      <c r="H34" s="175"/>
      <c r="I34" s="148">
        <v>388954.71</v>
      </c>
      <c r="J34" s="175"/>
      <c r="K34" s="151">
        <v>430112.09</v>
      </c>
      <c r="L34" s="175"/>
      <c r="M34" s="151">
        <v>664777.32</v>
      </c>
      <c r="N34" s="175"/>
      <c r="O34" s="148">
        <v>447062.66</v>
      </c>
      <c r="P34" s="175"/>
      <c r="Q34" s="127">
        <v>53307.65</v>
      </c>
      <c r="R34" s="175"/>
      <c r="S34" s="148">
        <v>26956.08</v>
      </c>
      <c r="T34" s="175"/>
      <c r="U34" s="148">
        <v>7586.14</v>
      </c>
      <c r="V34" s="175"/>
      <c r="W34" s="172">
        <v>0</v>
      </c>
      <c r="X34" s="175"/>
      <c r="Y34" s="148">
        <v>699797.27</v>
      </c>
      <c r="Z34" s="148"/>
      <c r="AA34" s="148">
        <v>708087.98</v>
      </c>
      <c r="AB34" s="102">
        <v>8290.71</v>
      </c>
      <c r="AC34" s="172">
        <v>0</v>
      </c>
    </row>
    <row r="35" spans="1:27" ht="12.75">
      <c r="A35" s="3"/>
      <c r="C35" s="110"/>
      <c r="E35" s="172"/>
      <c r="F35" s="175"/>
      <c r="G35" s="175"/>
      <c r="H35" s="175"/>
      <c r="I35" s="172"/>
      <c r="J35" s="175"/>
      <c r="K35" s="175"/>
      <c r="L35" s="175"/>
      <c r="M35" s="175"/>
      <c r="N35" s="175"/>
      <c r="O35" s="172"/>
      <c r="P35" s="175"/>
      <c r="Q35" s="176"/>
      <c r="R35" s="175"/>
      <c r="S35" s="148"/>
      <c r="T35" s="175"/>
      <c r="U35" s="172"/>
      <c r="V35" s="175"/>
      <c r="W35" s="172"/>
      <c r="X35" s="175"/>
      <c r="Y35" s="172"/>
      <c r="Z35" s="172"/>
      <c r="AA35" s="172"/>
    </row>
    <row r="36" spans="1:29" ht="12.75">
      <c r="A36" s="3" t="s">
        <v>47</v>
      </c>
      <c r="B36" s="102">
        <f>SUM(C36:Y36)</f>
        <v>2496698.7500000005</v>
      </c>
      <c r="C36" s="148">
        <v>44591.15</v>
      </c>
      <c r="E36" s="148">
        <v>107148.54</v>
      </c>
      <c r="F36" s="175"/>
      <c r="G36" s="151">
        <v>732623.62</v>
      </c>
      <c r="H36" s="175"/>
      <c r="I36" s="148">
        <v>291393.64</v>
      </c>
      <c r="J36" s="175"/>
      <c r="K36" s="151">
        <v>233739.67</v>
      </c>
      <c r="L36" s="175"/>
      <c r="M36" s="151">
        <v>711015.24</v>
      </c>
      <c r="N36" s="175"/>
      <c r="O36" s="172">
        <v>0</v>
      </c>
      <c r="P36" s="175"/>
      <c r="Q36" s="176">
        <v>0</v>
      </c>
      <c r="R36" s="175"/>
      <c r="S36" s="148">
        <v>498.49</v>
      </c>
      <c r="T36" s="175"/>
      <c r="U36" s="172">
        <v>0</v>
      </c>
      <c r="V36" s="175"/>
      <c r="W36" s="172">
        <v>0</v>
      </c>
      <c r="X36" s="175"/>
      <c r="Y36" s="148">
        <v>375688.4</v>
      </c>
      <c r="Z36" s="148"/>
      <c r="AA36" s="148">
        <v>375688.4</v>
      </c>
      <c r="AB36" s="172">
        <v>0</v>
      </c>
      <c r="AC36" s="172">
        <v>0</v>
      </c>
    </row>
    <row r="37" spans="1:29" ht="12.75">
      <c r="A37" s="3" t="s">
        <v>48</v>
      </c>
      <c r="B37" s="102">
        <f>SUM(C37:Y37)</f>
        <v>11859601.6</v>
      </c>
      <c r="C37" s="148">
        <v>279328.3</v>
      </c>
      <c r="E37" s="148">
        <v>372330.93</v>
      </c>
      <c r="F37" s="175"/>
      <c r="G37" s="151">
        <v>3732560.93</v>
      </c>
      <c r="H37" s="175"/>
      <c r="I37" s="148">
        <v>834120.64</v>
      </c>
      <c r="J37" s="175"/>
      <c r="K37" s="151">
        <v>459503.42</v>
      </c>
      <c r="L37" s="175"/>
      <c r="M37" s="151">
        <v>4004472.45</v>
      </c>
      <c r="N37" s="175"/>
      <c r="O37" s="148">
        <v>111623.92</v>
      </c>
      <c r="P37" s="175"/>
      <c r="Q37" s="127">
        <v>5115</v>
      </c>
      <c r="R37" s="175"/>
      <c r="S37" s="148">
        <v>42178.84</v>
      </c>
      <c r="T37" s="175"/>
      <c r="U37" s="172">
        <v>0</v>
      </c>
      <c r="V37" s="175"/>
      <c r="W37" s="172">
        <v>0</v>
      </c>
      <c r="X37" s="175"/>
      <c r="Y37" s="148">
        <v>2018367.17</v>
      </c>
      <c r="Z37" s="148"/>
      <c r="AA37" s="148">
        <v>2018456.6</v>
      </c>
      <c r="AB37" s="172">
        <v>0</v>
      </c>
      <c r="AC37" s="102">
        <v>89.43</v>
      </c>
    </row>
    <row r="38" spans="1:29" ht="12.75">
      <c r="A38" s="3" t="s">
        <v>49</v>
      </c>
      <c r="B38" s="102">
        <f>SUM(C38:Y38)</f>
        <v>10555253.86</v>
      </c>
      <c r="C38" s="148">
        <v>226325.95</v>
      </c>
      <c r="E38" s="148">
        <v>175911.5</v>
      </c>
      <c r="F38" s="175"/>
      <c r="G38" s="151">
        <v>3734449.25</v>
      </c>
      <c r="H38" s="175"/>
      <c r="I38" s="148">
        <v>535888.09</v>
      </c>
      <c r="J38" s="175"/>
      <c r="K38" s="151">
        <v>614463.14</v>
      </c>
      <c r="L38" s="175"/>
      <c r="M38" s="151">
        <v>2822118.94</v>
      </c>
      <c r="N38" s="175"/>
      <c r="O38" s="148">
        <v>97.87</v>
      </c>
      <c r="P38" s="179"/>
      <c r="Q38" s="152">
        <v>3779.4</v>
      </c>
      <c r="R38" s="179"/>
      <c r="S38" s="153">
        <v>231743.42</v>
      </c>
      <c r="T38" s="179"/>
      <c r="U38" s="153">
        <v>8657.35</v>
      </c>
      <c r="V38" s="175"/>
      <c r="W38" s="175">
        <v>0</v>
      </c>
      <c r="X38" s="175"/>
      <c r="Y38" s="148">
        <v>2201818.95</v>
      </c>
      <c r="Z38" s="148"/>
      <c r="AA38" s="148">
        <v>2231097.87</v>
      </c>
      <c r="AB38" s="102">
        <v>29278.92</v>
      </c>
      <c r="AC38" s="172">
        <v>0</v>
      </c>
    </row>
    <row r="39" spans="1:29" ht="12.75">
      <c r="A39" s="8" t="s">
        <v>50</v>
      </c>
      <c r="B39" s="109">
        <f>SUM(C39:Y39)</f>
        <v>5874729.17</v>
      </c>
      <c r="C39" s="149">
        <v>70347</v>
      </c>
      <c r="D39" s="109"/>
      <c r="E39" s="149">
        <v>134473.34</v>
      </c>
      <c r="F39" s="184"/>
      <c r="G39" s="144">
        <v>2543087.83</v>
      </c>
      <c r="H39" s="184"/>
      <c r="I39" s="149">
        <v>255341.4</v>
      </c>
      <c r="J39" s="184"/>
      <c r="K39" s="144">
        <v>330598.66</v>
      </c>
      <c r="L39" s="184"/>
      <c r="M39" s="144">
        <v>1458448.06</v>
      </c>
      <c r="N39" s="184"/>
      <c r="O39" s="173">
        <v>0</v>
      </c>
      <c r="P39" s="184"/>
      <c r="Q39" s="128">
        <v>19062.04</v>
      </c>
      <c r="R39" s="184"/>
      <c r="S39" s="149">
        <v>82680.33</v>
      </c>
      <c r="T39" s="184"/>
      <c r="U39" s="149">
        <v>2619.16</v>
      </c>
      <c r="V39" s="184"/>
      <c r="W39" s="184">
        <v>0</v>
      </c>
      <c r="X39" s="184"/>
      <c r="Y39" s="149">
        <v>978071.35</v>
      </c>
      <c r="Z39" s="149"/>
      <c r="AA39" s="149">
        <v>995130.2</v>
      </c>
      <c r="AB39" s="102">
        <v>17058.85</v>
      </c>
      <c r="AC39" s="172">
        <v>0</v>
      </c>
    </row>
    <row r="40" ht="12.75">
      <c r="A40" s="3" t="s">
        <v>78</v>
      </c>
    </row>
  </sheetData>
  <sheetProtection password="CAF5" sheet="1" objects="1" scenarios="1"/>
  <mergeCells count="32"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G8:H8"/>
    <mergeCell ref="I9:J9"/>
    <mergeCell ref="I8:J8"/>
    <mergeCell ref="K9:L9"/>
    <mergeCell ref="K8:L8"/>
    <mergeCell ref="K7:L7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AA7:AA9"/>
    <mergeCell ref="W9:X9"/>
    <mergeCell ref="W8:X8"/>
    <mergeCell ref="W7:X7"/>
  </mergeCells>
  <printOptions horizontalCentered="1"/>
  <pageMargins left="0.29" right="0.25" top="0.87" bottom="0.88" header="0.67" footer="0.5"/>
  <pageSetup fitToHeight="1" fitToWidth="1" horizontalDpi="600" verticalDpi="600" orientation="landscape" scale="59" r:id="rId1"/>
  <headerFooter alignWithMargins="0">
    <oddHeader>&amp;R-&amp;P--</oddHeader>
    <oddFooter>&amp;L&amp;"Arial,Italic"&amp;9MSDE-DBS     10 / 2007&amp;R&amp;"Arial,Italic"&amp;9Selected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M1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9.28125" style="0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24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224" t="s">
        <v>178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2.75">
      <c r="A4" s="225" t="s">
        <v>146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26" t="s">
        <v>66</v>
      </c>
      <c r="D6" s="226"/>
      <c r="E6" s="226"/>
      <c r="F6" s="226"/>
      <c r="G6" s="226"/>
      <c r="I6" s="227" t="s">
        <v>67</v>
      </c>
      <c r="J6" s="227"/>
      <c r="K6" s="227"/>
      <c r="L6" s="227"/>
      <c r="M6" s="227"/>
    </row>
    <row r="7" spans="1:13" ht="12.75">
      <c r="A7" s="3"/>
      <c r="B7" s="3"/>
      <c r="C7" s="225" t="s">
        <v>63</v>
      </c>
      <c r="D7" s="225"/>
      <c r="F7" s="225" t="s">
        <v>65</v>
      </c>
      <c r="G7" s="225"/>
      <c r="I7" s="225" t="s">
        <v>63</v>
      </c>
      <c r="J7" s="225"/>
      <c r="L7" s="225" t="s">
        <v>65</v>
      </c>
      <c r="M7" s="225"/>
    </row>
    <row r="8" spans="1:13" ht="12.75">
      <c r="A8" s="3" t="s">
        <v>86</v>
      </c>
      <c r="B8" s="3"/>
      <c r="C8" s="225" t="s">
        <v>64</v>
      </c>
      <c r="D8" s="225"/>
      <c r="F8" s="225" t="s">
        <v>64</v>
      </c>
      <c r="G8" s="225"/>
      <c r="I8" s="225" t="s">
        <v>64</v>
      </c>
      <c r="J8" s="225"/>
      <c r="L8" s="225" t="s">
        <v>64</v>
      </c>
      <c r="M8" s="225"/>
    </row>
    <row r="9" spans="1:13" ht="12.75">
      <c r="A9" t="s">
        <v>11</v>
      </c>
      <c r="C9" s="227" t="s">
        <v>62</v>
      </c>
      <c r="D9" s="227"/>
      <c r="F9" s="227" t="s">
        <v>62</v>
      </c>
      <c r="G9" s="227"/>
      <c r="I9" s="227" t="s">
        <v>62</v>
      </c>
      <c r="J9" s="227"/>
      <c r="L9" s="227" t="s">
        <v>62</v>
      </c>
      <c r="M9" s="227"/>
    </row>
    <row r="10" spans="1:13" ht="13.5" thickBot="1">
      <c r="A10" s="4" t="s">
        <v>87</v>
      </c>
      <c r="B10" s="4"/>
      <c r="C10" s="7" t="s">
        <v>57</v>
      </c>
      <c r="D10" s="7" t="s">
        <v>58</v>
      </c>
      <c r="E10" s="4"/>
      <c r="F10" s="7" t="s">
        <v>57</v>
      </c>
      <c r="G10" s="7" t="s">
        <v>58</v>
      </c>
      <c r="H10" s="4"/>
      <c r="I10" s="7" t="s">
        <v>57</v>
      </c>
      <c r="J10" s="7" t="s">
        <v>58</v>
      </c>
      <c r="K10" s="4"/>
      <c r="L10" s="7" t="s">
        <v>57</v>
      </c>
      <c r="M10" s="130" t="s">
        <v>58</v>
      </c>
    </row>
    <row r="11" spans="1:13" ht="12.75">
      <c r="A11" s="77" t="s">
        <v>52</v>
      </c>
      <c r="B11" s="77"/>
      <c r="C11" s="69">
        <f>+F11+Tbl1!G10</f>
        <v>10370.966724272062</v>
      </c>
      <c r="D11" s="70"/>
      <c r="E11" s="70"/>
      <c r="F11" s="70">
        <f>+Tbl3!B10</f>
        <v>9887.269613535247</v>
      </c>
      <c r="G11" s="70"/>
      <c r="H11" s="70"/>
      <c r="I11" s="71">
        <f>+C11-Tbl3!AC10</f>
        <v>9878.104887188443</v>
      </c>
      <c r="J11" s="70"/>
      <c r="K11" s="70"/>
      <c r="L11" s="71">
        <f>+Tbl3!B10-Tbl3!AC10</f>
        <v>9394.407776451628</v>
      </c>
      <c r="M11" s="70"/>
    </row>
    <row r="12" spans="1:12" ht="12.75">
      <c r="A12" s="3"/>
      <c r="B12" s="3"/>
      <c r="C12" s="12"/>
      <c r="L12" s="24"/>
    </row>
    <row r="13" spans="1:13" ht="12.75">
      <c r="A13" s="3" t="s">
        <v>28</v>
      </c>
      <c r="B13" s="3"/>
      <c r="C13" s="11">
        <f>+F13+Tbl1!G12</f>
        <v>10063.231109374834</v>
      </c>
      <c r="D13">
        <f>RANK(C13,C$13:C$40)</f>
        <v>9</v>
      </c>
      <c r="F13" s="1">
        <f>+Tbl3!B12</f>
        <v>9606.745273516275</v>
      </c>
      <c r="G13">
        <f>RANK(F13,F$13:F$40)</f>
        <v>8</v>
      </c>
      <c r="I13" s="25">
        <f>+C13-Tbl3!AC12</f>
        <v>9545.128356790658</v>
      </c>
      <c r="J13">
        <f>RANK(I13,I$13:I$40)</f>
        <v>9</v>
      </c>
      <c r="L13" s="10">
        <f>+Tbl3!B12-Tbl3!AC12</f>
        <v>9088.642520932099</v>
      </c>
      <c r="M13">
        <f>RANK(L13,L$13:L$40)</f>
        <v>9</v>
      </c>
    </row>
    <row r="14" spans="1:13" ht="12.75">
      <c r="A14" s="3" t="s">
        <v>29</v>
      </c>
      <c r="B14" s="3"/>
      <c r="C14" s="11">
        <f>+F14+Tbl1!G13</f>
        <v>9814.374560956736</v>
      </c>
      <c r="D14">
        <f aca="true" t="shared" si="0" ref="D14:D40">RANK(C14,C$13:C$40)</f>
        <v>10</v>
      </c>
      <c r="F14" s="1">
        <f>+Tbl3!B13</f>
        <v>9370.283065265485</v>
      </c>
      <c r="G14">
        <f aca="true" t="shared" si="1" ref="G14:G40">RANK(F14,F$13:F$40)</f>
        <v>10</v>
      </c>
      <c r="I14" s="25">
        <f>+C14-Tbl3!AC13</f>
        <v>9335.661787148643</v>
      </c>
      <c r="J14">
        <f aca="true" t="shared" si="2" ref="J14:J40">RANK(I14,I$13:I$40)</f>
        <v>10</v>
      </c>
      <c r="L14" s="10">
        <f>+Tbl3!B13-Tbl3!AC13</f>
        <v>8891.570291457392</v>
      </c>
      <c r="M14">
        <f aca="true" t="shared" si="3" ref="M14:M40">RANK(L14,L$13:L$40)</f>
        <v>10</v>
      </c>
    </row>
    <row r="15" spans="1:13" ht="12.75">
      <c r="A15" s="3" t="s">
        <v>51</v>
      </c>
      <c r="B15" s="3"/>
      <c r="C15" s="11">
        <f>+F15+Tbl1!G14</f>
        <v>10974.038122379166</v>
      </c>
      <c r="D15">
        <f t="shared" si="0"/>
        <v>7</v>
      </c>
      <c r="F15" s="1">
        <f>+Tbl3!B14</f>
        <v>10471.746004008408</v>
      </c>
      <c r="G15">
        <f t="shared" si="1"/>
        <v>7</v>
      </c>
      <c r="I15" s="25">
        <f>+C15-Tbl3!AC14</f>
        <v>10621.072718459207</v>
      </c>
      <c r="J15">
        <f t="shared" si="2"/>
        <v>4</v>
      </c>
      <c r="L15" s="10">
        <f>+Tbl3!B14-Tbl3!AC14</f>
        <v>10118.780600088448</v>
      </c>
      <c r="M15">
        <f t="shared" si="3"/>
        <v>3</v>
      </c>
    </row>
    <row r="16" spans="1:13" ht="12.75">
      <c r="A16" s="3" t="s">
        <v>30</v>
      </c>
      <c r="B16" s="3"/>
      <c r="C16" s="11">
        <f>+F16+Tbl1!G15</f>
        <v>10079.276446843342</v>
      </c>
      <c r="D16">
        <f t="shared" si="0"/>
        <v>8</v>
      </c>
      <c r="F16" s="1">
        <f>+Tbl3!B15</f>
        <v>9606.59643853332</v>
      </c>
      <c r="G16">
        <f t="shared" si="1"/>
        <v>9</v>
      </c>
      <c r="I16" s="25">
        <f>+C16-Tbl3!AC15</f>
        <v>9713.135425609684</v>
      </c>
      <c r="J16">
        <f t="shared" si="2"/>
        <v>8</v>
      </c>
      <c r="L16" s="10">
        <f>+Tbl3!B15-Tbl3!AC15</f>
        <v>9240.455417299663</v>
      </c>
      <c r="M16">
        <f t="shared" si="3"/>
        <v>8</v>
      </c>
    </row>
    <row r="17" spans="1:13" ht="12.75">
      <c r="A17" s="3" t="s">
        <v>31</v>
      </c>
      <c r="B17" s="3"/>
      <c r="C17" s="11">
        <f>+F17+Tbl1!G16</f>
        <v>9744.954829195949</v>
      </c>
      <c r="D17">
        <f t="shared" si="0"/>
        <v>12</v>
      </c>
      <c r="F17" s="1">
        <f>+Tbl3!B16</f>
        <v>9254.255009512472</v>
      </c>
      <c r="G17">
        <f t="shared" si="1"/>
        <v>13</v>
      </c>
      <c r="I17" s="25">
        <f>+C17-Tbl3!AC16</f>
        <v>9172.187965088313</v>
      </c>
      <c r="J17">
        <f t="shared" si="2"/>
        <v>13</v>
      </c>
      <c r="L17" s="10">
        <f>+Tbl3!B16-Tbl3!AC16</f>
        <v>8681.488145404835</v>
      </c>
      <c r="M17">
        <f t="shared" si="3"/>
        <v>14</v>
      </c>
    </row>
    <row r="18" spans="1:12" ht="12.75">
      <c r="A18" s="3"/>
      <c r="B18" s="3"/>
      <c r="C18" s="11"/>
      <c r="F18" s="1"/>
      <c r="I18" s="25"/>
      <c r="L18" s="10"/>
    </row>
    <row r="19" spans="1:13" ht="12.75">
      <c r="A19" s="3" t="s">
        <v>32</v>
      </c>
      <c r="B19" s="3"/>
      <c r="C19" s="11">
        <f>+F19+Tbl1!G18</f>
        <v>9034.64303440132</v>
      </c>
      <c r="D19">
        <f t="shared" si="0"/>
        <v>24</v>
      </c>
      <c r="F19" s="1">
        <f>+Tbl3!B18</f>
        <v>8587.917571519507</v>
      </c>
      <c r="G19">
        <f t="shared" si="1"/>
        <v>24</v>
      </c>
      <c r="I19" s="25">
        <f>+C19-Tbl3!AC18</f>
        <v>8463.89497679825</v>
      </c>
      <c r="J19">
        <f t="shared" si="2"/>
        <v>24</v>
      </c>
      <c r="L19" s="10">
        <f>+Tbl3!B18-Tbl3!AC18</f>
        <v>8017.169513916437</v>
      </c>
      <c r="M19">
        <f t="shared" si="3"/>
        <v>24</v>
      </c>
    </row>
    <row r="20" spans="1:13" ht="12.75">
      <c r="A20" s="3" t="s">
        <v>33</v>
      </c>
      <c r="B20" s="3"/>
      <c r="C20" s="11">
        <f>+F20+Tbl1!G19</f>
        <v>9277.598606938729</v>
      </c>
      <c r="D20">
        <f t="shared" si="0"/>
        <v>17</v>
      </c>
      <c r="F20" s="1">
        <f>+Tbl3!B19</f>
        <v>8846.775154269968</v>
      </c>
      <c r="G20">
        <f t="shared" si="1"/>
        <v>17</v>
      </c>
      <c r="I20" s="25">
        <f>+C20-Tbl3!AC19</f>
        <v>8701.479279494599</v>
      </c>
      <c r="J20">
        <f t="shared" si="2"/>
        <v>19</v>
      </c>
      <c r="L20" s="10">
        <f>+Tbl3!B19-Tbl3!AC19</f>
        <v>8270.655826825838</v>
      </c>
      <c r="M20">
        <f t="shared" si="3"/>
        <v>19</v>
      </c>
    </row>
    <row r="21" spans="1:13" ht="12.75">
      <c r="A21" s="3" t="s">
        <v>34</v>
      </c>
      <c r="B21" s="3"/>
      <c r="C21" s="11">
        <f>+F21+Tbl1!G20</f>
        <v>9402.154952838275</v>
      </c>
      <c r="D21">
        <f t="shared" si="0"/>
        <v>16</v>
      </c>
      <c r="F21" s="1">
        <f>+Tbl3!B20</f>
        <v>8953.79557080565</v>
      </c>
      <c r="G21">
        <f t="shared" si="1"/>
        <v>16</v>
      </c>
      <c r="I21" s="25">
        <f>+C21-Tbl3!AC20</f>
        <v>8896.472297123959</v>
      </c>
      <c r="J21">
        <f t="shared" si="2"/>
        <v>16</v>
      </c>
      <c r="L21" s="10">
        <f>+Tbl3!B20-Tbl3!AC20</f>
        <v>8448.112915091335</v>
      </c>
      <c r="M21">
        <f t="shared" si="3"/>
        <v>17</v>
      </c>
    </row>
    <row r="22" spans="1:13" ht="12.75">
      <c r="A22" s="3" t="s">
        <v>35</v>
      </c>
      <c r="B22" s="3"/>
      <c r="C22" s="11">
        <f>+F22+Tbl1!G21</f>
        <v>9246.26131426005</v>
      </c>
      <c r="D22">
        <f t="shared" si="0"/>
        <v>20</v>
      </c>
      <c r="F22" s="1">
        <f>+Tbl3!B21</f>
        <v>8844.338744081146</v>
      </c>
      <c r="G22">
        <f t="shared" si="1"/>
        <v>19</v>
      </c>
      <c r="I22" s="25">
        <f>+C22-Tbl3!AC21</f>
        <v>8597.319045707804</v>
      </c>
      <c r="J22">
        <f t="shared" si="2"/>
        <v>21</v>
      </c>
      <c r="L22" s="10">
        <f>+Tbl3!B21-Tbl3!AC21</f>
        <v>8195.3964755289</v>
      </c>
      <c r="M22">
        <f t="shared" si="3"/>
        <v>20</v>
      </c>
    </row>
    <row r="23" spans="1:13" ht="12.75">
      <c r="A23" s="3" t="s">
        <v>36</v>
      </c>
      <c r="B23" s="3"/>
      <c r="C23" s="11">
        <f>+F23+Tbl1!G22</f>
        <v>11004.21563005562</v>
      </c>
      <c r="D23">
        <f t="shared" si="0"/>
        <v>6</v>
      </c>
      <c r="F23" s="1">
        <f>+Tbl3!B22</f>
        <v>10497.543924990849</v>
      </c>
      <c r="G23">
        <f t="shared" si="1"/>
        <v>6</v>
      </c>
      <c r="I23" s="25">
        <f>+C23-Tbl3!AC22</f>
        <v>10344.366189199722</v>
      </c>
      <c r="J23">
        <f t="shared" si="2"/>
        <v>7</v>
      </c>
      <c r="L23" s="10">
        <f>+Tbl3!B22-Tbl3!AC22</f>
        <v>9837.69448413495</v>
      </c>
      <c r="M23">
        <f t="shared" si="3"/>
        <v>7</v>
      </c>
    </row>
    <row r="24" spans="1:12" ht="12.75">
      <c r="A24" s="3"/>
      <c r="B24" s="3"/>
      <c r="C24" s="11"/>
      <c r="F24" s="1"/>
      <c r="I24" s="25"/>
      <c r="L24" s="10"/>
    </row>
    <row r="25" spans="1:13" ht="12.75">
      <c r="A25" s="3" t="s">
        <v>37</v>
      </c>
      <c r="B25" s="3"/>
      <c r="C25" s="11">
        <f>+F25+Tbl1!G24</f>
        <v>9266.952406161638</v>
      </c>
      <c r="D25">
        <f t="shared" si="0"/>
        <v>18</v>
      </c>
      <c r="F25" s="1">
        <f>+Tbl3!B24</f>
        <v>8845.981834097445</v>
      </c>
      <c r="G25">
        <f t="shared" si="1"/>
        <v>18</v>
      </c>
      <c r="I25" s="25">
        <f>+C25-Tbl3!AC24</f>
        <v>8881.138682346527</v>
      </c>
      <c r="J25">
        <f t="shared" si="2"/>
        <v>17</v>
      </c>
      <c r="L25" s="10">
        <f>+Tbl3!B24-Tbl3!AC24</f>
        <v>8460.168110282335</v>
      </c>
      <c r="M25">
        <f t="shared" si="3"/>
        <v>16</v>
      </c>
    </row>
    <row r="26" spans="1:13" ht="12.75">
      <c r="A26" s="3" t="s">
        <v>38</v>
      </c>
      <c r="B26" s="3"/>
      <c r="C26" s="11">
        <f>+F26+Tbl1!G25</f>
        <v>9799.90665319547</v>
      </c>
      <c r="D26">
        <f t="shared" si="0"/>
        <v>11</v>
      </c>
      <c r="F26" s="1">
        <f>+Tbl3!B25</f>
        <v>9327.397570885016</v>
      </c>
      <c r="G26">
        <f t="shared" si="1"/>
        <v>11</v>
      </c>
      <c r="I26" s="25">
        <f>+C26-Tbl3!AC25</f>
        <v>8992.255856746708</v>
      </c>
      <c r="J26">
        <f t="shared" si="2"/>
        <v>15</v>
      </c>
      <c r="L26" s="10">
        <f>+Tbl3!B25-Tbl3!AC25</f>
        <v>8519.746774436253</v>
      </c>
      <c r="M26">
        <f t="shared" si="3"/>
        <v>15</v>
      </c>
    </row>
    <row r="27" spans="1:13" ht="12.75">
      <c r="A27" s="3" t="s">
        <v>39</v>
      </c>
      <c r="B27" s="3"/>
      <c r="C27" s="11">
        <f>+F27+Tbl1!G26</f>
        <v>9103.750184508091</v>
      </c>
      <c r="D27">
        <f t="shared" si="0"/>
        <v>23</v>
      </c>
      <c r="F27" s="1">
        <f>+Tbl3!B26</f>
        <v>8689.438777612517</v>
      </c>
      <c r="G27">
        <f t="shared" si="1"/>
        <v>23</v>
      </c>
      <c r="I27" s="25">
        <f>+C27-Tbl3!AC26</f>
        <v>8581.837368245395</v>
      </c>
      <c r="J27">
        <f t="shared" si="2"/>
        <v>22</v>
      </c>
      <c r="L27" s="10">
        <f>+Tbl3!B26-Tbl3!AC26</f>
        <v>8167.525961349821</v>
      </c>
      <c r="M27">
        <f t="shared" si="3"/>
        <v>22</v>
      </c>
    </row>
    <row r="28" spans="1:13" ht="12.75">
      <c r="A28" s="3" t="s">
        <v>40</v>
      </c>
      <c r="B28" s="3"/>
      <c r="C28" s="11">
        <f>+F28+Tbl1!G27</f>
        <v>11232.03159782092</v>
      </c>
      <c r="D28">
        <f t="shared" si="0"/>
        <v>4</v>
      </c>
      <c r="F28" s="1">
        <f>+Tbl3!B27</f>
        <v>10680.18592435633</v>
      </c>
      <c r="G28">
        <f t="shared" si="1"/>
        <v>4</v>
      </c>
      <c r="I28" s="25">
        <f>+C28-Tbl3!AC27</f>
        <v>10665.929134190039</v>
      </c>
      <c r="J28">
        <f t="shared" si="2"/>
        <v>3</v>
      </c>
      <c r="L28" s="10">
        <f>+Tbl3!B27-Tbl3!AC27</f>
        <v>10114.08346072545</v>
      </c>
      <c r="M28">
        <f t="shared" si="3"/>
        <v>4</v>
      </c>
    </row>
    <row r="29" spans="1:13" ht="12.75">
      <c r="A29" s="3" t="s">
        <v>41</v>
      </c>
      <c r="B29" s="3"/>
      <c r="C29" s="11">
        <f>+F29+Tbl1!G28</f>
        <v>11104.735923003807</v>
      </c>
      <c r="D29">
        <f t="shared" si="0"/>
        <v>5</v>
      </c>
      <c r="F29" s="1">
        <f>+Tbl3!B28</f>
        <v>10565.080688821577</v>
      </c>
      <c r="G29">
        <f t="shared" si="1"/>
        <v>5</v>
      </c>
      <c r="I29" s="25">
        <f>+C29-Tbl3!AC28</f>
        <v>10385.87323836835</v>
      </c>
      <c r="J29">
        <f t="shared" si="2"/>
        <v>6</v>
      </c>
      <c r="L29" s="10">
        <f>+Tbl3!B28-Tbl3!AC28</f>
        <v>9846.21800418612</v>
      </c>
      <c r="M29">
        <f t="shared" si="3"/>
        <v>6</v>
      </c>
    </row>
    <row r="30" spans="1:12" ht="12.75">
      <c r="A30" s="3"/>
      <c r="B30" s="3"/>
      <c r="C30" s="11"/>
      <c r="F30" s="1"/>
      <c r="I30" s="25"/>
      <c r="L30" s="10"/>
    </row>
    <row r="31" spans="1:13" ht="12.75">
      <c r="A31" s="139" t="s">
        <v>121</v>
      </c>
      <c r="B31" s="3"/>
      <c r="C31" s="11">
        <f>+F31+Tbl1!G30</f>
        <v>12646.759382706716</v>
      </c>
      <c r="D31">
        <f t="shared" si="0"/>
        <v>1</v>
      </c>
      <c r="F31" s="1">
        <f>+Tbl3!B30</f>
        <v>12025.612281640206</v>
      </c>
      <c r="G31">
        <f t="shared" si="1"/>
        <v>1</v>
      </c>
      <c r="I31" s="25">
        <f>+C31-Tbl3!AC30</f>
        <v>12143.047894545907</v>
      </c>
      <c r="J31">
        <f t="shared" si="2"/>
        <v>1</v>
      </c>
      <c r="L31" s="10">
        <f>+Tbl3!B30-Tbl3!AC30</f>
        <v>11521.900793479397</v>
      </c>
      <c r="M31">
        <f t="shared" si="3"/>
        <v>1</v>
      </c>
    </row>
    <row r="32" spans="1:13" ht="12.75">
      <c r="A32" s="3" t="s">
        <v>43</v>
      </c>
      <c r="B32" s="3"/>
      <c r="C32" s="11">
        <f>+F32+Tbl1!G31</f>
        <v>9698.544876685004</v>
      </c>
      <c r="D32">
        <f t="shared" si="0"/>
        <v>13</v>
      </c>
      <c r="F32" s="1">
        <f>+Tbl3!B31</f>
        <v>9273.547292775685</v>
      </c>
      <c r="G32">
        <f t="shared" si="1"/>
        <v>12</v>
      </c>
      <c r="I32" s="25">
        <f>+C32-Tbl3!AC31</f>
        <v>9116.692094724318</v>
      </c>
      <c r="J32">
        <f t="shared" si="2"/>
        <v>14</v>
      </c>
      <c r="L32" s="10">
        <f>+Tbl3!B31-Tbl3!AC31</f>
        <v>8691.694510815</v>
      </c>
      <c r="M32">
        <f t="shared" si="3"/>
        <v>13</v>
      </c>
    </row>
    <row r="33" spans="1:13" ht="12.75">
      <c r="A33" s="3" t="s">
        <v>44</v>
      </c>
      <c r="B33" s="3"/>
      <c r="C33" s="11">
        <f>+F33+Tbl1!G32</f>
        <v>9212.643562210293</v>
      </c>
      <c r="D33">
        <f t="shared" si="0"/>
        <v>21</v>
      </c>
      <c r="F33" s="1">
        <f>+Tbl3!B32</f>
        <v>8780.650223987252</v>
      </c>
      <c r="G33">
        <f t="shared" si="1"/>
        <v>21</v>
      </c>
      <c r="I33" s="25">
        <f>+C33-Tbl3!AC32</f>
        <v>8568.608620185683</v>
      </c>
      <c r="J33">
        <f t="shared" si="2"/>
        <v>23</v>
      </c>
      <c r="L33" s="10">
        <f>+Tbl3!B32-Tbl3!AC32</f>
        <v>8136.615281962643</v>
      </c>
      <c r="M33">
        <f t="shared" si="3"/>
        <v>23</v>
      </c>
    </row>
    <row r="34" spans="1:13" ht="12.75">
      <c r="A34" s="3" t="s">
        <v>45</v>
      </c>
      <c r="B34" s="3"/>
      <c r="C34" s="11">
        <f>+F34+Tbl1!G33</f>
        <v>9262.881858595589</v>
      </c>
      <c r="D34">
        <f t="shared" si="0"/>
        <v>19</v>
      </c>
      <c r="F34" s="1">
        <f>+Tbl3!B33</f>
        <v>8830.129985911028</v>
      </c>
      <c r="G34">
        <f t="shared" si="1"/>
        <v>20</v>
      </c>
      <c r="I34" s="25">
        <f>+C34-Tbl3!AC33</f>
        <v>8611.342627430124</v>
      </c>
      <c r="J34">
        <f t="shared" si="2"/>
        <v>20</v>
      </c>
      <c r="L34" s="10">
        <f>+Tbl3!B33-Tbl3!AC33</f>
        <v>8178.590754745564</v>
      </c>
      <c r="M34">
        <f t="shared" si="3"/>
        <v>21</v>
      </c>
    </row>
    <row r="35" spans="1:13" ht="12.75">
      <c r="A35" s="3" t="s">
        <v>46</v>
      </c>
      <c r="B35" s="3"/>
      <c r="C35" s="11">
        <f>+F35+Tbl1!G34</f>
        <v>11307.863284738287</v>
      </c>
      <c r="D35">
        <f t="shared" si="0"/>
        <v>3</v>
      </c>
      <c r="F35" s="1">
        <f>+Tbl3!B34</f>
        <v>10807.357967973892</v>
      </c>
      <c r="G35">
        <f t="shared" si="1"/>
        <v>3</v>
      </c>
      <c r="I35" s="25">
        <f>+C35-Tbl3!AC34</f>
        <v>10561.112597055608</v>
      </c>
      <c r="J35">
        <f t="shared" si="2"/>
        <v>5</v>
      </c>
      <c r="L35" s="10">
        <f>+Tbl3!B34-Tbl3!AC34</f>
        <v>10060.607280291213</v>
      </c>
      <c r="M35">
        <f t="shared" si="3"/>
        <v>5</v>
      </c>
    </row>
    <row r="36" ht="12.75">
      <c r="C36" s="11"/>
    </row>
    <row r="37" spans="1:13" ht="12.75">
      <c r="A37" s="3" t="s">
        <v>47</v>
      </c>
      <c r="B37" s="3"/>
      <c r="C37" s="11">
        <f>+F37+Tbl1!G36</f>
        <v>9697.000708485726</v>
      </c>
      <c r="D37">
        <f t="shared" si="0"/>
        <v>14</v>
      </c>
      <c r="F37" s="1">
        <f>+Tbl3!B36</f>
        <v>9202.402912152369</v>
      </c>
      <c r="G37">
        <f t="shared" si="1"/>
        <v>15</v>
      </c>
      <c r="I37" s="25">
        <f>+C37-Tbl3!AC36</f>
        <v>9326.974055160674</v>
      </c>
      <c r="J37">
        <f t="shared" si="2"/>
        <v>11</v>
      </c>
      <c r="L37" s="10">
        <f>+Tbl3!B36-Tbl3!AC36</f>
        <v>8832.376258827317</v>
      </c>
      <c r="M37">
        <f t="shared" si="3"/>
        <v>11</v>
      </c>
    </row>
    <row r="38" spans="1:13" ht="12.75">
      <c r="A38" s="3" t="s">
        <v>48</v>
      </c>
      <c r="B38" s="3"/>
      <c r="C38" s="11">
        <f>+F38+Tbl1!G37</f>
        <v>9127.494528308553</v>
      </c>
      <c r="D38">
        <f t="shared" si="0"/>
        <v>22</v>
      </c>
      <c r="F38" s="1">
        <f>+Tbl3!B37</f>
        <v>8708.761256352385</v>
      </c>
      <c r="G38">
        <f t="shared" si="1"/>
        <v>22</v>
      </c>
      <c r="I38" s="25">
        <f>+C38-Tbl3!AC37</f>
        <v>8799.84369075325</v>
      </c>
      <c r="J38">
        <f t="shared" si="2"/>
        <v>18</v>
      </c>
      <c r="L38" s="10">
        <f>+Tbl3!B37-Tbl3!AC37</f>
        <v>8381.110418797083</v>
      </c>
      <c r="M38">
        <f t="shared" si="3"/>
        <v>18</v>
      </c>
    </row>
    <row r="39" spans="1:13" ht="12.75">
      <c r="A39" s="3" t="s">
        <v>49</v>
      </c>
      <c r="B39" s="3"/>
      <c r="C39" s="11">
        <f>+F39+Tbl1!G38</f>
        <v>9692.417456888159</v>
      </c>
      <c r="D39">
        <f t="shared" si="0"/>
        <v>15</v>
      </c>
      <c r="F39" s="1">
        <f>+Tbl3!B38</f>
        <v>9215.398561167674</v>
      </c>
      <c r="G39">
        <f t="shared" si="1"/>
        <v>14</v>
      </c>
      <c r="I39" s="25">
        <f>+C39-Tbl3!AC38</f>
        <v>9243.78180782263</v>
      </c>
      <c r="J39">
        <f t="shared" si="2"/>
        <v>12</v>
      </c>
      <c r="L39" s="10">
        <f>+Tbl3!B38-Tbl3!AC38</f>
        <v>8766.762912102145</v>
      </c>
      <c r="M39">
        <f t="shared" si="3"/>
        <v>12</v>
      </c>
    </row>
    <row r="40" spans="1:13" ht="12.75">
      <c r="A40" s="8" t="s">
        <v>50</v>
      </c>
      <c r="B40" s="8"/>
      <c r="C40" s="31">
        <f>+F40+Tbl1!G39</f>
        <v>11907.462481882545</v>
      </c>
      <c r="D40" s="8">
        <f t="shared" si="0"/>
        <v>2</v>
      </c>
      <c r="E40" s="8"/>
      <c r="F40" s="9">
        <f>+Tbl3!B39</f>
        <v>11349.998242512083</v>
      </c>
      <c r="G40" s="8">
        <f t="shared" si="1"/>
        <v>2</v>
      </c>
      <c r="H40" s="8"/>
      <c r="I40" s="32">
        <f>+C40-Tbl3!AC39</f>
        <v>11260.74687620941</v>
      </c>
      <c r="J40" s="8">
        <f t="shared" si="2"/>
        <v>2</v>
      </c>
      <c r="K40" s="8"/>
      <c r="L40" s="31">
        <f>+Tbl3!B39-Tbl3!AC39</f>
        <v>10703.282636838949</v>
      </c>
      <c r="M40" s="8">
        <f t="shared" si="3"/>
        <v>2</v>
      </c>
    </row>
    <row r="41" spans="1:12" ht="12.75">
      <c r="A41" s="3" t="s">
        <v>179</v>
      </c>
      <c r="B41" s="3"/>
      <c r="C41" s="11"/>
      <c r="F41" s="1"/>
      <c r="I41" s="25"/>
      <c r="L41" s="10"/>
    </row>
    <row r="42" spans="1:12" ht="12.75">
      <c r="A42" s="3" t="s">
        <v>79</v>
      </c>
      <c r="B42" s="3"/>
      <c r="C42" s="11"/>
      <c r="F42" s="1"/>
      <c r="I42" s="25"/>
      <c r="L42" s="10"/>
    </row>
    <row r="43" spans="1:12" ht="12.75">
      <c r="A43" s="3" t="s">
        <v>180</v>
      </c>
      <c r="B43" s="3"/>
      <c r="C43" s="11"/>
      <c r="F43" s="1"/>
      <c r="I43" s="25"/>
      <c r="L43" s="10"/>
    </row>
    <row r="44" spans="1:12" ht="12.75">
      <c r="A44" t="s">
        <v>181</v>
      </c>
      <c r="L44" s="10"/>
    </row>
    <row r="45" ht="12.75">
      <c r="L45" s="10"/>
    </row>
  </sheetData>
  <sheetProtection password="CAF5" sheet="1" objects="1" scenarios="1"/>
  <mergeCells count="17">
    <mergeCell ref="L8:M8"/>
    <mergeCell ref="L9:M9"/>
    <mergeCell ref="I8:J8"/>
    <mergeCell ref="I9:J9"/>
    <mergeCell ref="C8:D8"/>
    <mergeCell ref="C9:D9"/>
    <mergeCell ref="F8:G8"/>
    <mergeCell ref="F7:G7"/>
    <mergeCell ref="F9:G9"/>
    <mergeCell ref="A1:M1"/>
    <mergeCell ref="A3:M3"/>
    <mergeCell ref="A4:M4"/>
    <mergeCell ref="L7:M7"/>
    <mergeCell ref="C6:G6"/>
    <mergeCell ref="I6:M6"/>
    <mergeCell ref="I7:J7"/>
    <mergeCell ref="C7:D7"/>
  </mergeCells>
  <printOptions horizontalCentered="1"/>
  <pageMargins left="0.71" right="0.76" top="0.87" bottom="0.56" header="0.67" footer="0.36"/>
  <pageSetup horizontalDpi="600" verticalDpi="600" orientation="landscape" scale="90" r:id="rId1"/>
  <headerFooter alignWithMargins="0">
    <oddFooter>&amp;L&amp;"Arial,Italic"&amp;9MSDE-DBS  11 /  19 / 2007
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1">
      <selection activeCell="K46" sqref="K46"/>
    </sheetView>
  </sheetViews>
  <sheetFormatPr defaultColWidth="9.140625" defaultRowHeight="12.75"/>
  <cols>
    <col min="1" max="1" width="14.140625" style="3" customWidth="1"/>
    <col min="2" max="2" width="10.574218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1.851562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8.710937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25" t="s">
        <v>74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3" spans="1:42" ht="12.75">
      <c r="A3" s="225" t="s">
        <v>147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6"/>
      <c r="AO3" s="16"/>
      <c r="AP3" s="13"/>
    </row>
    <row r="4" spans="1:42" ht="12.75">
      <c r="A4" s="225" t="s">
        <v>119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28"/>
      <c r="C6" s="228"/>
      <c r="D6" s="6"/>
      <c r="E6" s="3"/>
      <c r="F6" s="3"/>
      <c r="G6" s="3"/>
      <c r="H6" s="228" t="s">
        <v>182</v>
      </c>
      <c r="I6" s="228"/>
      <c r="J6" s="3"/>
      <c r="K6" s="228" t="s">
        <v>3</v>
      </c>
      <c r="L6" s="228"/>
      <c r="M6" s="3"/>
      <c r="N6" s="228" t="s">
        <v>6</v>
      </c>
      <c r="O6" s="228"/>
      <c r="P6" s="3"/>
      <c r="Q6" s="228" t="s">
        <v>8</v>
      </c>
      <c r="R6" s="228"/>
      <c r="S6" s="6"/>
      <c r="T6" s="3"/>
      <c r="U6" s="3"/>
      <c r="V6" s="3"/>
      <c r="W6" s="228" t="s">
        <v>12</v>
      </c>
      <c r="X6" s="228"/>
      <c r="Y6" s="6"/>
      <c r="Z6" s="3"/>
      <c r="AA6" s="3"/>
      <c r="AB6" s="3"/>
      <c r="AC6" s="228" t="s">
        <v>12</v>
      </c>
      <c r="AD6" s="228"/>
      <c r="AE6" s="6"/>
      <c r="AF6" s="3"/>
      <c r="AG6" s="3"/>
      <c r="AH6" s="3"/>
      <c r="AI6" s="228"/>
      <c r="AJ6" s="228"/>
      <c r="AK6" s="6"/>
      <c r="AL6" s="3"/>
      <c r="AM6" s="3"/>
    </row>
    <row r="7" spans="1:39" ht="12.75">
      <c r="A7" s="3" t="s">
        <v>86</v>
      </c>
      <c r="B7" s="225" t="s">
        <v>75</v>
      </c>
      <c r="C7" s="225"/>
      <c r="D7" s="6"/>
      <c r="E7" s="225" t="s">
        <v>0</v>
      </c>
      <c r="F7" s="225"/>
      <c r="G7" s="6"/>
      <c r="H7" s="225" t="s">
        <v>0</v>
      </c>
      <c r="I7" s="225"/>
      <c r="J7" s="6"/>
      <c r="K7" s="225" t="s">
        <v>5</v>
      </c>
      <c r="L7" s="225"/>
      <c r="M7" s="6"/>
      <c r="N7" s="225" t="s">
        <v>3</v>
      </c>
      <c r="O7" s="225"/>
      <c r="P7" s="6"/>
      <c r="Q7" s="225" t="s">
        <v>3</v>
      </c>
      <c r="R7" s="225"/>
      <c r="S7" s="6"/>
      <c r="T7" s="225" t="s">
        <v>10</v>
      </c>
      <c r="U7" s="225"/>
      <c r="V7" s="6"/>
      <c r="W7" s="225" t="s">
        <v>14</v>
      </c>
      <c r="X7" s="225"/>
      <c r="Y7" s="6"/>
      <c r="Z7" s="225" t="s">
        <v>16</v>
      </c>
      <c r="AA7" s="225"/>
      <c r="AB7" s="6"/>
      <c r="AC7" s="225" t="s">
        <v>17</v>
      </c>
      <c r="AD7" s="225"/>
      <c r="AE7" s="6"/>
      <c r="AF7" s="225" t="s">
        <v>19</v>
      </c>
      <c r="AG7" s="225"/>
      <c r="AH7" s="6"/>
      <c r="AI7" s="225" t="s">
        <v>77</v>
      </c>
      <c r="AJ7" s="225"/>
      <c r="AK7" s="6"/>
      <c r="AL7" s="225" t="s">
        <v>23</v>
      </c>
      <c r="AM7" s="225"/>
    </row>
    <row r="8" spans="1:39" ht="12.75">
      <c r="A8" t="s">
        <v>11</v>
      </c>
      <c r="B8" s="227" t="s">
        <v>76</v>
      </c>
      <c r="C8" s="227"/>
      <c r="D8" s="6"/>
      <c r="E8" s="227" t="s">
        <v>1</v>
      </c>
      <c r="F8" s="227"/>
      <c r="G8" s="6"/>
      <c r="H8" s="227" t="s">
        <v>1</v>
      </c>
      <c r="I8" s="227"/>
      <c r="J8" s="6"/>
      <c r="K8" s="227" t="s">
        <v>4</v>
      </c>
      <c r="L8" s="227"/>
      <c r="M8" s="6"/>
      <c r="N8" s="227" t="s">
        <v>7</v>
      </c>
      <c r="O8" s="227"/>
      <c r="P8" s="6"/>
      <c r="Q8" s="227" t="s">
        <v>9</v>
      </c>
      <c r="R8" s="227"/>
      <c r="S8" s="6"/>
      <c r="T8" s="227" t="s">
        <v>11</v>
      </c>
      <c r="U8" s="227"/>
      <c r="V8" s="6"/>
      <c r="W8" s="227" t="s">
        <v>15</v>
      </c>
      <c r="X8" s="227"/>
      <c r="Y8" s="6"/>
      <c r="Z8" s="227" t="s">
        <v>15</v>
      </c>
      <c r="AA8" s="227"/>
      <c r="AB8" s="6"/>
      <c r="AC8" s="227" t="s">
        <v>18</v>
      </c>
      <c r="AD8" s="227"/>
      <c r="AE8" s="6"/>
      <c r="AF8" s="227" t="s">
        <v>20</v>
      </c>
      <c r="AG8" s="227"/>
      <c r="AH8" s="6"/>
      <c r="AI8" s="227" t="s">
        <v>20</v>
      </c>
      <c r="AJ8" s="227"/>
      <c r="AK8" s="6"/>
      <c r="AL8" s="227" t="s">
        <v>24</v>
      </c>
      <c r="AM8" s="227"/>
    </row>
    <row r="9" spans="1:39" ht="13.5" thickBot="1">
      <c r="A9" s="4" t="s">
        <v>87</v>
      </c>
      <c r="B9" s="42" t="s">
        <v>57</v>
      </c>
      <c r="C9" s="42" t="s">
        <v>58</v>
      </c>
      <c r="D9" s="42"/>
      <c r="E9" s="42" t="s">
        <v>57</v>
      </c>
      <c r="F9" s="42" t="s">
        <v>58</v>
      </c>
      <c r="G9" s="42"/>
      <c r="H9" s="42" t="s">
        <v>57</v>
      </c>
      <c r="I9" s="42" t="s">
        <v>58</v>
      </c>
      <c r="J9" s="42"/>
      <c r="K9" s="42" t="s">
        <v>57</v>
      </c>
      <c r="L9" s="42" t="s">
        <v>58</v>
      </c>
      <c r="M9" s="42"/>
      <c r="N9" s="42" t="s">
        <v>57</v>
      </c>
      <c r="O9" s="42" t="s">
        <v>58</v>
      </c>
      <c r="P9" s="42"/>
      <c r="Q9" s="42" t="s">
        <v>57</v>
      </c>
      <c r="R9" s="42" t="s">
        <v>58</v>
      </c>
      <c r="S9" s="42"/>
      <c r="T9" s="42" t="s">
        <v>57</v>
      </c>
      <c r="U9" s="42" t="s">
        <v>58</v>
      </c>
      <c r="V9" s="42"/>
      <c r="W9" s="42" t="s">
        <v>57</v>
      </c>
      <c r="X9" s="42" t="s">
        <v>58</v>
      </c>
      <c r="Y9" s="42"/>
      <c r="Z9" s="42" t="s">
        <v>57</v>
      </c>
      <c r="AA9" s="42" t="s">
        <v>58</v>
      </c>
      <c r="AB9" s="42"/>
      <c r="AC9" s="42" t="s">
        <v>57</v>
      </c>
      <c r="AD9" s="42" t="s">
        <v>58</v>
      </c>
      <c r="AE9" s="42"/>
      <c r="AF9" s="42" t="s">
        <v>57</v>
      </c>
      <c r="AG9" s="42" t="s">
        <v>58</v>
      </c>
      <c r="AH9" s="42"/>
      <c r="AI9" s="42" t="s">
        <v>57</v>
      </c>
      <c r="AJ9" s="42" t="s">
        <v>58</v>
      </c>
      <c r="AK9" s="42"/>
      <c r="AL9" s="42" t="s">
        <v>57</v>
      </c>
      <c r="AM9" s="42" t="s">
        <v>58</v>
      </c>
    </row>
    <row r="10" spans="1:39" s="23" customFormat="1" ht="12.75">
      <c r="A10" s="76" t="s">
        <v>52</v>
      </c>
      <c r="B10" s="75">
        <f>+E10+H10+K10+N10+Q10+T10+W10+Z10+AC10+AF10+AI10+AL10</f>
        <v>9887.269613535247</v>
      </c>
      <c r="C10" s="81"/>
      <c r="D10" s="12"/>
      <c r="E10" s="12">
        <v>308.9896077166287</v>
      </c>
      <c r="F10" s="11"/>
      <c r="G10" s="12"/>
      <c r="H10" s="12">
        <v>712.9966761518536</v>
      </c>
      <c r="I10" s="11"/>
      <c r="J10" s="12"/>
      <c r="K10" s="12">
        <v>4064.0602159476093</v>
      </c>
      <c r="L10" s="11"/>
      <c r="M10" s="12"/>
      <c r="N10" s="12">
        <v>249.8987293608817</v>
      </c>
      <c r="O10" s="11"/>
      <c r="P10" s="12"/>
      <c r="Q10" s="12">
        <v>133.15248867303504</v>
      </c>
      <c r="R10" s="11"/>
      <c r="S10" s="12"/>
      <c r="T10" s="12">
        <v>1070.47350497307</v>
      </c>
      <c r="U10" s="11"/>
      <c r="V10" s="12"/>
      <c r="W10" s="12">
        <v>62.79263679102199</v>
      </c>
      <c r="X10" s="11"/>
      <c r="Y10" s="12"/>
      <c r="Z10" s="12">
        <v>52.35364119240853</v>
      </c>
      <c r="AA10" s="11"/>
      <c r="AB10" s="12"/>
      <c r="AC10" s="12">
        <v>492.8618370836194</v>
      </c>
      <c r="AD10" s="11"/>
      <c r="AE10" s="12"/>
      <c r="AF10" s="12">
        <v>695.2543508852755</v>
      </c>
      <c r="AG10" s="11"/>
      <c r="AH10" s="12"/>
      <c r="AI10" s="12">
        <v>203.68627665331033</v>
      </c>
      <c r="AJ10" s="11"/>
      <c r="AK10" s="12"/>
      <c r="AL10" s="12">
        <v>1840.7496481065339</v>
      </c>
      <c r="AM10" s="82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28</v>
      </c>
      <c r="B12" s="2">
        <f>+E12+H12+K12+N12+Q12+T12+W12+Z12+AC12+AF12+AI12+AL12</f>
        <v>9606.745273516275</v>
      </c>
      <c r="C12" s="38">
        <f>RANK(B12,B$12:B$39)</f>
        <v>8</v>
      </c>
      <c r="D12" s="38"/>
      <c r="E12" s="2">
        <v>218.60766120091645</v>
      </c>
      <c r="F12" s="38">
        <f>RANK(E12,E$12:E$39)</f>
        <v>16</v>
      </c>
      <c r="G12" s="38"/>
      <c r="H12" s="2">
        <v>561.1707636916514</v>
      </c>
      <c r="I12" s="38">
        <f>RANK(H12,H$12:H$39)</f>
        <v>21</v>
      </c>
      <c r="J12" s="38"/>
      <c r="K12" s="2">
        <v>3898.26266853903</v>
      </c>
      <c r="L12" s="38">
        <f>RANK(K12,K$12:K$39)</f>
        <v>11</v>
      </c>
      <c r="M12" s="38"/>
      <c r="N12" s="2">
        <v>250.0592349357519</v>
      </c>
      <c r="O12" s="38">
        <f>RANK(N12,N$12:N$39)</f>
        <v>10</v>
      </c>
      <c r="P12" s="38"/>
      <c r="Q12" s="2">
        <v>97.96901732639292</v>
      </c>
      <c r="R12" s="38">
        <f>RANK(Q12,Q$12:Q$39)</f>
        <v>15</v>
      </c>
      <c r="S12" s="38"/>
      <c r="T12" s="2">
        <v>1113.4676700700022</v>
      </c>
      <c r="U12" s="38">
        <f>RANK(T12,T$12:T$39)</f>
        <v>5</v>
      </c>
      <c r="V12" s="38"/>
      <c r="W12" s="2">
        <v>58.8537255440234</v>
      </c>
      <c r="X12" s="35">
        <f>RANK(W12,W$12:W$39)</f>
        <v>13</v>
      </c>
      <c r="Y12" s="35"/>
      <c r="Z12" s="2">
        <v>58.39125339189746</v>
      </c>
      <c r="AA12" s="35">
        <f>RANK(Z12,Z$12:Z$39)</f>
        <v>17</v>
      </c>
      <c r="AB12" s="35"/>
      <c r="AC12" s="2">
        <v>518.1027525841772</v>
      </c>
      <c r="AD12" s="35">
        <f>RANK(AC12,AC$12:AC$39)</f>
        <v>15</v>
      </c>
      <c r="AE12" s="35"/>
      <c r="AF12" s="2">
        <v>732.7027230205572</v>
      </c>
      <c r="AG12" s="35">
        <f>RANK(AF12,AF$12:AF$39)</f>
        <v>5</v>
      </c>
      <c r="AH12" s="35"/>
      <c r="AI12" s="2">
        <v>145.1800128812915</v>
      </c>
      <c r="AJ12" s="3">
        <f>RANK(AI12,AI$12:AI$39)</f>
        <v>21</v>
      </c>
      <c r="AK12" s="3"/>
      <c r="AL12" s="2">
        <v>1953.9777903305846</v>
      </c>
      <c r="AM12" s="3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29</v>
      </c>
      <c r="B13" s="2">
        <f>+E13+H13+K13+N13+Q13+T13+W13+Z13+AC13+AF13+AI13+AL13</f>
        <v>9370.283065265485</v>
      </c>
      <c r="C13" s="38">
        <f aca="true" t="shared" si="0" ref="C13:C39">RANK(B13,B$12:B$39)</f>
        <v>10</v>
      </c>
      <c r="D13" s="38"/>
      <c r="E13" s="2">
        <v>282.78153141384206</v>
      </c>
      <c r="F13" s="38">
        <f aca="true" t="shared" si="1" ref="F13:F39">RANK(E13,E$12:E$39)</f>
        <v>6</v>
      </c>
      <c r="G13" s="38"/>
      <c r="H13" s="2">
        <v>691.1876160642651</v>
      </c>
      <c r="I13" s="38">
        <f aca="true" t="shared" si="2" ref="I13:I39">RANK(H13,H$12:H$39)</f>
        <v>14</v>
      </c>
      <c r="J13" s="38"/>
      <c r="K13" s="2">
        <v>3858.210938109824</v>
      </c>
      <c r="L13" s="38">
        <f aca="true" t="shared" si="3" ref="L13:L39">RANK(K13,K$12:K$39)</f>
        <v>15</v>
      </c>
      <c r="M13" s="38"/>
      <c r="N13" s="2">
        <v>189.26575945279419</v>
      </c>
      <c r="O13" s="38">
        <f aca="true" t="shared" si="4" ref="O13:O39">RANK(N13,N$12:N$39)</f>
        <v>22</v>
      </c>
      <c r="P13" s="38"/>
      <c r="Q13" s="2">
        <v>154.4447640826332</v>
      </c>
      <c r="R13" s="38">
        <f aca="true" t="shared" si="5" ref="R13:R39">RANK(Q13,Q$12:Q$39)</f>
        <v>6</v>
      </c>
      <c r="S13" s="38"/>
      <c r="T13" s="2">
        <v>936.1945739545469</v>
      </c>
      <c r="U13" s="38">
        <f aca="true" t="shared" si="6" ref="U13:U39">RANK(T13,T$12:T$39)</f>
        <v>11</v>
      </c>
      <c r="V13" s="38"/>
      <c r="W13" s="2">
        <v>37.55676557860575</v>
      </c>
      <c r="X13" s="35">
        <f aca="true" t="shared" si="7" ref="X13:X39">RANK(W13,W$12:W$39)</f>
        <v>21</v>
      </c>
      <c r="Y13" s="3"/>
      <c r="Z13" s="2">
        <v>0</v>
      </c>
      <c r="AA13" s="35">
        <f aca="true" t="shared" si="8" ref="AA13:AA39">RANK(Z13,Z$12:Z$39)</f>
        <v>23</v>
      </c>
      <c r="AB13" s="3"/>
      <c r="AC13" s="2">
        <v>478.7127738080918</v>
      </c>
      <c r="AD13" s="35">
        <f aca="true" t="shared" si="9" ref="AD13:AD39">RANK(AC13,AC$12:AC$39)</f>
        <v>18</v>
      </c>
      <c r="AE13" s="35"/>
      <c r="AF13" s="2">
        <v>660.962630039512</v>
      </c>
      <c r="AG13" s="35">
        <f aca="true" t="shared" si="10" ref="AG13:AG39">RANK(AF13,AF$12:AF$39)</f>
        <v>16</v>
      </c>
      <c r="AH13" s="35"/>
      <c r="AI13" s="2">
        <v>152.86954166531493</v>
      </c>
      <c r="AJ13" s="3">
        <f aca="true" t="shared" si="11" ref="AJ13:AJ39">RANK(AI13,AI$12:AI$39)</f>
        <v>19</v>
      </c>
      <c r="AK13" s="3"/>
      <c r="AL13" s="2">
        <v>1928.096171096056</v>
      </c>
      <c r="AM13" s="3">
        <f aca="true" t="shared" si="12" ref="AM13:AM39">RANK(AL13,AL$12:AL$39)</f>
        <v>4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51</v>
      </c>
      <c r="B14" s="2">
        <f>+E14+H14+K14+N14+Q14+T14+W14+Z14+AC14+AF14+AI14+AL14</f>
        <v>10471.746004008408</v>
      </c>
      <c r="C14" s="38">
        <f t="shared" si="0"/>
        <v>7</v>
      </c>
      <c r="D14" s="38"/>
      <c r="E14" s="2">
        <v>714.5792905630026</v>
      </c>
      <c r="F14" s="38">
        <f t="shared" si="1"/>
        <v>1</v>
      </c>
      <c r="G14" s="38"/>
      <c r="H14" s="2">
        <v>729.0453151341094</v>
      </c>
      <c r="I14" s="38">
        <f t="shared" si="2"/>
        <v>9</v>
      </c>
      <c r="J14" s="38"/>
      <c r="K14" s="2">
        <v>3557.961015016873</v>
      </c>
      <c r="L14" s="38">
        <f t="shared" si="3"/>
        <v>24</v>
      </c>
      <c r="M14" s="38"/>
      <c r="N14" s="2">
        <v>293.16566759645644</v>
      </c>
      <c r="O14" s="38">
        <f t="shared" si="4"/>
        <v>5</v>
      </c>
      <c r="P14" s="38"/>
      <c r="Q14" s="2">
        <v>467.7013691907836</v>
      </c>
      <c r="R14" s="38">
        <f t="shared" si="5"/>
        <v>1</v>
      </c>
      <c r="S14" s="38"/>
      <c r="T14" s="2">
        <v>1511.049155977874</v>
      </c>
      <c r="U14" s="38">
        <f t="shared" si="6"/>
        <v>1</v>
      </c>
      <c r="V14" s="38"/>
      <c r="W14" s="2">
        <v>111.22234954550815</v>
      </c>
      <c r="X14" s="35">
        <f t="shared" si="7"/>
        <v>4</v>
      </c>
      <c r="Y14" s="35"/>
      <c r="Z14" s="2">
        <v>0.0038671755076501867</v>
      </c>
      <c r="AA14" s="35">
        <f t="shared" si="8"/>
        <v>22</v>
      </c>
      <c r="AB14" s="35"/>
      <c r="AC14" s="2">
        <v>352.96540391995865</v>
      </c>
      <c r="AD14" s="35">
        <f t="shared" si="9"/>
        <v>23</v>
      </c>
      <c r="AE14" s="35"/>
      <c r="AF14" s="2">
        <v>813.9789883464084</v>
      </c>
      <c r="AG14" s="35">
        <f t="shared" si="10"/>
        <v>3</v>
      </c>
      <c r="AH14" s="35"/>
      <c r="AI14" s="2">
        <v>181.15171931319634</v>
      </c>
      <c r="AJ14" s="3">
        <f t="shared" si="11"/>
        <v>16</v>
      </c>
      <c r="AK14" s="3"/>
      <c r="AL14" s="2">
        <v>1738.9218622287306</v>
      </c>
      <c r="AM14" s="3">
        <f t="shared" si="12"/>
        <v>9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30</v>
      </c>
      <c r="B15" s="2">
        <f>+E15+H15+K15+N15+Q15+T15+W15+Z15+AC15+AF15+AI15+AL15</f>
        <v>9606.59643853332</v>
      </c>
      <c r="C15" s="38">
        <f t="shared" si="0"/>
        <v>9</v>
      </c>
      <c r="D15" s="38"/>
      <c r="E15" s="2">
        <v>314.7523538449712</v>
      </c>
      <c r="F15" s="38">
        <f t="shared" si="1"/>
        <v>3</v>
      </c>
      <c r="G15" s="38"/>
      <c r="H15" s="2">
        <v>636.3724808235762</v>
      </c>
      <c r="I15" s="38">
        <f t="shared" si="2"/>
        <v>19</v>
      </c>
      <c r="J15" s="38"/>
      <c r="K15" s="2">
        <v>3862.3595191372356</v>
      </c>
      <c r="L15" s="38">
        <f t="shared" si="3"/>
        <v>14</v>
      </c>
      <c r="M15" s="38"/>
      <c r="N15" s="2">
        <v>227.4170600178772</v>
      </c>
      <c r="O15" s="38">
        <f t="shared" si="4"/>
        <v>17</v>
      </c>
      <c r="P15" s="38"/>
      <c r="Q15" s="2">
        <v>85.33514686760802</v>
      </c>
      <c r="R15" s="38">
        <f t="shared" si="5"/>
        <v>17</v>
      </c>
      <c r="S15" s="38"/>
      <c r="T15" s="2">
        <v>1062.9418945415264</v>
      </c>
      <c r="U15" s="38">
        <f t="shared" si="6"/>
        <v>6</v>
      </c>
      <c r="V15" s="38"/>
      <c r="W15" s="2">
        <v>62.84326203998404</v>
      </c>
      <c r="X15" s="35">
        <f t="shared" si="7"/>
        <v>12</v>
      </c>
      <c r="Y15" s="35"/>
      <c r="Z15" s="2">
        <v>114.87620332784665</v>
      </c>
      <c r="AA15" s="35">
        <f t="shared" si="8"/>
        <v>1</v>
      </c>
      <c r="AB15" s="3"/>
      <c r="AC15" s="2">
        <v>366.14102123365757</v>
      </c>
      <c r="AD15" s="35">
        <f t="shared" si="9"/>
        <v>22</v>
      </c>
      <c r="AE15" s="3"/>
      <c r="AF15" s="2">
        <v>686.4969022043591</v>
      </c>
      <c r="AG15" s="35">
        <f t="shared" si="10"/>
        <v>13</v>
      </c>
      <c r="AH15" s="35"/>
      <c r="AI15" s="2">
        <v>202.53993517965765</v>
      </c>
      <c r="AJ15" s="3">
        <f t="shared" si="11"/>
        <v>13</v>
      </c>
      <c r="AK15" s="3"/>
      <c r="AL15" s="2">
        <v>1984.5206593150224</v>
      </c>
      <c r="AM15" s="3">
        <f t="shared" si="12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31</v>
      </c>
      <c r="B16" s="2">
        <f>+E16+H16+K16+N16+Q16+T16+W16+Z16+AC16+AF16+AI16+AL16</f>
        <v>9254.255009512472</v>
      </c>
      <c r="C16" s="38">
        <f t="shared" si="0"/>
        <v>13</v>
      </c>
      <c r="D16" s="38"/>
      <c r="E16" s="2">
        <v>242.17213621333826</v>
      </c>
      <c r="F16" s="38">
        <f t="shared" si="1"/>
        <v>11</v>
      </c>
      <c r="G16" s="38"/>
      <c r="H16" s="2">
        <v>575.0510583725901</v>
      </c>
      <c r="I16" s="38">
        <f t="shared" si="2"/>
        <v>20</v>
      </c>
      <c r="J16" s="38"/>
      <c r="K16" s="2">
        <v>4152.135659296189</v>
      </c>
      <c r="L16" s="38">
        <f t="shared" si="3"/>
        <v>7</v>
      </c>
      <c r="M16" s="38"/>
      <c r="N16" s="2">
        <v>169.35747980200344</v>
      </c>
      <c r="O16" s="38">
        <f t="shared" si="4"/>
        <v>24</v>
      </c>
      <c r="P16" s="38"/>
      <c r="Q16" s="2">
        <v>54.76010830695847</v>
      </c>
      <c r="R16" s="38">
        <f t="shared" si="5"/>
        <v>21</v>
      </c>
      <c r="S16" s="38"/>
      <c r="T16" s="2">
        <v>982.1139819626445</v>
      </c>
      <c r="U16" s="38">
        <f t="shared" si="6"/>
        <v>9</v>
      </c>
      <c r="V16" s="38"/>
      <c r="W16" s="2">
        <v>65.2090991557453</v>
      </c>
      <c r="X16" s="35">
        <f t="shared" si="7"/>
        <v>11</v>
      </c>
      <c r="Y16" s="35"/>
      <c r="Z16" s="2">
        <v>55.40563511333291</v>
      </c>
      <c r="AA16" s="35">
        <f t="shared" si="8"/>
        <v>18</v>
      </c>
      <c r="AB16" s="35"/>
      <c r="AC16" s="2">
        <v>572.7668641076364</v>
      </c>
      <c r="AD16" s="35">
        <f t="shared" si="9"/>
        <v>11</v>
      </c>
      <c r="AE16" s="35"/>
      <c r="AF16" s="2">
        <v>759.132495415111</v>
      </c>
      <c r="AG16" s="35">
        <f t="shared" si="10"/>
        <v>4</v>
      </c>
      <c r="AH16" s="35"/>
      <c r="AI16" s="2">
        <v>163.75916655657974</v>
      </c>
      <c r="AJ16" s="3">
        <f t="shared" si="11"/>
        <v>18</v>
      </c>
      <c r="AK16" s="3"/>
      <c r="AL16" s="2">
        <v>1462.3913252103423</v>
      </c>
      <c r="AM16" s="3">
        <f t="shared" si="12"/>
        <v>20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8"/>
      <c r="F17" s="38"/>
      <c r="I17" s="38"/>
      <c r="L17" s="38"/>
      <c r="O17" s="38"/>
      <c r="R17" s="38"/>
      <c r="U17" s="38"/>
      <c r="X17" s="35"/>
      <c r="AA17" s="35"/>
      <c r="AD17" s="35"/>
      <c r="AG17" s="35"/>
      <c r="AJ17" s="3"/>
      <c r="AM17" s="3"/>
    </row>
    <row r="18" spans="1:52" ht="12.75">
      <c r="A18" s="3" t="s">
        <v>32</v>
      </c>
      <c r="B18" s="2">
        <f>+E18+H18+K18+N18+Q18+T18+W18+Z18+AC18+AF18+AI18+AL18</f>
        <v>8587.917571519507</v>
      </c>
      <c r="C18" s="38">
        <f t="shared" si="0"/>
        <v>24</v>
      </c>
      <c r="D18" s="38"/>
      <c r="E18" s="2">
        <v>222.46518999603308</v>
      </c>
      <c r="F18" s="38">
        <f t="shared" si="1"/>
        <v>15</v>
      </c>
      <c r="G18" s="38"/>
      <c r="H18" s="2">
        <v>663.3025415832541</v>
      </c>
      <c r="I18" s="38">
        <f t="shared" si="2"/>
        <v>16</v>
      </c>
      <c r="J18" s="38"/>
      <c r="K18" s="2">
        <v>3657.1127097613407</v>
      </c>
      <c r="L18" s="38">
        <f t="shared" si="3"/>
        <v>20</v>
      </c>
      <c r="M18" s="38"/>
      <c r="N18" s="2">
        <v>193.62668893050545</v>
      </c>
      <c r="O18" s="38">
        <f t="shared" si="4"/>
        <v>21</v>
      </c>
      <c r="P18" s="38"/>
      <c r="Q18" s="2">
        <v>178.35095436220558</v>
      </c>
      <c r="R18" s="38">
        <f t="shared" si="5"/>
        <v>5</v>
      </c>
      <c r="S18" s="38"/>
      <c r="T18" s="2">
        <v>775.5560430639224</v>
      </c>
      <c r="U18" s="38">
        <f t="shared" si="6"/>
        <v>22</v>
      </c>
      <c r="V18" s="38"/>
      <c r="W18" s="2">
        <v>136.4187293006264</v>
      </c>
      <c r="X18" s="35">
        <f t="shared" si="7"/>
        <v>2</v>
      </c>
      <c r="Y18" s="35"/>
      <c r="Z18" s="2">
        <v>78.39732280413664</v>
      </c>
      <c r="AA18" s="35">
        <f t="shared" si="8"/>
        <v>10</v>
      </c>
      <c r="AB18" s="3"/>
      <c r="AC18" s="2">
        <v>570.7480576030702</v>
      </c>
      <c r="AD18" s="35">
        <f t="shared" si="9"/>
        <v>12</v>
      </c>
      <c r="AE18" s="35"/>
      <c r="AF18" s="2">
        <v>508.34821812411775</v>
      </c>
      <c r="AG18" s="35">
        <f t="shared" si="10"/>
        <v>24</v>
      </c>
      <c r="AH18" s="35"/>
      <c r="AI18" s="2">
        <v>92.24284804930025</v>
      </c>
      <c r="AJ18" s="3">
        <f t="shared" si="11"/>
        <v>24</v>
      </c>
      <c r="AK18" s="3"/>
      <c r="AL18" s="2">
        <v>1511.3482679409947</v>
      </c>
      <c r="AM18" s="3">
        <f t="shared" si="12"/>
        <v>17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33</v>
      </c>
      <c r="B19" s="2">
        <f>+E19+H19+K19+N19+Q19+T19+W19+Z19+AC19+AF19+AI19+AL19</f>
        <v>8846.775154269968</v>
      </c>
      <c r="C19" s="38">
        <f t="shared" si="0"/>
        <v>17</v>
      </c>
      <c r="D19" s="38"/>
      <c r="E19" s="2">
        <v>166.73099327634264</v>
      </c>
      <c r="F19" s="38">
        <f t="shared" si="1"/>
        <v>23</v>
      </c>
      <c r="G19" s="38"/>
      <c r="H19" s="2">
        <v>717.8980656770646</v>
      </c>
      <c r="I19" s="38">
        <f t="shared" si="2"/>
        <v>11</v>
      </c>
      <c r="J19" s="38"/>
      <c r="K19" s="2">
        <v>3753.621764910223</v>
      </c>
      <c r="L19" s="38">
        <f t="shared" si="3"/>
        <v>18</v>
      </c>
      <c r="M19" s="38"/>
      <c r="N19" s="2">
        <v>293.14575069627585</v>
      </c>
      <c r="O19" s="38">
        <f t="shared" si="4"/>
        <v>6</v>
      </c>
      <c r="P19" s="38"/>
      <c r="Q19" s="2">
        <v>64.90923582430574</v>
      </c>
      <c r="R19" s="38">
        <f t="shared" si="5"/>
        <v>19</v>
      </c>
      <c r="S19" s="38"/>
      <c r="T19" s="2">
        <v>824.754816689496</v>
      </c>
      <c r="U19" s="38">
        <f t="shared" si="6"/>
        <v>17</v>
      </c>
      <c r="V19" s="38"/>
      <c r="W19" s="2">
        <v>40.731988456813944</v>
      </c>
      <c r="X19" s="35">
        <f t="shared" si="7"/>
        <v>19</v>
      </c>
      <c r="Y19" s="35"/>
      <c r="Z19" s="2">
        <v>84.57998545051241</v>
      </c>
      <c r="AA19" s="35">
        <f t="shared" si="8"/>
        <v>7</v>
      </c>
      <c r="AB19" s="3"/>
      <c r="AC19" s="2">
        <v>576.1193274441297</v>
      </c>
      <c r="AD19" s="35">
        <f t="shared" si="9"/>
        <v>10</v>
      </c>
      <c r="AE19" s="3"/>
      <c r="AF19" s="2">
        <v>718.8342105826786</v>
      </c>
      <c r="AG19" s="35">
        <f t="shared" si="10"/>
        <v>6</v>
      </c>
      <c r="AH19" s="35"/>
      <c r="AI19" s="2">
        <v>212.19024867712244</v>
      </c>
      <c r="AJ19" s="3">
        <f t="shared" si="11"/>
        <v>10</v>
      </c>
      <c r="AK19" s="3"/>
      <c r="AL19" s="2">
        <v>1393.258766585003</v>
      </c>
      <c r="AM19" s="3">
        <f t="shared" si="12"/>
        <v>23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34</v>
      </c>
      <c r="B20" s="2">
        <f>+E20+H20+K20+N20+Q20+T20+W20+Z20+AC20+AF20+AI20+AL20</f>
        <v>8953.79557080565</v>
      </c>
      <c r="C20" s="38">
        <f t="shared" si="0"/>
        <v>16</v>
      </c>
      <c r="D20" s="38"/>
      <c r="E20" s="2">
        <v>227.06754918436008</v>
      </c>
      <c r="F20" s="38">
        <f t="shared" si="1"/>
        <v>14</v>
      </c>
      <c r="G20" s="38"/>
      <c r="H20" s="2">
        <v>727.8627235852532</v>
      </c>
      <c r="I20" s="38">
        <f t="shared" si="2"/>
        <v>10</v>
      </c>
      <c r="J20" s="38"/>
      <c r="K20" s="2">
        <v>3645.664884183279</v>
      </c>
      <c r="L20" s="38">
        <f t="shared" si="3"/>
        <v>21</v>
      </c>
      <c r="M20" s="38"/>
      <c r="N20" s="2">
        <v>180.41789452034578</v>
      </c>
      <c r="O20" s="38">
        <f t="shared" si="4"/>
        <v>23</v>
      </c>
      <c r="P20" s="38"/>
      <c r="Q20" s="2">
        <v>119.16363834859578</v>
      </c>
      <c r="R20" s="38">
        <f t="shared" si="5"/>
        <v>10</v>
      </c>
      <c r="S20" s="38"/>
      <c r="T20" s="2">
        <v>1060.1941460504763</v>
      </c>
      <c r="U20" s="38">
        <f t="shared" si="6"/>
        <v>7</v>
      </c>
      <c r="V20" s="38"/>
      <c r="W20" s="2">
        <v>46.445942029000534</v>
      </c>
      <c r="X20" s="35">
        <f t="shared" si="7"/>
        <v>16</v>
      </c>
      <c r="Y20" s="35"/>
      <c r="Z20" s="2">
        <v>85.0254724680283</v>
      </c>
      <c r="AA20" s="35">
        <f t="shared" si="8"/>
        <v>6</v>
      </c>
      <c r="AB20" s="35"/>
      <c r="AC20" s="2">
        <v>505.68265571431624</v>
      </c>
      <c r="AD20" s="35">
        <f t="shared" si="9"/>
        <v>16</v>
      </c>
      <c r="AE20" s="35"/>
      <c r="AF20" s="2">
        <v>618.3700815304906</v>
      </c>
      <c r="AG20" s="35">
        <f t="shared" si="10"/>
        <v>21</v>
      </c>
      <c r="AH20" s="35"/>
      <c r="AI20" s="2">
        <v>237.3061449991454</v>
      </c>
      <c r="AJ20" s="3">
        <f t="shared" si="11"/>
        <v>6</v>
      </c>
      <c r="AK20" s="3"/>
      <c r="AL20" s="2">
        <v>1500.5944381923596</v>
      </c>
      <c r="AM20" s="3">
        <f t="shared" si="12"/>
        <v>19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35</v>
      </c>
      <c r="B21" s="2">
        <f>+E21+H21+K21+N21+Q21+T21+W21+Z21+AC21+AF21+AI21+AL21</f>
        <v>8844.338744081146</v>
      </c>
      <c r="C21" s="38">
        <f t="shared" si="0"/>
        <v>19</v>
      </c>
      <c r="D21" s="38"/>
      <c r="E21" s="2">
        <v>243.89797352795006</v>
      </c>
      <c r="F21" s="38">
        <f t="shared" si="1"/>
        <v>10</v>
      </c>
      <c r="G21" s="38"/>
      <c r="H21" s="2">
        <v>676.2133371569406</v>
      </c>
      <c r="I21" s="38">
        <f t="shared" si="2"/>
        <v>15</v>
      </c>
      <c r="J21" s="38"/>
      <c r="K21" s="2">
        <v>3755.6921056614656</v>
      </c>
      <c r="L21" s="38">
        <f t="shared" si="3"/>
        <v>17</v>
      </c>
      <c r="M21" s="38"/>
      <c r="N21" s="2">
        <v>338.5394531041652</v>
      </c>
      <c r="O21" s="38">
        <f t="shared" si="4"/>
        <v>4</v>
      </c>
      <c r="P21" s="38"/>
      <c r="Q21" s="2">
        <v>51.395430979737874</v>
      </c>
      <c r="R21" s="38">
        <f t="shared" si="5"/>
        <v>23</v>
      </c>
      <c r="S21" s="38"/>
      <c r="T21" s="2">
        <v>820.4570545652784</v>
      </c>
      <c r="U21" s="38">
        <f t="shared" si="6"/>
        <v>18</v>
      </c>
      <c r="V21" s="38"/>
      <c r="W21" s="2">
        <v>101.30471126429042</v>
      </c>
      <c r="X21" s="35">
        <f t="shared" si="7"/>
        <v>6</v>
      </c>
      <c r="Y21" s="35"/>
      <c r="Z21" s="2">
        <v>71.70476182536862</v>
      </c>
      <c r="AA21" s="35">
        <f t="shared" si="8"/>
        <v>13</v>
      </c>
      <c r="AB21" s="3"/>
      <c r="AC21" s="2">
        <v>648.9422685522455</v>
      </c>
      <c r="AD21" s="35">
        <f t="shared" si="9"/>
        <v>6</v>
      </c>
      <c r="AE21" s="3"/>
      <c r="AF21" s="2">
        <v>677.2732649595823</v>
      </c>
      <c r="AG21" s="35">
        <f t="shared" si="10"/>
        <v>14</v>
      </c>
      <c r="AH21" s="35"/>
      <c r="AI21" s="2">
        <v>235.91433982745113</v>
      </c>
      <c r="AJ21" s="3">
        <f t="shared" si="11"/>
        <v>7</v>
      </c>
      <c r="AK21" s="3"/>
      <c r="AL21" s="2">
        <v>1223.0040426566693</v>
      </c>
      <c r="AM21" s="3">
        <f t="shared" si="12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36</v>
      </c>
      <c r="B22" s="2">
        <f>+E22+H22+K22+N22+Q22+T22+W22+Z22+AC22+AF22+AI22+AL22</f>
        <v>10497.543924990849</v>
      </c>
      <c r="C22" s="38">
        <f t="shared" si="0"/>
        <v>6</v>
      </c>
      <c r="D22" s="38"/>
      <c r="E22" s="2">
        <v>264.4677373262639</v>
      </c>
      <c r="F22" s="38">
        <f t="shared" si="1"/>
        <v>7</v>
      </c>
      <c r="G22" s="38"/>
      <c r="H22" s="2">
        <v>878.634833437644</v>
      </c>
      <c r="I22" s="38">
        <f t="shared" si="2"/>
        <v>1</v>
      </c>
      <c r="J22" s="38"/>
      <c r="K22" s="2">
        <v>4346.706644781125</v>
      </c>
      <c r="L22" s="38">
        <f t="shared" si="3"/>
        <v>5</v>
      </c>
      <c r="M22" s="38"/>
      <c r="N22" s="2">
        <v>292.91647201917743</v>
      </c>
      <c r="O22" s="38">
        <f t="shared" si="4"/>
        <v>7</v>
      </c>
      <c r="P22" s="38"/>
      <c r="Q22" s="2">
        <v>190.28816173257917</v>
      </c>
      <c r="R22" s="38">
        <f t="shared" si="5"/>
        <v>4</v>
      </c>
      <c r="S22" s="38"/>
      <c r="T22" s="2">
        <v>972.337345157824</v>
      </c>
      <c r="U22" s="38">
        <f t="shared" si="6"/>
        <v>10</v>
      </c>
      <c r="V22" s="38"/>
      <c r="W22" s="2">
        <v>107.83566004983291</v>
      </c>
      <c r="X22" s="35">
        <f t="shared" si="7"/>
        <v>5</v>
      </c>
      <c r="Y22" s="3"/>
      <c r="Z22" s="2">
        <v>79.8032544902755</v>
      </c>
      <c r="AA22" s="35">
        <f t="shared" si="8"/>
        <v>9</v>
      </c>
      <c r="AB22" s="35"/>
      <c r="AC22" s="2">
        <v>659.8494408558979</v>
      </c>
      <c r="AD22" s="35">
        <f t="shared" si="9"/>
        <v>4</v>
      </c>
      <c r="AE22" s="35"/>
      <c r="AF22" s="2">
        <v>697.0613039216845</v>
      </c>
      <c r="AG22" s="35">
        <f t="shared" si="10"/>
        <v>12</v>
      </c>
      <c r="AH22" s="35"/>
      <c r="AI22" s="2">
        <v>278.74844065514924</v>
      </c>
      <c r="AJ22" s="3">
        <f t="shared" si="11"/>
        <v>3</v>
      </c>
      <c r="AK22" s="3"/>
      <c r="AL22" s="2">
        <v>1728.8946305633956</v>
      </c>
      <c r="AM22" s="3">
        <f t="shared" si="12"/>
        <v>10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37</v>
      </c>
      <c r="B24" s="2">
        <f>+E24+H24+K24+N24+Q24+T24+W24+Z24+AC24+AF24+AI24+AL24</f>
        <v>8845.981834097445</v>
      </c>
      <c r="C24" s="38">
        <f t="shared" si="0"/>
        <v>18</v>
      </c>
      <c r="D24" s="38"/>
      <c r="E24" s="2">
        <v>177.73998033273634</v>
      </c>
      <c r="F24" s="38">
        <f t="shared" si="1"/>
        <v>22</v>
      </c>
      <c r="G24" s="38"/>
      <c r="H24" s="2">
        <v>732.2125927919197</v>
      </c>
      <c r="I24" s="38">
        <f t="shared" si="2"/>
        <v>8</v>
      </c>
      <c r="J24" s="38"/>
      <c r="K24" s="2">
        <v>3896.760797010088</v>
      </c>
      <c r="L24" s="38">
        <f t="shared" si="3"/>
        <v>12</v>
      </c>
      <c r="M24" s="38"/>
      <c r="N24" s="2">
        <v>247.82242859200397</v>
      </c>
      <c r="O24" s="38">
        <f t="shared" si="4"/>
        <v>12</v>
      </c>
      <c r="P24" s="38"/>
      <c r="Q24" s="2">
        <v>52.047827447438735</v>
      </c>
      <c r="R24" s="38">
        <f t="shared" si="5"/>
        <v>22</v>
      </c>
      <c r="S24" s="38"/>
      <c r="T24" s="2">
        <v>777.7553166762183</v>
      </c>
      <c r="U24" s="38">
        <f t="shared" si="6"/>
        <v>21</v>
      </c>
      <c r="V24" s="38"/>
      <c r="W24" s="2">
        <v>55.88451788237756</v>
      </c>
      <c r="X24" s="35">
        <f t="shared" si="7"/>
        <v>14</v>
      </c>
      <c r="Y24" s="3"/>
      <c r="Z24" s="2">
        <v>105.12928237180073</v>
      </c>
      <c r="AA24" s="35">
        <f t="shared" si="8"/>
        <v>2</v>
      </c>
      <c r="AB24" s="3"/>
      <c r="AC24" s="2">
        <v>385.81372381511073</v>
      </c>
      <c r="AD24" s="35">
        <f t="shared" si="9"/>
        <v>20</v>
      </c>
      <c r="AE24" s="35"/>
      <c r="AF24" s="2">
        <v>648.6199624488079</v>
      </c>
      <c r="AG24" s="35">
        <f t="shared" si="10"/>
        <v>19</v>
      </c>
      <c r="AH24" s="35"/>
      <c r="AI24" s="2">
        <v>222.1417437522115</v>
      </c>
      <c r="AJ24" s="3">
        <f t="shared" si="11"/>
        <v>9</v>
      </c>
      <c r="AK24" s="3"/>
      <c r="AL24" s="2">
        <v>1544.0536609767316</v>
      </c>
      <c r="AM24" s="3">
        <f t="shared" si="12"/>
        <v>16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38</v>
      </c>
      <c r="B25" s="2">
        <f>+E25+H25+K25+N25+Q25+T25+W25+Z25+AC25+AF25+AI25+AL25</f>
        <v>9327.397570885016</v>
      </c>
      <c r="C25" s="38">
        <f t="shared" si="0"/>
        <v>11</v>
      </c>
      <c r="D25" s="38"/>
      <c r="E25" s="2">
        <v>208.81250886734455</v>
      </c>
      <c r="F25" s="38">
        <f t="shared" si="1"/>
        <v>18</v>
      </c>
      <c r="G25" s="38"/>
      <c r="H25" s="2">
        <v>521.8772867000581</v>
      </c>
      <c r="I25" s="38">
        <f t="shared" si="2"/>
        <v>24</v>
      </c>
      <c r="J25" s="38"/>
      <c r="K25" s="2">
        <v>4039.279436359337</v>
      </c>
      <c r="L25" s="38">
        <f t="shared" si="3"/>
        <v>8</v>
      </c>
      <c r="M25" s="38"/>
      <c r="N25" s="2">
        <v>217.29028783937747</v>
      </c>
      <c r="O25" s="38">
        <f t="shared" si="4"/>
        <v>18</v>
      </c>
      <c r="P25" s="38"/>
      <c r="Q25" s="2">
        <v>81.3556374814592</v>
      </c>
      <c r="R25" s="38">
        <f t="shared" si="5"/>
        <v>18</v>
      </c>
      <c r="S25" s="38"/>
      <c r="T25" s="2">
        <v>742.472308089168</v>
      </c>
      <c r="U25" s="38">
        <f t="shared" si="6"/>
        <v>23</v>
      </c>
      <c r="V25" s="38"/>
      <c r="W25" s="2">
        <v>113.44331563447194</v>
      </c>
      <c r="X25" s="35">
        <f t="shared" si="7"/>
        <v>3</v>
      </c>
      <c r="Y25" s="35"/>
      <c r="Z25" s="2">
        <v>72.02898385605882</v>
      </c>
      <c r="AA25" s="35">
        <f t="shared" si="8"/>
        <v>12</v>
      </c>
      <c r="AB25" s="3"/>
      <c r="AC25" s="2">
        <v>807.650796448763</v>
      </c>
      <c r="AD25" s="35">
        <f t="shared" si="9"/>
        <v>1</v>
      </c>
      <c r="AE25" s="35"/>
      <c r="AF25" s="2">
        <v>715.1773425911994</v>
      </c>
      <c r="AG25" s="35">
        <f t="shared" si="10"/>
        <v>9</v>
      </c>
      <c r="AH25" s="35"/>
      <c r="AI25" s="2">
        <v>147.7524108428814</v>
      </c>
      <c r="AJ25" s="3">
        <f t="shared" si="11"/>
        <v>20</v>
      </c>
      <c r="AK25" s="3"/>
      <c r="AL25" s="2">
        <v>1660.2572561748966</v>
      </c>
      <c r="AM25" s="3">
        <f t="shared" si="12"/>
        <v>13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39</v>
      </c>
      <c r="B26" s="2">
        <f>+E26+H26+K26+N26+Q26+T26+W26+Z26+AC26+AF26+AI26+AL26</f>
        <v>8689.438777612517</v>
      </c>
      <c r="C26" s="38">
        <f t="shared" si="0"/>
        <v>23</v>
      </c>
      <c r="D26" s="38"/>
      <c r="E26" s="2">
        <v>207.46507667316084</v>
      </c>
      <c r="F26" s="38">
        <f t="shared" si="1"/>
        <v>19</v>
      </c>
      <c r="G26" s="38"/>
      <c r="H26" s="2">
        <v>552.413342187542</v>
      </c>
      <c r="I26" s="38">
        <f t="shared" si="2"/>
        <v>22</v>
      </c>
      <c r="J26" s="38"/>
      <c r="K26" s="2">
        <v>3719.395521612478</v>
      </c>
      <c r="L26" s="38">
        <f t="shared" si="3"/>
        <v>19</v>
      </c>
      <c r="M26" s="38"/>
      <c r="N26" s="2">
        <v>233.18525454201134</v>
      </c>
      <c r="O26" s="38">
        <f t="shared" si="4"/>
        <v>16</v>
      </c>
      <c r="P26" s="38"/>
      <c r="Q26" s="2">
        <v>48.2018876243717</v>
      </c>
      <c r="R26" s="38">
        <f t="shared" si="5"/>
        <v>24</v>
      </c>
      <c r="S26" s="38"/>
      <c r="T26" s="2">
        <v>803.8753261137953</v>
      </c>
      <c r="U26" s="38">
        <f t="shared" si="6"/>
        <v>19</v>
      </c>
      <c r="V26" s="38"/>
      <c r="W26" s="2">
        <v>34.36587542961327</v>
      </c>
      <c r="X26" s="35">
        <f t="shared" si="7"/>
        <v>22</v>
      </c>
      <c r="Y26" s="35"/>
      <c r="Z26" s="2">
        <v>64.7413217747359</v>
      </c>
      <c r="AA26" s="35">
        <f t="shared" si="8"/>
        <v>16</v>
      </c>
      <c r="AB26" s="3"/>
      <c r="AC26" s="2">
        <v>521.9128162626959</v>
      </c>
      <c r="AD26" s="35">
        <f t="shared" si="9"/>
        <v>14</v>
      </c>
      <c r="AE26" s="3"/>
      <c r="AF26" s="2">
        <v>574.7549349338158</v>
      </c>
      <c r="AG26" s="35">
        <f t="shared" si="10"/>
        <v>23</v>
      </c>
      <c r="AH26" s="35"/>
      <c r="AI26" s="2">
        <v>224.53304862419895</v>
      </c>
      <c r="AJ26" s="3">
        <f t="shared" si="11"/>
        <v>8</v>
      </c>
      <c r="AK26" s="3"/>
      <c r="AL26" s="2">
        <v>1704.5943718340966</v>
      </c>
      <c r="AM26" s="3">
        <f t="shared" si="12"/>
        <v>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40</v>
      </c>
      <c r="B27" s="2">
        <f>+E27+H27+K27+N27+Q27+T27+W27+Z27+AC27+AF27+AI27+AL27</f>
        <v>10680.18592435633</v>
      </c>
      <c r="C27" s="38">
        <f t="shared" si="0"/>
        <v>4</v>
      </c>
      <c r="D27" s="38"/>
      <c r="E27" s="2">
        <v>164.54650655956402</v>
      </c>
      <c r="F27" s="38">
        <f t="shared" si="1"/>
        <v>24</v>
      </c>
      <c r="G27" s="38"/>
      <c r="H27" s="2">
        <v>839.5846412139786</v>
      </c>
      <c r="I27" s="38">
        <f t="shared" si="2"/>
        <v>2</v>
      </c>
      <c r="J27" s="38"/>
      <c r="K27" s="2">
        <v>4570.994522828634</v>
      </c>
      <c r="L27" s="38">
        <f t="shared" si="3"/>
        <v>3</v>
      </c>
      <c r="M27" s="38"/>
      <c r="N27" s="2">
        <v>243.12674444973112</v>
      </c>
      <c r="O27" s="38">
        <f t="shared" si="4"/>
        <v>15</v>
      </c>
      <c r="P27" s="38"/>
      <c r="Q27" s="2">
        <v>59.08256473176394</v>
      </c>
      <c r="R27" s="38">
        <f t="shared" si="5"/>
        <v>20</v>
      </c>
      <c r="S27" s="38"/>
      <c r="T27" s="2">
        <v>1433.9592572317115</v>
      </c>
      <c r="U27" s="38">
        <f t="shared" si="6"/>
        <v>2</v>
      </c>
      <c r="V27" s="38"/>
      <c r="W27" s="2">
        <v>46.268114794733954</v>
      </c>
      <c r="X27" s="35">
        <f t="shared" si="7"/>
        <v>17</v>
      </c>
      <c r="Y27" s="3"/>
      <c r="Z27" s="2">
        <v>85.21132197455495</v>
      </c>
      <c r="AA27" s="35">
        <f t="shared" si="8"/>
        <v>5</v>
      </c>
      <c r="AB27" s="3"/>
      <c r="AC27" s="2">
        <v>566.102463630882</v>
      </c>
      <c r="AD27" s="35">
        <f t="shared" si="9"/>
        <v>13</v>
      </c>
      <c r="AE27" s="35"/>
      <c r="AF27" s="2">
        <v>634.54934187633</v>
      </c>
      <c r="AG27" s="35">
        <f t="shared" si="10"/>
        <v>20</v>
      </c>
      <c r="AH27" s="35"/>
      <c r="AI27" s="2">
        <v>288.24651114010084</v>
      </c>
      <c r="AJ27" s="3">
        <f t="shared" si="11"/>
        <v>2</v>
      </c>
      <c r="AK27" s="3"/>
      <c r="AL27" s="2">
        <v>1748.5139339243426</v>
      </c>
      <c r="AM27" s="3">
        <f t="shared" si="12"/>
        <v>7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41</v>
      </c>
      <c r="B28" s="2">
        <f>+E28+H28+K28+N28+Q28+T28+W28+Z28+AC28+AF28+AI28+AL28</f>
        <v>10565.080688821577</v>
      </c>
      <c r="C28" s="38">
        <f t="shared" si="0"/>
        <v>5</v>
      </c>
      <c r="D28" s="38"/>
      <c r="E28" s="2">
        <v>439.00791909202843</v>
      </c>
      <c r="F28" s="38">
        <f t="shared" si="1"/>
        <v>2</v>
      </c>
      <c r="G28" s="38"/>
      <c r="H28" s="2">
        <v>786.6593586555359</v>
      </c>
      <c r="I28" s="38">
        <f t="shared" si="2"/>
        <v>5</v>
      </c>
      <c r="J28" s="38"/>
      <c r="K28" s="2">
        <v>4317.424332100951</v>
      </c>
      <c r="L28" s="38">
        <f t="shared" si="3"/>
        <v>6</v>
      </c>
      <c r="M28" s="38"/>
      <c r="N28" s="2">
        <v>248.1229518434901</v>
      </c>
      <c r="O28" s="38">
        <f t="shared" si="4"/>
        <v>11</v>
      </c>
      <c r="P28" s="38"/>
      <c r="Q28" s="2">
        <v>124.54159314599615</v>
      </c>
      <c r="R28" s="38">
        <f t="shared" si="5"/>
        <v>8</v>
      </c>
      <c r="S28" s="38"/>
      <c r="T28" s="2">
        <v>1037.6786096403391</v>
      </c>
      <c r="U28" s="38">
        <f t="shared" si="6"/>
        <v>8</v>
      </c>
      <c r="V28" s="38"/>
      <c r="W28" s="2">
        <v>71.17750856508415</v>
      </c>
      <c r="X28" s="35">
        <f t="shared" si="7"/>
        <v>9</v>
      </c>
      <c r="Y28" s="35"/>
      <c r="Z28" s="2">
        <v>17.43901159816482</v>
      </c>
      <c r="AA28" s="35">
        <f t="shared" si="8"/>
        <v>19</v>
      </c>
      <c r="AB28" s="3"/>
      <c r="AC28" s="2">
        <v>718.8626846354574</v>
      </c>
      <c r="AD28" s="35">
        <f t="shared" si="9"/>
        <v>3</v>
      </c>
      <c r="AE28" s="3"/>
      <c r="AF28" s="2">
        <v>845.0393776011955</v>
      </c>
      <c r="AG28" s="35">
        <f t="shared" si="10"/>
        <v>1</v>
      </c>
      <c r="AH28" s="35"/>
      <c r="AI28" s="2">
        <v>239.25931185620664</v>
      </c>
      <c r="AJ28" s="3">
        <f t="shared" si="11"/>
        <v>5</v>
      </c>
      <c r="AK28" s="3"/>
      <c r="AL28" s="2">
        <v>1719.8680300871272</v>
      </c>
      <c r="AM28" s="3">
        <f t="shared" si="12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40" t="s">
        <v>121</v>
      </c>
      <c r="B30" s="2">
        <f>+E30+H30+K30+N30+Q30+T30+W30+Z30+AC30+AF30+AI30+AL30</f>
        <v>12025.612281640206</v>
      </c>
      <c r="C30" s="38">
        <f t="shared" si="0"/>
        <v>1</v>
      </c>
      <c r="D30" s="38"/>
      <c r="E30" s="2">
        <v>301.6943021603697</v>
      </c>
      <c r="F30" s="38">
        <f t="shared" si="1"/>
        <v>5</v>
      </c>
      <c r="G30" s="38"/>
      <c r="H30" s="2">
        <v>805.9124235324914</v>
      </c>
      <c r="I30" s="38">
        <f t="shared" si="2"/>
        <v>4</v>
      </c>
      <c r="J30" s="38"/>
      <c r="K30" s="2">
        <v>5305.101411036019</v>
      </c>
      <c r="L30" s="38">
        <f t="shared" si="3"/>
        <v>1</v>
      </c>
      <c r="M30" s="38"/>
      <c r="N30" s="2">
        <v>245.9694669236644</v>
      </c>
      <c r="O30" s="38">
        <f t="shared" si="4"/>
        <v>13</v>
      </c>
      <c r="P30" s="38"/>
      <c r="Q30" s="2">
        <v>111.39226563329468</v>
      </c>
      <c r="R30" s="38">
        <f t="shared" si="5"/>
        <v>11</v>
      </c>
      <c r="S30" s="38"/>
      <c r="T30" s="2">
        <v>1296.0511427521562</v>
      </c>
      <c r="U30" s="38">
        <f t="shared" si="6"/>
        <v>3</v>
      </c>
      <c r="V30" s="38"/>
      <c r="W30" s="2">
        <v>73.15817799368892</v>
      </c>
      <c r="X30" s="35">
        <f t="shared" si="7"/>
        <v>8</v>
      </c>
      <c r="Y30" s="35"/>
      <c r="Z30" s="2">
        <v>0.2691813461081901</v>
      </c>
      <c r="AA30" s="35">
        <f t="shared" si="8"/>
        <v>21</v>
      </c>
      <c r="AB30" s="3"/>
      <c r="AC30" s="2">
        <v>503.7114881608088</v>
      </c>
      <c r="AD30" s="35">
        <f t="shared" si="9"/>
        <v>17</v>
      </c>
      <c r="AE30" s="3"/>
      <c r="AF30" s="2">
        <v>708.0360611743673</v>
      </c>
      <c r="AG30" s="35">
        <f t="shared" si="10"/>
        <v>11</v>
      </c>
      <c r="AH30" s="35"/>
      <c r="AI30" s="2">
        <v>205.42996821116688</v>
      </c>
      <c r="AJ30" s="3">
        <f t="shared" si="11"/>
        <v>12</v>
      </c>
      <c r="AK30" s="3"/>
      <c r="AL30" s="2">
        <v>2468.88639271607</v>
      </c>
      <c r="AM30" s="3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43</v>
      </c>
      <c r="B31" s="2">
        <f>+E31+H31+K31+N31+Q31+T31+W31+Z31+AC31+AF31+AI31+AL31</f>
        <v>9273.547292775685</v>
      </c>
      <c r="C31" s="38">
        <f t="shared" si="0"/>
        <v>12</v>
      </c>
      <c r="D31" s="38"/>
      <c r="E31" s="2">
        <v>310.6509474736336</v>
      </c>
      <c r="F31" s="38">
        <f t="shared" si="1"/>
        <v>4</v>
      </c>
      <c r="G31" s="38"/>
      <c r="H31" s="2">
        <v>732.399087733202</v>
      </c>
      <c r="I31" s="38">
        <f t="shared" si="2"/>
        <v>7</v>
      </c>
      <c r="J31" s="38"/>
      <c r="K31" s="2">
        <v>3586.4466699526683</v>
      </c>
      <c r="L31" s="38">
        <f t="shared" si="3"/>
        <v>22</v>
      </c>
      <c r="M31" s="38"/>
      <c r="N31" s="2">
        <v>262.85009710329234</v>
      </c>
      <c r="O31" s="38">
        <f t="shared" si="4"/>
        <v>8</v>
      </c>
      <c r="P31" s="38"/>
      <c r="Q31" s="2">
        <v>94.88813793342901</v>
      </c>
      <c r="R31" s="38">
        <f t="shared" si="5"/>
        <v>16</v>
      </c>
      <c r="S31" s="38"/>
      <c r="T31" s="2">
        <v>921.2421640806581</v>
      </c>
      <c r="U31" s="38">
        <f t="shared" si="6"/>
        <v>12</v>
      </c>
      <c r="V31" s="38"/>
      <c r="W31" s="2">
        <v>44.659988207086904</v>
      </c>
      <c r="X31" s="35">
        <f t="shared" si="7"/>
        <v>18</v>
      </c>
      <c r="Y31" s="35"/>
      <c r="Z31" s="2">
        <v>67.93891421090663</v>
      </c>
      <c r="AA31" s="35">
        <f t="shared" si="8"/>
        <v>14</v>
      </c>
      <c r="AB31" s="35"/>
      <c r="AC31" s="2">
        <v>581.8527819606855</v>
      </c>
      <c r="AD31" s="35">
        <f t="shared" si="9"/>
        <v>9</v>
      </c>
      <c r="AE31" s="35"/>
      <c r="AF31" s="2">
        <v>717.8562334825102</v>
      </c>
      <c r="AG31" s="35">
        <f t="shared" si="10"/>
        <v>8</v>
      </c>
      <c r="AH31" s="35"/>
      <c r="AI31" s="2">
        <v>208.52545845796635</v>
      </c>
      <c r="AJ31" s="3">
        <f t="shared" si="11"/>
        <v>11</v>
      </c>
      <c r="AK31" s="3"/>
      <c r="AL31" s="2">
        <v>1744.2368121796478</v>
      </c>
      <c r="AM31" s="3">
        <f t="shared" si="12"/>
        <v>8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44</v>
      </c>
      <c r="B32" s="2">
        <f>+E32+H32+K32+N32+Q32+T32+W32+Z32+AC32+AF32+AI32+AL32</f>
        <v>8780.650223987252</v>
      </c>
      <c r="C32" s="38">
        <f t="shared" si="0"/>
        <v>21</v>
      </c>
      <c r="D32" s="38"/>
      <c r="E32" s="2">
        <v>198.2383040175598</v>
      </c>
      <c r="F32" s="38">
        <f t="shared" si="1"/>
        <v>20</v>
      </c>
      <c r="G32" s="38"/>
      <c r="H32" s="2">
        <v>528.3471844318547</v>
      </c>
      <c r="I32" s="38">
        <f t="shared" si="2"/>
        <v>23</v>
      </c>
      <c r="J32" s="38"/>
      <c r="K32" s="2">
        <v>3807.8497629210974</v>
      </c>
      <c r="L32" s="38">
        <f t="shared" si="3"/>
        <v>16</v>
      </c>
      <c r="M32" s="38"/>
      <c r="N32" s="2">
        <v>215.78740461699837</v>
      </c>
      <c r="O32" s="38">
        <f t="shared" si="4"/>
        <v>19</v>
      </c>
      <c r="P32" s="38"/>
      <c r="Q32" s="2">
        <v>124.24310994830753</v>
      </c>
      <c r="R32" s="38">
        <f t="shared" si="5"/>
        <v>9</v>
      </c>
      <c r="S32" s="38"/>
      <c r="T32" s="2">
        <v>868.4605782977886</v>
      </c>
      <c r="U32" s="38">
        <f t="shared" si="6"/>
        <v>16</v>
      </c>
      <c r="V32" s="38"/>
      <c r="W32" s="2">
        <v>55.358954690209174</v>
      </c>
      <c r="X32" s="35">
        <f t="shared" si="7"/>
        <v>15</v>
      </c>
      <c r="Y32" s="3"/>
      <c r="Z32" s="2">
        <v>67.02303764085998</v>
      </c>
      <c r="AA32" s="35">
        <f t="shared" si="8"/>
        <v>15</v>
      </c>
      <c r="AB32" s="35"/>
      <c r="AC32" s="2">
        <v>644.0349420246085</v>
      </c>
      <c r="AD32" s="35">
        <f t="shared" si="9"/>
        <v>8</v>
      </c>
      <c r="AE32" s="35"/>
      <c r="AF32" s="2">
        <v>656.0826440688478</v>
      </c>
      <c r="AG32" s="35">
        <f t="shared" si="10"/>
        <v>17</v>
      </c>
      <c r="AH32" s="35"/>
      <c r="AI32" s="2">
        <v>175.88673289793365</v>
      </c>
      <c r="AJ32" s="3">
        <f t="shared" si="11"/>
        <v>17</v>
      </c>
      <c r="AK32" s="3"/>
      <c r="AL32" s="2">
        <v>1439.337568431186</v>
      </c>
      <c r="AM32" s="3">
        <f t="shared" si="12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45</v>
      </c>
      <c r="B33" s="2">
        <f>+E33+H33+K33+N33+Q33+T33+W33+Z33+AC33+AF33+AI33+AL33</f>
        <v>8830.129985911028</v>
      </c>
      <c r="C33" s="38">
        <f t="shared" si="0"/>
        <v>20</v>
      </c>
      <c r="D33" s="38"/>
      <c r="E33" s="2">
        <v>208.8851859860754</v>
      </c>
      <c r="F33" s="38">
        <f t="shared" si="1"/>
        <v>17</v>
      </c>
      <c r="G33" s="38"/>
      <c r="H33" s="2">
        <v>658.968178455747</v>
      </c>
      <c r="I33" s="38">
        <f t="shared" si="2"/>
        <v>17</v>
      </c>
      <c r="J33" s="38"/>
      <c r="K33" s="2">
        <v>3580.9201517512465</v>
      </c>
      <c r="L33" s="38">
        <f t="shared" si="3"/>
        <v>23</v>
      </c>
      <c r="M33" s="38"/>
      <c r="N33" s="2">
        <v>215.42726580093066</v>
      </c>
      <c r="O33" s="38">
        <f t="shared" si="4"/>
        <v>20</v>
      </c>
      <c r="P33" s="38"/>
      <c r="Q33" s="2">
        <v>102.20548480228317</v>
      </c>
      <c r="R33" s="38">
        <f t="shared" si="5"/>
        <v>14</v>
      </c>
      <c r="S33" s="38"/>
      <c r="T33" s="2">
        <v>914.7087061596875</v>
      </c>
      <c r="U33" s="38">
        <f t="shared" si="6"/>
        <v>13</v>
      </c>
      <c r="V33" s="38"/>
      <c r="W33" s="2">
        <v>67.40340758231228</v>
      </c>
      <c r="X33" s="35">
        <f t="shared" si="7"/>
        <v>10</v>
      </c>
      <c r="Y33" s="35"/>
      <c r="Z33" s="2">
        <v>82.3668273085111</v>
      </c>
      <c r="AA33" s="35">
        <f t="shared" si="8"/>
        <v>8</v>
      </c>
      <c r="AB33" s="3"/>
      <c r="AC33" s="2">
        <v>651.5392311654645</v>
      </c>
      <c r="AD33" s="35">
        <f t="shared" si="9"/>
        <v>5</v>
      </c>
      <c r="AE33" s="35"/>
      <c r="AF33" s="2">
        <v>654.9355719267081</v>
      </c>
      <c r="AG33" s="35">
        <f t="shared" si="10"/>
        <v>18</v>
      </c>
      <c r="AH33" s="35"/>
      <c r="AI33" s="2">
        <v>185.94212917360036</v>
      </c>
      <c r="AJ33" s="3">
        <f t="shared" si="11"/>
        <v>15</v>
      </c>
      <c r="AK33" s="3"/>
      <c r="AL33" s="2">
        <v>1506.8278457984609</v>
      </c>
      <c r="AM33" s="3">
        <f t="shared" si="12"/>
        <v>18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46</v>
      </c>
      <c r="B34" s="2">
        <f>+E34+H34+K34+N34+Q34+T34+W34+Z34+AC34+AF34+AI34+AL34</f>
        <v>10807.357967973892</v>
      </c>
      <c r="C34" s="38">
        <f t="shared" si="0"/>
        <v>3</v>
      </c>
      <c r="D34" s="38"/>
      <c r="E34" s="2">
        <v>250.38623917370487</v>
      </c>
      <c r="F34" s="38">
        <f t="shared" si="1"/>
        <v>8</v>
      </c>
      <c r="G34" s="38"/>
      <c r="H34" s="2">
        <v>694.5623433213191</v>
      </c>
      <c r="I34" s="38">
        <f t="shared" si="2"/>
        <v>13</v>
      </c>
      <c r="J34" s="38"/>
      <c r="K34" s="2">
        <v>4460.061366040849</v>
      </c>
      <c r="L34" s="38">
        <f t="shared" si="3"/>
        <v>4</v>
      </c>
      <c r="M34" s="38"/>
      <c r="N34" s="2">
        <v>376.26114368712683</v>
      </c>
      <c r="O34" s="38">
        <f t="shared" si="4"/>
        <v>1</v>
      </c>
      <c r="P34" s="38"/>
      <c r="Q34" s="2">
        <v>290.0649093549949</v>
      </c>
      <c r="R34" s="38">
        <f t="shared" si="5"/>
        <v>2</v>
      </c>
      <c r="S34" s="38"/>
      <c r="T34" s="2">
        <v>890.5276561407285</v>
      </c>
      <c r="U34" s="38">
        <f t="shared" si="6"/>
        <v>15</v>
      </c>
      <c r="V34" s="38"/>
      <c r="W34" s="2">
        <v>283.62034177918844</v>
      </c>
      <c r="X34" s="35">
        <f t="shared" si="7"/>
        <v>1</v>
      </c>
      <c r="Y34" s="3"/>
      <c r="Z34" s="2">
        <v>103.6484695249879</v>
      </c>
      <c r="AA34" s="35">
        <f t="shared" si="8"/>
        <v>3</v>
      </c>
      <c r="AB34" s="35"/>
      <c r="AC34" s="2">
        <v>746.7506876826798</v>
      </c>
      <c r="AD34" s="35">
        <f t="shared" si="9"/>
        <v>2</v>
      </c>
      <c r="AE34" s="3"/>
      <c r="AF34" s="2">
        <v>709.9190237954346</v>
      </c>
      <c r="AG34" s="35">
        <f t="shared" si="10"/>
        <v>10</v>
      </c>
      <c r="AH34" s="35"/>
      <c r="AI34" s="2">
        <v>404.4444169490918</v>
      </c>
      <c r="AJ34" s="3">
        <f t="shared" si="11"/>
        <v>1</v>
      </c>
      <c r="AK34" s="3"/>
      <c r="AL34" s="2">
        <v>1597.1113705237865</v>
      </c>
      <c r="AM34" s="3">
        <f t="shared" si="12"/>
        <v>15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8"/>
      <c r="F35" s="38"/>
      <c r="I35" s="38"/>
      <c r="L35" s="38"/>
      <c r="O35" s="38"/>
      <c r="R35" s="38"/>
      <c r="U35" s="38"/>
      <c r="X35" s="35"/>
      <c r="AA35" s="35"/>
      <c r="AD35" s="35"/>
      <c r="AG35" s="35"/>
      <c r="AJ35" s="3"/>
      <c r="AM35" s="3"/>
    </row>
    <row r="36" spans="1:52" ht="12.75">
      <c r="A36" s="3" t="s">
        <v>47</v>
      </c>
      <c r="B36" s="2">
        <f>+E36+H36+K36+N36+Q36+T36+W36+Z36+AC36+AF36+AI36+AL36</f>
        <v>9202.402912152369</v>
      </c>
      <c r="C36" s="38">
        <f t="shared" si="0"/>
        <v>15</v>
      </c>
      <c r="D36" s="38"/>
      <c r="E36" s="2">
        <v>233.80360453614887</v>
      </c>
      <c r="F36" s="38">
        <f t="shared" si="1"/>
        <v>13</v>
      </c>
      <c r="G36" s="38"/>
      <c r="H36" s="2">
        <v>742.6193384399512</v>
      </c>
      <c r="I36" s="38">
        <f t="shared" si="2"/>
        <v>6</v>
      </c>
      <c r="J36" s="38"/>
      <c r="K36" s="2">
        <v>3972.371812389299</v>
      </c>
      <c r="L36" s="38">
        <f t="shared" si="3"/>
        <v>10</v>
      </c>
      <c r="M36" s="38"/>
      <c r="N36" s="2">
        <v>244.43734271846893</v>
      </c>
      <c r="O36" s="38">
        <f t="shared" si="4"/>
        <v>14</v>
      </c>
      <c r="P36" s="38"/>
      <c r="Q36" s="2">
        <v>153.18884595036</v>
      </c>
      <c r="R36" s="38">
        <f t="shared" si="5"/>
        <v>7</v>
      </c>
      <c r="S36" s="38"/>
      <c r="T36" s="2">
        <v>736.626933959009</v>
      </c>
      <c r="U36" s="38">
        <f t="shared" si="6"/>
        <v>24</v>
      </c>
      <c r="V36" s="38"/>
      <c r="W36" s="2">
        <v>32.811181652980004</v>
      </c>
      <c r="X36" s="35">
        <f t="shared" si="7"/>
        <v>23</v>
      </c>
      <c r="Y36" s="35"/>
      <c r="Z36" s="2">
        <v>0</v>
      </c>
      <c r="AA36" s="35">
        <f t="shared" si="8"/>
        <v>23</v>
      </c>
      <c r="AB36" s="35"/>
      <c r="AC36" s="2">
        <v>370.02665332505234</v>
      </c>
      <c r="AD36" s="35">
        <f t="shared" si="9"/>
        <v>21</v>
      </c>
      <c r="AE36" s="35"/>
      <c r="AF36" s="2">
        <v>718.047256918087</v>
      </c>
      <c r="AG36" s="35">
        <f t="shared" si="10"/>
        <v>7</v>
      </c>
      <c r="AH36" s="35"/>
      <c r="AI36" s="2">
        <v>189.83295838796494</v>
      </c>
      <c r="AJ36" s="3">
        <f t="shared" si="11"/>
        <v>14</v>
      </c>
      <c r="AK36" s="3"/>
      <c r="AL36" s="2">
        <v>1808.6369838750486</v>
      </c>
      <c r="AM36" s="3">
        <f t="shared" si="12"/>
        <v>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48</v>
      </c>
      <c r="B37" s="2">
        <f>+E37+H37+K37+N37+Q37+T37+W37+Z37+AC37+AF37+AI37+AL37</f>
        <v>8708.761256352385</v>
      </c>
      <c r="C37" s="38">
        <f t="shared" si="0"/>
        <v>22</v>
      </c>
      <c r="D37" s="38"/>
      <c r="E37" s="2">
        <v>240.25152913173585</v>
      </c>
      <c r="F37" s="38">
        <f t="shared" si="1"/>
        <v>12</v>
      </c>
      <c r="G37" s="38"/>
      <c r="H37" s="2">
        <v>650.5754522753962</v>
      </c>
      <c r="I37" s="38">
        <f t="shared" si="2"/>
        <v>18</v>
      </c>
      <c r="J37" s="38"/>
      <c r="K37" s="2">
        <v>3868.5980346649494</v>
      </c>
      <c r="L37" s="38">
        <f t="shared" si="3"/>
        <v>13</v>
      </c>
      <c r="M37" s="38"/>
      <c r="N37" s="2">
        <v>342.33147224029346</v>
      </c>
      <c r="O37" s="38">
        <f t="shared" si="4"/>
        <v>2</v>
      </c>
      <c r="P37" s="38"/>
      <c r="Q37" s="2">
        <v>102.94678669358873</v>
      </c>
      <c r="R37" s="38">
        <f t="shared" si="5"/>
        <v>13</v>
      </c>
      <c r="S37" s="38"/>
      <c r="T37" s="2">
        <v>782.8299065864779</v>
      </c>
      <c r="U37" s="38">
        <f t="shared" si="6"/>
        <v>20</v>
      </c>
      <c r="V37" s="38"/>
      <c r="W37" s="2">
        <v>38.55288486009593</v>
      </c>
      <c r="X37" s="35">
        <f t="shared" si="7"/>
        <v>20</v>
      </c>
      <c r="Y37" s="35"/>
      <c r="Z37" s="2">
        <v>6.801928265730816</v>
      </c>
      <c r="AA37" s="35">
        <f t="shared" si="8"/>
        <v>20</v>
      </c>
      <c r="AB37" s="35"/>
      <c r="AC37" s="2">
        <v>327.650837555303</v>
      </c>
      <c r="AD37" s="35">
        <f t="shared" si="9"/>
        <v>24</v>
      </c>
      <c r="AE37" s="35"/>
      <c r="AF37" s="2">
        <v>676.9966578019859</v>
      </c>
      <c r="AG37" s="35">
        <f t="shared" si="10"/>
        <v>15</v>
      </c>
      <c r="AH37" s="35"/>
      <c r="AI37" s="2">
        <v>246.16333733584884</v>
      </c>
      <c r="AJ37" s="3">
        <f t="shared" si="11"/>
        <v>4</v>
      </c>
      <c r="AK37" s="3"/>
      <c r="AL37" s="2">
        <v>1425.0624289409793</v>
      </c>
      <c r="AM37" s="3">
        <f t="shared" si="12"/>
        <v>22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49</v>
      </c>
      <c r="B38" s="2">
        <f>+E38+H38+K38+N38+Q38+T38+W38+Z38+AC38+AF38+AI38+AL38</f>
        <v>9215.398561167674</v>
      </c>
      <c r="C38" s="38">
        <f t="shared" si="0"/>
        <v>14</v>
      </c>
      <c r="D38" s="38"/>
      <c r="E38" s="2">
        <v>247.68361403324258</v>
      </c>
      <c r="F38" s="38">
        <f t="shared" si="1"/>
        <v>9</v>
      </c>
      <c r="G38" s="38"/>
      <c r="H38" s="2">
        <v>716.4025122903536</v>
      </c>
      <c r="I38" s="38">
        <f t="shared" si="2"/>
        <v>12</v>
      </c>
      <c r="J38" s="38"/>
      <c r="K38" s="2">
        <v>4027.2624625365693</v>
      </c>
      <c r="L38" s="38">
        <f t="shared" si="3"/>
        <v>9</v>
      </c>
      <c r="M38" s="38"/>
      <c r="N38" s="2">
        <v>260.43084864669646</v>
      </c>
      <c r="O38" s="38">
        <f t="shared" si="4"/>
        <v>9</v>
      </c>
      <c r="P38" s="38"/>
      <c r="Q38" s="2">
        <v>105.68228017076852</v>
      </c>
      <c r="R38" s="38">
        <f t="shared" si="5"/>
        <v>12</v>
      </c>
      <c r="S38" s="38"/>
      <c r="T38" s="2">
        <v>900.8786677348355</v>
      </c>
      <c r="U38" s="38">
        <f t="shared" si="6"/>
        <v>14</v>
      </c>
      <c r="V38" s="38"/>
      <c r="W38" s="2">
        <v>76.93974235112157</v>
      </c>
      <c r="X38" s="35">
        <f t="shared" si="7"/>
        <v>7</v>
      </c>
      <c r="Y38" s="3"/>
      <c r="Z38" s="2">
        <v>73.22902265510714</v>
      </c>
      <c r="AA38" s="35">
        <f t="shared" si="8"/>
        <v>11</v>
      </c>
      <c r="AB38" s="35"/>
      <c r="AC38" s="2">
        <v>448.63564906552824</v>
      </c>
      <c r="AD38" s="35">
        <f t="shared" si="9"/>
        <v>19</v>
      </c>
      <c r="AE38" s="3"/>
      <c r="AF38" s="2">
        <v>600.5060228286395</v>
      </c>
      <c r="AG38" s="35">
        <f t="shared" si="10"/>
        <v>22</v>
      </c>
      <c r="AH38" s="35"/>
      <c r="AI38" s="2">
        <v>132.51284620723845</v>
      </c>
      <c r="AJ38" s="3">
        <f t="shared" si="11"/>
        <v>22</v>
      </c>
      <c r="AK38" s="3"/>
      <c r="AL38" s="2">
        <v>1625.2348926475759</v>
      </c>
      <c r="AM38" s="3">
        <f t="shared" si="12"/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50</v>
      </c>
      <c r="B39" s="9">
        <f>+E39+H39+K39+N39+Q39+T39+W39+Z39+AC39+AF39+AI39+AL39</f>
        <v>11349.998242512083</v>
      </c>
      <c r="C39" s="39">
        <f t="shared" si="0"/>
        <v>2</v>
      </c>
      <c r="D39" s="39"/>
      <c r="E39" s="9">
        <v>191.19730457811943</v>
      </c>
      <c r="F39" s="39">
        <f t="shared" si="1"/>
        <v>21</v>
      </c>
      <c r="G39" s="39"/>
      <c r="H39" s="9">
        <v>812.6217363919897</v>
      </c>
      <c r="I39" s="39">
        <f t="shared" si="2"/>
        <v>3</v>
      </c>
      <c r="J39" s="39"/>
      <c r="K39" s="9">
        <v>5158.827263828074</v>
      </c>
      <c r="L39" s="39">
        <f t="shared" si="3"/>
        <v>2</v>
      </c>
      <c r="M39" s="39"/>
      <c r="N39" s="9">
        <v>341.7373754543592</v>
      </c>
      <c r="O39" s="39">
        <f t="shared" si="4"/>
        <v>3</v>
      </c>
      <c r="P39" s="39"/>
      <c r="Q39" s="9">
        <v>193.28025254403204</v>
      </c>
      <c r="R39" s="39">
        <f t="shared" si="5"/>
        <v>3</v>
      </c>
      <c r="S39" s="39"/>
      <c r="T39" s="9">
        <v>1114.8869698510387</v>
      </c>
      <c r="U39" s="39">
        <f t="shared" si="6"/>
        <v>4</v>
      </c>
      <c r="V39" s="39"/>
      <c r="W39" s="9">
        <v>32.238676875678216</v>
      </c>
      <c r="X39" s="36">
        <f t="shared" si="7"/>
        <v>24</v>
      </c>
      <c r="Y39" s="8"/>
      <c r="Z39" s="9">
        <v>99.97706614862763</v>
      </c>
      <c r="AA39" s="36">
        <f t="shared" si="8"/>
        <v>4</v>
      </c>
      <c r="AB39" s="36"/>
      <c r="AC39" s="9">
        <v>646.7156056731346</v>
      </c>
      <c r="AD39" s="36">
        <f t="shared" si="9"/>
        <v>7</v>
      </c>
      <c r="AE39" s="36"/>
      <c r="AF39" s="9">
        <v>826.6268813695658</v>
      </c>
      <c r="AG39" s="36">
        <f t="shared" si="10"/>
        <v>2</v>
      </c>
      <c r="AH39" s="36"/>
      <c r="AI39" s="9">
        <v>114.48681201101846</v>
      </c>
      <c r="AJ39" s="8">
        <f t="shared" si="11"/>
        <v>23</v>
      </c>
      <c r="AK39" s="8"/>
      <c r="AL39" s="9">
        <v>1817.4022977864454</v>
      </c>
      <c r="AM39" s="8">
        <f t="shared" si="12"/>
        <v>5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179</v>
      </c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183</v>
      </c>
      <c r="F41" s="40"/>
      <c r="G41" s="40"/>
      <c r="I41" s="40"/>
      <c r="J41" s="40"/>
      <c r="AG41" s="37"/>
      <c r="AH41" s="37"/>
    </row>
    <row r="42" spans="6:34" ht="12.75"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H46" s="34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33:34" ht="12.75">
      <c r="AG51" s="37"/>
      <c r="AH51" s="37"/>
    </row>
    <row r="52" spans="33:34" ht="12.75">
      <c r="AG52" s="37"/>
      <c r="AH52" s="37"/>
    </row>
    <row r="53" spans="33:34" ht="12.75">
      <c r="AG53" s="37"/>
      <c r="AH53" s="37"/>
    </row>
    <row r="54" spans="33:34" ht="12.75">
      <c r="AG54" s="37"/>
      <c r="AH54" s="37"/>
    </row>
    <row r="55" spans="33:34" ht="12.75">
      <c r="AG55" s="37"/>
      <c r="AH55" s="37"/>
    </row>
    <row r="56" spans="33:34" ht="12.75">
      <c r="AG56" s="37"/>
      <c r="AH56" s="37"/>
    </row>
    <row r="57" spans="33:34" ht="12.75">
      <c r="AG57" s="37"/>
      <c r="AH57" s="37"/>
    </row>
    <row r="58" spans="33:34" ht="12.75">
      <c r="AG58" s="37"/>
      <c r="AH58" s="37"/>
    </row>
    <row r="59" spans="33:34" ht="12.75">
      <c r="AG59" s="37"/>
      <c r="AH59" s="37"/>
    </row>
    <row r="60" spans="33:34" ht="12.75">
      <c r="AG60" s="37"/>
      <c r="AH60" s="37"/>
    </row>
    <row r="61" spans="33:34" ht="12.75">
      <c r="AG61" s="37"/>
      <c r="AH61" s="37"/>
    </row>
    <row r="62" spans="33:34" ht="12.75">
      <c r="AG62" s="37"/>
      <c r="AH62" s="37"/>
    </row>
    <row r="63" spans="33:34" ht="12.75">
      <c r="AG63" s="37"/>
      <c r="AH63" s="37"/>
    </row>
    <row r="64" spans="33:34" ht="12.75">
      <c r="AG64" s="37"/>
      <c r="AH64" s="37"/>
    </row>
    <row r="65" spans="33:34" ht="12.75">
      <c r="AG65" s="37"/>
      <c r="AH65" s="37"/>
    </row>
    <row r="66" spans="33:34" ht="12.75">
      <c r="AG66" s="37"/>
      <c r="AH66" s="37"/>
    </row>
    <row r="67" spans="33:34" ht="12.75">
      <c r="AG67" s="37"/>
      <c r="AH67" s="37"/>
    </row>
    <row r="68" spans="33:34" ht="12.75">
      <c r="AG68" s="37"/>
      <c r="AH68" s="37"/>
    </row>
    <row r="69" spans="33:34" ht="12.75">
      <c r="AG69" s="37"/>
      <c r="AH69" s="37"/>
    </row>
    <row r="70" spans="33:34" ht="12.75">
      <c r="AG70" s="37"/>
      <c r="AH70" s="37"/>
    </row>
    <row r="71" spans="33:34" ht="12.75">
      <c r="AG71" s="37"/>
      <c r="AH71" s="37"/>
    </row>
    <row r="72" spans="33:34" ht="12.75">
      <c r="AG72" s="37"/>
      <c r="AH72" s="37"/>
    </row>
    <row r="73" spans="33:34" ht="12.75">
      <c r="AG73" s="37"/>
      <c r="AH73" s="37"/>
    </row>
    <row r="74" spans="33:34" ht="12.75"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3:AL3"/>
    <mergeCell ref="A4:AL4"/>
    <mergeCell ref="A1:AL1"/>
    <mergeCell ref="B6:C6"/>
    <mergeCell ref="N6:O6"/>
    <mergeCell ref="AI6:AJ6"/>
    <mergeCell ref="B7:C7"/>
    <mergeCell ref="B8:C8"/>
    <mergeCell ref="E7:F7"/>
    <mergeCell ref="E8:F8"/>
    <mergeCell ref="H7:I7"/>
    <mergeCell ref="H6:I6"/>
    <mergeCell ref="H8:I8"/>
    <mergeCell ref="K7:L7"/>
    <mergeCell ref="K8:L8"/>
    <mergeCell ref="K6:L6"/>
    <mergeCell ref="N7:O7"/>
    <mergeCell ref="N8:O8"/>
    <mergeCell ref="Q6:R6"/>
    <mergeCell ref="Q7:R7"/>
    <mergeCell ref="Q8:R8"/>
    <mergeCell ref="T7:U7"/>
    <mergeCell ref="T8:U8"/>
    <mergeCell ref="W6:X6"/>
    <mergeCell ref="W7:X7"/>
    <mergeCell ref="W8:X8"/>
    <mergeCell ref="Z7:AA7"/>
    <mergeCell ref="Z8:AA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alignWithMargins="0">
    <oddFooter>&amp;L&amp;"Arial,Italic"&amp;9MSDE-DBS  10 / 2007&amp;C- 3 -&amp;R&amp;"Arial,Italic"&amp;9Selected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7">
      <selection activeCell="K11" sqref="K11"/>
    </sheetView>
  </sheetViews>
  <sheetFormatPr defaultColWidth="9.140625" defaultRowHeight="12.75"/>
  <cols>
    <col min="1" max="1" width="13.57421875" style="3" customWidth="1"/>
    <col min="2" max="2" width="11.8515625" style="0" customWidth="1"/>
    <col min="3" max="3" width="4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8.574218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25" t="s">
        <v>83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3" spans="1:42" ht="12.75">
      <c r="A3" s="225" t="s">
        <v>148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6"/>
      <c r="AO3" s="16"/>
      <c r="AP3" s="13"/>
    </row>
    <row r="4" spans="1:42" ht="12.75">
      <c r="A4" s="225" t="s">
        <v>119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28"/>
      <c r="C6" s="228"/>
      <c r="D6" s="6"/>
      <c r="E6" s="3"/>
      <c r="F6" s="3"/>
      <c r="G6" s="3"/>
      <c r="H6" s="228" t="s">
        <v>2</v>
      </c>
      <c r="I6" s="228"/>
      <c r="J6" s="3"/>
      <c r="K6" s="228" t="s">
        <v>3</v>
      </c>
      <c r="L6" s="228"/>
      <c r="M6" s="3"/>
      <c r="N6" s="228" t="s">
        <v>6</v>
      </c>
      <c r="O6" s="228"/>
      <c r="P6" s="3"/>
      <c r="Q6" s="228" t="s">
        <v>8</v>
      </c>
      <c r="R6" s="228"/>
      <c r="S6" s="6"/>
      <c r="T6" s="3"/>
      <c r="U6" s="3"/>
      <c r="V6" s="3"/>
      <c r="W6" s="228" t="s">
        <v>12</v>
      </c>
      <c r="X6" s="228"/>
      <c r="Y6" s="6"/>
      <c r="Z6" s="3"/>
      <c r="AA6" s="3"/>
      <c r="AB6" s="3"/>
      <c r="AC6" s="228" t="s">
        <v>12</v>
      </c>
      <c r="AD6" s="228"/>
      <c r="AE6" s="6"/>
      <c r="AF6" s="3"/>
      <c r="AG6" s="3"/>
      <c r="AH6" s="3"/>
      <c r="AI6" s="228"/>
      <c r="AJ6" s="228"/>
      <c r="AK6" s="6"/>
      <c r="AL6" s="3"/>
      <c r="AM6" s="3"/>
    </row>
    <row r="7" spans="1:39" ht="12.75">
      <c r="A7" s="3" t="s">
        <v>86</v>
      </c>
      <c r="B7" s="225" t="s">
        <v>75</v>
      </c>
      <c r="C7" s="225"/>
      <c r="D7" s="6"/>
      <c r="E7" s="225" t="s">
        <v>0</v>
      </c>
      <c r="F7" s="225"/>
      <c r="G7" s="6"/>
      <c r="H7" s="225" t="s">
        <v>0</v>
      </c>
      <c r="I7" s="225"/>
      <c r="J7" s="6"/>
      <c r="K7" s="225" t="s">
        <v>5</v>
      </c>
      <c r="L7" s="225"/>
      <c r="M7" s="6"/>
      <c r="N7" s="225" t="s">
        <v>3</v>
      </c>
      <c r="O7" s="225"/>
      <c r="P7" s="6"/>
      <c r="Q7" s="225" t="s">
        <v>3</v>
      </c>
      <c r="R7" s="225"/>
      <c r="S7" s="6"/>
      <c r="T7" s="225" t="s">
        <v>10</v>
      </c>
      <c r="U7" s="225"/>
      <c r="V7" s="6"/>
      <c r="W7" s="225" t="s">
        <v>14</v>
      </c>
      <c r="X7" s="225"/>
      <c r="Y7" s="6"/>
      <c r="Z7" s="225" t="s">
        <v>16</v>
      </c>
      <c r="AA7" s="225"/>
      <c r="AB7" s="6"/>
      <c r="AC7" s="225" t="s">
        <v>17</v>
      </c>
      <c r="AD7" s="225"/>
      <c r="AE7" s="6"/>
      <c r="AF7" s="225" t="s">
        <v>19</v>
      </c>
      <c r="AG7" s="225"/>
      <c r="AH7" s="6"/>
      <c r="AI7" s="225" t="s">
        <v>77</v>
      </c>
      <c r="AJ7" s="225"/>
      <c r="AK7" s="6"/>
      <c r="AL7" s="225" t="s">
        <v>23</v>
      </c>
      <c r="AM7" s="225"/>
    </row>
    <row r="8" spans="1:39" ht="12.75">
      <c r="A8" t="s">
        <v>11</v>
      </c>
      <c r="B8" s="227" t="s">
        <v>76</v>
      </c>
      <c r="C8" s="227"/>
      <c r="D8" s="6"/>
      <c r="E8" s="227" t="s">
        <v>1</v>
      </c>
      <c r="F8" s="227"/>
      <c r="G8" s="6"/>
      <c r="H8" s="227" t="s">
        <v>1</v>
      </c>
      <c r="I8" s="227"/>
      <c r="J8" s="6"/>
      <c r="K8" s="227" t="s">
        <v>4</v>
      </c>
      <c r="L8" s="227"/>
      <c r="M8" s="6"/>
      <c r="N8" s="227" t="s">
        <v>7</v>
      </c>
      <c r="O8" s="227"/>
      <c r="P8" s="6"/>
      <c r="Q8" s="227" t="s">
        <v>9</v>
      </c>
      <c r="R8" s="227"/>
      <c r="S8" s="6"/>
      <c r="T8" s="227" t="s">
        <v>11</v>
      </c>
      <c r="U8" s="227"/>
      <c r="V8" s="6"/>
      <c r="W8" s="227" t="s">
        <v>15</v>
      </c>
      <c r="X8" s="227"/>
      <c r="Y8" s="6"/>
      <c r="Z8" s="227" t="s">
        <v>15</v>
      </c>
      <c r="AA8" s="227"/>
      <c r="AB8" s="6"/>
      <c r="AC8" s="227" t="s">
        <v>18</v>
      </c>
      <c r="AD8" s="227"/>
      <c r="AE8" s="6"/>
      <c r="AF8" s="227" t="s">
        <v>20</v>
      </c>
      <c r="AG8" s="227"/>
      <c r="AH8" s="6"/>
      <c r="AI8" s="227" t="s">
        <v>20</v>
      </c>
      <c r="AJ8" s="227"/>
      <c r="AK8" s="6"/>
      <c r="AL8" s="227" t="s">
        <v>24</v>
      </c>
      <c r="AM8" s="227"/>
    </row>
    <row r="9" spans="1:39" ht="13.5" thickBot="1">
      <c r="A9" s="4" t="s">
        <v>87</v>
      </c>
      <c r="B9" s="42" t="s">
        <v>57</v>
      </c>
      <c r="C9" s="42" t="s">
        <v>58</v>
      </c>
      <c r="D9" s="42"/>
      <c r="E9" s="42" t="s">
        <v>57</v>
      </c>
      <c r="F9" s="42" t="s">
        <v>58</v>
      </c>
      <c r="G9" s="42"/>
      <c r="H9" s="42" t="s">
        <v>57</v>
      </c>
      <c r="I9" s="42" t="s">
        <v>58</v>
      </c>
      <c r="J9" s="42"/>
      <c r="K9" s="42" t="s">
        <v>57</v>
      </c>
      <c r="L9" s="42" t="s">
        <v>58</v>
      </c>
      <c r="M9" s="42"/>
      <c r="N9" s="42" t="s">
        <v>57</v>
      </c>
      <c r="O9" s="42" t="s">
        <v>58</v>
      </c>
      <c r="P9" s="42"/>
      <c r="Q9" s="42" t="s">
        <v>57</v>
      </c>
      <c r="R9" s="42" t="s">
        <v>58</v>
      </c>
      <c r="S9" s="42"/>
      <c r="T9" s="42" t="s">
        <v>57</v>
      </c>
      <c r="U9" s="42" t="s">
        <v>58</v>
      </c>
      <c r="V9" s="42"/>
      <c r="W9" s="42" t="s">
        <v>57</v>
      </c>
      <c r="X9" s="42" t="s">
        <v>58</v>
      </c>
      <c r="Y9" s="42"/>
      <c r="Z9" s="42" t="s">
        <v>57</v>
      </c>
      <c r="AA9" s="42" t="s">
        <v>58</v>
      </c>
      <c r="AB9" s="42"/>
      <c r="AC9" s="42" t="s">
        <v>57</v>
      </c>
      <c r="AD9" s="42" t="s">
        <v>58</v>
      </c>
      <c r="AE9" s="42"/>
      <c r="AF9" s="42" t="s">
        <v>57</v>
      </c>
      <c r="AG9" s="42" t="s">
        <v>58</v>
      </c>
      <c r="AH9" s="42"/>
      <c r="AI9" s="42" t="s">
        <v>57</v>
      </c>
      <c r="AJ9" s="42" t="s">
        <v>58</v>
      </c>
      <c r="AK9" s="42"/>
      <c r="AL9" s="42" t="s">
        <v>57</v>
      </c>
      <c r="AM9" s="42" t="s">
        <v>58</v>
      </c>
    </row>
    <row r="10" spans="1:39" s="23" customFormat="1" ht="12.75">
      <c r="A10" s="77" t="s">
        <v>52</v>
      </c>
      <c r="B10" s="43">
        <f>+E10+H10+K10+N10+Q10+T10+W10+Z10+AC10+AF10+AI10+AL10</f>
        <v>10568.70131481694</v>
      </c>
      <c r="C10" s="80"/>
      <c r="D10" s="12"/>
      <c r="E10" s="12">
        <v>330.2852052167175</v>
      </c>
      <c r="F10" s="11"/>
      <c r="G10" s="12"/>
      <c r="H10" s="12">
        <v>762.1364849190011</v>
      </c>
      <c r="I10" s="11"/>
      <c r="J10" s="12"/>
      <c r="K10" s="12">
        <v>4344.155689754984</v>
      </c>
      <c r="L10" s="11"/>
      <c r="M10" s="12"/>
      <c r="N10" s="12">
        <v>267.1217770730024</v>
      </c>
      <c r="O10" s="11"/>
      <c r="P10" s="12"/>
      <c r="Q10" s="12">
        <v>142.3293727303026</v>
      </c>
      <c r="R10" s="11"/>
      <c r="S10" s="12"/>
      <c r="T10" s="12">
        <v>1144.2506558127905</v>
      </c>
      <c r="U10" s="11"/>
      <c r="V10" s="12"/>
      <c r="W10" s="12">
        <v>67.12031217451647</v>
      </c>
      <c r="X10" s="11"/>
      <c r="Y10" s="12"/>
      <c r="Z10" s="12">
        <v>55.96185985949091</v>
      </c>
      <c r="AA10" s="11"/>
      <c r="AB10" s="12"/>
      <c r="AC10" s="12">
        <v>526.8299287073114</v>
      </c>
      <c r="AD10" s="11"/>
      <c r="AE10" s="12"/>
      <c r="AF10" s="12">
        <v>743.1713566578987</v>
      </c>
      <c r="AG10" s="11"/>
      <c r="AH10" s="12"/>
      <c r="AI10" s="12">
        <v>217.72435707923395</v>
      </c>
      <c r="AJ10" s="11"/>
      <c r="AK10" s="12"/>
      <c r="AL10" s="12">
        <v>1967.6143148316899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28</v>
      </c>
      <c r="B12" s="2">
        <f>+E12+H12+K12+N12+Q12+T12+W12+Z12+AC12+AF12+AI12+AL12</f>
        <v>10194.502569733504</v>
      </c>
      <c r="C12" s="38">
        <f>RANK(B12,B$12:B39)</f>
        <v>8</v>
      </c>
      <c r="D12" s="38"/>
      <c r="E12" s="2">
        <v>231.98245612069402</v>
      </c>
      <c r="F12" s="38">
        <f>RANK(E12,E$12:E$39)</f>
        <v>16</v>
      </c>
      <c r="G12" s="38"/>
      <c r="H12" s="2">
        <v>595.5041618814461</v>
      </c>
      <c r="I12" s="38">
        <f>RANK(H12,H$12:H$39)</f>
        <v>21</v>
      </c>
      <c r="J12" s="38"/>
      <c r="K12" s="2">
        <v>4136.765122884467</v>
      </c>
      <c r="L12" s="38">
        <f>RANK(K12,K$12:K$39)</f>
        <v>12</v>
      </c>
      <c r="M12" s="38"/>
      <c r="N12" s="2">
        <v>265.3582915501874</v>
      </c>
      <c r="O12" s="38">
        <f>RANK(N12,N$12:N$39)</f>
        <v>11</v>
      </c>
      <c r="P12" s="38"/>
      <c r="Q12" s="2">
        <v>103.96293130010477</v>
      </c>
      <c r="R12" s="38">
        <f>RANK(Q12,Q$12:Q$39)</f>
        <v>15</v>
      </c>
      <c r="S12" s="38"/>
      <c r="T12" s="2">
        <v>1181.591548506731</v>
      </c>
      <c r="U12" s="38">
        <f>RANK(T12,T$12:T$39)</f>
        <v>5</v>
      </c>
      <c r="V12" s="38"/>
      <c r="W12" s="2">
        <v>62.45449829412721</v>
      </c>
      <c r="X12" s="35">
        <f>RANK(W12,W$12:W$39)</f>
        <v>13</v>
      </c>
      <c r="Y12" s="35"/>
      <c r="Z12" s="2">
        <v>61.963731295623</v>
      </c>
      <c r="AA12" s="35">
        <f>RANK(Z12,Z$12:Z$39)</f>
        <v>17</v>
      </c>
      <c r="AB12" s="35"/>
      <c r="AC12" s="2">
        <v>549.8011753435555</v>
      </c>
      <c r="AD12" s="35">
        <f>RANK(AC12,AC$12:AC$39)</f>
        <v>15</v>
      </c>
      <c r="AE12" s="35"/>
      <c r="AF12" s="2">
        <v>777.5307432451359</v>
      </c>
      <c r="AG12" s="35">
        <f>RANK(AF12,AF$12:AF$39)</f>
        <v>6</v>
      </c>
      <c r="AH12" s="35"/>
      <c r="AI12" s="2">
        <v>154.06237724158407</v>
      </c>
      <c r="AJ12" s="3">
        <f>RANK(AI12,AI$12:AI$39)</f>
        <v>21</v>
      </c>
      <c r="AK12" s="3"/>
      <c r="AL12" s="2">
        <v>2073.5255320698484</v>
      </c>
      <c r="AM12" s="3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29</v>
      </c>
      <c r="B13" s="2">
        <f>+E13+H13+K13+N13+Q13+T13+W13+Z13+AC13+AF13+AI13+AL13</f>
        <v>10069.94664347417</v>
      </c>
      <c r="C13" s="38">
        <f>RANK(B13,B$12:B40)</f>
        <v>11</v>
      </c>
      <c r="D13" s="38"/>
      <c r="E13" s="2">
        <v>303.89636185623857</v>
      </c>
      <c r="F13" s="38">
        <f aca="true" t="shared" si="0" ref="F13:F39">RANK(E13,E$12:E$39)</f>
        <v>6</v>
      </c>
      <c r="G13" s="38"/>
      <c r="H13" s="2">
        <v>742.7974550948165</v>
      </c>
      <c r="I13" s="38">
        <f aca="true" t="shared" si="1" ref="I13:I39">RANK(H13,H$12:H$39)</f>
        <v>14</v>
      </c>
      <c r="J13" s="38"/>
      <c r="K13" s="2">
        <v>4146.297183919019</v>
      </c>
      <c r="L13" s="38">
        <f aca="true" t="shared" si="2" ref="L13:L39">RANK(K13,K$12:K$39)</f>
        <v>11</v>
      </c>
      <c r="M13" s="38"/>
      <c r="N13" s="2">
        <v>203.39792147701306</v>
      </c>
      <c r="O13" s="38">
        <f aca="true" t="shared" si="3" ref="O13:O39">RANK(N13,N$12:N$39)</f>
        <v>22</v>
      </c>
      <c r="P13" s="38"/>
      <c r="Q13" s="2">
        <v>165.97689982719942</v>
      </c>
      <c r="R13" s="38">
        <f aca="true" t="shared" si="4" ref="R13:R39">RANK(Q13,Q$12:Q$39)</f>
        <v>6</v>
      </c>
      <c r="S13" s="38"/>
      <c r="T13" s="2">
        <v>1006.0986783396831</v>
      </c>
      <c r="U13" s="38">
        <f aca="true" t="shared" si="5" ref="U13:U39">RANK(T13,T$12:T$39)</f>
        <v>10</v>
      </c>
      <c r="V13" s="38"/>
      <c r="W13" s="2">
        <v>40.36106730648824</v>
      </c>
      <c r="X13" s="35">
        <f aca="true" t="shared" si="6" ref="X13:X39">RANK(W13,W$12:W$39)</f>
        <v>20</v>
      </c>
      <c r="Y13" s="3"/>
      <c r="Z13" s="2">
        <v>0</v>
      </c>
      <c r="AA13" s="35">
        <f aca="true" t="shared" si="7" ref="AA13:AA39">RANK(Z13,Z$12:Z$39)</f>
        <v>23</v>
      </c>
      <c r="AB13" s="3"/>
      <c r="AC13" s="2">
        <v>514.457466889814</v>
      </c>
      <c r="AD13" s="35">
        <f aca="true" t="shared" si="8" ref="AD13:AD39">RANK(AC13,AC$12:AC$39)</f>
        <v>18</v>
      </c>
      <c r="AE13" s="35"/>
      <c r="AF13" s="2">
        <v>710.3156192261374</v>
      </c>
      <c r="AG13" s="35">
        <f aca="true" t="shared" si="9" ref="AG13:AG39">RANK(AF13,AF$12:AF$39)</f>
        <v>15</v>
      </c>
      <c r="AH13" s="35"/>
      <c r="AI13" s="2">
        <v>164.28405815064434</v>
      </c>
      <c r="AJ13" s="3">
        <f aca="true" t="shared" si="10" ref="AJ13:AJ39">RANK(AI13,AI$12:AI$39)</f>
        <v>19</v>
      </c>
      <c r="AK13" s="3"/>
      <c r="AL13" s="2">
        <v>2072.063931387117</v>
      </c>
      <c r="AM13" s="3">
        <f aca="true" t="shared" si="11" ref="AM13:AM39">RANK(AL13,AL$12:AL$39)</f>
        <v>4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51</v>
      </c>
      <c r="B14" s="2">
        <f>+E14+H14+K14+N14+Q14+T14+W14+Z14+AC14+AF14+AI14+AL14</f>
        <v>11714.510281740304</v>
      </c>
      <c r="C14" s="38">
        <f>RANK(B14,B$12:B41)</f>
        <v>3</v>
      </c>
      <c r="D14" s="38"/>
      <c r="E14" s="2">
        <v>799.3840227995147</v>
      </c>
      <c r="F14" s="38">
        <f t="shared" si="0"/>
        <v>1</v>
      </c>
      <c r="G14" s="38"/>
      <c r="H14" s="2">
        <v>815.566844031931</v>
      </c>
      <c r="I14" s="38">
        <f t="shared" si="1"/>
        <v>6</v>
      </c>
      <c r="J14" s="38"/>
      <c r="K14" s="2">
        <v>3980.212170586644</v>
      </c>
      <c r="L14" s="38">
        <f t="shared" si="2"/>
        <v>18</v>
      </c>
      <c r="M14" s="38"/>
      <c r="N14" s="2">
        <v>327.95793805515905</v>
      </c>
      <c r="O14" s="38">
        <f t="shared" si="3"/>
        <v>5</v>
      </c>
      <c r="P14" s="38"/>
      <c r="Q14" s="2">
        <v>523.2071610667623</v>
      </c>
      <c r="R14" s="38">
        <f t="shared" si="4"/>
        <v>1</v>
      </c>
      <c r="S14" s="38"/>
      <c r="T14" s="2">
        <v>1690.3772176236982</v>
      </c>
      <c r="U14" s="38">
        <f t="shared" si="5"/>
        <v>1</v>
      </c>
      <c r="V14" s="38"/>
      <c r="W14" s="2">
        <v>124.42197860905287</v>
      </c>
      <c r="X14" s="35">
        <f t="shared" si="6"/>
        <v>3</v>
      </c>
      <c r="Y14" s="35"/>
      <c r="Z14" s="2">
        <v>0.004326123573692631</v>
      </c>
      <c r="AA14" s="35">
        <f t="shared" si="7"/>
        <v>22</v>
      </c>
      <c r="AB14" s="35"/>
      <c r="AC14" s="2">
        <v>394.85457838036143</v>
      </c>
      <c r="AD14" s="35">
        <f t="shared" si="8"/>
        <v>21</v>
      </c>
      <c r="AE14" s="35"/>
      <c r="AF14" s="2">
        <v>910.5802627808766</v>
      </c>
      <c r="AG14" s="35">
        <f t="shared" si="9"/>
        <v>2</v>
      </c>
      <c r="AH14" s="35"/>
      <c r="AI14" s="2">
        <v>202.65041547389197</v>
      </c>
      <c r="AJ14" s="3">
        <f t="shared" si="10"/>
        <v>14</v>
      </c>
      <c r="AK14" s="3"/>
      <c r="AL14" s="2">
        <v>1945.2933662088374</v>
      </c>
      <c r="AM14" s="3">
        <f t="shared" si="11"/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30</v>
      </c>
      <c r="B15" s="2">
        <f>+E15+H15+K15+N15+Q15+T15+W15+Z15+AC15+AF15+AI15+AL15</f>
        <v>10191.285136970075</v>
      </c>
      <c r="C15" s="38">
        <f>RANK(B15,B$12:B42)</f>
        <v>9</v>
      </c>
      <c r="D15" s="38"/>
      <c r="E15" s="2">
        <v>333.9092056266639</v>
      </c>
      <c r="F15" s="38">
        <f t="shared" si="0"/>
        <v>4</v>
      </c>
      <c r="G15" s="38"/>
      <c r="H15" s="2">
        <v>675.1041793928263</v>
      </c>
      <c r="I15" s="38">
        <f t="shared" si="1"/>
        <v>19</v>
      </c>
      <c r="J15" s="38"/>
      <c r="K15" s="2">
        <v>4097.435279276477</v>
      </c>
      <c r="L15" s="38">
        <f t="shared" si="2"/>
        <v>14</v>
      </c>
      <c r="M15" s="38"/>
      <c r="N15" s="2">
        <v>241.25840181618696</v>
      </c>
      <c r="O15" s="38">
        <f t="shared" si="3"/>
        <v>17</v>
      </c>
      <c r="P15" s="38"/>
      <c r="Q15" s="2">
        <v>90.52892140286353</v>
      </c>
      <c r="R15" s="38">
        <f t="shared" si="4"/>
        <v>17</v>
      </c>
      <c r="S15" s="38"/>
      <c r="T15" s="2">
        <v>1127.6359947683768</v>
      </c>
      <c r="U15" s="38">
        <f t="shared" si="5"/>
        <v>7</v>
      </c>
      <c r="V15" s="38"/>
      <c r="W15" s="2">
        <v>66.66810732444857</v>
      </c>
      <c r="X15" s="35">
        <f t="shared" si="6"/>
        <v>12</v>
      </c>
      <c r="Y15" s="35"/>
      <c r="Z15" s="2">
        <v>121.86794262228598</v>
      </c>
      <c r="AA15" s="35">
        <f t="shared" si="7"/>
        <v>1</v>
      </c>
      <c r="AB15" s="3"/>
      <c r="AC15" s="2">
        <v>388.42555442074064</v>
      </c>
      <c r="AD15" s="35">
        <f t="shared" si="8"/>
        <v>23</v>
      </c>
      <c r="AE15" s="3"/>
      <c r="AF15" s="2">
        <v>728.2793360558231</v>
      </c>
      <c r="AG15" s="35">
        <f t="shared" si="9"/>
        <v>13</v>
      </c>
      <c r="AH15" s="35"/>
      <c r="AI15" s="2">
        <v>214.86717426369458</v>
      </c>
      <c r="AJ15" s="3">
        <f t="shared" si="10"/>
        <v>12</v>
      </c>
      <c r="AK15" s="3"/>
      <c r="AL15" s="2">
        <v>2105.305039999686</v>
      </c>
      <c r="AM15" s="3">
        <f t="shared" si="11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31</v>
      </c>
      <c r="B16" s="2">
        <f>+E16+H16+K16+N16+Q16+T16+W16+Z16+AC16+AF16+AI16+AL16</f>
        <v>9777.483823725157</v>
      </c>
      <c r="C16" s="38">
        <f>RANK(B16,B$12:B43)</f>
        <v>14</v>
      </c>
      <c r="D16" s="38"/>
      <c r="E16" s="2">
        <v>255.86437178886663</v>
      </c>
      <c r="F16" s="38">
        <f t="shared" si="0"/>
        <v>11</v>
      </c>
      <c r="G16" s="38"/>
      <c r="H16" s="2">
        <v>607.5640249025552</v>
      </c>
      <c r="I16" s="38">
        <f t="shared" si="1"/>
        <v>20</v>
      </c>
      <c r="J16" s="38"/>
      <c r="K16" s="2">
        <v>4386.894374636389</v>
      </c>
      <c r="L16" s="38">
        <f t="shared" si="2"/>
        <v>7</v>
      </c>
      <c r="M16" s="38"/>
      <c r="N16" s="2">
        <v>178.93282792497672</v>
      </c>
      <c r="O16" s="38">
        <f t="shared" si="3"/>
        <v>24</v>
      </c>
      <c r="P16" s="38"/>
      <c r="Q16" s="2">
        <v>57.85620480593723</v>
      </c>
      <c r="R16" s="38">
        <f t="shared" si="4"/>
        <v>21</v>
      </c>
      <c r="S16" s="38"/>
      <c r="T16" s="2">
        <v>1037.6419886661345</v>
      </c>
      <c r="U16" s="38">
        <f t="shared" si="5"/>
        <v>9</v>
      </c>
      <c r="V16" s="38"/>
      <c r="W16" s="2">
        <v>68.89597396004527</v>
      </c>
      <c r="X16" s="35">
        <f t="shared" si="6"/>
        <v>11</v>
      </c>
      <c r="Y16" s="35"/>
      <c r="Z16" s="2">
        <v>58.53822922612225</v>
      </c>
      <c r="AA16" s="35">
        <f t="shared" si="7"/>
        <v>18</v>
      </c>
      <c r="AB16" s="35"/>
      <c r="AC16" s="2">
        <v>605.1506839634009</v>
      </c>
      <c r="AD16" s="35">
        <f t="shared" si="8"/>
        <v>10</v>
      </c>
      <c r="AE16" s="35"/>
      <c r="AF16" s="2">
        <v>802.0532918485444</v>
      </c>
      <c r="AG16" s="35">
        <f t="shared" si="9"/>
        <v>4</v>
      </c>
      <c r="AH16" s="35"/>
      <c r="AI16" s="2">
        <v>173.01799014051846</v>
      </c>
      <c r="AJ16" s="3">
        <f t="shared" si="10"/>
        <v>18</v>
      </c>
      <c r="AK16" s="3"/>
      <c r="AL16" s="2">
        <v>1545.0738618616676</v>
      </c>
      <c r="AM16" s="3">
        <f t="shared" si="11"/>
        <v>20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8"/>
      <c r="F17" s="38"/>
      <c r="I17" s="38"/>
      <c r="L17" s="38"/>
      <c r="O17" s="38"/>
      <c r="Q17" s="2"/>
      <c r="R17" s="38"/>
      <c r="T17" s="2"/>
      <c r="U17" s="38"/>
      <c r="W17" s="2"/>
      <c r="X17" s="35"/>
      <c r="Z17" s="2"/>
      <c r="AA17" s="35"/>
      <c r="AC17" s="2"/>
      <c r="AD17" s="35"/>
      <c r="AF17" s="2"/>
      <c r="AG17" s="35"/>
      <c r="AI17" s="2"/>
      <c r="AJ17" s="3"/>
      <c r="AL17" s="2"/>
      <c r="AM17" s="3"/>
    </row>
    <row r="18" spans="1:52" ht="12.75">
      <c r="A18" s="3" t="s">
        <v>32</v>
      </c>
      <c r="B18" s="2">
        <f>+E18+H18+K18+N18+Q18+T18+W18+Z18+AC18+AF18+AI18+AL18</f>
        <v>9081.817925503892</v>
      </c>
      <c r="C18" s="38">
        <f>RANK(B18,B$12:B45)</f>
        <v>24</v>
      </c>
      <c r="D18" s="38"/>
      <c r="E18" s="2">
        <v>235.25940176777036</v>
      </c>
      <c r="F18" s="38">
        <f t="shared" si="0"/>
        <v>15</v>
      </c>
      <c r="G18" s="38"/>
      <c r="H18" s="2">
        <v>701.4497824432693</v>
      </c>
      <c r="I18" s="38">
        <f t="shared" si="1"/>
        <v>17</v>
      </c>
      <c r="J18" s="38"/>
      <c r="K18" s="2">
        <v>3867.437185615891</v>
      </c>
      <c r="L18" s="38">
        <f t="shared" si="2"/>
        <v>23</v>
      </c>
      <c r="M18" s="38"/>
      <c r="N18" s="2">
        <v>204.76236756355974</v>
      </c>
      <c r="O18" s="38">
        <f t="shared" si="3"/>
        <v>21</v>
      </c>
      <c r="P18" s="38"/>
      <c r="Q18" s="2">
        <v>188.60810911006615</v>
      </c>
      <c r="R18" s="38">
        <f t="shared" si="4"/>
        <v>5</v>
      </c>
      <c r="S18" s="38"/>
      <c r="T18" s="2">
        <v>820.15910323701</v>
      </c>
      <c r="U18" s="38">
        <f t="shared" si="5"/>
        <v>21</v>
      </c>
      <c r="V18" s="38"/>
      <c r="W18" s="2">
        <v>144.26431679381867</v>
      </c>
      <c r="X18" s="35">
        <f t="shared" si="6"/>
        <v>2</v>
      </c>
      <c r="Y18" s="35"/>
      <c r="Z18" s="2">
        <v>82.90603695537646</v>
      </c>
      <c r="AA18" s="35">
        <f t="shared" si="7"/>
        <v>9</v>
      </c>
      <c r="AB18" s="3"/>
      <c r="AC18" s="2">
        <v>603.5723907826188</v>
      </c>
      <c r="AD18" s="35">
        <f t="shared" si="8"/>
        <v>12</v>
      </c>
      <c r="AE18" s="35"/>
      <c r="AF18" s="2">
        <v>537.5838695830324</v>
      </c>
      <c r="AG18" s="35">
        <f t="shared" si="9"/>
        <v>24</v>
      </c>
      <c r="AH18" s="35"/>
      <c r="AI18" s="2">
        <v>97.54783321301048</v>
      </c>
      <c r="AJ18" s="3">
        <f t="shared" si="10"/>
        <v>24</v>
      </c>
      <c r="AK18" s="3"/>
      <c r="AL18" s="2">
        <v>1598.2675284384693</v>
      </c>
      <c r="AM18" s="3">
        <f t="shared" si="11"/>
        <v>19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33</v>
      </c>
      <c r="B19" s="2">
        <f>+E19+H19+K19+N19+Q19+T19+W19+Z19+AC19+AF19+AI19+AL19</f>
        <v>9274.326534679783</v>
      </c>
      <c r="C19" s="38">
        <f>RANK(B19,B$12:B46)</f>
        <v>21</v>
      </c>
      <c r="D19" s="38"/>
      <c r="E19" s="2">
        <v>174.78885222373466</v>
      </c>
      <c r="F19" s="38">
        <f t="shared" si="0"/>
        <v>23</v>
      </c>
      <c r="G19" s="38"/>
      <c r="H19" s="2">
        <v>752.5930029419297</v>
      </c>
      <c r="I19" s="38">
        <f t="shared" si="1"/>
        <v>12</v>
      </c>
      <c r="J19" s="38"/>
      <c r="K19" s="2">
        <v>3935.028677501314</v>
      </c>
      <c r="L19" s="38">
        <f t="shared" si="2"/>
        <v>20</v>
      </c>
      <c r="M19" s="38"/>
      <c r="N19" s="2">
        <v>307.31304535290224</v>
      </c>
      <c r="O19" s="38">
        <f t="shared" si="3"/>
        <v>6</v>
      </c>
      <c r="P19" s="38"/>
      <c r="Q19" s="2">
        <v>68.0462018818904</v>
      </c>
      <c r="R19" s="38">
        <f t="shared" si="4"/>
        <v>19</v>
      </c>
      <c r="S19" s="38"/>
      <c r="T19" s="2">
        <v>864.6139805346447</v>
      </c>
      <c r="U19" s="38">
        <f t="shared" si="5"/>
        <v>18</v>
      </c>
      <c r="V19" s="38"/>
      <c r="W19" s="2">
        <v>42.700504394866456</v>
      </c>
      <c r="X19" s="35">
        <f t="shared" si="6"/>
        <v>19</v>
      </c>
      <c r="Y19" s="35"/>
      <c r="Z19" s="2">
        <v>88.66760934778695</v>
      </c>
      <c r="AA19" s="35">
        <f t="shared" si="7"/>
        <v>7</v>
      </c>
      <c r="AB19" s="3"/>
      <c r="AC19" s="2">
        <v>603.9623108402458</v>
      </c>
      <c r="AD19" s="35">
        <f t="shared" si="8"/>
        <v>11</v>
      </c>
      <c r="AE19" s="3"/>
      <c r="AF19" s="2">
        <v>753.5743903273942</v>
      </c>
      <c r="AG19" s="35">
        <f t="shared" si="9"/>
        <v>9</v>
      </c>
      <c r="AH19" s="35"/>
      <c r="AI19" s="2">
        <v>222.44508528700482</v>
      </c>
      <c r="AJ19" s="3">
        <f t="shared" si="10"/>
        <v>11</v>
      </c>
      <c r="AK19" s="3"/>
      <c r="AL19" s="2">
        <v>1460.5928740460681</v>
      </c>
      <c r="AM19" s="3">
        <f t="shared" si="11"/>
        <v>23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34</v>
      </c>
      <c r="B20" s="2">
        <f>+E20+H20+K20+N20+Q20+T20+W20+Z20+AC20+AF20+AI20+AL20</f>
        <v>9552.36583944502</v>
      </c>
      <c r="C20" s="38">
        <f>RANK(B20,B$12:B47)</f>
        <v>16</v>
      </c>
      <c r="D20" s="38"/>
      <c r="E20" s="2">
        <v>242.24724396740007</v>
      </c>
      <c r="F20" s="38">
        <f t="shared" si="0"/>
        <v>14</v>
      </c>
      <c r="G20" s="38"/>
      <c r="H20" s="2">
        <v>776.5210810989713</v>
      </c>
      <c r="I20" s="38">
        <f t="shared" si="1"/>
        <v>9</v>
      </c>
      <c r="J20" s="38"/>
      <c r="K20" s="2">
        <v>3889.381260309827</v>
      </c>
      <c r="L20" s="38">
        <f t="shared" si="2"/>
        <v>22</v>
      </c>
      <c r="M20" s="38"/>
      <c r="N20" s="2">
        <v>192.47901281776467</v>
      </c>
      <c r="O20" s="38">
        <f t="shared" si="3"/>
        <v>23</v>
      </c>
      <c r="P20" s="38"/>
      <c r="Q20" s="2">
        <v>127.12984781298557</v>
      </c>
      <c r="R20" s="38">
        <f t="shared" si="4"/>
        <v>10</v>
      </c>
      <c r="S20" s="38"/>
      <c r="T20" s="2">
        <v>1131.0691944914379</v>
      </c>
      <c r="U20" s="38">
        <f t="shared" si="5"/>
        <v>6</v>
      </c>
      <c r="V20" s="38"/>
      <c r="W20" s="2">
        <v>49.55090011941691</v>
      </c>
      <c r="X20" s="35">
        <f t="shared" si="6"/>
        <v>16</v>
      </c>
      <c r="Y20" s="35"/>
      <c r="Z20" s="2">
        <v>90.70951109655347</v>
      </c>
      <c r="AA20" s="35">
        <f t="shared" si="7"/>
        <v>5</v>
      </c>
      <c r="AB20" s="35"/>
      <c r="AC20" s="2">
        <v>539.488051502457</v>
      </c>
      <c r="AD20" s="35">
        <f t="shared" si="8"/>
        <v>16</v>
      </c>
      <c r="AE20" s="35"/>
      <c r="AF20" s="2">
        <v>659.7087454404762</v>
      </c>
      <c r="AG20" s="35">
        <f t="shared" si="9"/>
        <v>21</v>
      </c>
      <c r="AH20" s="35"/>
      <c r="AI20" s="2">
        <v>253.17030024354864</v>
      </c>
      <c r="AJ20" s="3">
        <f t="shared" si="10"/>
        <v>7</v>
      </c>
      <c r="AK20" s="3"/>
      <c r="AL20" s="2">
        <v>1600.9106905441788</v>
      </c>
      <c r="AM20" s="3">
        <f t="shared" si="11"/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35</v>
      </c>
      <c r="B21" s="2">
        <f>+E21+H21+K21+N21+Q21+T21+W21+Z21+AC21+AF21+AI21+AL21</f>
        <v>9519.922416082416</v>
      </c>
      <c r="C21" s="38">
        <f>RANK(B21,B$12:B48)</f>
        <v>17</v>
      </c>
      <c r="D21" s="38"/>
      <c r="E21" s="2">
        <v>262.5283644839672</v>
      </c>
      <c r="F21" s="38">
        <f t="shared" si="0"/>
        <v>10</v>
      </c>
      <c r="G21" s="38"/>
      <c r="H21" s="2">
        <v>727.8665700997028</v>
      </c>
      <c r="I21" s="38">
        <f t="shared" si="1"/>
        <v>15</v>
      </c>
      <c r="J21" s="38"/>
      <c r="K21" s="2">
        <v>4042.5744082357505</v>
      </c>
      <c r="L21" s="38">
        <f t="shared" si="2"/>
        <v>16</v>
      </c>
      <c r="M21" s="38"/>
      <c r="N21" s="2">
        <v>364.39912825494724</v>
      </c>
      <c r="O21" s="38">
        <f t="shared" si="3"/>
        <v>2</v>
      </c>
      <c r="P21" s="38"/>
      <c r="Q21" s="2">
        <v>55.32132244433335</v>
      </c>
      <c r="R21" s="38">
        <f t="shared" si="4"/>
        <v>22</v>
      </c>
      <c r="S21" s="38"/>
      <c r="T21" s="2">
        <v>883.1284883130533</v>
      </c>
      <c r="U21" s="38">
        <f t="shared" si="5"/>
        <v>17</v>
      </c>
      <c r="V21" s="38"/>
      <c r="W21" s="2">
        <v>109.0429730843456</v>
      </c>
      <c r="X21" s="35">
        <f t="shared" si="6"/>
        <v>6</v>
      </c>
      <c r="Y21" s="35"/>
      <c r="Z21" s="2">
        <v>77.18200186509212</v>
      </c>
      <c r="AA21" s="35">
        <f t="shared" si="7"/>
        <v>12</v>
      </c>
      <c r="AB21" s="3"/>
      <c r="AC21" s="2">
        <v>698.5123736094223</v>
      </c>
      <c r="AD21" s="35">
        <f t="shared" si="8"/>
        <v>5</v>
      </c>
      <c r="AE21" s="3"/>
      <c r="AF21" s="2">
        <v>729.0074615489985</v>
      </c>
      <c r="AG21" s="35">
        <f t="shared" si="9"/>
        <v>12</v>
      </c>
      <c r="AH21" s="35"/>
      <c r="AI21" s="2">
        <v>253.93489292816162</v>
      </c>
      <c r="AJ21" s="3">
        <f t="shared" si="10"/>
        <v>6</v>
      </c>
      <c r="AK21" s="3"/>
      <c r="AL21" s="2">
        <v>1316.424431214642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36</v>
      </c>
      <c r="B22" s="2">
        <f>+E22+H22+K22+N22+Q22+T22+W22+Z22+AC22+AF22+AI22+AL22</f>
        <v>10736.144638349777</v>
      </c>
      <c r="C22" s="38">
        <f>RANK(B22,B$12:B49)</f>
        <v>7</v>
      </c>
      <c r="D22" s="38"/>
      <c r="E22" s="2">
        <v>270.47887585898724</v>
      </c>
      <c r="F22" s="38">
        <f t="shared" si="0"/>
        <v>7</v>
      </c>
      <c r="G22" s="38"/>
      <c r="H22" s="2">
        <v>898.6054951027162</v>
      </c>
      <c r="I22" s="38">
        <f t="shared" si="1"/>
        <v>1</v>
      </c>
      <c r="J22" s="38"/>
      <c r="K22" s="2">
        <v>4445.503783770727</v>
      </c>
      <c r="L22" s="38">
        <f t="shared" si="2"/>
        <v>6</v>
      </c>
      <c r="M22" s="38"/>
      <c r="N22" s="2">
        <v>299.5742273644038</v>
      </c>
      <c r="O22" s="38">
        <f t="shared" si="3"/>
        <v>7</v>
      </c>
      <c r="P22" s="38"/>
      <c r="Q22" s="2">
        <v>194.61325829398194</v>
      </c>
      <c r="R22" s="38">
        <f t="shared" si="4"/>
        <v>4</v>
      </c>
      <c r="S22" s="38"/>
      <c r="T22" s="2">
        <v>994.4377893986787</v>
      </c>
      <c r="U22" s="38">
        <f t="shared" si="5"/>
        <v>12</v>
      </c>
      <c r="V22" s="38"/>
      <c r="W22" s="2">
        <v>110.28667769712925</v>
      </c>
      <c r="X22" s="35">
        <f t="shared" si="6"/>
        <v>5</v>
      </c>
      <c r="Y22" s="3"/>
      <c r="Z22" s="2">
        <v>81.61711815074698</v>
      </c>
      <c r="AA22" s="35">
        <f t="shared" si="7"/>
        <v>10</v>
      </c>
      <c r="AB22" s="35"/>
      <c r="AC22" s="2">
        <v>674.847286868516</v>
      </c>
      <c r="AD22" s="35">
        <f t="shared" si="8"/>
        <v>8</v>
      </c>
      <c r="AE22" s="35"/>
      <c r="AF22" s="2">
        <v>712.9049455924445</v>
      </c>
      <c r="AG22" s="35">
        <f t="shared" si="9"/>
        <v>14</v>
      </c>
      <c r="AH22" s="35"/>
      <c r="AI22" s="2">
        <v>285.084168065603</v>
      </c>
      <c r="AJ22" s="3">
        <f t="shared" si="10"/>
        <v>3</v>
      </c>
      <c r="AK22" s="3"/>
      <c r="AL22" s="2">
        <v>1768.1910121858434</v>
      </c>
      <c r="AM22" s="3">
        <f t="shared" si="11"/>
        <v>12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37</v>
      </c>
      <c r="B24" s="2">
        <f>+E24+H24+K24+N24+Q24+T24+W24+Z24+AC24+AF24+AI24+AL24</f>
        <v>9376.439767717433</v>
      </c>
      <c r="C24" s="38">
        <f>RANK(B24,B$12:B51)</f>
        <v>20</v>
      </c>
      <c r="D24" s="38"/>
      <c r="E24" s="2">
        <v>188.39833171274236</v>
      </c>
      <c r="F24" s="38">
        <f t="shared" si="0"/>
        <v>22</v>
      </c>
      <c r="G24" s="38"/>
      <c r="H24" s="2">
        <v>776.1204354969308</v>
      </c>
      <c r="I24" s="38">
        <f t="shared" si="1"/>
        <v>10</v>
      </c>
      <c r="J24" s="38"/>
      <c r="K24" s="2">
        <v>4130.433861115385</v>
      </c>
      <c r="L24" s="38">
        <f t="shared" si="2"/>
        <v>13</v>
      </c>
      <c r="M24" s="38"/>
      <c r="N24" s="2">
        <v>262.68334237648435</v>
      </c>
      <c r="O24" s="38">
        <f t="shared" si="3"/>
        <v>12</v>
      </c>
      <c r="P24" s="38"/>
      <c r="Q24" s="2">
        <v>55.16892621465037</v>
      </c>
      <c r="R24" s="38">
        <f t="shared" si="4"/>
        <v>23</v>
      </c>
      <c r="S24" s="38"/>
      <c r="T24" s="2">
        <v>824.3941732648403</v>
      </c>
      <c r="U24" s="38">
        <f t="shared" si="5"/>
        <v>20</v>
      </c>
      <c r="V24" s="38"/>
      <c r="W24" s="2">
        <v>59.235687535809234</v>
      </c>
      <c r="X24" s="35">
        <f t="shared" si="6"/>
        <v>15</v>
      </c>
      <c r="Y24" s="3"/>
      <c r="Z24" s="2">
        <v>111.43346238661165</v>
      </c>
      <c r="AA24" s="35">
        <f t="shared" si="7"/>
        <v>3</v>
      </c>
      <c r="AB24" s="3"/>
      <c r="AC24" s="2">
        <v>408.9494202856064</v>
      </c>
      <c r="AD24" s="35">
        <f t="shared" si="8"/>
        <v>20</v>
      </c>
      <c r="AE24" s="35"/>
      <c r="AF24" s="2">
        <v>687.5150914958792</v>
      </c>
      <c r="AG24" s="35">
        <f t="shared" si="9"/>
        <v>19</v>
      </c>
      <c r="AH24" s="35"/>
      <c r="AI24" s="2">
        <v>235.4626902080734</v>
      </c>
      <c r="AJ24" s="3">
        <f t="shared" si="10"/>
        <v>9</v>
      </c>
      <c r="AK24" s="3"/>
      <c r="AL24" s="2">
        <v>1636.6443456244199</v>
      </c>
      <c r="AM24" s="3">
        <f t="shared" si="11"/>
        <v>16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38</v>
      </c>
      <c r="B25" s="2">
        <f>+E25+H25+K25+N25+Q25+T25+W25+Z25+AC25+AF25+AI25+AL25</f>
        <v>9809.445608482354</v>
      </c>
      <c r="C25" s="38">
        <f>RANK(B25,B$12:B52)</f>
        <v>13</v>
      </c>
      <c r="D25" s="38"/>
      <c r="E25" s="2">
        <v>219.60412135735763</v>
      </c>
      <c r="F25" s="38">
        <f t="shared" si="0"/>
        <v>19</v>
      </c>
      <c r="G25" s="38"/>
      <c r="H25" s="2">
        <v>548.8483598218525</v>
      </c>
      <c r="I25" s="38">
        <f t="shared" si="1"/>
        <v>24</v>
      </c>
      <c r="J25" s="38"/>
      <c r="K25" s="2">
        <v>4248.032918861483</v>
      </c>
      <c r="L25" s="38">
        <f t="shared" si="2"/>
        <v>9</v>
      </c>
      <c r="M25" s="38"/>
      <c r="N25" s="2">
        <v>228.52003933714644</v>
      </c>
      <c r="O25" s="38">
        <f t="shared" si="3"/>
        <v>20</v>
      </c>
      <c r="P25" s="38"/>
      <c r="Q25" s="2">
        <v>85.56016774806139</v>
      </c>
      <c r="R25" s="38">
        <f t="shared" si="4"/>
        <v>18</v>
      </c>
      <c r="S25" s="38"/>
      <c r="T25" s="2">
        <v>780.8439242194742</v>
      </c>
      <c r="U25" s="38">
        <f t="shared" si="5"/>
        <v>23</v>
      </c>
      <c r="V25" s="38"/>
      <c r="W25" s="2">
        <v>119.30616508036985</v>
      </c>
      <c r="X25" s="35">
        <f t="shared" si="6"/>
        <v>4</v>
      </c>
      <c r="Y25" s="35"/>
      <c r="Z25" s="2">
        <v>75.75150453281486</v>
      </c>
      <c r="AA25" s="35">
        <f t="shared" si="7"/>
        <v>13</v>
      </c>
      <c r="AB25" s="3"/>
      <c r="AC25" s="2">
        <v>849.3908936766668</v>
      </c>
      <c r="AD25" s="35">
        <f t="shared" si="8"/>
        <v>1</v>
      </c>
      <c r="AE25" s="35"/>
      <c r="AF25" s="2">
        <v>752.138331110257</v>
      </c>
      <c r="AG25" s="35">
        <f t="shared" si="9"/>
        <v>10</v>
      </c>
      <c r="AH25" s="35"/>
      <c r="AI25" s="2">
        <v>155.38838423801232</v>
      </c>
      <c r="AJ25" s="3">
        <f t="shared" si="10"/>
        <v>20</v>
      </c>
      <c r="AK25" s="3"/>
      <c r="AL25" s="2">
        <v>1746.0607984988583</v>
      </c>
      <c r="AM25" s="3">
        <f t="shared" si="11"/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39</v>
      </c>
      <c r="B26" s="2">
        <f>+E26+H26+K26+N26+Q26+T26+W26+Z26+AC26+AF26+AI26+AL26</f>
        <v>9263.862876113231</v>
      </c>
      <c r="C26" s="38">
        <f>RANK(B26,B$12:B53)</f>
        <v>22</v>
      </c>
      <c r="D26" s="38"/>
      <c r="E26" s="2">
        <v>221.17976443244396</v>
      </c>
      <c r="F26" s="38">
        <f t="shared" si="0"/>
        <v>18</v>
      </c>
      <c r="G26" s="38"/>
      <c r="H26" s="2">
        <v>588.9311823158813</v>
      </c>
      <c r="I26" s="38">
        <f t="shared" si="1"/>
        <v>22</v>
      </c>
      <c r="J26" s="38"/>
      <c r="K26" s="2">
        <v>3965.2699070761696</v>
      </c>
      <c r="L26" s="38">
        <f t="shared" si="2"/>
        <v>19</v>
      </c>
      <c r="M26" s="38"/>
      <c r="N26" s="2">
        <v>248.60020055314575</v>
      </c>
      <c r="O26" s="38">
        <f t="shared" si="3"/>
        <v>16</v>
      </c>
      <c r="P26" s="38"/>
      <c r="Q26" s="2">
        <v>51.38832193310966</v>
      </c>
      <c r="R26" s="38">
        <f t="shared" si="4"/>
        <v>24</v>
      </c>
      <c r="S26" s="38"/>
      <c r="T26" s="2">
        <v>857.0163138493414</v>
      </c>
      <c r="U26" s="38">
        <f t="shared" si="5"/>
        <v>19</v>
      </c>
      <c r="V26" s="38"/>
      <c r="W26" s="2">
        <v>36.63766622278891</v>
      </c>
      <c r="X26" s="35">
        <f t="shared" si="6"/>
        <v>22</v>
      </c>
      <c r="Y26" s="35"/>
      <c r="Z26" s="2">
        <v>69.02111202908594</v>
      </c>
      <c r="AA26" s="35">
        <f t="shared" si="7"/>
        <v>16</v>
      </c>
      <c r="AB26" s="3"/>
      <c r="AC26" s="2">
        <v>556.414388418319</v>
      </c>
      <c r="AD26" s="35">
        <f t="shared" si="8"/>
        <v>14</v>
      </c>
      <c r="AE26" s="3"/>
      <c r="AF26" s="2">
        <v>612.7496885430825</v>
      </c>
      <c r="AG26" s="35">
        <f t="shared" si="9"/>
        <v>23</v>
      </c>
      <c r="AH26" s="35"/>
      <c r="AI26" s="2">
        <v>239.376031852514</v>
      </c>
      <c r="AJ26" s="3">
        <f t="shared" si="10"/>
        <v>8</v>
      </c>
      <c r="AK26" s="3"/>
      <c r="AL26" s="2">
        <v>1817.2782988873496</v>
      </c>
      <c r="AM26" s="3">
        <f t="shared" si="11"/>
        <v>11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40</v>
      </c>
      <c r="B27" s="2">
        <f>+E27+H27+K27+N27+Q27+T27+W27+Z27+AC27+AF27+AI27+AL27</f>
        <v>11213.629342600645</v>
      </c>
      <c r="C27" s="38">
        <f>RANK(B27,B$12:B54)</f>
        <v>6</v>
      </c>
      <c r="D27" s="38"/>
      <c r="E27" s="2">
        <v>172.76511357080713</v>
      </c>
      <c r="F27" s="38">
        <f t="shared" si="0"/>
        <v>24</v>
      </c>
      <c r="G27" s="38"/>
      <c r="H27" s="2">
        <v>881.5193888004636</v>
      </c>
      <c r="I27" s="38">
        <f t="shared" si="1"/>
        <v>2</v>
      </c>
      <c r="J27" s="38"/>
      <c r="K27" s="2">
        <v>4799.302059823194</v>
      </c>
      <c r="L27" s="38">
        <f t="shared" si="2"/>
        <v>4</v>
      </c>
      <c r="M27" s="38"/>
      <c r="N27" s="2">
        <v>255.2701998674975</v>
      </c>
      <c r="O27" s="38">
        <f t="shared" si="3"/>
        <v>15</v>
      </c>
      <c r="P27" s="38"/>
      <c r="Q27" s="2">
        <v>62.03356254326062</v>
      </c>
      <c r="R27" s="38">
        <f t="shared" si="4"/>
        <v>20</v>
      </c>
      <c r="S27" s="38"/>
      <c r="T27" s="2">
        <v>1505.581243329942</v>
      </c>
      <c r="U27" s="38">
        <f t="shared" si="5"/>
        <v>2</v>
      </c>
      <c r="V27" s="38"/>
      <c r="W27" s="2">
        <v>48.579069068997754</v>
      </c>
      <c r="X27" s="35">
        <f t="shared" si="6"/>
        <v>18</v>
      </c>
      <c r="Y27" s="3"/>
      <c r="Z27" s="2">
        <v>89.46737324455783</v>
      </c>
      <c r="AA27" s="35">
        <f t="shared" si="7"/>
        <v>6</v>
      </c>
      <c r="AB27" s="3"/>
      <c r="AC27" s="2">
        <v>594.3775924923664</v>
      </c>
      <c r="AD27" s="35">
        <f t="shared" si="8"/>
        <v>13</v>
      </c>
      <c r="AE27" s="35"/>
      <c r="AF27" s="2">
        <v>666.2431880670827</v>
      </c>
      <c r="AG27" s="35">
        <f t="shared" si="9"/>
        <v>20</v>
      </c>
      <c r="AH27" s="35"/>
      <c r="AI27" s="2">
        <v>302.64356427088154</v>
      </c>
      <c r="AJ27" s="3">
        <f t="shared" si="10"/>
        <v>2</v>
      </c>
      <c r="AK27" s="3"/>
      <c r="AL27" s="2">
        <v>1835.846987521594</v>
      </c>
      <c r="AM27" s="3">
        <f t="shared" si="11"/>
        <v>10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41</v>
      </c>
      <c r="B28" s="2">
        <f>+E28+H28+K28+N28+Q28+T28+W28+Z28+AC28+AF28+AI28+AL28</f>
        <v>11422.254366721183</v>
      </c>
      <c r="C28" s="38">
        <f>RANK(B28,B$12:B55)</f>
        <v>5</v>
      </c>
      <c r="D28" s="38"/>
      <c r="E28" s="2">
        <v>474.62582336731896</v>
      </c>
      <c r="F28" s="38">
        <f t="shared" si="0"/>
        <v>2</v>
      </c>
      <c r="G28" s="38"/>
      <c r="H28" s="2">
        <v>850.483168011423</v>
      </c>
      <c r="I28" s="38">
        <f t="shared" si="1"/>
        <v>4</v>
      </c>
      <c r="J28" s="38"/>
      <c r="K28" s="2">
        <v>4667.708688917634</v>
      </c>
      <c r="L28" s="38">
        <f t="shared" si="2"/>
        <v>5</v>
      </c>
      <c r="M28" s="38"/>
      <c r="N28" s="2">
        <v>268.2538405198088</v>
      </c>
      <c r="O28" s="38">
        <f t="shared" si="3"/>
        <v>10</v>
      </c>
      <c r="P28" s="38"/>
      <c r="Q28" s="2">
        <v>134.64599069796006</v>
      </c>
      <c r="R28" s="38">
        <f t="shared" si="4"/>
        <v>8</v>
      </c>
      <c r="S28" s="38"/>
      <c r="T28" s="2">
        <v>1121.8682922846249</v>
      </c>
      <c r="U28" s="38">
        <f t="shared" si="5"/>
        <v>8</v>
      </c>
      <c r="V28" s="38"/>
      <c r="W28" s="2">
        <v>76.9523330645333</v>
      </c>
      <c r="X28" s="35">
        <f t="shared" si="6"/>
        <v>8</v>
      </c>
      <c r="Y28" s="35"/>
      <c r="Z28" s="2">
        <v>18.853885951784186</v>
      </c>
      <c r="AA28" s="35">
        <f t="shared" si="7"/>
        <v>19</v>
      </c>
      <c r="AB28" s="3"/>
      <c r="AC28" s="2">
        <v>777.1859657766723</v>
      </c>
      <c r="AD28" s="35">
        <f t="shared" si="8"/>
        <v>3</v>
      </c>
      <c r="AE28" s="3"/>
      <c r="AF28" s="2">
        <v>913.5997163816469</v>
      </c>
      <c r="AG28" s="35">
        <f t="shared" si="9"/>
        <v>1</v>
      </c>
      <c r="AH28" s="35"/>
      <c r="AI28" s="2">
        <v>258.67106935773774</v>
      </c>
      <c r="AJ28" s="3">
        <f t="shared" si="10"/>
        <v>4</v>
      </c>
      <c r="AK28" s="3"/>
      <c r="AL28" s="2">
        <v>1859.4055923900396</v>
      </c>
      <c r="AM28" s="3">
        <f t="shared" si="11"/>
        <v>9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40" t="s">
        <v>121</v>
      </c>
      <c r="B30" s="2">
        <f>+E30+H30+K30+N30+Q30+T30+W30+Z30+AC30+AF30+AI30+AL30</f>
        <v>12554.918055107915</v>
      </c>
      <c r="C30" s="38">
        <f>RANK(B30,B$12:B57)</f>
        <v>1</v>
      </c>
      <c r="D30" s="38"/>
      <c r="E30" s="2">
        <v>314.97333795629305</v>
      </c>
      <c r="F30" s="38">
        <f t="shared" si="0"/>
        <v>5</v>
      </c>
      <c r="G30" s="38"/>
      <c r="H30" s="2">
        <v>841.3845549046596</v>
      </c>
      <c r="I30" s="38">
        <f t="shared" si="1"/>
        <v>5</v>
      </c>
      <c r="J30" s="38"/>
      <c r="K30" s="2">
        <v>5538.604765370844</v>
      </c>
      <c r="L30" s="38">
        <f t="shared" si="2"/>
        <v>1</v>
      </c>
      <c r="M30" s="38"/>
      <c r="N30" s="2">
        <v>256.7957812842429</v>
      </c>
      <c r="O30" s="38">
        <f t="shared" si="3"/>
        <v>14</v>
      </c>
      <c r="P30" s="38"/>
      <c r="Q30" s="2">
        <v>116.29518183735092</v>
      </c>
      <c r="R30" s="38">
        <f t="shared" si="4"/>
        <v>11</v>
      </c>
      <c r="S30" s="38"/>
      <c r="T30" s="2">
        <v>1353.0966666308434</v>
      </c>
      <c r="U30" s="38">
        <f t="shared" si="5"/>
        <v>3</v>
      </c>
      <c r="V30" s="38"/>
      <c r="W30" s="2">
        <v>76.37822576186429</v>
      </c>
      <c r="X30" s="35">
        <f t="shared" si="6"/>
        <v>9</v>
      </c>
      <c r="Y30" s="35"/>
      <c r="Z30" s="2">
        <v>0.28102932833712</v>
      </c>
      <c r="AA30" s="35">
        <f t="shared" si="7"/>
        <v>21</v>
      </c>
      <c r="AB30" s="3"/>
      <c r="AC30" s="2">
        <v>525.8822843416052</v>
      </c>
      <c r="AD30" s="35">
        <f t="shared" si="8"/>
        <v>17</v>
      </c>
      <c r="AE30" s="3"/>
      <c r="AF30" s="2">
        <v>739.2001770818039</v>
      </c>
      <c r="AG30" s="35">
        <f t="shared" si="9"/>
        <v>11</v>
      </c>
      <c r="AH30" s="35"/>
      <c r="AI30" s="2">
        <v>214.47194176485172</v>
      </c>
      <c r="AJ30" s="3">
        <f t="shared" si="10"/>
        <v>13</v>
      </c>
      <c r="AK30" s="3"/>
      <c r="AL30" s="2">
        <v>2577.5541088452187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43</v>
      </c>
      <c r="B31" s="2">
        <f>+E31+H31+K31+N31+Q31+T31+W31+Z31+AC31+AF31+AI31+AL31</f>
        <v>10108.422757499977</v>
      </c>
      <c r="C31" s="38">
        <f>RANK(B31,B$12:B58)</f>
        <v>10</v>
      </c>
      <c r="D31" s="38"/>
      <c r="E31" s="2">
        <v>338.61811537076983</v>
      </c>
      <c r="F31" s="38">
        <f t="shared" si="0"/>
        <v>3</v>
      </c>
      <c r="G31" s="38"/>
      <c r="H31" s="2">
        <v>798.3352402571933</v>
      </c>
      <c r="I31" s="38">
        <f t="shared" si="1"/>
        <v>7</v>
      </c>
      <c r="J31" s="38"/>
      <c r="K31" s="2">
        <v>3909.325956136737</v>
      </c>
      <c r="L31" s="38">
        <f t="shared" si="2"/>
        <v>21</v>
      </c>
      <c r="M31" s="38"/>
      <c r="N31" s="2">
        <v>286.5138678313384</v>
      </c>
      <c r="O31" s="38">
        <f t="shared" si="3"/>
        <v>8</v>
      </c>
      <c r="P31" s="38"/>
      <c r="Q31" s="2">
        <v>103.43069190473491</v>
      </c>
      <c r="R31" s="38">
        <f t="shared" si="4"/>
        <v>16</v>
      </c>
      <c r="S31" s="38"/>
      <c r="T31" s="2">
        <v>1004.1794108081983</v>
      </c>
      <c r="U31" s="38">
        <f t="shared" si="5"/>
        <v>11</v>
      </c>
      <c r="V31" s="38"/>
      <c r="W31" s="2">
        <v>48.68062100614745</v>
      </c>
      <c r="X31" s="35">
        <f t="shared" si="6"/>
        <v>17</v>
      </c>
      <c r="Y31" s="35"/>
      <c r="Z31" s="2">
        <v>74.05529349749106</v>
      </c>
      <c r="AA31" s="35">
        <f t="shared" si="7"/>
        <v>14</v>
      </c>
      <c r="AB31" s="35"/>
      <c r="AC31" s="2">
        <v>634.2356076911348</v>
      </c>
      <c r="AD31" s="35">
        <f t="shared" si="8"/>
        <v>9</v>
      </c>
      <c r="AE31" s="35"/>
      <c r="AF31" s="2">
        <v>782.4831273358283</v>
      </c>
      <c r="AG31" s="35">
        <f t="shared" si="9"/>
        <v>5</v>
      </c>
      <c r="AH31" s="35"/>
      <c r="AI31" s="2">
        <v>227.29851083378836</v>
      </c>
      <c r="AJ31" s="3">
        <f t="shared" si="10"/>
        <v>10</v>
      </c>
      <c r="AK31" s="3"/>
      <c r="AL31" s="2">
        <v>1901.2663148266154</v>
      </c>
      <c r="AM31" s="3">
        <f t="shared" si="11"/>
        <v>8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44</v>
      </c>
      <c r="B32" s="2">
        <f>+E32+H32+K32+N32+Q32+T32+W32+Z32+AC32+AF32+AI32+AL32</f>
        <v>9409.15434237616</v>
      </c>
      <c r="C32" s="38">
        <f>RANK(B32,B$12:B59)</f>
        <v>19</v>
      </c>
      <c r="D32" s="38"/>
      <c r="E32" s="2">
        <v>212.42786712725982</v>
      </c>
      <c r="F32" s="38">
        <f t="shared" si="0"/>
        <v>20</v>
      </c>
      <c r="G32" s="38"/>
      <c r="H32" s="2">
        <v>566.1653838685489</v>
      </c>
      <c r="I32" s="38">
        <f t="shared" si="1"/>
        <v>23</v>
      </c>
      <c r="J32" s="38"/>
      <c r="K32" s="2">
        <v>4080.409220040137</v>
      </c>
      <c r="L32" s="38">
        <f t="shared" si="2"/>
        <v>15</v>
      </c>
      <c r="M32" s="38"/>
      <c r="N32" s="2">
        <v>231.23310271891538</v>
      </c>
      <c r="O32" s="38">
        <f t="shared" si="3"/>
        <v>18</v>
      </c>
      <c r="P32" s="38"/>
      <c r="Q32" s="2">
        <v>133.13622199491152</v>
      </c>
      <c r="R32" s="38">
        <f t="shared" si="4"/>
        <v>9</v>
      </c>
      <c r="S32" s="38"/>
      <c r="T32" s="2">
        <v>930.6235202434151</v>
      </c>
      <c r="U32" s="38">
        <f t="shared" si="5"/>
        <v>16</v>
      </c>
      <c r="V32" s="38"/>
      <c r="W32" s="2">
        <v>59.32145520269422</v>
      </c>
      <c r="X32" s="35">
        <f t="shared" si="6"/>
        <v>14</v>
      </c>
      <c r="Y32" s="3"/>
      <c r="Z32" s="2">
        <v>71.8204335181196</v>
      </c>
      <c r="AA32" s="35">
        <f t="shared" si="7"/>
        <v>15</v>
      </c>
      <c r="AB32" s="35"/>
      <c r="AC32" s="2">
        <v>690.133875830563</v>
      </c>
      <c r="AD32" s="35">
        <f t="shared" si="8"/>
        <v>6</v>
      </c>
      <c r="AE32" s="35"/>
      <c r="AF32" s="2">
        <v>703.0439320466198</v>
      </c>
      <c r="AG32" s="35">
        <f t="shared" si="9"/>
        <v>17</v>
      </c>
      <c r="AH32" s="35"/>
      <c r="AI32" s="2">
        <v>188.47640828374156</v>
      </c>
      <c r="AJ32" s="3">
        <f t="shared" si="10"/>
        <v>17</v>
      </c>
      <c r="AK32" s="3"/>
      <c r="AL32" s="2">
        <v>1542.3629215012331</v>
      </c>
      <c r="AM32" s="3">
        <f t="shared" si="11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45</v>
      </c>
      <c r="B33" s="2">
        <f>+E33+H33+K33+N33+Q33+T33+W33+Z33+AC33+AF33+AI33+AL33</f>
        <v>9472.663215010025</v>
      </c>
      <c r="C33" s="38">
        <f>RANK(B33,B$12:B60)</f>
        <v>18</v>
      </c>
      <c r="D33" s="38"/>
      <c r="E33" s="2">
        <v>224.0849252058521</v>
      </c>
      <c r="F33" s="38">
        <f t="shared" si="0"/>
        <v>17</v>
      </c>
      <c r="G33" s="38"/>
      <c r="H33" s="2">
        <v>706.9186562235974</v>
      </c>
      <c r="I33" s="38">
        <f t="shared" si="1"/>
        <v>16</v>
      </c>
      <c r="J33" s="38"/>
      <c r="K33" s="2">
        <v>3841.4893836789256</v>
      </c>
      <c r="L33" s="38">
        <f t="shared" si="2"/>
        <v>24</v>
      </c>
      <c r="M33" s="38"/>
      <c r="N33" s="2">
        <v>231.10304599350945</v>
      </c>
      <c r="O33" s="38">
        <f t="shared" si="3"/>
        <v>19</v>
      </c>
      <c r="P33" s="38"/>
      <c r="Q33" s="2">
        <v>109.64256899995868</v>
      </c>
      <c r="R33" s="38">
        <f t="shared" si="4"/>
        <v>13</v>
      </c>
      <c r="S33" s="38"/>
      <c r="T33" s="2">
        <v>981.2683988925814</v>
      </c>
      <c r="U33" s="38">
        <f t="shared" si="5"/>
        <v>13</v>
      </c>
      <c r="V33" s="38"/>
      <c r="W33" s="2">
        <v>72.30808386626742</v>
      </c>
      <c r="X33" s="35">
        <f t="shared" si="6"/>
        <v>10</v>
      </c>
      <c r="Y33" s="35"/>
      <c r="Z33" s="2">
        <v>88.36033177623915</v>
      </c>
      <c r="AA33" s="35">
        <f t="shared" si="7"/>
        <v>8</v>
      </c>
      <c r="AB33" s="3"/>
      <c r="AC33" s="2">
        <v>698.9491341627455</v>
      </c>
      <c r="AD33" s="35">
        <f t="shared" si="8"/>
        <v>4</v>
      </c>
      <c r="AE33" s="35"/>
      <c r="AF33" s="2">
        <v>702.5926130521848</v>
      </c>
      <c r="AG33" s="35">
        <f t="shared" si="9"/>
        <v>18</v>
      </c>
      <c r="AH33" s="35"/>
      <c r="AI33" s="2">
        <v>199.47239394592918</v>
      </c>
      <c r="AJ33" s="3">
        <f t="shared" si="10"/>
        <v>16</v>
      </c>
      <c r="AK33" s="3"/>
      <c r="AL33" s="2">
        <v>1616.473679212235</v>
      </c>
      <c r="AM33" s="3">
        <f t="shared" si="11"/>
        <v>17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46</v>
      </c>
      <c r="B34" s="2">
        <f>+E34+H34+K34+N34+Q34+T34+W34+Z34+AC34+AF34+AI34+AL34</f>
        <v>11650.762261743668</v>
      </c>
      <c r="C34" s="38">
        <f>RANK(B34,B$12:B61)</f>
        <v>4</v>
      </c>
      <c r="D34" s="38"/>
      <c r="E34" s="2">
        <v>269.92633674850185</v>
      </c>
      <c r="F34" s="38">
        <f t="shared" si="0"/>
        <v>8</v>
      </c>
      <c r="G34" s="38"/>
      <c r="H34" s="2">
        <v>748.7658650686255</v>
      </c>
      <c r="I34" s="38">
        <f t="shared" si="1"/>
        <v>13</v>
      </c>
      <c r="J34" s="38"/>
      <c r="K34" s="2">
        <v>4808.123761840326</v>
      </c>
      <c r="L34" s="38">
        <f t="shared" si="2"/>
        <v>3</v>
      </c>
      <c r="M34" s="38"/>
      <c r="N34" s="2">
        <v>405.62449642373866</v>
      </c>
      <c r="O34" s="38">
        <f t="shared" si="3"/>
        <v>1</v>
      </c>
      <c r="P34" s="38"/>
      <c r="Q34" s="2">
        <v>312.7015232940267</v>
      </c>
      <c r="R34" s="38">
        <f t="shared" si="4"/>
        <v>2</v>
      </c>
      <c r="S34" s="38"/>
      <c r="T34" s="2">
        <v>960.0242760487145</v>
      </c>
      <c r="U34" s="38">
        <f t="shared" si="5"/>
        <v>15</v>
      </c>
      <c r="V34" s="38"/>
      <c r="W34" s="2">
        <v>305.75402281074815</v>
      </c>
      <c r="X34" s="35">
        <f t="shared" si="6"/>
        <v>1</v>
      </c>
      <c r="Y34" s="3"/>
      <c r="Z34" s="2">
        <v>111.73717765319931</v>
      </c>
      <c r="AA34" s="35">
        <f t="shared" si="7"/>
        <v>2</v>
      </c>
      <c r="AB34" s="35"/>
      <c r="AC34" s="2">
        <v>805.0269785424318</v>
      </c>
      <c r="AD34" s="35">
        <f t="shared" si="8"/>
        <v>2</v>
      </c>
      <c r="AE34" s="3"/>
      <c r="AF34" s="2">
        <v>765.320978155809</v>
      </c>
      <c r="AG34" s="35">
        <f t="shared" si="9"/>
        <v>7</v>
      </c>
      <c r="AH34" s="35"/>
      <c r="AI34" s="2">
        <v>436.00718731877055</v>
      </c>
      <c r="AJ34" s="3">
        <f t="shared" si="10"/>
        <v>1</v>
      </c>
      <c r="AK34" s="3"/>
      <c r="AL34" s="2">
        <v>1721.7496578387784</v>
      </c>
      <c r="AM34" s="3">
        <f t="shared" si="11"/>
        <v>15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8"/>
      <c r="F35" s="38"/>
      <c r="I35" s="38"/>
      <c r="L35" s="38"/>
      <c r="O35" s="38"/>
      <c r="Q35" s="2"/>
      <c r="R35" s="38"/>
      <c r="T35" s="2"/>
      <c r="U35" s="38"/>
      <c r="W35" s="2"/>
      <c r="X35" s="35"/>
      <c r="Z35" s="2"/>
      <c r="AA35" s="35"/>
      <c r="AC35" s="2"/>
      <c r="AD35" s="35"/>
      <c r="AF35" s="2"/>
      <c r="AG35" s="35"/>
      <c r="AI35" s="2"/>
      <c r="AJ35" s="3"/>
      <c r="AL35" s="2"/>
      <c r="AM35" s="3"/>
    </row>
    <row r="36" spans="1:52" ht="12.75">
      <c r="A36" s="3" t="s">
        <v>47</v>
      </c>
      <c r="B36" s="2">
        <f>+E36+H36+K36+N36+Q36+T36+W36+Z36+AC36+AF36+AI36+AL36</f>
        <v>9686.118391361193</v>
      </c>
      <c r="C36" s="38">
        <f>RANK(B36,B$12:B63)</f>
        <v>15</v>
      </c>
      <c r="D36" s="38"/>
      <c r="E36" s="2">
        <v>246.09326666989494</v>
      </c>
      <c r="F36" s="38">
        <f t="shared" si="0"/>
        <v>13</v>
      </c>
      <c r="G36" s="38"/>
      <c r="H36" s="2">
        <v>781.6544114086485</v>
      </c>
      <c r="I36" s="38">
        <f t="shared" si="1"/>
        <v>8</v>
      </c>
      <c r="J36" s="38"/>
      <c r="K36" s="2">
        <v>4181.175725146482</v>
      </c>
      <c r="L36" s="38">
        <f t="shared" si="2"/>
        <v>10</v>
      </c>
      <c r="M36" s="38"/>
      <c r="N36" s="2">
        <v>257.28595709650864</v>
      </c>
      <c r="O36" s="38">
        <f t="shared" si="3"/>
        <v>13</v>
      </c>
      <c r="P36" s="38"/>
      <c r="Q36" s="2">
        <v>161.24107065033172</v>
      </c>
      <c r="R36" s="38">
        <f t="shared" si="4"/>
        <v>7</v>
      </c>
      <c r="S36" s="38"/>
      <c r="T36" s="2">
        <v>775.3470219359838</v>
      </c>
      <c r="U36" s="38">
        <f t="shared" si="5"/>
        <v>24</v>
      </c>
      <c r="V36" s="38"/>
      <c r="W36" s="2">
        <v>34.535869933659384</v>
      </c>
      <c r="X36" s="35">
        <f t="shared" si="6"/>
        <v>23</v>
      </c>
      <c r="Y36" s="35"/>
      <c r="Z36" s="2">
        <v>0</v>
      </c>
      <c r="AA36" s="35">
        <f t="shared" si="7"/>
        <v>23</v>
      </c>
      <c r="AB36" s="35"/>
      <c r="AC36" s="2">
        <v>389.47674930996084</v>
      </c>
      <c r="AD36" s="35">
        <f t="shared" si="8"/>
        <v>22</v>
      </c>
      <c r="AE36" s="35"/>
      <c r="AF36" s="2">
        <v>755.7907219989347</v>
      </c>
      <c r="AG36" s="35">
        <f t="shared" si="9"/>
        <v>8</v>
      </c>
      <c r="AH36" s="35"/>
      <c r="AI36" s="2">
        <v>199.8113456975449</v>
      </c>
      <c r="AJ36" s="3">
        <f t="shared" si="10"/>
        <v>15</v>
      </c>
      <c r="AK36" s="3"/>
      <c r="AL36" s="2">
        <v>1903.7062515132436</v>
      </c>
      <c r="AM36" s="3">
        <f t="shared" si="11"/>
        <v>7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48</v>
      </c>
      <c r="B37" s="2">
        <f>+E37+H37+K37+N37+Q37+T37+W37+Z37+AC37+AF37+AI37+AL37</f>
        <v>9092.014387461164</v>
      </c>
      <c r="C37" s="38">
        <f>RANK(B37,B$12:B64)</f>
        <v>23</v>
      </c>
      <c r="D37" s="38"/>
      <c r="E37" s="2">
        <v>250.82446230592825</v>
      </c>
      <c r="F37" s="38">
        <f t="shared" si="0"/>
        <v>12</v>
      </c>
      <c r="G37" s="38"/>
      <c r="H37" s="2">
        <v>679.2058248126137</v>
      </c>
      <c r="I37" s="38">
        <f t="shared" si="1"/>
        <v>18</v>
      </c>
      <c r="J37" s="38"/>
      <c r="K37" s="2">
        <v>4038.8463933170046</v>
      </c>
      <c r="L37" s="38">
        <f t="shared" si="2"/>
        <v>17</v>
      </c>
      <c r="M37" s="38"/>
      <c r="N37" s="2">
        <v>357.3967157061733</v>
      </c>
      <c r="O37" s="38">
        <f t="shared" si="3"/>
        <v>4</v>
      </c>
      <c r="P37" s="38"/>
      <c r="Q37" s="2">
        <v>107.4772448352821</v>
      </c>
      <c r="R37" s="38">
        <f t="shared" si="4"/>
        <v>14</v>
      </c>
      <c r="S37" s="38"/>
      <c r="T37" s="2">
        <v>817.2805022559845</v>
      </c>
      <c r="U37" s="38">
        <f t="shared" si="5"/>
        <v>22</v>
      </c>
      <c r="V37" s="38"/>
      <c r="W37" s="2">
        <v>40.24951121153372</v>
      </c>
      <c r="X37" s="35">
        <f t="shared" si="6"/>
        <v>21</v>
      </c>
      <c r="Y37" s="35"/>
      <c r="Z37" s="2">
        <v>7.10126593600133</v>
      </c>
      <c r="AA37" s="35">
        <f t="shared" si="7"/>
        <v>20</v>
      </c>
      <c r="AB37" s="35"/>
      <c r="AC37" s="2">
        <v>342.07001907918357</v>
      </c>
      <c r="AD37" s="35">
        <f t="shared" si="8"/>
        <v>24</v>
      </c>
      <c r="AE37" s="35"/>
      <c r="AF37" s="2">
        <v>706.789768580345</v>
      </c>
      <c r="AG37" s="35">
        <f t="shared" si="9"/>
        <v>16</v>
      </c>
      <c r="AH37" s="35"/>
      <c r="AI37" s="2">
        <v>256.9964359845613</v>
      </c>
      <c r="AJ37" s="3">
        <f t="shared" si="10"/>
        <v>5</v>
      </c>
      <c r="AK37" s="3"/>
      <c r="AL37" s="2">
        <v>1487.7762434365516</v>
      </c>
      <c r="AM37" s="3">
        <f t="shared" si="11"/>
        <v>22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49</v>
      </c>
      <c r="B38" s="2">
        <f>+E38+H38+K38+N38+Q38+T38+W38+Z38+AC38+AF38+AI38+AL38</f>
        <v>9917.773819276314</v>
      </c>
      <c r="C38" s="38">
        <f>RANK(B38,B$12:B65)</f>
        <v>12</v>
      </c>
      <c r="D38" s="38"/>
      <c r="E38" s="2">
        <v>266.5614565032307</v>
      </c>
      <c r="F38" s="38">
        <f t="shared" si="0"/>
        <v>9</v>
      </c>
      <c r="G38" s="38"/>
      <c r="H38" s="2">
        <v>771.0049688352016</v>
      </c>
      <c r="I38" s="38">
        <f t="shared" si="1"/>
        <v>11</v>
      </c>
      <c r="J38" s="38"/>
      <c r="K38" s="2">
        <v>4334.2106094691235</v>
      </c>
      <c r="L38" s="38">
        <f t="shared" si="2"/>
        <v>8</v>
      </c>
      <c r="M38" s="38"/>
      <c r="N38" s="2">
        <v>280.2802543260637</v>
      </c>
      <c r="O38" s="38">
        <f t="shared" si="3"/>
        <v>9</v>
      </c>
      <c r="P38" s="38"/>
      <c r="Q38" s="2">
        <v>113.737126450043</v>
      </c>
      <c r="R38" s="38">
        <f t="shared" si="4"/>
        <v>12</v>
      </c>
      <c r="S38" s="38"/>
      <c r="T38" s="2">
        <v>969.5414480340138</v>
      </c>
      <c r="U38" s="38">
        <f t="shared" si="5"/>
        <v>14</v>
      </c>
      <c r="V38" s="38"/>
      <c r="W38" s="2">
        <v>82.8039023257536</v>
      </c>
      <c r="X38" s="35">
        <f t="shared" si="6"/>
        <v>7</v>
      </c>
      <c r="Y38" s="3"/>
      <c r="Z38" s="2">
        <v>78.81036060235127</v>
      </c>
      <c r="AA38" s="35">
        <f t="shared" si="7"/>
        <v>11</v>
      </c>
      <c r="AB38" s="35"/>
      <c r="AC38" s="2">
        <v>482.8295667477178</v>
      </c>
      <c r="AD38" s="35">
        <f t="shared" si="8"/>
        <v>19</v>
      </c>
      <c r="AE38" s="3"/>
      <c r="AF38" s="2">
        <v>646.2751309122962</v>
      </c>
      <c r="AG38" s="35">
        <f t="shared" si="9"/>
        <v>22</v>
      </c>
      <c r="AH38" s="35"/>
      <c r="AI38" s="2">
        <v>142.61265295349446</v>
      </c>
      <c r="AJ38" s="3">
        <f t="shared" si="10"/>
        <v>22</v>
      </c>
      <c r="AK38" s="3"/>
      <c r="AL38" s="2">
        <v>1749.1063421170236</v>
      </c>
      <c r="AM38" s="3">
        <f t="shared" si="11"/>
        <v>13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50</v>
      </c>
      <c r="B39" s="9">
        <f>+E39+H39+K39+N39+Q39+T39+W39+Z39+AC39+AF39+AI39+AL39</f>
        <v>12086.590639040629</v>
      </c>
      <c r="C39" s="39">
        <f>RANK(B39,B$12:B66)</f>
        <v>2</v>
      </c>
      <c r="D39" s="39"/>
      <c r="E39" s="9">
        <v>203.60563079807352</v>
      </c>
      <c r="F39" s="39">
        <f t="shared" si="0"/>
        <v>21</v>
      </c>
      <c r="G39" s="39"/>
      <c r="H39" s="9">
        <v>865.3592769176068</v>
      </c>
      <c r="I39" s="39">
        <f t="shared" si="1"/>
        <v>3</v>
      </c>
      <c r="J39" s="39"/>
      <c r="K39" s="9">
        <v>5493.62493131202</v>
      </c>
      <c r="L39" s="39">
        <f t="shared" si="2"/>
        <v>2</v>
      </c>
      <c r="M39" s="39"/>
      <c r="N39" s="9">
        <v>363.91545398713515</v>
      </c>
      <c r="O39" s="39">
        <f t="shared" si="3"/>
        <v>3</v>
      </c>
      <c r="P39" s="39"/>
      <c r="Q39" s="9">
        <v>205.8237579597246</v>
      </c>
      <c r="R39" s="39">
        <f t="shared" si="4"/>
        <v>3</v>
      </c>
      <c r="S39" s="39"/>
      <c r="T39" s="9">
        <v>1187.2409251058605</v>
      </c>
      <c r="U39" s="39">
        <f t="shared" si="5"/>
        <v>4</v>
      </c>
      <c r="V39" s="39"/>
      <c r="W39" s="9">
        <v>34.33090312570708</v>
      </c>
      <c r="X39" s="36">
        <f t="shared" si="6"/>
        <v>24</v>
      </c>
      <c r="Y39" s="8"/>
      <c r="Z39" s="9">
        <v>106.46537964249929</v>
      </c>
      <c r="AA39" s="36">
        <f t="shared" si="7"/>
        <v>4</v>
      </c>
      <c r="AB39" s="36"/>
      <c r="AC39" s="9">
        <v>688.6861670491645</v>
      </c>
      <c r="AD39" s="36">
        <f t="shared" si="8"/>
        <v>7</v>
      </c>
      <c r="AE39" s="36"/>
      <c r="AF39" s="9">
        <v>880.2733280537868</v>
      </c>
      <c r="AG39" s="36">
        <f t="shared" si="9"/>
        <v>3</v>
      </c>
      <c r="AH39" s="36"/>
      <c r="AI39" s="9">
        <v>121.91677926107897</v>
      </c>
      <c r="AJ39" s="8">
        <f t="shared" si="10"/>
        <v>23</v>
      </c>
      <c r="AK39" s="8"/>
      <c r="AL39" s="9">
        <v>1935.3481058279729</v>
      </c>
      <c r="AM39" s="8">
        <f t="shared" si="11"/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179</v>
      </c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183</v>
      </c>
      <c r="F41" s="40"/>
      <c r="G41" s="40"/>
      <c r="I41" s="40"/>
      <c r="J41" s="40"/>
      <c r="AG41" s="37"/>
      <c r="AH41" s="37"/>
    </row>
    <row r="42" spans="6:34" ht="12.75"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33:34" ht="12.75">
      <c r="AG51" s="37"/>
      <c r="AH51" s="37"/>
    </row>
    <row r="52" spans="33:34" ht="12.75">
      <c r="AG52" s="37"/>
      <c r="AH52" s="37"/>
    </row>
    <row r="53" spans="33:34" ht="12.75">
      <c r="AG53" s="37"/>
      <c r="AH53" s="37"/>
    </row>
    <row r="54" spans="33:34" ht="12.75">
      <c r="AG54" s="37"/>
      <c r="AH54" s="37"/>
    </row>
    <row r="55" spans="33:34" ht="12.75">
      <c r="AG55" s="37"/>
      <c r="AH55" s="37"/>
    </row>
    <row r="56" spans="33:34" ht="12.75">
      <c r="AG56" s="37"/>
      <c r="AH56" s="37"/>
    </row>
    <row r="57" spans="33:34" ht="12.75">
      <c r="AG57" s="37"/>
      <c r="AH57" s="37"/>
    </row>
    <row r="58" spans="33:34" ht="12.75">
      <c r="AG58" s="37"/>
      <c r="AH58" s="37"/>
    </row>
    <row r="59" spans="33:34" ht="12.75">
      <c r="AG59" s="37"/>
      <c r="AH59" s="37"/>
    </row>
    <row r="60" spans="33:34" ht="12.75">
      <c r="AG60" s="37"/>
      <c r="AH60" s="37"/>
    </row>
    <row r="61" spans="33:34" ht="12.75">
      <c r="AG61" s="37"/>
      <c r="AH61" s="37"/>
    </row>
    <row r="62" spans="33:34" ht="12.75">
      <c r="AG62" s="37"/>
      <c r="AH62" s="37"/>
    </row>
    <row r="63" spans="33:34" ht="12.75">
      <c r="AG63" s="37"/>
      <c r="AH63" s="37"/>
    </row>
    <row r="64" spans="33:34" ht="12.75">
      <c r="AG64" s="37"/>
      <c r="AH64" s="37"/>
    </row>
    <row r="65" spans="33:34" ht="12.75">
      <c r="AG65" s="37"/>
      <c r="AH65" s="37"/>
    </row>
    <row r="66" spans="33:34" ht="12.75">
      <c r="AG66" s="37"/>
      <c r="AH66" s="37"/>
    </row>
    <row r="67" spans="33:34" ht="12.75">
      <c r="AG67" s="37"/>
      <c r="AH67" s="37"/>
    </row>
    <row r="68" spans="33:34" ht="12.75">
      <c r="AG68" s="37"/>
      <c r="AH68" s="37"/>
    </row>
    <row r="69" spans="33:34" ht="12.75">
      <c r="AG69" s="37"/>
      <c r="AH69" s="37"/>
    </row>
    <row r="70" spans="33:34" ht="12.75">
      <c r="AG70" s="37"/>
      <c r="AH70" s="37"/>
    </row>
    <row r="71" spans="33:34" ht="12.75">
      <c r="AG71" s="37"/>
      <c r="AH71" s="37"/>
    </row>
    <row r="72" spans="33:34" ht="12.75">
      <c r="AG72" s="37"/>
      <c r="AH72" s="37"/>
    </row>
    <row r="73" spans="33:34" ht="12.75">
      <c r="AG73" s="37"/>
      <c r="AH73" s="37"/>
    </row>
    <row r="74" spans="33:34" ht="12.75"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C7:AD7"/>
    <mergeCell ref="AF7:AG7"/>
    <mergeCell ref="AI7:AJ7"/>
    <mergeCell ref="AL7:AM7"/>
    <mergeCell ref="B8:C8"/>
    <mergeCell ref="E8:F8"/>
    <mergeCell ref="H8:I8"/>
    <mergeCell ref="K8:L8"/>
    <mergeCell ref="N8:O8"/>
    <mergeCell ref="Q8:R8"/>
    <mergeCell ref="T8:U8"/>
    <mergeCell ref="W8:X8"/>
    <mergeCell ref="AL8:AM8"/>
    <mergeCell ref="Z8:AA8"/>
    <mergeCell ref="AC8:AD8"/>
    <mergeCell ref="AF8:AG8"/>
    <mergeCell ref="AI8:AJ8"/>
  </mergeCells>
  <printOptions horizontalCentered="1"/>
  <pageMargins left="0.2" right="0.25" top="0.87" bottom="0.88" header="0.67" footer="0.5"/>
  <pageSetup fitToHeight="1" fitToWidth="1" horizontalDpi="600" verticalDpi="600" orientation="landscape" scale="65" r:id="rId1"/>
  <headerFooter alignWithMargins="0">
    <oddFooter>&amp;L&amp;"Arial,Italic"&amp;9MSDE-DBS  10 / 2007&amp;C- 4 -&amp;R&amp;"Arial,Italic"&amp;9Selected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30" t="s">
        <v>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3" spans="1:25" ht="12.75">
      <c r="A3" s="231" t="s">
        <v>149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5" spans="1:26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7:12" ht="15" customHeight="1" thickTop="1">
      <c r="G6" s="229" t="s">
        <v>84</v>
      </c>
      <c r="H6" s="229"/>
      <c r="I6" s="229"/>
      <c r="J6" s="229"/>
      <c r="K6" s="229"/>
      <c r="L6" s="87"/>
    </row>
    <row r="7" spans="1:25" ht="12.75">
      <c r="A7" s="3" t="s">
        <v>86</v>
      </c>
      <c r="C7" s="52"/>
      <c r="D7" s="52"/>
      <c r="E7" s="230" t="s">
        <v>182</v>
      </c>
      <c r="F7" s="232"/>
      <c r="G7" s="52"/>
      <c r="H7" s="52"/>
      <c r="I7" s="233" t="s">
        <v>6</v>
      </c>
      <c r="J7" s="233"/>
      <c r="K7" s="232" t="s">
        <v>8</v>
      </c>
      <c r="L7" s="232"/>
      <c r="M7" s="52"/>
      <c r="N7" s="52"/>
      <c r="O7" s="232" t="s">
        <v>12</v>
      </c>
      <c r="P7" s="232"/>
      <c r="Q7" s="52"/>
      <c r="R7" s="52"/>
      <c r="S7" s="232" t="s">
        <v>12</v>
      </c>
      <c r="T7" s="232"/>
      <c r="U7" s="52"/>
      <c r="V7" s="52"/>
      <c r="W7" s="232" t="s">
        <v>21</v>
      </c>
      <c r="X7" s="232"/>
      <c r="Y7" s="52"/>
    </row>
    <row r="8" spans="1:26" ht="12.75">
      <c r="A8" t="s">
        <v>11</v>
      </c>
      <c r="B8" s="55" t="s">
        <v>53</v>
      </c>
      <c r="C8" s="232" t="s">
        <v>0</v>
      </c>
      <c r="D8" s="232"/>
      <c r="E8" s="232" t="s">
        <v>0</v>
      </c>
      <c r="F8" s="232"/>
      <c r="G8" s="232" t="s">
        <v>5</v>
      </c>
      <c r="H8" s="232"/>
      <c r="I8" s="232" t="s">
        <v>3</v>
      </c>
      <c r="J8" s="232"/>
      <c r="K8" s="232" t="s">
        <v>3</v>
      </c>
      <c r="L8" s="232"/>
      <c r="M8" s="232" t="s">
        <v>10</v>
      </c>
      <c r="N8" s="232"/>
      <c r="O8" s="232" t="s">
        <v>14</v>
      </c>
      <c r="P8" s="232"/>
      <c r="Q8" s="232" t="s">
        <v>16</v>
      </c>
      <c r="R8" s="232"/>
      <c r="S8" s="232" t="s">
        <v>17</v>
      </c>
      <c r="T8" s="232"/>
      <c r="U8" s="232" t="s">
        <v>85</v>
      </c>
      <c r="V8" s="232"/>
      <c r="W8" s="232" t="s">
        <v>22</v>
      </c>
      <c r="X8" s="232"/>
      <c r="Y8" s="232" t="s">
        <v>23</v>
      </c>
      <c r="Z8" s="232"/>
    </row>
    <row r="9" spans="1:26" ht="12.75">
      <c r="A9" s="8" t="s">
        <v>87</v>
      </c>
      <c r="B9" s="57" t="s">
        <v>88</v>
      </c>
      <c r="C9" s="229" t="s">
        <v>1</v>
      </c>
      <c r="D9" s="229"/>
      <c r="E9" s="229" t="s">
        <v>1</v>
      </c>
      <c r="F9" s="229"/>
      <c r="G9" s="229" t="s">
        <v>4</v>
      </c>
      <c r="H9" s="229"/>
      <c r="I9" s="229" t="s">
        <v>7</v>
      </c>
      <c r="J9" s="229"/>
      <c r="K9" s="229" t="s">
        <v>9</v>
      </c>
      <c r="L9" s="229"/>
      <c r="M9" s="229" t="s">
        <v>11</v>
      </c>
      <c r="N9" s="229"/>
      <c r="O9" s="229" t="s">
        <v>15</v>
      </c>
      <c r="P9" s="229"/>
      <c r="Q9" s="229" t="s">
        <v>15</v>
      </c>
      <c r="R9" s="229"/>
      <c r="S9" s="229" t="s">
        <v>18</v>
      </c>
      <c r="T9" s="229"/>
      <c r="U9" s="229" t="s">
        <v>20</v>
      </c>
      <c r="V9" s="229"/>
      <c r="W9" s="229" t="s">
        <v>20</v>
      </c>
      <c r="X9" s="229"/>
      <c r="Y9" s="229" t="s">
        <v>24</v>
      </c>
      <c r="Z9" s="229"/>
    </row>
    <row r="10" spans="1:25" s="53" customFormat="1" ht="12.75">
      <c r="A10" s="77" t="s">
        <v>52</v>
      </c>
      <c r="B10" s="10">
        <f>SUM(C10:Y10)</f>
        <v>588.8850193481126</v>
      </c>
      <c r="C10" s="10">
        <f>Tbl5a!C10/Tbl11!C9</f>
        <v>17.02566427298237</v>
      </c>
      <c r="E10" s="10">
        <f>Tbl5a!E10/Tbl11!C9</f>
        <v>22.577837934938888</v>
      </c>
      <c r="G10" s="10">
        <f>Tbl5a!G10/Tbl11!C9</f>
        <v>182.8445960592117</v>
      </c>
      <c r="I10" s="10">
        <f>Tbl5a!I10/Tbl11!C9</f>
        <v>27.840488753631007</v>
      </c>
      <c r="K10" s="10">
        <f>Tbl5a!K10/Tbl11!C9</f>
        <v>30.564047320652403</v>
      </c>
      <c r="M10" s="10">
        <f>Tbl5a!M10/Tbl11!C9</f>
        <v>185.1281202021392</v>
      </c>
      <c r="O10" s="10">
        <f>Tbl5a!O10/Tbl11!C9</f>
        <v>5.728048702696819</v>
      </c>
      <c r="Q10" s="10">
        <f>Tbl5a!Q10/Tbl11!C9</f>
        <v>2.977625415967226</v>
      </c>
      <c r="S10" s="10">
        <f>Tbl5a!S10/Tbl11!C9</f>
        <v>7.210390579494015</v>
      </c>
      <c r="U10" s="10">
        <f>Tbl5a!U10/Tbl11!C9</f>
        <v>0.8981577192762921</v>
      </c>
      <c r="W10" s="10">
        <f>Tbl5a!W10/Tbl11!C9</f>
        <v>0.14609463182276927</v>
      </c>
      <c r="Y10" s="10">
        <f>Tbl5a!Y10/Tbl11!C9</f>
        <v>105.94394775529985</v>
      </c>
    </row>
    <row r="11" ht="12.75">
      <c r="A11" s="3"/>
    </row>
    <row r="12" spans="1:25" ht="12.75">
      <c r="A12" s="3" t="s">
        <v>28</v>
      </c>
      <c r="B12" s="10">
        <f>SUM(C12:Y12)</f>
        <v>971.1649143182946</v>
      </c>
      <c r="C12" s="10">
        <f>Tbl5a!C12/Tbl11!C11</f>
        <v>0</v>
      </c>
      <c r="E12" s="10">
        <f>Tbl5a!E12/Tbl11!C11</f>
        <v>8.86112700742258</v>
      </c>
      <c r="G12" s="10">
        <f>Tbl5a!G12/Tbl11!C11</f>
        <v>341.5346675676532</v>
      </c>
      <c r="I12" s="10">
        <f>Tbl5a!I12/Tbl11!C11</f>
        <v>57.11148124293905</v>
      </c>
      <c r="K12" s="10">
        <f>Tbl5a!K12/Tbl11!C11</f>
        <v>50.63769044778326</v>
      </c>
      <c r="M12" s="10">
        <f>Tbl5a!M12/Tbl11!C11</f>
        <v>303.5875357667008</v>
      </c>
      <c r="O12" s="10">
        <f>Tbl5a!O12/Tbl11!C11</f>
        <v>0</v>
      </c>
      <c r="Q12" s="10">
        <f>Tbl5a!Q12/Tbl11!C11</f>
        <v>2.2595052317048707</v>
      </c>
      <c r="S12" s="10">
        <f>Tbl5a!S12/Tbl11!C11</f>
        <v>6.5418990402381985</v>
      </c>
      <c r="U12" s="10">
        <f>Tbl5a!U12/Tbl11!C11</f>
        <v>0</v>
      </c>
      <c r="W12" s="10">
        <f>Tbl5a!W12/Tbl11!C11</f>
        <v>0</v>
      </c>
      <c r="Y12" s="10">
        <f>Tbl5a!Y12/Tbl11!C11</f>
        <v>200.63100801385266</v>
      </c>
    </row>
    <row r="13" spans="1:25" ht="12.75">
      <c r="A13" s="3" t="s">
        <v>29</v>
      </c>
      <c r="B13" s="10">
        <f aca="true" t="shared" si="0" ref="B13:B39">SUM(C13:Y13)</f>
        <v>491.36119171174585</v>
      </c>
      <c r="C13" s="10">
        <f>Tbl5a!C13/Tbl11!C12</f>
        <v>13.30347432124516</v>
      </c>
      <c r="E13" s="10">
        <f>Tbl5a!E13/Tbl11!C12</f>
        <v>6.969766744092601</v>
      </c>
      <c r="G13" s="10">
        <f>Tbl5a!G13/Tbl11!C12</f>
        <v>149.74792202413244</v>
      </c>
      <c r="I13" s="10">
        <f>Tbl5a!I13/Tbl11!C12</f>
        <v>15.300828915021622</v>
      </c>
      <c r="K13" s="10">
        <f>Tbl5a!K13/Tbl11!C12</f>
        <v>17.47026388478297</v>
      </c>
      <c r="M13" s="10">
        <f>Tbl5a!M13/Tbl11!C12</f>
        <v>174.8703167691179</v>
      </c>
      <c r="O13" s="10">
        <f>Tbl5a!O13/Tbl11!C12</f>
        <v>1.9480193691753087</v>
      </c>
      <c r="Q13" s="10">
        <f>Tbl5a!Q13/Tbl11!C12</f>
        <v>0</v>
      </c>
      <c r="S13" s="10">
        <f>Tbl5a!S13/Tbl11!C12</f>
        <v>2.3244048415850247</v>
      </c>
      <c r="U13" s="10">
        <f>Tbl5a!U13/Tbl11!C12</f>
        <v>0.46549392867077627</v>
      </c>
      <c r="W13" s="10">
        <f>Tbl5a!W13/Tbl11!C12</f>
        <v>0</v>
      </c>
      <c r="Y13" s="10">
        <f>Tbl5a!Y13/Tbl11!C12</f>
        <v>108.96070091392203</v>
      </c>
    </row>
    <row r="14" spans="1:25" ht="12.75">
      <c r="A14" s="3" t="s">
        <v>51</v>
      </c>
      <c r="B14" s="10">
        <f t="shared" si="0"/>
        <v>1138.3152365637793</v>
      </c>
      <c r="C14" s="10">
        <f>Tbl5a!C14/Tbl11!C13</f>
        <v>68.50189031991273</v>
      </c>
      <c r="E14" s="10">
        <f>Tbl5a!E14/Tbl11!C13</f>
        <v>98.96556119227736</v>
      </c>
      <c r="G14" s="10">
        <f>Tbl5a!G14/Tbl11!C13</f>
        <v>367.0372810799844</v>
      </c>
      <c r="I14" s="10">
        <f>Tbl5a!I14/Tbl11!C13</f>
        <v>69.74896764606785</v>
      </c>
      <c r="K14" s="10">
        <f>Tbl5a!K14/Tbl11!C13</f>
        <v>62.48183929617644</v>
      </c>
      <c r="M14" s="10">
        <f>Tbl5a!M14/Tbl11!C13</f>
        <v>274.150013614708</v>
      </c>
      <c r="O14" s="10">
        <f>Tbl5a!O14/Tbl11!C13</f>
        <v>8.200587197865692</v>
      </c>
      <c r="Q14" s="10">
        <f>Tbl5a!Q14/Tbl11!C13</f>
        <v>0</v>
      </c>
      <c r="S14" s="10">
        <f>Tbl5a!S14/Tbl11!C13</f>
        <v>11.171453757569626</v>
      </c>
      <c r="U14" s="10">
        <f>Tbl5a!U14/Tbl11!C13</f>
        <v>4.8119207390602075</v>
      </c>
      <c r="W14" s="10">
        <f>Tbl5a!W14/Tbl11!C13</f>
        <v>0</v>
      </c>
      <c r="Y14" s="10">
        <f>Tbl5a!Y14/Tbl11!C13</f>
        <v>173.24572172015698</v>
      </c>
    </row>
    <row r="15" spans="1:25" ht="12.75">
      <c r="A15" s="3" t="s">
        <v>30</v>
      </c>
      <c r="B15" s="10">
        <f t="shared" si="0"/>
        <v>630.048129675131</v>
      </c>
      <c r="C15" s="10">
        <f>Tbl5a!C15/Tbl11!C14</f>
        <v>34.376392702285344</v>
      </c>
      <c r="E15" s="10">
        <f>Tbl5a!E15/Tbl11!C14</f>
        <v>12.480834372646788</v>
      </c>
      <c r="G15" s="10">
        <f>Tbl5a!G15/Tbl11!C14</f>
        <v>185.64067171748087</v>
      </c>
      <c r="I15" s="10">
        <f>Tbl5a!I15/Tbl11!C14</f>
        <v>33.62496041117234</v>
      </c>
      <c r="K15" s="10">
        <f>Tbl5a!K15/Tbl11!C14</f>
        <v>24.049308141934727</v>
      </c>
      <c r="M15" s="10">
        <f>Tbl5a!M15/Tbl11!C14</f>
        <v>181.93400894182818</v>
      </c>
      <c r="O15" s="10">
        <f>Tbl5a!O15/Tbl11!C14</f>
        <v>14.176816219072613</v>
      </c>
      <c r="Q15" s="10">
        <f>Tbl5a!Q15/Tbl11!C14</f>
        <v>11.553907383039972</v>
      </c>
      <c r="S15" s="10">
        <f>Tbl5a!S15/Tbl11!C14</f>
        <v>10.570327279543354</v>
      </c>
      <c r="U15" s="10">
        <f>Tbl5a!U15/Tbl11!C14</f>
        <v>0.016734399410439846</v>
      </c>
      <c r="W15" s="10">
        <f>Tbl5a!W15/Tbl11!C14</f>
        <v>1.0914550146035662</v>
      </c>
      <c r="Y15" s="10">
        <f>Tbl5a!Y15/Tbl11!C14</f>
        <v>120.5327130921128</v>
      </c>
    </row>
    <row r="16" spans="1:25" ht="12.75">
      <c r="A16" s="3" t="s">
        <v>31</v>
      </c>
      <c r="B16" s="10">
        <f t="shared" si="0"/>
        <v>384.8060029143316</v>
      </c>
      <c r="C16" s="10">
        <f>Tbl5a!C16/Tbl11!C15</f>
        <v>1.2080608670985953</v>
      </c>
      <c r="E16" s="10">
        <f>Tbl5a!E16/Tbl11!C15</f>
        <v>3.6704363519690544</v>
      </c>
      <c r="G16" s="10">
        <f>Tbl5a!G16/Tbl11!C15</f>
        <v>97.02901762217478</v>
      </c>
      <c r="I16" s="10">
        <f>Tbl5a!I16/Tbl11!C15</f>
        <v>11.503696032426504</v>
      </c>
      <c r="K16" s="10">
        <f>Tbl5a!K16/Tbl11!C15</f>
        <v>15.174917522229267</v>
      </c>
      <c r="M16" s="10">
        <f>Tbl5a!M16/Tbl11!C15</f>
        <v>155.14803631141115</v>
      </c>
      <c r="O16" s="10">
        <f>Tbl5a!O16/Tbl11!C15</f>
        <v>0.8895066091860457</v>
      </c>
      <c r="Q16" s="10">
        <f>Tbl5a!Q16/Tbl11!C15</f>
        <v>9.337000253506766</v>
      </c>
      <c r="S16" s="10">
        <f>Tbl5a!S16/Tbl11!C15</f>
        <v>2.241962270162624</v>
      </c>
      <c r="U16" s="10">
        <f>Tbl5a!U16/Tbl11!C15</f>
        <v>5.799931185479413</v>
      </c>
      <c r="W16" s="10">
        <f>Tbl5a!W16/Tbl11!C15</f>
        <v>0</v>
      </c>
      <c r="Y16" s="10">
        <f>Tbl5a!Y16/Tbl11!C15</f>
        <v>82.80343788868743</v>
      </c>
    </row>
    <row r="17" ht="12.75">
      <c r="A17" s="3"/>
    </row>
    <row r="18" spans="1:25" ht="12.75">
      <c r="A18" s="3" t="s">
        <v>32</v>
      </c>
      <c r="B18" s="10">
        <f t="shared" si="0"/>
        <v>796.6352648136018</v>
      </c>
      <c r="C18" s="10">
        <f>Tbl5a!C18/Tbl11!C17</f>
        <v>17.79497587571612</v>
      </c>
      <c r="E18" s="10">
        <f>Tbl5a!E18/Tbl11!C17</f>
        <v>22.66228216648062</v>
      </c>
      <c r="G18" s="10">
        <f>Tbl5a!G18/Tbl11!C17</f>
        <v>193.72052363072777</v>
      </c>
      <c r="I18" s="10">
        <f>Tbl5a!I18/Tbl11!C17</f>
        <v>47.37252322481249</v>
      </c>
      <c r="K18" s="10">
        <f>Tbl5a!K18/Tbl11!C17</f>
        <v>116.63326106811074</v>
      </c>
      <c r="M18" s="10">
        <f>Tbl5a!M18/Tbl11!C17</f>
        <v>217.88435473306455</v>
      </c>
      <c r="O18" s="10">
        <f>Tbl5a!O18/Tbl11!C17</f>
        <v>10.564495327361458</v>
      </c>
      <c r="Q18" s="10">
        <f>Tbl5a!Q18/Tbl11!C17</f>
        <v>24.320809616502302</v>
      </c>
      <c r="S18" s="10">
        <f>Tbl5a!S18/Tbl11!C17</f>
        <v>22.767810917276307</v>
      </c>
      <c r="U18" s="10">
        <f>Tbl5a!U18/Tbl11!C17</f>
        <v>3.062815391569877</v>
      </c>
      <c r="W18" s="10">
        <f>Tbl5a!W18/Tbl11!C17</f>
        <v>0</v>
      </c>
      <c r="Y18" s="10">
        <f>Tbl5a!Y18/Tbl11!C17</f>
        <v>119.85141286197958</v>
      </c>
    </row>
    <row r="19" spans="1:25" ht="12.75">
      <c r="A19" s="3" t="s">
        <v>33</v>
      </c>
      <c r="B19" s="10">
        <f t="shared" si="0"/>
        <v>410.15988341068316</v>
      </c>
      <c r="C19" s="10">
        <f>Tbl5a!C19/Tbl11!C18</f>
        <v>8.59003138790943</v>
      </c>
      <c r="E19" s="10">
        <f>Tbl5a!E19/Tbl11!C18</f>
        <v>20.896792781017723</v>
      </c>
      <c r="G19" s="10">
        <f>Tbl5a!G19/Tbl11!C18</f>
        <v>83.18758275433055</v>
      </c>
      <c r="I19" s="10">
        <f>Tbl5a!I19/Tbl11!C18</f>
        <v>15.147774987578142</v>
      </c>
      <c r="K19" s="10">
        <f>Tbl5a!K19/Tbl11!C18</f>
        <v>17.625244243166716</v>
      </c>
      <c r="M19" s="10">
        <f>Tbl5a!M19/Tbl11!C18</f>
        <v>198.22205577838724</v>
      </c>
      <c r="O19" s="10">
        <f>Tbl5a!O19/Tbl11!C18</f>
        <v>0.023337879519308297</v>
      </c>
      <c r="Q19" s="10">
        <f>Tbl5a!Q19/Tbl11!C18</f>
        <v>2.1107890538362892</v>
      </c>
      <c r="S19" s="10">
        <f>Tbl5a!S19/Tbl11!C18</f>
        <v>5.056061423231595</v>
      </c>
      <c r="U19" s="10">
        <f>Tbl5a!U19/Tbl11!C18</f>
        <v>0</v>
      </c>
      <c r="W19" s="10">
        <f>Tbl5a!W19/Tbl11!C18</f>
        <v>0</v>
      </c>
      <c r="Y19" s="10">
        <f>Tbl5a!Y19/Tbl11!C18</f>
        <v>59.30021312170621</v>
      </c>
    </row>
    <row r="20" spans="1:25" ht="12.75">
      <c r="A20" s="3" t="s">
        <v>34</v>
      </c>
      <c r="B20" s="10">
        <f t="shared" si="0"/>
        <v>480.66801058449545</v>
      </c>
      <c r="C20" s="10">
        <f>Tbl5a!C20/Tbl11!C19</f>
        <v>12.499033240756876</v>
      </c>
      <c r="E20" s="10">
        <f>Tbl5a!E20/Tbl11!C19</f>
        <v>8.55108377142567</v>
      </c>
      <c r="G20" s="10">
        <f>Tbl5a!G20/Tbl11!C19</f>
        <v>122.04927541456476</v>
      </c>
      <c r="I20" s="10">
        <f>Tbl5a!I20/Tbl11!C19</f>
        <v>9.796191176587882</v>
      </c>
      <c r="K20" s="10">
        <f>Tbl5a!K20/Tbl11!C19</f>
        <v>10.398797129294497</v>
      </c>
      <c r="M20" s="10">
        <f>Tbl5a!M20/Tbl11!C19</f>
        <v>196.76364494883282</v>
      </c>
      <c r="O20" s="10">
        <f>Tbl5a!O20/Tbl11!C19</f>
        <v>0</v>
      </c>
      <c r="Q20" s="10">
        <f>Tbl5a!Q20/Tbl11!C19</f>
        <v>6.96789366399071</v>
      </c>
      <c r="S20" s="10">
        <f>Tbl5a!S20/Tbl11!C19</f>
        <v>14.830915382668463</v>
      </c>
      <c r="U20" s="10">
        <f>Tbl5a!U20/Tbl11!C19</f>
        <v>0</v>
      </c>
      <c r="W20" s="10">
        <f>Tbl5a!W20/Tbl11!C19</f>
        <v>0</v>
      </c>
      <c r="Y20" s="10">
        <f>Tbl5a!Y20/Tbl11!C19</f>
        <v>98.81117585637378</v>
      </c>
    </row>
    <row r="21" spans="1:25" ht="12.75">
      <c r="A21" s="3" t="s">
        <v>35</v>
      </c>
      <c r="B21" s="10">
        <f t="shared" si="0"/>
        <v>390.2134632019424</v>
      </c>
      <c r="C21" s="10">
        <f>Tbl5a!C21/Tbl11!C20</f>
        <v>4.595466303201843</v>
      </c>
      <c r="E21" s="10">
        <f>Tbl5a!E21/Tbl11!C20</f>
        <v>6.448419897835098</v>
      </c>
      <c r="G21" s="10">
        <f>Tbl5a!G21/Tbl11!C20</f>
        <v>107.830874431549</v>
      </c>
      <c r="I21" s="10">
        <f>Tbl5a!I21/Tbl11!C20</f>
        <v>20.979255970723543</v>
      </c>
      <c r="K21" s="10">
        <f>Tbl5a!K21/Tbl11!C20</f>
        <v>5.420123114553153</v>
      </c>
      <c r="M21" s="10">
        <f>Tbl5a!M21/Tbl11!C20</f>
        <v>165.85656236536917</v>
      </c>
      <c r="O21" s="10">
        <f>Tbl5a!O21/Tbl11!C20</f>
        <v>9.94067376450735</v>
      </c>
      <c r="Q21" s="10">
        <f>Tbl5a!Q21/Tbl11!C20</f>
        <v>0</v>
      </c>
      <c r="S21" s="10">
        <f>Tbl5a!S21/Tbl11!C20</f>
        <v>3.453256102255026</v>
      </c>
      <c r="U21" s="10">
        <f>Tbl5a!U21/Tbl11!C20</f>
        <v>0.017456736366541614</v>
      </c>
      <c r="W21" s="10">
        <f>Tbl5a!W21/Tbl11!C20</f>
        <v>0</v>
      </c>
      <c r="Y21" s="10">
        <f>Tbl5a!Y21/Tbl11!C20</f>
        <v>65.67137451558166</v>
      </c>
    </row>
    <row r="22" spans="1:25" ht="12.75">
      <c r="A22" s="3" t="s">
        <v>36</v>
      </c>
      <c r="B22" s="10">
        <f t="shared" si="0"/>
        <v>1013.9648146617385</v>
      </c>
      <c r="C22" s="10">
        <f>Tbl5a!C22/Tbl11!C21</f>
        <v>25.788580943046423</v>
      </c>
      <c r="E22" s="10">
        <f>Tbl5a!E22/Tbl11!C21</f>
        <v>11.01489555164555</v>
      </c>
      <c r="G22" s="10">
        <f>Tbl5a!G22/Tbl11!C21</f>
        <v>347.1390668729261</v>
      </c>
      <c r="I22" s="10">
        <f>Tbl5a!I22/Tbl11!C21</f>
        <v>73.51383630716909</v>
      </c>
      <c r="K22" s="10">
        <f>Tbl5a!K22/Tbl11!C21</f>
        <v>92.02183437053482</v>
      </c>
      <c r="M22" s="10">
        <f>Tbl5a!M22/Tbl11!C21</f>
        <v>289.28289267031164</v>
      </c>
      <c r="O22" s="10">
        <f>Tbl5a!O22/Tbl11!C21</f>
        <v>0</v>
      </c>
      <c r="Q22" s="10">
        <f>Tbl5a!Q22/Tbl11!C21</f>
        <v>0</v>
      </c>
      <c r="S22" s="10">
        <f>Tbl5a!S22/Tbl11!C21</f>
        <v>15.47085247334176</v>
      </c>
      <c r="U22" s="10">
        <f>Tbl5a!U22/Tbl11!C21</f>
        <v>0.6601348558742606</v>
      </c>
      <c r="W22" s="10">
        <f>Tbl5a!W22/Tbl11!C21</f>
        <v>0</v>
      </c>
      <c r="Y22" s="10">
        <f>Tbl5a!Y22/Tbl11!C21</f>
        <v>159.0727206168889</v>
      </c>
    </row>
    <row r="23" ht="12.75">
      <c r="A23" s="3"/>
    </row>
    <row r="24" spans="1:25" ht="12.75">
      <c r="A24" s="3" t="s">
        <v>37</v>
      </c>
      <c r="B24" s="10">
        <f t="shared" si="0"/>
        <v>339.78828334763705</v>
      </c>
      <c r="C24" s="10">
        <f>Tbl5a!C24/Tbl11!C23</f>
        <v>1.0678160262771608</v>
      </c>
      <c r="E24" s="10">
        <f>Tbl5a!E24/Tbl11!C23</f>
        <v>7.96253301057452</v>
      </c>
      <c r="G24" s="10">
        <f>Tbl5a!G24/Tbl11!C23</f>
        <v>66.22783741896455</v>
      </c>
      <c r="I24" s="10">
        <f>Tbl5a!I24/Tbl11!C23</f>
        <v>14.148270629573629</v>
      </c>
      <c r="K24" s="10">
        <f>Tbl5a!K24/Tbl11!C23</f>
        <v>15.503071195515966</v>
      </c>
      <c r="M24" s="10">
        <f>Tbl5a!M24/Tbl11!C23</f>
        <v>164.54192588530077</v>
      </c>
      <c r="O24" s="10">
        <f>Tbl5a!O24/Tbl11!C23</f>
        <v>0.5899412806257128</v>
      </c>
      <c r="Q24" s="10">
        <f>Tbl5a!Q24/Tbl11!C23</f>
        <v>0</v>
      </c>
      <c r="S24" s="10">
        <f>Tbl5a!S24/Tbl11!C23</f>
        <v>2.101020581633817</v>
      </c>
      <c r="U24" s="10">
        <f>Tbl5a!U25/Tbl11!C23</f>
        <v>0.006771353169775684</v>
      </c>
      <c r="W24" s="10">
        <f>Tbl5a!W24/Tbl11!C23</f>
        <v>0.22408161278455524</v>
      </c>
      <c r="Y24" s="10">
        <f>Tbl5a!Y24/Tbl11!C23</f>
        <v>67.4150143532166</v>
      </c>
    </row>
    <row r="25" spans="1:25" ht="12.75">
      <c r="A25" s="3" t="s">
        <v>38</v>
      </c>
      <c r="B25" s="10">
        <f t="shared" si="0"/>
        <v>776.9228874223436</v>
      </c>
      <c r="C25" s="10">
        <f>Tbl5a!C25/Tbl11!C24</f>
        <v>17.00574173993422</v>
      </c>
      <c r="E25" s="10">
        <f>Tbl5a!E25/Tbl11!C24</f>
        <v>18.976787979105314</v>
      </c>
      <c r="G25" s="10">
        <f>Tbl5a!G25/Tbl11!C24</f>
        <v>352.4436230357489</v>
      </c>
      <c r="I25" s="10">
        <f>Tbl5a!I25/Tbl11!C24</f>
        <v>34.66163073152906</v>
      </c>
      <c r="K25" s="10">
        <f>Tbl5a!K25/Tbl11!C24</f>
        <v>26.082071841613107</v>
      </c>
      <c r="M25" s="10">
        <f>Tbl5a!M25/Tbl11!C24</f>
        <v>161.12430189814916</v>
      </c>
      <c r="O25" s="10">
        <f>Tbl5a!O25/Tbl11!C24</f>
        <v>0.3138502547346246</v>
      </c>
      <c r="Q25" s="10">
        <f>Tbl5a!Q25/Tbl11!C24</f>
        <v>0.005911563017261765</v>
      </c>
      <c r="S25" s="10">
        <f>Tbl5a!S25/Tbl11!C24</f>
        <v>5.340968206539264</v>
      </c>
      <c r="U25" s="10">
        <f>Tbl5a!U26/Tbl11!C24</f>
        <v>0</v>
      </c>
      <c r="W25" s="10">
        <f>Tbl5a!W25/Tbl11!C24</f>
        <v>0</v>
      </c>
      <c r="Y25" s="10">
        <f>Tbl5a!Y25/Tbl11!C24</f>
        <v>160.96800017197276</v>
      </c>
    </row>
    <row r="26" spans="1:25" ht="12.75">
      <c r="A26" s="3" t="s">
        <v>39</v>
      </c>
      <c r="B26" s="10">
        <f t="shared" si="0"/>
        <v>440.6008445441413</v>
      </c>
      <c r="C26" s="10">
        <f>Tbl5a!C26/Tbl11!C25</f>
        <v>6.909426968398632</v>
      </c>
      <c r="E26" s="10">
        <f>Tbl5a!E26/Tbl11!C25</f>
        <v>14.655055962935903</v>
      </c>
      <c r="G26" s="10">
        <f>Tbl5a!G26/Tbl11!C25</f>
        <v>88.96214371418581</v>
      </c>
      <c r="I26" s="10">
        <f>Tbl5a!I26/Tbl11!C25</f>
        <v>9.803516684255586</v>
      </c>
      <c r="K26" s="10">
        <f>Tbl5a!K26/Tbl11!C25</f>
        <v>26.911972719526343</v>
      </c>
      <c r="M26" s="10">
        <f>Tbl5a!M26/Tbl11!C25</f>
        <v>202.09845746246802</v>
      </c>
      <c r="O26" s="10">
        <f>Tbl5a!O26/Tbl11!C25</f>
        <v>0</v>
      </c>
      <c r="Q26" s="10">
        <f>Tbl5a!Q26/Tbl11!C25</f>
        <v>0.861521011475472</v>
      </c>
      <c r="S26" s="10">
        <f>Tbl5a!S26/Tbl11!C25</f>
        <v>0.35393489237709</v>
      </c>
      <c r="U26" s="10">
        <f>Tbl5a!U26/Tbl11!C25</f>
        <v>0</v>
      </c>
      <c r="W26" s="10">
        <f>Tbl5a!W26/Tbl11!C25</f>
        <v>0</v>
      </c>
      <c r="Y26" s="10">
        <f>Tbl5a!Y26/Tbl11!C25</f>
        <v>90.04481512851847</v>
      </c>
    </row>
    <row r="27" spans="1:25" ht="12.75">
      <c r="A27" s="3" t="s">
        <v>40</v>
      </c>
      <c r="B27" s="10">
        <f t="shared" si="0"/>
        <v>286.66884419775425</v>
      </c>
      <c r="C27" s="10">
        <f>Tbl5a!C27/Tbl11!C26</f>
        <v>5.342150498172369</v>
      </c>
      <c r="E27" s="10">
        <f>Tbl5a!E27/Tbl11!C26</f>
        <v>13.437156879442961</v>
      </c>
      <c r="G27" s="10">
        <f>Tbl5a!G27/Tbl11!C26</f>
        <v>45.92199297823226</v>
      </c>
      <c r="I27" s="10">
        <f>Tbl5a!I27/Tbl11!C26</f>
        <v>6.310112171041844</v>
      </c>
      <c r="K27" s="10">
        <f>Tbl5a!K27/Tbl11!C26</f>
        <v>10.791944764783723</v>
      </c>
      <c r="M27" s="10">
        <f>Tbl5a!M27/Tbl11!C26</f>
        <v>159.0236308555379</v>
      </c>
      <c r="O27" s="10">
        <f>Tbl5a!O27/Tbl11!C26</f>
        <v>1.6957552040340305</v>
      </c>
      <c r="Q27" s="10">
        <f>Tbl5a!Q27/Tbl11!C26</f>
        <v>1.6255308896517886</v>
      </c>
      <c r="S27" s="10">
        <f>Tbl5a!S27/Tbl11!C26</f>
        <v>1.8779402461125008</v>
      </c>
      <c r="U27" s="10">
        <f>Tbl5a!U27/Tbl11!C26</f>
        <v>0</v>
      </c>
      <c r="W27" s="10">
        <f>Tbl5a!W27/Tbl11!C26</f>
        <v>0</v>
      </c>
      <c r="Y27" s="10">
        <f>Tbl5a!Y27/Tbl11!C26</f>
        <v>40.64262971074482</v>
      </c>
    </row>
    <row r="28" spans="1:25" ht="12.75">
      <c r="A28" s="3" t="s">
        <v>41</v>
      </c>
      <c r="B28" s="10">
        <f t="shared" si="0"/>
        <v>1012.7733824780081</v>
      </c>
      <c r="C28" s="10">
        <f>Tbl5a!C28/Tbl11!C27</f>
        <v>16.54101347982061</v>
      </c>
      <c r="E28" s="10">
        <f>Tbl5a!E28/Tbl11!C27</f>
        <v>1.4257083239869155</v>
      </c>
      <c r="G28" s="10">
        <f>Tbl5a!G28/Tbl11!C27</f>
        <v>407.67591077143044</v>
      </c>
      <c r="I28" s="10">
        <f>Tbl5a!I28/Tbl11!C27</f>
        <v>84.55756010889719</v>
      </c>
      <c r="K28" s="10">
        <f>Tbl5a!K28/Tbl11!C27</f>
        <v>28.917513115915483</v>
      </c>
      <c r="M28" s="10">
        <f>Tbl5a!M28/Tbl11!C27</f>
        <v>308.62071790171166</v>
      </c>
      <c r="O28" s="10">
        <f>Tbl5a!O28/Tbl11!C27</f>
        <v>11.54257560915782</v>
      </c>
      <c r="Q28" s="10">
        <f>Tbl5a!Q28/Tbl11!C27</f>
        <v>0.34111869762307817</v>
      </c>
      <c r="S28" s="10">
        <f>Tbl5a!S28/Tbl11!C27</f>
        <v>49.33098744971089</v>
      </c>
      <c r="U28" s="10">
        <f>Tbl5a!U28/Tbl11!C27</f>
        <v>0.3212305964332456</v>
      </c>
      <c r="W28" s="10">
        <f>Tbl5a!W28/Tbl11!C27</f>
        <v>0</v>
      </c>
      <c r="Y28" s="10">
        <f>Tbl5a!Y28/Tbl11!C27</f>
        <v>103.4990464233209</v>
      </c>
    </row>
    <row r="29" ht="12.75">
      <c r="A29" s="3"/>
    </row>
    <row r="30" spans="1:25" ht="12.75">
      <c r="A30" s="140" t="s">
        <v>121</v>
      </c>
      <c r="B30" s="10">
        <f t="shared" si="0"/>
        <v>531.5164366095353</v>
      </c>
      <c r="C30" s="10">
        <f>Tbl5a!C30/Tbl11!C29</f>
        <v>3.164041584939637</v>
      </c>
      <c r="E30" s="10">
        <f>Tbl5a!E30/Tbl11!C29</f>
        <v>16.7356576793611</v>
      </c>
      <c r="G30" s="10">
        <f>Tbl5a!G30/Tbl11!C29</f>
        <v>189.70628358494088</v>
      </c>
      <c r="I30" s="10">
        <f>Tbl5a!I30/Tbl11!C29</f>
        <v>16.672145662287235</v>
      </c>
      <c r="K30" s="10">
        <f>Tbl5a!K30/Tbl11!C29</f>
        <v>27.597547012625476</v>
      </c>
      <c r="M30" s="10">
        <f>Tbl5a!M30/Tbl11!C29</f>
        <v>156.17821463949562</v>
      </c>
      <c r="O30" s="10">
        <f>Tbl5a!O30/Tbl11!C29</f>
        <v>5.219757405690515</v>
      </c>
      <c r="Q30" s="10">
        <f>Tbl5a!Q30/Tbl11!C29</f>
        <v>0</v>
      </c>
      <c r="S30" s="10">
        <f>Tbl5a!S30/Tbl11!C29</f>
        <v>1.2367491309832415</v>
      </c>
      <c r="U30" s="10">
        <f>Tbl5a!U30/Tbl11!C29</f>
        <v>0.7669977301160281</v>
      </c>
      <c r="W30" s="10">
        <f>Tbl5a!W30/Tbl11!C29</f>
        <v>0</v>
      </c>
      <c r="Y30" s="10">
        <f>Tbl5a!Y30/Tbl11!C29</f>
        <v>114.23904217909553</v>
      </c>
    </row>
    <row r="31" spans="1:25" ht="12.75">
      <c r="A31" s="3" t="s">
        <v>43</v>
      </c>
      <c r="B31" s="10">
        <f t="shared" si="0"/>
        <v>557.0031667404043</v>
      </c>
      <c r="C31" s="10">
        <f>Tbl5a!C31/Tbl11!C30</f>
        <v>8.983708330924932</v>
      </c>
      <c r="E31" s="10">
        <f>Tbl5a!E31/Tbl11!C30</f>
        <v>19.352043906109763</v>
      </c>
      <c r="G31" s="10">
        <f>Tbl5a!G31/Tbl11!C30</f>
        <v>194.46865889237378</v>
      </c>
      <c r="I31" s="10">
        <f>Tbl5a!I31/Tbl11!C30</f>
        <v>27.46112998081531</v>
      </c>
      <c r="K31" s="10">
        <f>Tbl5a!K31/Tbl11!C30</f>
        <v>37.33858267565227</v>
      </c>
      <c r="M31" s="10">
        <f>Tbl5a!M31/Tbl11!C30</f>
        <v>160.26972901135508</v>
      </c>
      <c r="O31" s="10">
        <f>Tbl5a!O31/Tbl11!C30</f>
        <v>5.389166207963871</v>
      </c>
      <c r="Q31" s="10">
        <f>Tbl5a!Q31/Tbl11!C30</f>
        <v>3.286445570198759</v>
      </c>
      <c r="S31" s="10">
        <f>Tbl5a!S31/Tbl11!C30</f>
        <v>14.656605093969874</v>
      </c>
      <c r="U31" s="10">
        <f>Tbl5a!U31/Tbl11!C30</f>
        <v>0.4672702966431707</v>
      </c>
      <c r="W31" s="10">
        <f>Tbl5a!W31/Tbl11!C30</f>
        <v>0</v>
      </c>
      <c r="Y31" s="10">
        <f>Tbl5a!Y31/Tbl11!C30</f>
        <v>85.32982677439749</v>
      </c>
    </row>
    <row r="32" spans="1:25" ht="12.75">
      <c r="A32" s="3" t="s">
        <v>44</v>
      </c>
      <c r="B32" s="10">
        <f t="shared" si="0"/>
        <v>636.1521877890344</v>
      </c>
      <c r="C32" s="10">
        <f>Tbl5a!C32/Tbl11!C31</f>
        <v>10.184321971055448</v>
      </c>
      <c r="E32" s="10">
        <f>Tbl5a!E32/Tbl11!C31</f>
        <v>16.610894155810886</v>
      </c>
      <c r="G32" s="10">
        <f>Tbl5a!G32/Tbl11!C31</f>
        <v>201.2411610178861</v>
      </c>
      <c r="I32" s="10">
        <f>Tbl5a!I32/Tbl11!C31</f>
        <v>24.95756264712941</v>
      </c>
      <c r="K32" s="10">
        <f>Tbl5a!K32/Tbl11!C31</f>
        <v>24.11703957427187</v>
      </c>
      <c r="M32" s="10">
        <f>Tbl5a!M32/Tbl11!C31</f>
        <v>234.79205191089588</v>
      </c>
      <c r="O32" s="10">
        <f>Tbl5a!O32/Tbl11!C31</f>
        <v>0</v>
      </c>
      <c r="Q32" s="10">
        <f>Tbl5a!Q32/Tbl11!C31</f>
        <v>0.7634954576954917</v>
      </c>
      <c r="S32" s="10">
        <f>Tbl5a!S32/Tbl11!C31</f>
        <v>20.148008437441856</v>
      </c>
      <c r="U32" s="10">
        <f>Tbl5a!U32/Tbl11!C31</f>
        <v>0.14166177695923116</v>
      </c>
      <c r="W32" s="10">
        <f>Tbl5a!W32/Tbl11!C31</f>
        <v>0</v>
      </c>
      <c r="Y32" s="10">
        <f>Tbl5a!Y32/Tbl11!C31</f>
        <v>103.19599083988815</v>
      </c>
    </row>
    <row r="33" spans="1:25" ht="12.75">
      <c r="A33" s="3" t="s">
        <v>45</v>
      </c>
      <c r="B33" s="10">
        <f t="shared" si="0"/>
        <v>524.1658534307771</v>
      </c>
      <c r="C33" s="10">
        <f>Tbl5a!C33/Tbl11!C32</f>
        <v>13.462313500757165</v>
      </c>
      <c r="E33" s="10">
        <f>Tbl5a!E33/Tbl11!C32</f>
        <v>10.665809472661842</v>
      </c>
      <c r="G33" s="10">
        <f>Tbl5a!G33/Tbl11!C32</f>
        <v>130.69847964737116</v>
      </c>
      <c r="I33" s="10">
        <f>Tbl5a!I33/Tbl11!C32</f>
        <v>31.902734891899186</v>
      </c>
      <c r="K33" s="10">
        <f>Tbl5a!K33/Tbl11!C32</f>
        <v>49.58884838775061</v>
      </c>
      <c r="M33" s="10">
        <f>Tbl5a!M33/Tbl11!C32</f>
        <v>170.66635022417995</v>
      </c>
      <c r="O33" s="10">
        <f>Tbl5a!O33/Tbl11!C32</f>
        <v>3.6811501448272512</v>
      </c>
      <c r="Q33" s="10">
        <f>Tbl5a!Q33/Tbl11!C32</f>
        <v>11.037817168667052</v>
      </c>
      <c r="S33" s="10">
        <f>Tbl5a!S33/Tbl11!C32</f>
        <v>7.021971914142465</v>
      </c>
      <c r="U33" s="10">
        <f>Tbl5a!U33/Tbl11!C32</f>
        <v>0</v>
      </c>
      <c r="W33" s="10">
        <f>Tbl5a!W33/Tbl11!C32</f>
        <v>0</v>
      </c>
      <c r="Y33" s="10">
        <f>Tbl5a!Y33/Tbl11!C32</f>
        <v>95.44037807852044</v>
      </c>
    </row>
    <row r="34" spans="1:25" ht="12.75">
      <c r="A34" s="3" t="s">
        <v>46</v>
      </c>
      <c r="B34" s="10">
        <f t="shared" si="0"/>
        <v>1559.926967561461</v>
      </c>
      <c r="C34" s="10">
        <f>Tbl5a!C34/Tbl11!C33</f>
        <v>9.552713970627792</v>
      </c>
      <c r="E34" s="10">
        <f>Tbl5a!E34/Tbl11!C33</f>
        <v>50.666358240536525</v>
      </c>
      <c r="G34" s="10">
        <f>Tbl5a!G34/Tbl11!C33</f>
        <v>524.7392149479083</v>
      </c>
      <c r="I34" s="10">
        <f>Tbl5a!I34/Tbl11!C33</f>
        <v>139.49278605626984</v>
      </c>
      <c r="K34" s="10">
        <f>Tbl5a!K34/Tbl11!C33</f>
        <v>154.2532644754066</v>
      </c>
      <c r="M34" s="10">
        <f>Tbl5a!M34/Tbl11!C33</f>
        <v>238.41243746301575</v>
      </c>
      <c r="O34" s="10">
        <f>Tbl5a!O34/Tbl11!C33</f>
        <v>160.33233274158553</v>
      </c>
      <c r="Q34" s="10">
        <f>Tbl5a!Q34/Tbl11!C33</f>
        <v>19.117990926533615</v>
      </c>
      <c r="S34" s="10">
        <f>Tbl5a!S34/Tbl11!C33</f>
        <v>9.667394695787833</v>
      </c>
      <c r="U34" s="10">
        <f>Tbl5a!U34/Tbl11!C33</f>
        <v>2.7206555848440837</v>
      </c>
      <c r="W34" s="10">
        <f>Tbl5a!W34/Tbl11!C33</f>
        <v>0</v>
      </c>
      <c r="Y34" s="10">
        <f>Tbl5a!Y34/Tbl11!C33</f>
        <v>250.97181845894528</v>
      </c>
    </row>
    <row r="35" ht="12.75">
      <c r="A35" s="3"/>
    </row>
    <row r="36" spans="1:25" ht="12.75">
      <c r="A36" s="3" t="s">
        <v>47</v>
      </c>
      <c r="B36" s="10">
        <f t="shared" si="0"/>
        <v>574.3102040346882</v>
      </c>
      <c r="C36" s="10">
        <f>Tbl5a!C36/Tbl11!C35</f>
        <v>10.257205621880248</v>
      </c>
      <c r="E36" s="10">
        <f>Tbl5a!E36/Tbl11!C35</f>
        <v>24.64714650472707</v>
      </c>
      <c r="G36" s="10">
        <f>Tbl5a!G36/Tbl11!C35</f>
        <v>168.5238239827019</v>
      </c>
      <c r="I36" s="10">
        <f>Tbl5a!I36/Tbl11!C35</f>
        <v>67.02864766636763</v>
      </c>
      <c r="K36" s="10">
        <f>Tbl5a!K36/Tbl11!C35</f>
        <v>53.76662986221333</v>
      </c>
      <c r="M36" s="10">
        <f>Tbl5a!M36/Tbl11!C35</f>
        <v>163.55329514871298</v>
      </c>
      <c r="O36" s="10">
        <f>Tbl5a!O36/Tbl11!C35</f>
        <v>0</v>
      </c>
      <c r="Q36" s="10">
        <f>Tbl5a!Q36/Tbl11!C35</f>
        <v>0</v>
      </c>
      <c r="S36" s="10">
        <f>Tbl5a!S36/Tbl11!C35</f>
        <v>0.11466657465553332</v>
      </c>
      <c r="U36" s="10">
        <f>Tbl5a!U36/Tbl11!C35</f>
        <v>0</v>
      </c>
      <c r="W36" s="10">
        <f>Tbl5a!W36/Tbl11!C35</f>
        <v>0</v>
      </c>
      <c r="Y36" s="10">
        <f>Tbl5a!Y36/Tbl11!C35</f>
        <v>86.41878867342949</v>
      </c>
    </row>
    <row r="37" spans="1:25" ht="12.75">
      <c r="A37" s="3" t="s">
        <v>48</v>
      </c>
      <c r="B37" s="10">
        <f t="shared" si="0"/>
        <v>572.183104923103</v>
      </c>
      <c r="C37" s="10">
        <f>Tbl5a!C37/Tbl11!C36</f>
        <v>13.476585418087904</v>
      </c>
      <c r="E37" s="10">
        <f>Tbl5a!E37/Tbl11!C36</f>
        <v>17.96362768090848</v>
      </c>
      <c r="G37" s="10">
        <f>Tbl5a!G37/Tbl11!C36</f>
        <v>180.08263466810428</v>
      </c>
      <c r="I37" s="10">
        <f>Tbl5a!I37/Tbl11!C36</f>
        <v>40.24331961333725</v>
      </c>
      <c r="K37" s="10">
        <f>Tbl5a!K37/Tbl11!C36</f>
        <v>22.169386666275926</v>
      </c>
      <c r="M37" s="10">
        <f>Tbl5a!M37/Tbl11!C36</f>
        <v>193.20138713766113</v>
      </c>
      <c r="O37" s="10">
        <f>Tbl5a!O37/Tbl11!C36</f>
        <v>5.3854525036733145</v>
      </c>
      <c r="Q37" s="10">
        <f>Tbl5a!Q37/Tbl11!C36</f>
        <v>0.24678034561309983</v>
      </c>
      <c r="S37" s="10">
        <f>Tbl5a!S37/Tbl11!C36</f>
        <v>2.034977265446655</v>
      </c>
      <c r="U37" s="10">
        <f>Tbl5a!U37/Tbl11!C36</f>
        <v>0</v>
      </c>
      <c r="W37" s="10">
        <f>Tbl5a!W37/Tbl11!C36</f>
        <v>0</v>
      </c>
      <c r="Y37" s="10">
        <f>Tbl5a!Y37/Tbl11!C36</f>
        <v>97.37895362399496</v>
      </c>
    </row>
    <row r="38" spans="1:25" ht="12.75">
      <c r="A38" s="3" t="s">
        <v>49</v>
      </c>
      <c r="B38" s="10">
        <f t="shared" si="0"/>
        <v>742.362236979844</v>
      </c>
      <c r="C38" s="10">
        <f>Tbl5a!C38/Tbl11!C37</f>
        <v>15.917744921824964</v>
      </c>
      <c r="E38" s="10">
        <f>Tbl5a!E38/Tbl11!C37</f>
        <v>12.372043001766311</v>
      </c>
      <c r="G38" s="10">
        <f>Tbl5a!G38/Tbl11!C37</f>
        <v>262.6477899905006</v>
      </c>
      <c r="I38" s="10">
        <f>Tbl5a!I38/Tbl11!C37</f>
        <v>37.68957966713043</v>
      </c>
      <c r="K38" s="10">
        <f>Tbl5a!K38/Tbl11!C37</f>
        <v>43.21584655397943</v>
      </c>
      <c r="M38" s="10">
        <f>Tbl5a!M38/Tbl11!C37</f>
        <v>198.482628377219</v>
      </c>
      <c r="O38" s="10">
        <f>Tbl5a!O38/Tbl11!C37</f>
        <v>0.006883301254226522</v>
      </c>
      <c r="Q38" s="10">
        <f>Tbl5a!Q38/Tbl11!C37</f>
        <v>0.26580922407503543</v>
      </c>
      <c r="S38" s="10">
        <f>Tbl5a!S38/Tbl11!C37</f>
        <v>16.29876135225037</v>
      </c>
      <c r="U38" s="10">
        <f>Tbl5a!U38/Tbl11!C37</f>
        <v>0.608880638737897</v>
      </c>
      <c r="W38" s="10">
        <f>Tbl5a!W38/Tbl11!C37</f>
        <v>0</v>
      </c>
      <c r="Y38" s="10">
        <f>Tbl5a!Y38/Tbl11!C37</f>
        <v>154.8562699511058</v>
      </c>
    </row>
    <row r="39" spans="1:26" ht="12.75">
      <c r="A39" s="8" t="s">
        <v>50</v>
      </c>
      <c r="B39" s="31">
        <f t="shared" si="0"/>
        <v>891.6032402734884</v>
      </c>
      <c r="C39" s="31">
        <f>Tbl5a!C39/Tbl11!C38</f>
        <v>10.676511432018758</v>
      </c>
      <c r="D39" s="31"/>
      <c r="E39" s="31">
        <f>Tbl5a!E39/Tbl11!C38</f>
        <v>20.408917961131895</v>
      </c>
      <c r="F39" s="31"/>
      <c r="G39" s="31">
        <f>Tbl5a!G39/Tbl11!C38</f>
        <v>385.96253272524456</v>
      </c>
      <c r="H39" s="31"/>
      <c r="I39" s="31">
        <f>Tbl5a!I39/Tbl11!C38</f>
        <v>38.752972780185004</v>
      </c>
      <c r="J39" s="31"/>
      <c r="K39" s="31">
        <f>Tbl5a!K39/Tbl11!C38</f>
        <v>50.174710689867126</v>
      </c>
      <c r="L39" s="31"/>
      <c r="M39" s="31">
        <f>Tbl5a!M39/Tbl11!C38</f>
        <v>221.34756827719139</v>
      </c>
      <c r="N39" s="31"/>
      <c r="O39" s="31">
        <f>Tbl5a!O39/Tbl11!C38</f>
        <v>0</v>
      </c>
      <c r="P39" s="31"/>
      <c r="Q39" s="31">
        <f>Tbl5a!Q39/Tbl11!C38</f>
        <v>2.8930315148847696</v>
      </c>
      <c r="R39" s="31"/>
      <c r="S39" s="31">
        <f>Tbl5a!S39/Tbl11!C38</f>
        <v>12.548331676519021</v>
      </c>
      <c r="T39" s="31"/>
      <c r="U39" s="31">
        <f>Tbl5a!U39/Tbl11!C38</f>
        <v>0.39750794891447044</v>
      </c>
      <c r="V39" s="31"/>
      <c r="W39" s="31">
        <f>Tbl5a!W39/Tbl11!C38</f>
        <v>0</v>
      </c>
      <c r="X39" s="31"/>
      <c r="Y39" s="31">
        <f>Tbl5a!Y39/Tbl11!C38</f>
        <v>148.44115526753126</v>
      </c>
      <c r="Z39" s="31"/>
    </row>
    <row r="40" ht="12.75">
      <c r="A40" s="3" t="s">
        <v>179</v>
      </c>
    </row>
    <row r="41" ht="12.75">
      <c r="A41" s="3" t="s">
        <v>183</v>
      </c>
    </row>
  </sheetData>
  <sheetProtection password="CAF5" sheet="1" objects="1" scenarios="1"/>
  <mergeCells count="33">
    <mergeCell ref="W9:X9"/>
    <mergeCell ref="W8:X8"/>
    <mergeCell ref="W7:X7"/>
    <mergeCell ref="Y9:Z9"/>
    <mergeCell ref="Y8:Z8"/>
    <mergeCell ref="S9:T9"/>
    <mergeCell ref="S8:T8"/>
    <mergeCell ref="S7:T7"/>
    <mergeCell ref="U9:V9"/>
    <mergeCell ref="U8:V8"/>
    <mergeCell ref="O9:P9"/>
    <mergeCell ref="O8:P8"/>
    <mergeCell ref="O7:P7"/>
    <mergeCell ref="Q9:R9"/>
    <mergeCell ref="Q8:R8"/>
    <mergeCell ref="K9:L9"/>
    <mergeCell ref="K8:L8"/>
    <mergeCell ref="K7:L7"/>
    <mergeCell ref="M9:N9"/>
    <mergeCell ref="M8:N8"/>
    <mergeCell ref="G9:H9"/>
    <mergeCell ref="G8:H8"/>
    <mergeCell ref="I9:J9"/>
    <mergeCell ref="I8:J8"/>
    <mergeCell ref="C9:D9"/>
    <mergeCell ref="E9:F9"/>
    <mergeCell ref="E8:F8"/>
    <mergeCell ref="E7:F7"/>
    <mergeCell ref="G6:K6"/>
    <mergeCell ref="A1:Y1"/>
    <mergeCell ref="A3:Y3"/>
    <mergeCell ref="C8:D8"/>
    <mergeCell ref="I7:J7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alignWithMargins="0">
    <oddHeader>&amp;R&amp;"MS Sans Serif,Bold"&amp;24
</oddHeader>
    <oddFooter>&amp;L&amp;"Arial,Italic"&amp;9MSDE-DBS   10  /  2007&amp;C- 5 -&amp;R&amp;"Arial,Italic"&amp;9Selected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C1">
      <selection activeCell="D10" sqref="D10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30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3" spans="1:16" ht="12.75">
      <c r="A3" s="231" t="s">
        <v>161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5" spans="1:16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5:9" ht="15" customHeight="1" thickTop="1">
      <c r="E6" s="229" t="s">
        <v>84</v>
      </c>
      <c r="F6" s="229"/>
      <c r="G6" s="229"/>
      <c r="H6" s="229"/>
      <c r="I6" s="62"/>
    </row>
    <row r="7" spans="1:16" ht="12.75">
      <c r="A7" s="3" t="s">
        <v>86</v>
      </c>
      <c r="C7" s="52"/>
      <c r="D7" s="55" t="s">
        <v>182</v>
      </c>
      <c r="E7" s="52"/>
      <c r="F7" s="233" t="s">
        <v>6</v>
      </c>
      <c r="G7" s="233"/>
      <c r="H7" s="232" t="s">
        <v>8</v>
      </c>
      <c r="I7" s="232"/>
      <c r="J7" s="52"/>
      <c r="K7" s="52" t="s">
        <v>12</v>
      </c>
      <c r="L7" s="52"/>
      <c r="M7" s="52" t="s">
        <v>12</v>
      </c>
      <c r="N7" s="52"/>
      <c r="O7" s="52" t="s">
        <v>21</v>
      </c>
      <c r="P7" s="52"/>
    </row>
    <row r="8" spans="1:16" ht="12.75">
      <c r="A8" t="s">
        <v>11</v>
      </c>
      <c r="B8" s="55" t="s">
        <v>53</v>
      </c>
      <c r="C8" s="52" t="s">
        <v>0</v>
      </c>
      <c r="D8" s="52" t="s">
        <v>0</v>
      </c>
      <c r="E8" s="52" t="s">
        <v>5</v>
      </c>
      <c r="F8" s="232" t="s">
        <v>3</v>
      </c>
      <c r="G8" s="232"/>
      <c r="H8" s="232" t="s">
        <v>3</v>
      </c>
      <c r="I8" s="232"/>
      <c r="J8" s="52" t="s">
        <v>10</v>
      </c>
      <c r="K8" s="52" t="s">
        <v>14</v>
      </c>
      <c r="L8" s="52" t="s">
        <v>16</v>
      </c>
      <c r="M8" s="52" t="s">
        <v>17</v>
      </c>
      <c r="N8" s="52" t="s">
        <v>85</v>
      </c>
      <c r="O8" s="52" t="s">
        <v>22</v>
      </c>
      <c r="P8" s="52" t="s">
        <v>23</v>
      </c>
    </row>
    <row r="9" spans="1:16" ht="12.75">
      <c r="A9" s="8" t="s">
        <v>87</v>
      </c>
      <c r="B9" s="57" t="s">
        <v>122</v>
      </c>
      <c r="C9" s="51" t="s">
        <v>1</v>
      </c>
      <c r="D9" s="51" t="s">
        <v>1</v>
      </c>
      <c r="E9" s="51" t="s">
        <v>4</v>
      </c>
      <c r="F9" s="229" t="s">
        <v>7</v>
      </c>
      <c r="G9" s="229"/>
      <c r="H9" s="229" t="s">
        <v>9</v>
      </c>
      <c r="I9" s="229"/>
      <c r="J9" s="51" t="s">
        <v>11</v>
      </c>
      <c r="K9" s="51" t="s">
        <v>15</v>
      </c>
      <c r="L9" s="51" t="s">
        <v>15</v>
      </c>
      <c r="M9" s="51" t="s">
        <v>18</v>
      </c>
      <c r="N9" s="51" t="s">
        <v>20</v>
      </c>
      <c r="O9" s="51" t="s">
        <v>20</v>
      </c>
      <c r="P9" s="51" t="s">
        <v>24</v>
      </c>
    </row>
    <row r="10" spans="1:16" s="53" customFormat="1" ht="12.75">
      <c r="A10" s="77" t="s">
        <v>52</v>
      </c>
      <c r="B10" s="53">
        <f>+Tbl3!B10-Tbl5!B10</f>
        <v>9298.384594187135</v>
      </c>
      <c r="C10" s="53">
        <f>+Tbl3!E10-Tbl5!C10</f>
        <v>291.9639434436463</v>
      </c>
      <c r="D10" s="53">
        <f>+Tbl3!H10-Tbl5!E10</f>
        <v>690.4188382169148</v>
      </c>
      <c r="E10" s="53">
        <f>+Tbl3!K10-Tbl5!G10</f>
        <v>3881.2156198883977</v>
      </c>
      <c r="F10" s="53">
        <f>+Tbl3!N10-Tbl5!I10</f>
        <v>222.0582406072507</v>
      </c>
      <c r="H10" s="53">
        <f>+Tbl3!Q10-Tbl5!K10</f>
        <v>102.58844135238263</v>
      </c>
      <c r="J10" s="53">
        <f>+Tbl3!T10-Tbl5!M10</f>
        <v>885.3453847709309</v>
      </c>
      <c r="K10" s="53">
        <f>+Tbl3!W10-Tbl5!O10</f>
        <v>57.06458808832517</v>
      </c>
      <c r="L10" s="53">
        <f>+Tbl3!Z10-Tbl5!Q10</f>
        <v>49.37601577644131</v>
      </c>
      <c r="M10" s="53">
        <f>+Tbl3!AC10-Tbl5!S10</f>
        <v>485.6514465041254</v>
      </c>
      <c r="N10" s="53">
        <f>+Tbl3!AF10-Tbl5!U10</f>
        <v>694.3561931659992</v>
      </c>
      <c r="O10" s="53">
        <f>+Tbl3!AI10-Tbl5!W10</f>
        <v>203.54018202148757</v>
      </c>
      <c r="P10" s="53">
        <f>+Tbl3!AL10-Tbl5!Y10</f>
        <v>1734.805700351234</v>
      </c>
    </row>
    <row r="11" spans="1:16" ht="12.75">
      <c r="A11" s="3"/>
      <c r="B11" s="25"/>
      <c r="C11" s="53"/>
      <c r="D11" s="53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28</v>
      </c>
      <c r="B12" s="10">
        <f>+Tbl3!B12-Tbl5!B12</f>
        <v>8635.58035919798</v>
      </c>
      <c r="C12" s="11">
        <f>+Tbl3!E12-Tbl5!C12</f>
        <v>218.60766120091645</v>
      </c>
      <c r="D12" s="11">
        <f>+Tbl3!H12-Tbl5!E12</f>
        <v>552.3096366842287</v>
      </c>
      <c r="E12" s="11">
        <f>+Tbl3!K12-Tbl5!G12</f>
        <v>3556.728000971377</v>
      </c>
      <c r="F12" s="11">
        <f>+Tbl3!N12-Tbl5!I12</f>
        <v>192.94775369281285</v>
      </c>
      <c r="G12" s="11"/>
      <c r="H12" s="11">
        <f>+Tbl3!Q12-Tbl5!K12</f>
        <v>47.33132687860966</v>
      </c>
      <c r="I12" s="11"/>
      <c r="J12" s="11">
        <f>+Tbl3!T12-Tbl5!M12</f>
        <v>809.8801343033015</v>
      </c>
      <c r="K12" s="11">
        <f>+Tbl3!W12-Tbl5!O12</f>
        <v>58.8537255440234</v>
      </c>
      <c r="L12" s="11">
        <f>+Tbl3!Z12-Tbl5!Q12</f>
        <v>56.131748160192586</v>
      </c>
      <c r="M12" s="11">
        <f>+Tbl3!AC12-Tbl5!S12</f>
        <v>511.560853543939</v>
      </c>
      <c r="N12" s="11">
        <f>+Tbl3!AF12-Tbl5!U12</f>
        <v>732.7027230205572</v>
      </c>
      <c r="O12" s="11">
        <f>+Tbl3!AI12-Tbl5!W12</f>
        <v>145.1800128812915</v>
      </c>
      <c r="P12" s="11">
        <f>+Tbl3!AL12-Tbl5!Y12</f>
        <v>1753.346782316732</v>
      </c>
    </row>
    <row r="13" spans="1:16" ht="12.75">
      <c r="A13" s="3" t="s">
        <v>29</v>
      </c>
      <c r="B13" s="10">
        <f>+Tbl3!B13-Tbl5!B13</f>
        <v>8878.92187355374</v>
      </c>
      <c r="C13" s="11">
        <f>+Tbl3!E13-Tbl5!C13</f>
        <v>269.4780570925969</v>
      </c>
      <c r="D13" s="11">
        <f>+Tbl3!H13-Tbl5!E13</f>
        <v>684.2178493201725</v>
      </c>
      <c r="E13" s="11">
        <f>+Tbl3!K13-Tbl5!G13</f>
        <v>3708.4630160856914</v>
      </c>
      <c r="F13" s="11">
        <f>+Tbl3!N13-Tbl5!I13</f>
        <v>173.96493053777257</v>
      </c>
      <c r="G13" s="11"/>
      <c r="H13" s="11">
        <f>+Tbl3!Q13-Tbl5!K13</f>
        <v>136.97450019785023</v>
      </c>
      <c r="I13" s="11"/>
      <c r="J13" s="11">
        <f>+Tbl3!T13-Tbl5!M13</f>
        <v>761.3242571854289</v>
      </c>
      <c r="K13" s="11">
        <f>+Tbl3!W13-Tbl5!O13</f>
        <v>35.60874620943044</v>
      </c>
      <c r="L13" s="11">
        <f>+Tbl3!Z13-Tbl5!Q13</f>
        <v>0</v>
      </c>
      <c r="M13" s="11">
        <f>+Tbl3!AC13-Tbl5!S13</f>
        <v>476.3883689665068</v>
      </c>
      <c r="N13" s="11">
        <f>+Tbl3!AF13-Tbl5!U13</f>
        <v>660.4971361108412</v>
      </c>
      <c r="O13" s="11">
        <f>+Tbl3!AI13-Tbl5!W13</f>
        <v>152.86954166531493</v>
      </c>
      <c r="P13" s="11">
        <f>+Tbl3!AL13-Tbl5!Y13</f>
        <v>1819.135470182134</v>
      </c>
    </row>
    <row r="14" spans="1:16" ht="12.75">
      <c r="A14" s="3" t="s">
        <v>51</v>
      </c>
      <c r="B14" s="10">
        <f>+Tbl3!B14-Tbl5!B14</f>
        <v>9333.430767444628</v>
      </c>
      <c r="C14" s="11">
        <f>+Tbl3!E14-Tbl5!C14</f>
        <v>646.0774002430899</v>
      </c>
      <c r="D14" s="11">
        <f>+Tbl3!H14-Tbl5!E14</f>
        <v>630.079753941832</v>
      </c>
      <c r="E14" s="11">
        <f>+Tbl3!K14-Tbl5!G14</f>
        <v>3190.9237339368883</v>
      </c>
      <c r="F14" s="11">
        <f>+Tbl3!N14-Tbl5!I14</f>
        <v>223.4166999503886</v>
      </c>
      <c r="G14" s="11"/>
      <c r="H14" s="11">
        <f>+Tbl3!Q14-Tbl5!K14</f>
        <v>405.2195298946072</v>
      </c>
      <c r="I14" s="11"/>
      <c r="J14" s="11">
        <f>+Tbl3!T14-Tbl5!M14</f>
        <v>1236.899142363166</v>
      </c>
      <c r="K14" s="11">
        <f>+Tbl3!W14-Tbl5!O14</f>
        <v>103.02176234764246</v>
      </c>
      <c r="L14" s="11">
        <f>+Tbl3!Z14-Tbl5!Q14</f>
        <v>0.0038671755076501867</v>
      </c>
      <c r="M14" s="11">
        <f>+Tbl3!AC14-Tbl5!S14</f>
        <v>341.793950162389</v>
      </c>
      <c r="N14" s="11">
        <f>+Tbl3!AF14-Tbl5!U14</f>
        <v>809.1670676073483</v>
      </c>
      <c r="O14" s="11">
        <f>+Tbl3!AI14-Tbl5!W14</f>
        <v>181.15171931319634</v>
      </c>
      <c r="P14" s="11">
        <f>+Tbl3!AL14-Tbl5!Y14</f>
        <v>1565.6761405085736</v>
      </c>
    </row>
    <row r="15" spans="1:16" ht="12.75">
      <c r="A15" s="3" t="s">
        <v>30</v>
      </c>
      <c r="B15" s="10">
        <f>+Tbl3!B15-Tbl5!B15</f>
        <v>8976.54830885819</v>
      </c>
      <c r="C15" s="11">
        <f>+Tbl3!E15-Tbl5!C15</f>
        <v>280.37596114268587</v>
      </c>
      <c r="D15" s="11">
        <f>+Tbl3!H15-Tbl5!E15</f>
        <v>623.8916464509294</v>
      </c>
      <c r="E15" s="11">
        <f>+Tbl3!K15-Tbl5!G15</f>
        <v>3676.7188474197546</v>
      </c>
      <c r="F15" s="11">
        <f>+Tbl3!N15-Tbl5!I15</f>
        <v>193.79209960670485</v>
      </c>
      <c r="G15" s="11"/>
      <c r="H15" s="11">
        <f>+Tbl3!Q15-Tbl5!K15</f>
        <v>61.28583872567329</v>
      </c>
      <c r="I15" s="11"/>
      <c r="J15" s="11">
        <f>+Tbl3!T15-Tbl5!M15</f>
        <v>881.0078855996982</v>
      </c>
      <c r="K15" s="11">
        <f>+Tbl3!W15-Tbl5!O15</f>
        <v>48.66644582091143</v>
      </c>
      <c r="L15" s="11">
        <f>+Tbl3!Z15-Tbl5!Q15</f>
        <v>103.32229594480668</v>
      </c>
      <c r="M15" s="11">
        <f>+Tbl3!AC15-Tbl5!S15</f>
        <v>355.57069395411423</v>
      </c>
      <c r="N15" s="11">
        <f>+Tbl3!AF15-Tbl5!U15</f>
        <v>686.4801678049487</v>
      </c>
      <c r="O15" s="11">
        <f>+Tbl3!AI15-Tbl5!W15</f>
        <v>201.4484801650541</v>
      </c>
      <c r="P15" s="11">
        <f>+Tbl3!AL15-Tbl5!Y15</f>
        <v>1863.9879462229096</v>
      </c>
    </row>
    <row r="16" spans="1:16" ht="12.75">
      <c r="A16" s="3" t="s">
        <v>31</v>
      </c>
      <c r="B16" s="10">
        <f>+Tbl3!B16-Tbl5!B16</f>
        <v>8869.44900659814</v>
      </c>
      <c r="C16" s="11">
        <f>+Tbl3!E16-Tbl5!C16</f>
        <v>240.96407534623967</v>
      </c>
      <c r="D16" s="11">
        <f>+Tbl3!H16-Tbl5!E16</f>
        <v>571.380622020621</v>
      </c>
      <c r="E16" s="11">
        <f>+Tbl3!K16-Tbl5!G16</f>
        <v>4055.1066416740146</v>
      </c>
      <c r="F16" s="11">
        <f>+Tbl3!N16-Tbl5!I16</f>
        <v>157.85378376957692</v>
      </c>
      <c r="G16" s="11"/>
      <c r="H16" s="11">
        <f>+Tbl3!Q16-Tbl5!K16</f>
        <v>39.58519078472921</v>
      </c>
      <c r="I16" s="11"/>
      <c r="J16" s="11">
        <f>+Tbl3!T16-Tbl5!M16</f>
        <v>826.9659456512334</v>
      </c>
      <c r="K16" s="11">
        <f>+Tbl3!W16-Tbl5!O16</f>
        <v>64.31959254655926</v>
      </c>
      <c r="L16" s="11">
        <f>+Tbl3!Z16-Tbl5!Q16</f>
        <v>46.06863485982615</v>
      </c>
      <c r="M16" s="11">
        <f>+Tbl3!AC16-Tbl5!S16</f>
        <v>570.5249018374737</v>
      </c>
      <c r="N16" s="11">
        <f>+Tbl3!AF16-Tbl5!U16</f>
        <v>753.3325642296315</v>
      </c>
      <c r="O16" s="11">
        <f>+Tbl3!AI16-Tbl5!W16</f>
        <v>163.75916655657974</v>
      </c>
      <c r="P16" s="11">
        <f>+Tbl3!AL16-Tbl5!Y16</f>
        <v>1379.5878873216548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32</v>
      </c>
      <c r="B18" s="10">
        <f>+Tbl3!B18-Tbl5!B18</f>
        <v>7791.282306705905</v>
      </c>
      <c r="C18" s="11">
        <f>+Tbl3!E18-Tbl5!C18</f>
        <v>204.67021412031696</v>
      </c>
      <c r="D18" s="11">
        <f>+Tbl3!H18-Tbl5!E18</f>
        <v>640.6402594167735</v>
      </c>
      <c r="E18" s="11">
        <f>+Tbl3!K18-Tbl5!G18</f>
        <v>3463.392186130613</v>
      </c>
      <c r="F18" s="11">
        <f>+Tbl3!N18-Tbl5!I18</f>
        <v>146.25416570569297</v>
      </c>
      <c r="G18" s="11"/>
      <c r="H18" s="11">
        <f>+Tbl3!Q18-Tbl5!K18</f>
        <v>61.71769329409484</v>
      </c>
      <c r="I18" s="11"/>
      <c r="J18" s="11">
        <f>+Tbl3!T18-Tbl5!M18</f>
        <v>557.6716883308578</v>
      </c>
      <c r="K18" s="11">
        <f>+Tbl3!W18-Tbl5!O18</f>
        <v>125.85423397326495</v>
      </c>
      <c r="L18" s="11">
        <f>+Tbl3!Z18-Tbl5!Q18</f>
        <v>54.07651318763433</v>
      </c>
      <c r="M18" s="11">
        <f>+Tbl3!AC18-Tbl5!S18</f>
        <v>547.9802466857939</v>
      </c>
      <c r="N18" s="11">
        <f>+Tbl3!AF18-Tbl5!U18</f>
        <v>505.2854027325479</v>
      </c>
      <c r="O18" s="11">
        <f>+Tbl3!AI18-Tbl5!W18</f>
        <v>92.24284804930025</v>
      </c>
      <c r="P18" s="11">
        <f>+Tbl3!AL18-Tbl5!Y18</f>
        <v>1391.4968550790152</v>
      </c>
    </row>
    <row r="19" spans="1:16" ht="12.75">
      <c r="A19" s="3" t="s">
        <v>33</v>
      </c>
      <c r="B19" s="10">
        <f>+Tbl3!B19-Tbl5!B19</f>
        <v>8436.615270859285</v>
      </c>
      <c r="C19" s="11">
        <f>+Tbl3!E19-Tbl5!C19</f>
        <v>158.14096188843322</v>
      </c>
      <c r="D19" s="11">
        <f>+Tbl3!H19-Tbl5!E19</f>
        <v>697.0012728960469</v>
      </c>
      <c r="E19" s="11">
        <f>+Tbl3!K19-Tbl5!G19</f>
        <v>3670.434182155893</v>
      </c>
      <c r="F19" s="11">
        <f>+Tbl3!N19-Tbl5!I19</f>
        <v>277.9979757086977</v>
      </c>
      <c r="G19" s="11"/>
      <c r="H19" s="11">
        <f>+Tbl3!Q19-Tbl5!K19</f>
        <v>47.28399158113902</v>
      </c>
      <c r="I19" s="11"/>
      <c r="J19" s="11">
        <f>+Tbl3!T19-Tbl5!M19</f>
        <v>626.5327609111088</v>
      </c>
      <c r="K19" s="11">
        <f>+Tbl3!W19-Tbl5!O19</f>
        <v>40.708650577294634</v>
      </c>
      <c r="L19" s="11">
        <f>+Tbl3!Z19-Tbl5!Q19</f>
        <v>82.46919639667613</v>
      </c>
      <c r="M19" s="11">
        <f>+Tbl3!AC19-Tbl5!S19</f>
        <v>571.0632660208981</v>
      </c>
      <c r="N19" s="11">
        <f>+Tbl3!AF19-Tbl5!U19</f>
        <v>718.8342105826786</v>
      </c>
      <c r="O19" s="11">
        <f>+Tbl3!AI19-Tbl5!W19</f>
        <v>212.19024867712244</v>
      </c>
      <c r="P19" s="11">
        <f>+Tbl3!AL19-Tbl5!Y19</f>
        <v>1333.9585534632968</v>
      </c>
    </row>
    <row r="20" spans="1:16" ht="12.75">
      <c r="A20" s="3" t="s">
        <v>34</v>
      </c>
      <c r="B20" s="10">
        <f>+Tbl3!B20-Tbl5!B20</f>
        <v>8473.127560221155</v>
      </c>
      <c r="C20" s="11">
        <f>+Tbl3!E20-Tbl5!C20</f>
        <v>214.5685159436032</v>
      </c>
      <c r="D20" s="11">
        <f>+Tbl3!H20-Tbl5!E20</f>
        <v>719.3116398138276</v>
      </c>
      <c r="E20" s="11">
        <f>+Tbl3!K20-Tbl5!G20</f>
        <v>3523.615608768714</v>
      </c>
      <c r="F20" s="11">
        <f>+Tbl3!N20-Tbl5!I20</f>
        <v>170.6217033437579</v>
      </c>
      <c r="G20" s="11"/>
      <c r="H20" s="11">
        <f>+Tbl3!Q20-Tbl5!K20</f>
        <v>108.76484121930129</v>
      </c>
      <c r="I20" s="11"/>
      <c r="J20" s="11">
        <f>+Tbl3!T20-Tbl5!M20</f>
        <v>863.4305011016435</v>
      </c>
      <c r="K20" s="11">
        <f>+Tbl3!W20-Tbl5!O20</f>
        <v>46.445942029000534</v>
      </c>
      <c r="L20" s="11">
        <f>+Tbl3!Z20-Tbl5!Q20</f>
        <v>78.05757880403759</v>
      </c>
      <c r="M20" s="11">
        <f>+Tbl3!AC20-Tbl5!S20</f>
        <v>490.85174033164776</v>
      </c>
      <c r="N20" s="11">
        <f>+Tbl3!AF20-Tbl5!U20</f>
        <v>618.3700815304906</v>
      </c>
      <c r="O20" s="11">
        <f>+Tbl3!AI20-Tbl5!W20</f>
        <v>237.3061449991454</v>
      </c>
      <c r="P20" s="11">
        <f>+Tbl3!AL20-Tbl5!Y20</f>
        <v>1401.783262335986</v>
      </c>
    </row>
    <row r="21" spans="1:16" ht="12.75">
      <c r="A21" s="3" t="s">
        <v>35</v>
      </c>
      <c r="B21" s="10">
        <f>+Tbl3!B21-Tbl5!B21</f>
        <v>8454.125280879203</v>
      </c>
      <c r="C21" s="11">
        <f>+Tbl3!E21-Tbl5!C21</f>
        <v>239.3025072247482</v>
      </c>
      <c r="D21" s="11">
        <f>+Tbl3!H21-Tbl5!E21</f>
        <v>669.7649172591055</v>
      </c>
      <c r="E21" s="11">
        <f>+Tbl3!K21-Tbl5!G21</f>
        <v>3647.8612312299165</v>
      </c>
      <c r="F21" s="11">
        <f>+Tbl3!N21-Tbl5!I21</f>
        <v>317.56019713344165</v>
      </c>
      <c r="G21" s="11"/>
      <c r="H21" s="11">
        <f>+Tbl3!Q21-Tbl5!K21</f>
        <v>45.97530786518472</v>
      </c>
      <c r="I21" s="11"/>
      <c r="J21" s="11">
        <f>+Tbl3!T21-Tbl5!M21</f>
        <v>654.6004921999092</v>
      </c>
      <c r="K21" s="11">
        <f>+Tbl3!W21-Tbl5!O21</f>
        <v>91.36403749978307</v>
      </c>
      <c r="L21" s="11">
        <f>+Tbl3!Z21-Tbl5!Q21</f>
        <v>71.70476182536862</v>
      </c>
      <c r="M21" s="11">
        <f>+Tbl3!AC21-Tbl5!S21</f>
        <v>645.4890124499905</v>
      </c>
      <c r="N21" s="11">
        <f>+Tbl3!AF21-Tbl5!U21</f>
        <v>677.2558082232158</v>
      </c>
      <c r="O21" s="11">
        <f>+Tbl3!AI21-Tbl5!W21</f>
        <v>235.91433982745113</v>
      </c>
      <c r="P21" s="11">
        <f>+Tbl3!AL21-Tbl5!Y21</f>
        <v>1157.3326681410877</v>
      </c>
    </row>
    <row r="22" spans="1:16" ht="12.75">
      <c r="A22" s="3" t="s">
        <v>36</v>
      </c>
      <c r="B22" s="10">
        <f>+Tbl3!B22-Tbl5!B22</f>
        <v>9483.57911032911</v>
      </c>
      <c r="C22" s="11">
        <f>+Tbl3!E22-Tbl5!C22</f>
        <v>238.67915638321747</v>
      </c>
      <c r="D22" s="11">
        <f>+Tbl3!H22-Tbl5!E22</f>
        <v>867.6199378859985</v>
      </c>
      <c r="E22" s="11">
        <f>+Tbl3!K22-Tbl5!G22</f>
        <v>3999.567577908199</v>
      </c>
      <c r="F22" s="11">
        <f>+Tbl3!N22-Tbl5!I22</f>
        <v>219.40263571200836</v>
      </c>
      <c r="G22" s="11"/>
      <c r="H22" s="11">
        <f>+Tbl3!Q22-Tbl5!K22</f>
        <v>98.26632736204435</v>
      </c>
      <c r="I22" s="11"/>
      <c r="J22" s="11">
        <f>+Tbl3!T22-Tbl5!M22</f>
        <v>683.0544524875123</v>
      </c>
      <c r="K22" s="11">
        <f>+Tbl3!W22-Tbl5!O22</f>
        <v>107.83566004983291</v>
      </c>
      <c r="L22" s="11">
        <f>+Tbl3!Z22-Tbl5!Q22</f>
        <v>79.8032544902755</v>
      </c>
      <c r="M22" s="11">
        <f>+Tbl3!AC22-Tbl5!S22</f>
        <v>644.3785883825561</v>
      </c>
      <c r="N22" s="11">
        <f>+Tbl3!AF22-Tbl5!U22</f>
        <v>696.4011690658102</v>
      </c>
      <c r="O22" s="11">
        <f>+Tbl3!AI22-Tbl5!W22</f>
        <v>278.74844065514924</v>
      </c>
      <c r="P22" s="11">
        <f>+Tbl3!AL22-Tbl5!Y22</f>
        <v>1569.8219099465068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37</v>
      </c>
      <c r="B24" s="10">
        <f>+Tbl3!B24-Tbl5!B24</f>
        <v>8506.193550749807</v>
      </c>
      <c r="C24" s="11">
        <f>+Tbl3!E24-Tbl5!C24</f>
        <v>176.67216430645917</v>
      </c>
      <c r="D24" s="11">
        <f>+Tbl3!H24-Tbl5!E24</f>
        <v>724.2500597813453</v>
      </c>
      <c r="E24" s="11">
        <f>+Tbl3!K24-Tbl5!G24</f>
        <v>3830.5329595911235</v>
      </c>
      <c r="F24" s="11">
        <f>+Tbl3!N24-Tbl5!I24</f>
        <v>233.67415796243034</v>
      </c>
      <c r="G24" s="11"/>
      <c r="H24" s="11">
        <f>+Tbl3!Q24-Tbl5!K24</f>
        <v>36.54475625192277</v>
      </c>
      <c r="I24" s="11"/>
      <c r="J24" s="11">
        <f>+Tbl3!T24-Tbl5!M24</f>
        <v>613.2133907909175</v>
      </c>
      <c r="K24" s="11">
        <f>+Tbl3!W24-Tbl5!O24</f>
        <v>55.29457660175184</v>
      </c>
      <c r="L24" s="11">
        <f>+Tbl3!Z24-Tbl5!Q24</f>
        <v>105.12928237180073</v>
      </c>
      <c r="M24" s="11">
        <f>+Tbl3!AC24-Tbl5!S24</f>
        <v>383.71270323347693</v>
      </c>
      <c r="N24" s="11">
        <f>+Tbl3!AF24-Tbl5!U24</f>
        <v>648.6131910956381</v>
      </c>
      <c r="O24" s="11">
        <f>+Tbl3!AI24-Tbl5!W24</f>
        <v>221.91766213942697</v>
      </c>
      <c r="P24" s="11">
        <f>+Tbl3!AL24-Tbl5!Y24</f>
        <v>1476.6386466235151</v>
      </c>
    </row>
    <row r="25" spans="1:16" ht="12.75">
      <c r="A25" s="3" t="s">
        <v>38</v>
      </c>
      <c r="B25" s="10">
        <f>+Tbl3!B25-Tbl5!B25</f>
        <v>8550.474683462671</v>
      </c>
      <c r="C25" s="11">
        <f>+Tbl3!E25-Tbl5!C25</f>
        <v>191.80676712741032</v>
      </c>
      <c r="D25" s="11">
        <f>+Tbl3!H25-Tbl5!E25</f>
        <v>502.9004987209528</v>
      </c>
      <c r="E25" s="11">
        <f>+Tbl3!K25-Tbl5!G25</f>
        <v>3686.8358133235884</v>
      </c>
      <c r="F25" s="11">
        <f>+Tbl3!N25-Tbl5!I25</f>
        <v>182.62865710784843</v>
      </c>
      <c r="G25" s="11"/>
      <c r="H25" s="11">
        <f>+Tbl3!Q25-Tbl5!K25</f>
        <v>55.27356563984609</v>
      </c>
      <c r="I25" s="11"/>
      <c r="J25" s="11">
        <f>+Tbl3!T25-Tbl5!M25</f>
        <v>581.3480061910188</v>
      </c>
      <c r="K25" s="11">
        <f>+Tbl3!W25-Tbl5!O25</f>
        <v>113.12946537973733</v>
      </c>
      <c r="L25" s="11">
        <f>+Tbl3!Z25-Tbl5!Q25</f>
        <v>72.02307229304155</v>
      </c>
      <c r="M25" s="11">
        <f>+Tbl3!AC25-Tbl5!S25</f>
        <v>802.3098282422237</v>
      </c>
      <c r="N25" s="11">
        <f>+Tbl3!AF25-Tbl5!U25</f>
        <v>715.1773425911994</v>
      </c>
      <c r="O25" s="11">
        <f>+Tbl3!AI25-Tbl5!W25</f>
        <v>147.7524108428814</v>
      </c>
      <c r="P25" s="11">
        <f>+Tbl3!AL25-Tbl5!Y25</f>
        <v>1499.2892560029238</v>
      </c>
    </row>
    <row r="26" spans="1:16" ht="12.75">
      <c r="A26" s="3" t="s">
        <v>39</v>
      </c>
      <c r="B26" s="10">
        <f>+Tbl3!B26-Tbl5!B26</f>
        <v>8248.837933068375</v>
      </c>
      <c r="C26" s="11">
        <f>+Tbl3!E26-Tbl5!C26</f>
        <v>200.5556497047622</v>
      </c>
      <c r="D26" s="11">
        <f>+Tbl3!H26-Tbl5!E26</f>
        <v>537.7582862246061</v>
      </c>
      <c r="E26" s="11">
        <f>+Tbl3!K26-Tbl5!G26</f>
        <v>3630.4333778982923</v>
      </c>
      <c r="F26" s="11">
        <f>+Tbl3!N26-Tbl5!I26</f>
        <v>223.38173785775575</v>
      </c>
      <c r="G26" s="11"/>
      <c r="H26" s="11">
        <f>+Tbl3!Q26-Tbl5!K26</f>
        <v>21.289914904845357</v>
      </c>
      <c r="I26" s="11"/>
      <c r="J26" s="11">
        <f>+Tbl3!T26-Tbl5!M26</f>
        <v>601.7768686513273</v>
      </c>
      <c r="K26" s="11">
        <f>+Tbl3!W26-Tbl5!O26</f>
        <v>34.36587542961327</v>
      </c>
      <c r="L26" s="11">
        <f>+Tbl3!Z26-Tbl5!Q26</f>
        <v>63.87980076326042</v>
      </c>
      <c r="M26" s="11">
        <f>+Tbl3!AC26-Tbl5!S26</f>
        <v>521.5588813703188</v>
      </c>
      <c r="N26" s="11">
        <f>+Tbl3!AF26-Tbl5!U26</f>
        <v>574.7549349338158</v>
      </c>
      <c r="O26" s="11">
        <f>+Tbl3!AI26-Tbl5!W26</f>
        <v>224.53304862419895</v>
      </c>
      <c r="P26" s="11">
        <f>+Tbl3!AL26-Tbl5!Y26</f>
        <v>1614.5495567055782</v>
      </c>
    </row>
    <row r="27" spans="1:16" ht="12.75">
      <c r="A27" s="3" t="s">
        <v>40</v>
      </c>
      <c r="B27" s="10">
        <f>+Tbl3!B27-Tbl5!B27</f>
        <v>10393.517080158575</v>
      </c>
      <c r="C27" s="11">
        <f>+Tbl3!E27-Tbl5!C27</f>
        <v>159.20435606139165</v>
      </c>
      <c r="D27" s="11">
        <f>+Tbl3!H27-Tbl5!E27</f>
        <v>826.1474843345356</v>
      </c>
      <c r="E27" s="11">
        <f>+Tbl3!K27-Tbl5!G27</f>
        <v>4525.072529850402</v>
      </c>
      <c r="F27" s="11">
        <f>+Tbl3!N27-Tbl5!I27</f>
        <v>236.81663227868927</v>
      </c>
      <c r="G27" s="11"/>
      <c r="H27" s="11">
        <f>+Tbl3!Q27-Tbl5!K27</f>
        <v>48.290619966980216</v>
      </c>
      <c r="I27" s="11"/>
      <c r="J27" s="11">
        <f>+Tbl3!T27-Tbl5!M27</f>
        <v>1274.9356263761736</v>
      </c>
      <c r="K27" s="11">
        <f>+Tbl3!W27-Tbl5!O27</f>
        <v>44.572359590699925</v>
      </c>
      <c r="L27" s="11">
        <f>+Tbl3!Z27-Tbl5!Q27</f>
        <v>83.58579108490316</v>
      </c>
      <c r="M27" s="11">
        <f>+Tbl3!AC27-Tbl5!S27</f>
        <v>564.2245233847694</v>
      </c>
      <c r="N27" s="11">
        <f>+Tbl3!AF27-Tbl5!U27</f>
        <v>634.54934187633</v>
      </c>
      <c r="O27" s="11">
        <f>+Tbl3!AI27-Tbl5!W27</f>
        <v>288.24651114010084</v>
      </c>
      <c r="P27" s="11">
        <f>+Tbl3!AL27-Tbl5!Y27</f>
        <v>1707.8713042135978</v>
      </c>
    </row>
    <row r="28" spans="1:16" ht="12.75">
      <c r="A28" s="3" t="s">
        <v>41</v>
      </c>
      <c r="B28" s="10">
        <f>+Tbl3!B28-Tbl5!B28</f>
        <v>9552.30730634357</v>
      </c>
      <c r="C28" s="11">
        <f>+Tbl3!E28-Tbl5!C28</f>
        <v>422.4669056122078</v>
      </c>
      <c r="D28" s="11">
        <f>+Tbl3!H28-Tbl5!E28</f>
        <v>785.233650331549</v>
      </c>
      <c r="E28" s="11">
        <f>+Tbl3!K28-Tbl5!G28</f>
        <v>3909.74842132952</v>
      </c>
      <c r="F28" s="11">
        <f>+Tbl3!N28-Tbl5!I28</f>
        <v>163.56539173459294</v>
      </c>
      <c r="G28" s="11"/>
      <c r="H28" s="11">
        <f>+Tbl3!Q28-Tbl5!K28</f>
        <v>95.62408003008066</v>
      </c>
      <c r="I28" s="11"/>
      <c r="J28" s="11">
        <f>+Tbl3!T28-Tbl5!M28</f>
        <v>729.0578917386274</v>
      </c>
      <c r="K28" s="11">
        <f>+Tbl3!W28-Tbl5!O28</f>
        <v>59.63493295592633</v>
      </c>
      <c r="L28" s="11">
        <f>+Tbl3!Z28-Tbl5!Q28</f>
        <v>17.097892900541744</v>
      </c>
      <c r="M28" s="11">
        <f>+Tbl3!AC28-Tbl5!S28</f>
        <v>669.5316971857466</v>
      </c>
      <c r="N28" s="11">
        <f>+Tbl3!AF28-Tbl5!U28</f>
        <v>844.7181470047623</v>
      </c>
      <c r="O28" s="11">
        <f>+Tbl3!AI28-Tbl5!W28</f>
        <v>239.25931185620664</v>
      </c>
      <c r="P28" s="11">
        <f>+Tbl3!AL28-Tbl5!Y28</f>
        <v>1616.3689836638064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40" t="s">
        <v>121</v>
      </c>
      <c r="B30" s="10">
        <f>+Tbl3!B30-Tbl5!B30</f>
        <v>11494.09584503067</v>
      </c>
      <c r="C30" s="11">
        <f>+Tbl3!E30-Tbl5!C30</f>
        <v>298.5302605754301</v>
      </c>
      <c r="D30" s="11">
        <f>+Tbl3!H30-Tbl5!E30</f>
        <v>789.1767658531303</v>
      </c>
      <c r="E30" s="11">
        <f>+Tbl3!K30-Tbl5!G30</f>
        <v>5115.395127451078</v>
      </c>
      <c r="F30" s="11">
        <f>+Tbl3!N30-Tbl5!I30</f>
        <v>229.2973212613772</v>
      </c>
      <c r="G30" s="11"/>
      <c r="H30" s="11">
        <f>+Tbl3!Q30-Tbl5!K30</f>
        <v>83.79471862066922</v>
      </c>
      <c r="I30" s="11"/>
      <c r="J30" s="11">
        <f>+Tbl3!T30-Tbl5!M30</f>
        <v>1139.8729281126607</v>
      </c>
      <c r="K30" s="11">
        <f>+Tbl3!W30-Tbl5!O30</f>
        <v>67.93842058799841</v>
      </c>
      <c r="L30" s="11">
        <f>+Tbl3!Z30-Tbl5!Q30</f>
        <v>0.2691813461081901</v>
      </c>
      <c r="M30" s="11">
        <f>+Tbl3!AC30-Tbl5!S30</f>
        <v>502.47473902982557</v>
      </c>
      <c r="N30" s="11">
        <f>+Tbl3!AF30-Tbl5!U30</f>
        <v>707.2690634442513</v>
      </c>
      <c r="O30" s="11">
        <f>+Tbl3!AI30-Tbl5!W30</f>
        <v>205.42996821116688</v>
      </c>
      <c r="P30" s="11">
        <f>+Tbl3!AL30-Tbl5!Y30</f>
        <v>2354.6473505369745</v>
      </c>
    </row>
    <row r="31" spans="1:16" ht="12.75">
      <c r="A31" s="3" t="s">
        <v>43</v>
      </c>
      <c r="B31" s="10">
        <f>+Tbl3!B31-Tbl5!B31</f>
        <v>8716.544126035282</v>
      </c>
      <c r="C31" s="11">
        <f>+Tbl3!E31-Tbl5!C31</f>
        <v>301.6672391427087</v>
      </c>
      <c r="D31" s="11">
        <f>+Tbl3!H31-Tbl5!E31</f>
        <v>713.0470438270922</v>
      </c>
      <c r="E31" s="11">
        <f>+Tbl3!K31-Tbl5!G31</f>
        <v>3391.9780110602946</v>
      </c>
      <c r="F31" s="11">
        <f>+Tbl3!N31-Tbl5!I31</f>
        <v>235.38896712247703</v>
      </c>
      <c r="G31" s="11"/>
      <c r="H31" s="11">
        <f>+Tbl3!Q31-Tbl5!K31</f>
        <v>57.54955525777674</v>
      </c>
      <c r="I31" s="11"/>
      <c r="J31" s="11">
        <f>+Tbl3!T31-Tbl5!M31</f>
        <v>760.972435069303</v>
      </c>
      <c r="K31" s="11">
        <f>+Tbl3!W31-Tbl5!O31</f>
        <v>39.27082199912303</v>
      </c>
      <c r="L31" s="11">
        <f>+Tbl3!Z31-Tbl5!Q31</f>
        <v>64.65246864070787</v>
      </c>
      <c r="M31" s="11">
        <f>+Tbl3!AC31-Tbl5!S31</f>
        <v>567.1961768667156</v>
      </c>
      <c r="N31" s="11">
        <f>+Tbl3!AF31-Tbl5!U31</f>
        <v>717.388963185867</v>
      </c>
      <c r="O31" s="11">
        <f>+Tbl3!AI31-Tbl5!W31</f>
        <v>208.52545845796635</v>
      </c>
      <c r="P31" s="11">
        <f>+Tbl3!AL31-Tbl5!Y31</f>
        <v>1658.9069854052502</v>
      </c>
    </row>
    <row r="32" spans="1:16" ht="12.75">
      <c r="A32" s="3" t="s">
        <v>44</v>
      </c>
      <c r="B32" s="10">
        <f>+Tbl3!B32-Tbl5!B32</f>
        <v>8144.498036198217</v>
      </c>
      <c r="C32" s="11">
        <f>+Tbl3!E32-Tbl5!C32</f>
        <v>188.05398204650436</v>
      </c>
      <c r="D32" s="11">
        <f>+Tbl3!H32-Tbl5!E32</f>
        <v>511.73629027604375</v>
      </c>
      <c r="E32" s="11">
        <f>+Tbl3!K32-Tbl5!G32</f>
        <v>3606.6086019032114</v>
      </c>
      <c r="F32" s="11">
        <f>+Tbl3!N32-Tbl5!I32</f>
        <v>190.82984196986897</v>
      </c>
      <c r="G32" s="11"/>
      <c r="H32" s="11">
        <f>+Tbl3!Q32-Tbl5!K32</f>
        <v>100.12607037403566</v>
      </c>
      <c r="I32" s="11"/>
      <c r="J32" s="11">
        <f>+Tbl3!T32-Tbl5!M32</f>
        <v>633.6685263868927</v>
      </c>
      <c r="K32" s="11">
        <f>+Tbl3!W32-Tbl5!O32</f>
        <v>55.358954690209174</v>
      </c>
      <c r="L32" s="11">
        <f>+Tbl3!Z32-Tbl5!Q32</f>
        <v>66.25954218316448</v>
      </c>
      <c r="M32" s="11">
        <f>+Tbl3!AC32-Tbl5!S32</f>
        <v>623.8869335871667</v>
      </c>
      <c r="N32" s="11">
        <f>+Tbl3!AF32-Tbl5!U32</f>
        <v>655.9409822918885</v>
      </c>
      <c r="O32" s="11">
        <f>+Tbl3!AI32-Tbl5!W32</f>
        <v>175.88673289793365</v>
      </c>
      <c r="P32" s="11">
        <f>+Tbl3!AL32-Tbl5!Y32</f>
        <v>1336.1415775912978</v>
      </c>
    </row>
    <row r="33" spans="1:16" ht="12.75">
      <c r="A33" s="3" t="s">
        <v>45</v>
      </c>
      <c r="B33" s="10">
        <f>+Tbl3!B33-Tbl5!B33</f>
        <v>8305.96413248025</v>
      </c>
      <c r="C33" s="11">
        <f>+Tbl3!E33-Tbl5!C33</f>
        <v>195.42287248531824</v>
      </c>
      <c r="D33" s="11">
        <f>+Tbl3!H33-Tbl5!E33</f>
        <v>648.3023689830851</v>
      </c>
      <c r="E33" s="11">
        <f>+Tbl3!K33-Tbl5!G33</f>
        <v>3450.2216721038753</v>
      </c>
      <c r="F33" s="11">
        <f>+Tbl3!N33-Tbl5!I33</f>
        <v>183.52453090903145</v>
      </c>
      <c r="G33" s="11"/>
      <c r="H33" s="11">
        <f>+Tbl3!Q33-Tbl5!K33</f>
        <v>52.61663641453256</v>
      </c>
      <c r="I33" s="11"/>
      <c r="J33" s="11">
        <f>+Tbl3!T33-Tbl5!M33</f>
        <v>744.0423559355075</v>
      </c>
      <c r="K33" s="11">
        <f>+Tbl3!W33-Tbl5!O33</f>
        <v>63.722257437485034</v>
      </c>
      <c r="L33" s="11">
        <f>+Tbl3!Z33-Tbl5!Q33</f>
        <v>71.32901013984406</v>
      </c>
      <c r="M33" s="11">
        <f>+Tbl3!AC33-Tbl5!S33</f>
        <v>644.517259251322</v>
      </c>
      <c r="N33" s="11">
        <f>+Tbl3!AF33-Tbl5!U33</f>
        <v>654.9355719267081</v>
      </c>
      <c r="O33" s="11">
        <f>+Tbl3!AI33-Tbl5!W33</f>
        <v>185.94212917360036</v>
      </c>
      <c r="P33" s="11">
        <f>+Tbl3!AL33-Tbl5!Y33</f>
        <v>1411.3874677199406</v>
      </c>
    </row>
    <row r="34" spans="1:16" ht="12.75">
      <c r="A34" s="3" t="s">
        <v>46</v>
      </c>
      <c r="B34" s="10">
        <f>+Tbl3!B34-Tbl5!B34</f>
        <v>9247.43100041243</v>
      </c>
      <c r="C34" s="11">
        <f>+Tbl3!E34-Tbl5!C34</f>
        <v>240.83352520307707</v>
      </c>
      <c r="D34" s="11">
        <f>+Tbl3!H34-Tbl5!E34</f>
        <v>643.8959850807826</v>
      </c>
      <c r="E34" s="11">
        <f>+Tbl3!K34-Tbl5!G34</f>
        <v>3935.3221510929407</v>
      </c>
      <c r="F34" s="11">
        <f>+Tbl3!N34-Tbl5!I34</f>
        <v>236.768357630857</v>
      </c>
      <c r="G34" s="11"/>
      <c r="H34" s="11">
        <f>+Tbl3!Q34-Tbl5!K34</f>
        <v>135.81164487958827</v>
      </c>
      <c r="I34" s="11"/>
      <c r="J34" s="11">
        <f>+Tbl3!T34-Tbl5!M34</f>
        <v>652.1152186777127</v>
      </c>
      <c r="K34" s="11">
        <f>+Tbl3!W34-Tbl5!O34</f>
        <v>123.2880090376029</v>
      </c>
      <c r="L34" s="11">
        <f>+Tbl3!Z34-Tbl5!Q34</f>
        <v>84.5304785984543</v>
      </c>
      <c r="M34" s="11">
        <f>+Tbl3!AC34-Tbl5!S34</f>
        <v>737.0832929868919</v>
      </c>
      <c r="N34" s="11">
        <f>+Tbl3!AF34-Tbl5!U34</f>
        <v>707.1983682105905</v>
      </c>
      <c r="O34" s="11">
        <f>+Tbl3!AI34-Tbl5!W34</f>
        <v>404.4444169490918</v>
      </c>
      <c r="P34" s="11">
        <f>+Tbl3!AL34-Tbl5!Y34</f>
        <v>1346.1395520648412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47</v>
      </c>
      <c r="B36" s="10">
        <f>+Tbl3!B36-Tbl5!B36</f>
        <v>8628.092708117681</v>
      </c>
      <c r="C36" s="11">
        <f>+Tbl3!E36-Tbl5!C36</f>
        <v>223.54639891426862</v>
      </c>
      <c r="D36" s="11">
        <f>+Tbl3!H36-Tbl5!E36</f>
        <v>717.9721919352241</v>
      </c>
      <c r="E36" s="11">
        <f>+Tbl3!K36-Tbl5!G36</f>
        <v>3803.8479884065973</v>
      </c>
      <c r="F36" s="11">
        <f>+Tbl3!N36-Tbl5!I36</f>
        <v>177.40869505210128</v>
      </c>
      <c r="G36" s="11"/>
      <c r="H36" s="11">
        <f>+Tbl3!Q36-Tbl5!K36</f>
        <v>99.42221608814666</v>
      </c>
      <c r="I36" s="11"/>
      <c r="J36" s="11">
        <f>+Tbl3!T36-Tbl5!M36</f>
        <v>573.073638810296</v>
      </c>
      <c r="K36" s="11">
        <f>+Tbl3!W36-Tbl5!O36</f>
        <v>32.811181652980004</v>
      </c>
      <c r="L36" s="11">
        <f>+Tbl3!Z36-Tbl5!Q36</f>
        <v>0</v>
      </c>
      <c r="M36" s="11">
        <f>+Tbl3!AC36-Tbl5!S36</f>
        <v>369.9119867503968</v>
      </c>
      <c r="N36" s="11">
        <f>+Tbl3!AF36-Tbl5!U36</f>
        <v>718.047256918087</v>
      </c>
      <c r="O36" s="11">
        <f>+Tbl3!AI36-Tbl5!W36</f>
        <v>189.83295838796494</v>
      </c>
      <c r="P36" s="11">
        <f>+Tbl3!AL36-Tbl5!Y36</f>
        <v>1722.2181952016192</v>
      </c>
    </row>
    <row r="37" spans="1:16" ht="12.75">
      <c r="A37" s="3" t="s">
        <v>48</v>
      </c>
      <c r="B37" s="10">
        <f>+Tbl3!B37-Tbl5!B37</f>
        <v>8136.578151429282</v>
      </c>
      <c r="C37" s="11">
        <f>+Tbl3!E37-Tbl5!C37</f>
        <v>226.77494371364796</v>
      </c>
      <c r="D37" s="11">
        <f>+Tbl3!H37-Tbl5!E37</f>
        <v>632.6118245944876</v>
      </c>
      <c r="E37" s="11">
        <f>+Tbl3!K37-Tbl5!G37</f>
        <v>3688.515399996845</v>
      </c>
      <c r="F37" s="11">
        <f>+Tbl3!N37-Tbl5!I37</f>
        <v>302.08815262695623</v>
      </c>
      <c r="G37" s="11"/>
      <c r="H37" s="11">
        <f>+Tbl3!Q37-Tbl5!K37</f>
        <v>80.77740002731281</v>
      </c>
      <c r="I37" s="11"/>
      <c r="J37" s="11">
        <f>+Tbl3!T37-Tbl5!M37</f>
        <v>589.6285194488169</v>
      </c>
      <c r="K37" s="11">
        <f>+Tbl3!W37-Tbl5!O37</f>
        <v>33.167432356422616</v>
      </c>
      <c r="L37" s="11">
        <f>+Tbl3!Z37-Tbl5!Q37</f>
        <v>6.555147920117716</v>
      </c>
      <c r="M37" s="11">
        <f>+Tbl3!AC37-Tbl5!S37</f>
        <v>325.61586028985636</v>
      </c>
      <c r="N37" s="11">
        <f>+Tbl3!AF37-Tbl5!U37</f>
        <v>676.9966578019859</v>
      </c>
      <c r="O37" s="11">
        <f>+Tbl3!AI37-Tbl5!W37</f>
        <v>246.16333733584884</v>
      </c>
      <c r="P37" s="11">
        <f>+Tbl3!AL37-Tbl5!Y37</f>
        <v>1327.6834753169844</v>
      </c>
    </row>
    <row r="38" spans="1:16" ht="12.75">
      <c r="A38" s="3" t="s">
        <v>49</v>
      </c>
      <c r="B38" s="10">
        <f>+Tbl3!B38-Tbl5!B38</f>
        <v>8473.03632418783</v>
      </c>
      <c r="C38" s="11">
        <f>+Tbl3!E38-Tbl5!C38</f>
        <v>231.7658691114176</v>
      </c>
      <c r="D38" s="11">
        <f>+Tbl3!H38-Tbl5!E38</f>
        <v>704.0304692885873</v>
      </c>
      <c r="E38" s="11">
        <f>+Tbl3!K38-Tbl5!G38</f>
        <v>3764.6146725460685</v>
      </c>
      <c r="F38" s="11">
        <f>+Tbl3!N38-Tbl5!I38</f>
        <v>222.74126897956603</v>
      </c>
      <c r="G38" s="11"/>
      <c r="H38" s="11">
        <f>+Tbl3!Q38-Tbl5!K38</f>
        <v>62.46643361678909</v>
      </c>
      <c r="I38" s="11"/>
      <c r="J38" s="11">
        <f>+Tbl3!T38-Tbl5!M38</f>
        <v>702.3960393576165</v>
      </c>
      <c r="K38" s="11">
        <f>+Tbl3!W38-Tbl5!O38</f>
        <v>76.93285904986735</v>
      </c>
      <c r="L38" s="11">
        <f>+Tbl3!Z38-Tbl5!Q38</f>
        <v>72.9632134310321</v>
      </c>
      <c r="M38" s="11">
        <f>+Tbl3!AC38-Tbl5!S38</f>
        <v>432.33688771327786</v>
      </c>
      <c r="N38" s="11">
        <f>+Tbl3!AF38-Tbl5!U38</f>
        <v>599.8971421899016</v>
      </c>
      <c r="O38" s="11">
        <f>+Tbl3!AI38-Tbl5!W38</f>
        <v>132.51284620723845</v>
      </c>
      <c r="P38" s="11">
        <f>+Tbl3!AL38-Tbl5!Y38</f>
        <v>1470.37862269647</v>
      </c>
    </row>
    <row r="39" spans="1:16" ht="12.75">
      <c r="A39" s="8" t="s">
        <v>50</v>
      </c>
      <c r="B39" s="31">
        <f>+Tbl3!B39-Tbl5!B39</f>
        <v>10458.395002238594</v>
      </c>
      <c r="C39" s="31">
        <f>+Tbl3!E39-Tbl5!C39</f>
        <v>180.52079314610066</v>
      </c>
      <c r="D39" s="31">
        <f>+Tbl3!H39-Tbl5!E39</f>
        <v>792.2128184308577</v>
      </c>
      <c r="E39" s="31">
        <f>+Tbl3!K39-Tbl5!G39</f>
        <v>4772.86473110283</v>
      </c>
      <c r="F39" s="31">
        <f>+Tbl3!N39-Tbl5!I39</f>
        <v>302.9844026741742</v>
      </c>
      <c r="G39" s="31"/>
      <c r="H39" s="31">
        <f>+Tbl3!Q39-Tbl5!K39</f>
        <v>143.10554185416493</v>
      </c>
      <c r="I39" s="31"/>
      <c r="J39" s="31">
        <f>+Tbl3!T39-Tbl5!M39</f>
        <v>893.5394015738473</v>
      </c>
      <c r="K39" s="31">
        <f>+Tbl3!W39-Tbl5!O39</f>
        <v>32.238676875678216</v>
      </c>
      <c r="L39" s="31">
        <f>+Tbl3!Z39-Tbl5!Q39</f>
        <v>97.08403463374286</v>
      </c>
      <c r="M39" s="31">
        <f>+Tbl3!AC39-Tbl5!S39</f>
        <v>634.1672739966156</v>
      </c>
      <c r="N39" s="31">
        <f>+Tbl3!AF39-Tbl5!U39</f>
        <v>826.2293734206513</v>
      </c>
      <c r="O39" s="31">
        <f>+Tbl3!AI39-Tbl5!W39</f>
        <v>114.48681201101846</v>
      </c>
      <c r="P39" s="31">
        <f>+Tbl3!AL39-Tbl5!Y39</f>
        <v>1668.9611425189141</v>
      </c>
    </row>
    <row r="40" ht="12.75">
      <c r="A40" s="3" t="s">
        <v>179</v>
      </c>
    </row>
  </sheetData>
  <sheetProtection password="CAF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rintOptions horizontalCentered="1"/>
  <pageMargins left="0.59" right="0.68" top="0.87" bottom="0.88" header="0.67" footer="0.5"/>
  <pageSetup fitToHeight="1" fitToWidth="1" horizontalDpi="600" verticalDpi="600" orientation="landscape" scale="87" r:id="rId1"/>
  <headerFooter alignWithMargins="0">
    <oddFooter>&amp;L&amp;"Arial,Italic"&amp;9MSDE-DBS     10  / 2007&amp;C- 6 -&amp;R&amp;"Arial,Italic"&amp;9Selected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workbookViewId="0" topLeftCell="A1">
      <selection activeCell="AH10" sqref="AH10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1.28125" style="0" bestFit="1" customWidth="1"/>
    <col min="34" max="34" width="12.8515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25" t="s">
        <v>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ht="12.75">
      <c r="R2" s="48"/>
    </row>
    <row r="3" spans="1:34" ht="12.75">
      <c r="A3" s="225" t="s">
        <v>184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W3" t="s">
        <v>159</v>
      </c>
      <c r="AC3" t="s">
        <v>157</v>
      </c>
      <c r="AH3" t="s">
        <v>158</v>
      </c>
    </row>
    <row r="4" spans="1:26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N4" t="s">
        <v>142</v>
      </c>
      <c r="R4" s="224" t="s">
        <v>195</v>
      </c>
      <c r="S4" s="224"/>
      <c r="T4" s="224"/>
      <c r="U4" s="224"/>
      <c r="W4" s="224" t="s">
        <v>135</v>
      </c>
      <c r="X4" s="224"/>
      <c r="Y4" s="224"/>
      <c r="Z4" s="224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35" t="s">
        <v>124</v>
      </c>
      <c r="S5" s="235"/>
      <c r="T5" s="235"/>
      <c r="U5" s="235"/>
      <c r="W5" s="235" t="s">
        <v>136</v>
      </c>
      <c r="X5" s="235"/>
      <c r="Y5" s="235"/>
      <c r="Z5" s="235"/>
      <c r="AH5" s="235" t="s">
        <v>155</v>
      </c>
      <c r="AI5" s="235"/>
      <c r="AJ5" s="235"/>
      <c r="AK5" s="235"/>
    </row>
    <row r="6" spans="1:37" ht="15" customHeight="1" thickTop="1">
      <c r="A6" s="3" t="s">
        <v>86</v>
      </c>
      <c r="R6" s="112" t="s">
        <v>53</v>
      </c>
      <c r="S6" s="112"/>
      <c r="T6" s="112" t="s">
        <v>125</v>
      </c>
      <c r="U6" s="112" t="s">
        <v>8</v>
      </c>
      <c r="W6" s="134" t="s">
        <v>53</v>
      </c>
      <c r="X6" s="134"/>
      <c r="Y6" s="134"/>
      <c r="Z6" s="134"/>
      <c r="AC6" s="227" t="s">
        <v>156</v>
      </c>
      <c r="AD6" s="227"/>
      <c r="AE6" s="227"/>
      <c r="AF6" s="227"/>
      <c r="AH6" s="112" t="s">
        <v>53</v>
      </c>
      <c r="AI6" s="112"/>
      <c r="AJ6" s="112" t="s">
        <v>125</v>
      </c>
      <c r="AK6" s="112" t="s">
        <v>8</v>
      </c>
    </row>
    <row r="7" spans="1:37" ht="13.5" thickBot="1">
      <c r="A7" t="s">
        <v>11</v>
      </c>
      <c r="B7" s="227" t="s">
        <v>92</v>
      </c>
      <c r="C7" s="227"/>
      <c r="D7" s="227"/>
      <c r="E7" s="6"/>
      <c r="F7" s="227" t="s">
        <v>93</v>
      </c>
      <c r="G7" s="227"/>
      <c r="H7" s="227"/>
      <c r="I7" s="6"/>
      <c r="J7" s="227" t="s">
        <v>94</v>
      </c>
      <c r="K7" s="227"/>
      <c r="L7" s="227"/>
      <c r="N7" s="222" t="s">
        <v>136</v>
      </c>
      <c r="O7" s="222" t="s">
        <v>93</v>
      </c>
      <c r="P7" s="222" t="s">
        <v>137</v>
      </c>
      <c r="R7" s="112" t="s">
        <v>126</v>
      </c>
      <c r="S7" s="112"/>
      <c r="T7" s="112" t="s">
        <v>127</v>
      </c>
      <c r="U7" s="112" t="s">
        <v>128</v>
      </c>
      <c r="W7" s="112" t="s">
        <v>128</v>
      </c>
      <c r="X7" s="112" t="s">
        <v>132</v>
      </c>
      <c r="Y7" s="112" t="s">
        <v>125</v>
      </c>
      <c r="Z7" s="112"/>
      <c r="AC7" s="234" t="s">
        <v>136</v>
      </c>
      <c r="AD7" s="234"/>
      <c r="AE7" s="234"/>
      <c r="AF7" s="234"/>
      <c r="AH7" s="112" t="s">
        <v>126</v>
      </c>
      <c r="AI7" s="112"/>
      <c r="AJ7" s="112" t="s">
        <v>127</v>
      </c>
      <c r="AK7" s="112" t="s">
        <v>128</v>
      </c>
    </row>
    <row r="8" spans="1:37" ht="13.5" thickBot="1">
      <c r="A8" s="4" t="s">
        <v>87</v>
      </c>
      <c r="B8" s="63" t="s">
        <v>153</v>
      </c>
      <c r="C8" s="63" t="s">
        <v>154</v>
      </c>
      <c r="D8" s="63" t="s">
        <v>160</v>
      </c>
      <c r="E8" s="63"/>
      <c r="F8" s="63" t="s">
        <v>153</v>
      </c>
      <c r="G8" s="63" t="s">
        <v>154</v>
      </c>
      <c r="H8" s="63" t="s">
        <v>160</v>
      </c>
      <c r="I8" s="113"/>
      <c r="J8" s="63" t="s">
        <v>153</v>
      </c>
      <c r="K8" s="63" t="s">
        <v>154</v>
      </c>
      <c r="L8" s="63" t="s">
        <v>160</v>
      </c>
      <c r="M8" s="64"/>
      <c r="N8" s="222"/>
      <c r="O8" s="222"/>
      <c r="P8" s="222"/>
      <c r="Q8" s="64"/>
      <c r="R8" s="135" t="s">
        <v>129</v>
      </c>
      <c r="S8" s="136" t="s">
        <v>93</v>
      </c>
      <c r="T8" s="137" t="s">
        <v>130</v>
      </c>
      <c r="U8" s="135" t="s">
        <v>131</v>
      </c>
      <c r="W8" s="135" t="s">
        <v>131</v>
      </c>
      <c r="X8" s="135" t="s">
        <v>133</v>
      </c>
      <c r="Y8" s="135" t="s">
        <v>134</v>
      </c>
      <c r="Z8" s="135" t="s">
        <v>8</v>
      </c>
      <c r="AC8" s="154" t="s">
        <v>138</v>
      </c>
      <c r="AD8" s="154" t="s">
        <v>139</v>
      </c>
      <c r="AE8" s="155" t="s">
        <v>140</v>
      </c>
      <c r="AF8" s="154" t="s">
        <v>141</v>
      </c>
      <c r="AH8" s="135" t="s">
        <v>129</v>
      </c>
      <c r="AI8" s="136" t="s">
        <v>93</v>
      </c>
      <c r="AJ8" s="137" t="s">
        <v>130</v>
      </c>
      <c r="AK8" s="135" t="s">
        <v>131</v>
      </c>
    </row>
    <row r="9" spans="1:37" s="58" customFormat="1" ht="12.75">
      <c r="A9" s="77" t="s">
        <v>52</v>
      </c>
      <c r="B9" s="114">
        <v>236.5</v>
      </c>
      <c r="C9" s="115">
        <v>252.97688725307032</v>
      </c>
      <c r="D9" s="117">
        <f>N9/Tbl11!C9</f>
        <v>268.3126203364801</v>
      </c>
      <c r="E9" s="61"/>
      <c r="F9" s="114">
        <v>73.73</v>
      </c>
      <c r="G9" s="115">
        <v>68.0153810067986</v>
      </c>
      <c r="H9" s="118">
        <f>O9/Tbl11!C9</f>
        <v>73.04267293470575</v>
      </c>
      <c r="I9" s="61"/>
      <c r="J9" s="116">
        <v>12.98</v>
      </c>
      <c r="K9" s="115">
        <v>16.371416682588954</v>
      </c>
      <c r="L9" s="118">
        <f>P9/Tbl11!C9</f>
        <v>24.285983786314993</v>
      </c>
      <c r="N9" s="125">
        <f>SUM(N11:N38)</f>
        <v>225699260.67000002</v>
      </c>
      <c r="O9" s="125">
        <f>SUM(O11:O38)</f>
        <v>61442049.42</v>
      </c>
      <c r="P9" s="125">
        <f>SUM(P11:P38)</f>
        <v>20428888.430000003</v>
      </c>
      <c r="R9" s="125">
        <f>SUM(R11:R38)</f>
        <v>210209860.38</v>
      </c>
      <c r="S9" s="125">
        <f>SUM(S11:S38)</f>
        <v>59866854.599999994</v>
      </c>
      <c r="T9" s="125">
        <f>SUM(T11:T38)</f>
        <v>20384570</v>
      </c>
      <c r="U9" s="125">
        <f>R9-S9-T9</f>
        <v>129958435.78</v>
      </c>
      <c r="W9" s="93">
        <f>SUM(W11:W38)</f>
        <v>15489400.289999997</v>
      </c>
      <c r="X9" s="93">
        <f>SUM(X11:X38)</f>
        <v>1575194.82</v>
      </c>
      <c r="Y9" s="93">
        <f>SUM(Y11:Y38)</f>
        <v>44318.43</v>
      </c>
      <c r="Z9" s="93">
        <f>SUM(Z11:Z38)</f>
        <v>13869887.04</v>
      </c>
      <c r="AC9" s="156">
        <f>SUM(AC11:AC38)</f>
        <v>435938.30000000005</v>
      </c>
      <c r="AD9" s="156">
        <f>SUM(AD11:AD38)</f>
        <v>59298.7</v>
      </c>
      <c r="AE9" s="156">
        <f>SUM(AE11:AE38)</f>
        <v>0</v>
      </c>
      <c r="AF9" s="156">
        <f>SUM(AF11:AF38)</f>
        <v>376639.6000000001</v>
      </c>
      <c r="AH9" s="125">
        <f>SUM(AI9:AK9)</f>
        <v>210645798.68000004</v>
      </c>
      <c r="AI9" s="159">
        <f>SUM(AI11:AI38)</f>
        <v>59926153.300000004</v>
      </c>
      <c r="AJ9" s="159">
        <f>SUM(AJ11:AJ38)</f>
        <v>20384570</v>
      </c>
      <c r="AK9" s="159">
        <f>SUM(AK11:AK38)</f>
        <v>130335075.38000003</v>
      </c>
    </row>
    <row r="10" spans="5:37" ht="12.75">
      <c r="E10" s="2"/>
      <c r="G10" s="33"/>
      <c r="I10" s="2"/>
      <c r="R10" s="125"/>
      <c r="S10" s="125"/>
      <c r="T10" s="125"/>
      <c r="U10" s="125"/>
      <c r="W10" s="123"/>
      <c r="X10" s="123"/>
      <c r="Y10" s="123"/>
      <c r="Z10" s="123"/>
      <c r="AC10" s="157"/>
      <c r="AD10" s="157"/>
      <c r="AE10" s="158"/>
      <c r="AF10" s="157"/>
      <c r="AH10" s="125"/>
      <c r="AI10" s="125"/>
      <c r="AJ10" s="125"/>
      <c r="AK10" s="125"/>
    </row>
    <row r="11" spans="1:37" ht="12.75">
      <c r="A11" s="3" t="s">
        <v>28</v>
      </c>
      <c r="B11" s="185">
        <v>345.31</v>
      </c>
      <c r="C11" s="169">
        <v>284.1038092211182</v>
      </c>
      <c r="D11" s="117">
        <f>N11/Tbl11!C11</f>
        <v>267.80195225475387</v>
      </c>
      <c r="E11" s="65"/>
      <c r="F11" s="118">
        <v>173.76</v>
      </c>
      <c r="G11" s="169">
        <v>103.0422708397376</v>
      </c>
      <c r="H11" s="118">
        <f>O11/Tbl11!C11</f>
        <v>24.983560515673997</v>
      </c>
      <c r="I11" s="65"/>
      <c r="J11" s="118">
        <v>5.4</v>
      </c>
      <c r="K11" s="163">
        <v>1.458560196739419</v>
      </c>
      <c r="L11" s="118">
        <f>P11/Tbl11!C11</f>
        <v>9.241318326276778</v>
      </c>
      <c r="N11" s="48">
        <f aca="true" t="shared" si="0" ref="N11:P15">R11+W11</f>
        <v>2536379.0699999994</v>
      </c>
      <c r="O11" s="48">
        <f t="shared" si="0"/>
        <v>236621.8</v>
      </c>
      <c r="P11" s="48">
        <f t="shared" si="0"/>
        <v>87525.45</v>
      </c>
      <c r="R11" s="125">
        <f>S11+T11+U11</f>
        <v>2368336.0199999996</v>
      </c>
      <c r="S11" s="93">
        <f aca="true" t="shared" si="1" ref="S11:U15">AI11-AD11</f>
        <v>236621.8</v>
      </c>
      <c r="T11" s="93">
        <f t="shared" si="1"/>
        <v>87525.45</v>
      </c>
      <c r="U11" s="125">
        <f t="shared" si="1"/>
        <v>2044188.7699999998</v>
      </c>
      <c r="W11" s="125">
        <f>X11+Y11+Z11</f>
        <v>168043.05</v>
      </c>
      <c r="X11" s="125">
        <v>0</v>
      </c>
      <c r="Y11" s="125">
        <v>0</v>
      </c>
      <c r="Z11" s="125">
        <v>168043.05</v>
      </c>
      <c r="AC11" s="125">
        <f>AD11+AE11+AF11</f>
        <v>22822.37</v>
      </c>
      <c r="AD11" s="125">
        <v>0</v>
      </c>
      <c r="AE11" s="125">
        <v>0</v>
      </c>
      <c r="AF11" s="125">
        <v>22822.37</v>
      </c>
      <c r="AG11" s="166"/>
      <c r="AH11" s="125">
        <f>SUM(AI11:AK11)</f>
        <v>2391158.3899999997</v>
      </c>
      <c r="AI11" s="124">
        <v>236621.8</v>
      </c>
      <c r="AJ11" s="162">
        <v>87525.45</v>
      </c>
      <c r="AK11" s="125">
        <v>2067011.14</v>
      </c>
    </row>
    <row r="12" spans="1:37" ht="12.75">
      <c r="A12" s="3" t="s">
        <v>29</v>
      </c>
      <c r="B12" s="117">
        <v>277.41</v>
      </c>
      <c r="C12" s="169">
        <v>266.5390781541143</v>
      </c>
      <c r="D12" s="117">
        <f>N12/Tbl11!C12</f>
        <v>210.3739975305866</v>
      </c>
      <c r="E12" s="65"/>
      <c r="F12" s="118">
        <v>112.74</v>
      </c>
      <c r="G12" s="169">
        <v>100.81473162485212</v>
      </c>
      <c r="H12" s="118">
        <f>O12/Tbl11!C12</f>
        <v>15.393509391296597</v>
      </c>
      <c r="I12" s="65"/>
      <c r="J12" s="118">
        <v>15.17</v>
      </c>
      <c r="K12" s="163">
        <v>12.991847851458166</v>
      </c>
      <c r="L12" s="118">
        <f>P12/Tbl11!C12</f>
        <v>13.062684869473841</v>
      </c>
      <c r="N12" s="48">
        <f t="shared" si="0"/>
        <v>15171932.21</v>
      </c>
      <c r="O12" s="48">
        <f t="shared" si="0"/>
        <v>1110162.3</v>
      </c>
      <c r="P12" s="48">
        <f t="shared" si="0"/>
        <v>942065.9</v>
      </c>
      <c r="R12" s="125">
        <f>S12+T12+U12</f>
        <v>13649630.21</v>
      </c>
      <c r="S12" s="93">
        <f t="shared" si="1"/>
        <v>1109078.8</v>
      </c>
      <c r="T12" s="93">
        <f t="shared" si="1"/>
        <v>942065.9</v>
      </c>
      <c r="U12" s="125">
        <f t="shared" si="1"/>
        <v>11598485.510000002</v>
      </c>
      <c r="W12" s="125">
        <f>X12+Y12+Z12</f>
        <v>1522302</v>
      </c>
      <c r="X12" s="125">
        <v>1083.5</v>
      </c>
      <c r="Y12" s="125">
        <v>0</v>
      </c>
      <c r="Z12" s="125">
        <v>1521218.5</v>
      </c>
      <c r="AC12" s="125">
        <f>AD12+AE12+AF12</f>
        <v>0</v>
      </c>
      <c r="AD12" s="125">
        <v>0</v>
      </c>
      <c r="AE12" s="125">
        <v>0</v>
      </c>
      <c r="AF12" s="125">
        <v>0</v>
      </c>
      <c r="AG12" s="166"/>
      <c r="AH12" s="125">
        <f>SUM(AI12:AK12)</f>
        <v>13649630.21</v>
      </c>
      <c r="AI12" s="124">
        <v>1109078.8</v>
      </c>
      <c r="AJ12" s="162">
        <v>942065.9</v>
      </c>
      <c r="AK12" s="125">
        <v>11598485.510000002</v>
      </c>
    </row>
    <row r="13" spans="1:37" ht="12.75">
      <c r="A13" s="3" t="s">
        <v>51</v>
      </c>
      <c r="B13" s="117">
        <v>240.32</v>
      </c>
      <c r="C13" s="169">
        <v>357.2061610688637</v>
      </c>
      <c r="D13" s="117">
        <f>N13/Tbl11!C13</f>
        <v>296.9106355704742</v>
      </c>
      <c r="E13" s="65"/>
      <c r="F13" s="118">
        <v>74.67</v>
      </c>
      <c r="G13" s="169">
        <v>148.12104534991826</v>
      </c>
      <c r="H13" s="118">
        <f>O13/Tbl11!C13</f>
        <v>158.67827505540137</v>
      </c>
      <c r="I13" s="65"/>
      <c r="J13" s="118">
        <v>5.06</v>
      </c>
      <c r="K13" s="163">
        <v>0</v>
      </c>
      <c r="L13" s="118">
        <f>P13/Tbl11!C13</f>
        <v>0.03223244705075503</v>
      </c>
      <c r="N13" s="48">
        <f t="shared" si="0"/>
        <v>24806690.61</v>
      </c>
      <c r="O13" s="48">
        <f t="shared" si="0"/>
        <v>13257466.74</v>
      </c>
      <c r="P13" s="48">
        <f t="shared" si="0"/>
        <v>2693</v>
      </c>
      <c r="R13" s="125">
        <f>S13+T13+U13</f>
        <v>24493800.97</v>
      </c>
      <c r="S13" s="93">
        <f t="shared" si="1"/>
        <v>13241616.23</v>
      </c>
      <c r="T13" s="93">
        <f t="shared" si="1"/>
        <v>0</v>
      </c>
      <c r="U13" s="125">
        <f t="shared" si="1"/>
        <v>11252184.739999998</v>
      </c>
      <c r="W13" s="125">
        <f>X13+Y13+Z13</f>
        <v>312889.64</v>
      </c>
      <c r="X13" s="125">
        <v>15850.51</v>
      </c>
      <c r="Y13" s="125">
        <v>2693</v>
      </c>
      <c r="Z13" s="125">
        <v>294346.13</v>
      </c>
      <c r="AC13" s="125">
        <f>AD13+AE13+AF13</f>
        <v>0</v>
      </c>
      <c r="AD13" s="125">
        <v>0</v>
      </c>
      <c r="AE13" s="125">
        <v>0</v>
      </c>
      <c r="AF13" s="125">
        <v>0</v>
      </c>
      <c r="AG13" s="166"/>
      <c r="AH13" s="125">
        <f>SUM(AI13:AK13)</f>
        <v>24493800.97</v>
      </c>
      <c r="AI13" s="124">
        <v>13241616.23</v>
      </c>
      <c r="AJ13" s="162">
        <v>0</v>
      </c>
      <c r="AK13" s="125">
        <v>11252184.739999998</v>
      </c>
    </row>
    <row r="14" spans="1:37" ht="12.75">
      <c r="A14" s="3" t="s">
        <v>30</v>
      </c>
      <c r="B14" s="117">
        <v>237.22</v>
      </c>
      <c r="C14" s="169">
        <v>249.49397001090423</v>
      </c>
      <c r="D14" s="117">
        <f>N14/Tbl11!C14</f>
        <v>243.3785680909017</v>
      </c>
      <c r="E14" s="65"/>
      <c r="F14" s="118">
        <v>51.28339824960005</v>
      </c>
      <c r="G14" s="169">
        <v>45.25552455244452</v>
      </c>
      <c r="H14" s="118">
        <f>O14/Tbl11!C14</f>
        <v>46.016145928673495</v>
      </c>
      <c r="I14" s="65"/>
      <c r="J14" s="118">
        <v>21.15</v>
      </c>
      <c r="K14" s="163">
        <v>20.785861381377458</v>
      </c>
      <c r="L14" s="118">
        <f>P14/Tbl11!C14</f>
        <v>36.5820981391191</v>
      </c>
      <c r="N14" s="48">
        <f t="shared" si="0"/>
        <v>25451316.4</v>
      </c>
      <c r="O14" s="48">
        <f t="shared" si="0"/>
        <v>4812138.96</v>
      </c>
      <c r="P14" s="48">
        <f t="shared" si="0"/>
        <v>3825573.31</v>
      </c>
      <c r="R14" s="125">
        <f>S14+T14+U14</f>
        <v>23782141.52</v>
      </c>
      <c r="S14" s="93">
        <f t="shared" si="1"/>
        <v>4619705.37</v>
      </c>
      <c r="T14" s="93">
        <f t="shared" si="1"/>
        <v>3825573.31</v>
      </c>
      <c r="U14" s="125">
        <f t="shared" si="1"/>
        <v>15336862.84</v>
      </c>
      <c r="W14" s="125">
        <f>X14+Y14+Z14</f>
        <v>1669174.8800000001</v>
      </c>
      <c r="X14" s="93">
        <v>192433.59</v>
      </c>
      <c r="Y14" s="125">
        <v>0</v>
      </c>
      <c r="Z14" s="125">
        <v>1476741.29</v>
      </c>
      <c r="AC14" s="125">
        <f>AD14+AE14+AF14</f>
        <v>6986.22</v>
      </c>
      <c r="AD14" s="125">
        <v>0</v>
      </c>
      <c r="AE14" s="125">
        <v>0</v>
      </c>
      <c r="AF14" s="125">
        <v>6986.22</v>
      </c>
      <c r="AG14" s="166"/>
      <c r="AH14" s="125">
        <f>SUM(AI14:AK14)</f>
        <v>23789127.740000002</v>
      </c>
      <c r="AI14" s="124">
        <v>4619705.37</v>
      </c>
      <c r="AJ14" s="162">
        <v>3825573.31</v>
      </c>
      <c r="AK14" s="125">
        <v>15343849.06</v>
      </c>
    </row>
    <row r="15" spans="1:37" ht="12.75">
      <c r="A15" s="3" t="s">
        <v>31</v>
      </c>
      <c r="B15" s="117">
        <v>209.34</v>
      </c>
      <c r="C15" s="169">
        <v>193.23723719939792</v>
      </c>
      <c r="D15" s="117">
        <f>N15/Tbl11!C15</f>
        <v>189.68616778162752</v>
      </c>
      <c r="E15" s="65"/>
      <c r="F15" s="118">
        <v>61.21</v>
      </c>
      <c r="G15" s="169">
        <v>49.95977785125983</v>
      </c>
      <c r="H15" s="118">
        <f>O15/Tbl11!C15</f>
        <v>57.68169395083885</v>
      </c>
      <c r="I15" s="65"/>
      <c r="J15" s="118">
        <v>19.55</v>
      </c>
      <c r="K15" s="163">
        <v>14.739309882281995</v>
      </c>
      <c r="L15" s="118">
        <f>P15/Tbl11!C15</f>
        <v>14.148898926735844</v>
      </c>
      <c r="N15" s="48">
        <f t="shared" si="0"/>
        <v>3198731.17</v>
      </c>
      <c r="O15" s="48">
        <f t="shared" si="0"/>
        <v>972702.62</v>
      </c>
      <c r="P15" s="48">
        <f t="shared" si="0"/>
        <v>238596.86</v>
      </c>
      <c r="R15" s="125">
        <f>S15+T15+U15</f>
        <v>2855922.79</v>
      </c>
      <c r="S15" s="93">
        <f t="shared" si="1"/>
        <v>920266.62</v>
      </c>
      <c r="T15" s="93">
        <f t="shared" si="1"/>
        <v>238596.86</v>
      </c>
      <c r="U15" s="125">
        <f t="shared" si="1"/>
        <v>1697059.31</v>
      </c>
      <c r="W15" s="125">
        <f>X15+Y15+Z15</f>
        <v>342808.38</v>
      </c>
      <c r="X15" s="127">
        <v>52436</v>
      </c>
      <c r="Y15" s="125">
        <v>0</v>
      </c>
      <c r="Z15" s="125">
        <v>290372.38</v>
      </c>
      <c r="AC15" s="125">
        <f>AD15+AE15+AF15</f>
        <v>11292.46</v>
      </c>
      <c r="AD15" s="125">
        <v>0</v>
      </c>
      <c r="AE15" s="125">
        <v>0</v>
      </c>
      <c r="AF15" s="125">
        <v>11292.46</v>
      </c>
      <c r="AG15" s="166"/>
      <c r="AH15" s="125">
        <f>SUM(AI15:AK15)</f>
        <v>2867215.25</v>
      </c>
      <c r="AI15" s="124">
        <v>920266.62</v>
      </c>
      <c r="AJ15" s="162">
        <v>238596.86</v>
      </c>
      <c r="AK15" s="125">
        <v>1708351.77</v>
      </c>
    </row>
    <row r="16" spans="2:37" ht="12.75">
      <c r="B16" s="117"/>
      <c r="C16" s="169"/>
      <c r="D16" s="117"/>
      <c r="E16" s="33"/>
      <c r="F16" s="119"/>
      <c r="G16" s="169"/>
      <c r="H16" s="119"/>
      <c r="I16" s="33"/>
      <c r="J16" s="119"/>
      <c r="L16" s="119"/>
      <c r="R16" s="125"/>
      <c r="S16" s="125"/>
      <c r="T16" s="125"/>
      <c r="U16" s="125"/>
      <c r="W16" s="125"/>
      <c r="X16" s="122"/>
      <c r="Y16" s="125"/>
      <c r="Z16" s="125"/>
      <c r="AC16" s="125"/>
      <c r="AD16" s="125"/>
      <c r="AE16" s="125"/>
      <c r="AF16" s="125"/>
      <c r="AG16" s="166"/>
      <c r="AH16" s="125"/>
      <c r="AI16" s="125"/>
      <c r="AJ16" s="125"/>
      <c r="AK16" s="125"/>
    </row>
    <row r="17" spans="1:37" ht="12.75">
      <c r="A17" s="3" t="s">
        <v>32</v>
      </c>
      <c r="B17" s="117">
        <v>233.22</v>
      </c>
      <c r="C17" s="169">
        <v>175.9760629532577</v>
      </c>
      <c r="D17" s="117">
        <f>N17/Tbl11!C17</f>
        <v>212.07326033008292</v>
      </c>
      <c r="E17" s="65"/>
      <c r="F17" s="118">
        <v>19.58</v>
      </c>
      <c r="G17" s="169">
        <v>13.258145910775577</v>
      </c>
      <c r="H17" s="118">
        <f>O17/Tbl11!C17</f>
        <v>49.97839977121138</v>
      </c>
      <c r="I17" s="65"/>
      <c r="J17" s="118">
        <v>18.01</v>
      </c>
      <c r="K17" s="163">
        <v>17.319899376142413</v>
      </c>
      <c r="L17" s="118">
        <f>P17/Tbl11!C17</f>
        <v>15.149269813740233</v>
      </c>
      <c r="N17" s="48">
        <f aca="true" t="shared" si="2" ref="N17:P21">R17+W17</f>
        <v>1149405.26</v>
      </c>
      <c r="O17" s="48">
        <f t="shared" si="2"/>
        <v>270875.43</v>
      </c>
      <c r="P17" s="48">
        <f t="shared" si="2"/>
        <v>82106.77</v>
      </c>
      <c r="R17" s="125">
        <f>S17+T17+U17</f>
        <v>1049427.61</v>
      </c>
      <c r="S17" s="93">
        <f aca="true" t="shared" si="3" ref="S17:U21">AI17-AD17</f>
        <v>269705.21</v>
      </c>
      <c r="T17" s="93">
        <f t="shared" si="3"/>
        <v>82106.77</v>
      </c>
      <c r="U17" s="125">
        <f t="shared" si="3"/>
        <v>697615.63</v>
      </c>
      <c r="W17" s="125">
        <f>X17+Y17+Z17</f>
        <v>99977.65</v>
      </c>
      <c r="X17" s="127">
        <v>1170.22</v>
      </c>
      <c r="Y17" s="125">
        <v>0</v>
      </c>
      <c r="Z17" s="93">
        <v>98807.43</v>
      </c>
      <c r="AC17" s="125">
        <f>AD17+AE17+AF17</f>
        <v>0</v>
      </c>
      <c r="AD17" s="125">
        <v>0</v>
      </c>
      <c r="AE17" s="125">
        <v>0</v>
      </c>
      <c r="AF17" s="125">
        <v>0</v>
      </c>
      <c r="AG17" s="166"/>
      <c r="AH17" s="125">
        <f>SUM(AI17:AK17)</f>
        <v>1049427.61</v>
      </c>
      <c r="AI17" s="162">
        <v>269705.21</v>
      </c>
      <c r="AJ17" s="162">
        <v>82106.77</v>
      </c>
      <c r="AK17" s="125">
        <v>697615.63</v>
      </c>
    </row>
    <row r="18" spans="1:37" ht="12.75">
      <c r="A18" s="3" t="s">
        <v>33</v>
      </c>
      <c r="B18" s="117">
        <v>248.59</v>
      </c>
      <c r="C18" s="169">
        <v>313.20159432081294</v>
      </c>
      <c r="D18" s="117">
        <f>N18/Tbl11!C18</f>
        <v>307.67703718474064</v>
      </c>
      <c r="E18" s="65"/>
      <c r="F18" s="118">
        <v>53.46</v>
      </c>
      <c r="G18" s="169">
        <v>83.41619935236571</v>
      </c>
      <c r="H18" s="118">
        <f>O18/Tbl11!C18</f>
        <v>47.46918999732358</v>
      </c>
      <c r="I18" s="65"/>
      <c r="J18" s="118">
        <v>17.7</v>
      </c>
      <c r="K18" s="163">
        <v>16.39561078161533</v>
      </c>
      <c r="L18" s="118">
        <f>P18/Tbl11!C18</f>
        <v>50.04217503276558</v>
      </c>
      <c r="N18" s="48">
        <f t="shared" si="2"/>
        <v>8698928.250000002</v>
      </c>
      <c r="O18" s="48">
        <f t="shared" si="2"/>
        <v>1342092.61</v>
      </c>
      <c r="P18" s="48">
        <f t="shared" si="2"/>
        <v>1414838.41</v>
      </c>
      <c r="R18" s="125">
        <f>S18+T18+U18</f>
        <v>8288086.3500000015</v>
      </c>
      <c r="S18" s="93">
        <f t="shared" si="3"/>
        <v>1335344.36</v>
      </c>
      <c r="T18" s="93">
        <f t="shared" si="3"/>
        <v>1413753.99</v>
      </c>
      <c r="U18" s="125">
        <f t="shared" si="3"/>
        <v>5538988.000000001</v>
      </c>
      <c r="W18" s="125">
        <f>X18+Y18+Z18</f>
        <v>410841.89999999997</v>
      </c>
      <c r="X18" s="125">
        <v>6748.25</v>
      </c>
      <c r="Y18" s="93">
        <v>1084.42</v>
      </c>
      <c r="Z18" s="125">
        <v>403009.23</v>
      </c>
      <c r="AC18" s="125">
        <f>AD18+AE18+AF18</f>
        <v>30077.15</v>
      </c>
      <c r="AD18" s="125">
        <v>0</v>
      </c>
      <c r="AE18" s="125">
        <v>0</v>
      </c>
      <c r="AF18" s="125">
        <v>30077.15</v>
      </c>
      <c r="AG18" s="166"/>
      <c r="AH18" s="125">
        <f>SUM(AI18:AK18)</f>
        <v>8318163.500000002</v>
      </c>
      <c r="AI18" s="124">
        <v>1335344.36</v>
      </c>
      <c r="AJ18" s="162">
        <v>1413753.99</v>
      </c>
      <c r="AK18" s="125">
        <v>5569065.150000001</v>
      </c>
    </row>
    <row r="19" spans="1:37" ht="12.75">
      <c r="A19" s="3" t="s">
        <v>34</v>
      </c>
      <c r="B19" s="117">
        <v>183.71</v>
      </c>
      <c r="C19" s="169">
        <v>193.88687686059302</v>
      </c>
      <c r="D19" s="117">
        <f>N19/Tbl11!C19</f>
        <v>193.2398340863727</v>
      </c>
      <c r="E19" s="65"/>
      <c r="F19" s="118">
        <v>54.02</v>
      </c>
      <c r="G19" s="169">
        <v>57.3930256925288</v>
      </c>
      <c r="H19" s="118">
        <f>O19/Tbl11!C19</f>
        <v>51.54201875157527</v>
      </c>
      <c r="I19" s="65"/>
      <c r="J19" s="118">
        <v>13.48</v>
      </c>
      <c r="K19" s="163">
        <v>9.953678847134313</v>
      </c>
      <c r="L19" s="118">
        <f>P19/Tbl11!C19</f>
        <v>10.14600436924243</v>
      </c>
      <c r="N19" s="48">
        <f t="shared" si="2"/>
        <v>3070292.81</v>
      </c>
      <c r="O19" s="48">
        <f t="shared" si="2"/>
        <v>818925.8200000001</v>
      </c>
      <c r="P19" s="48">
        <f t="shared" si="2"/>
        <v>161204.88</v>
      </c>
      <c r="R19" s="125">
        <f>S19+T19+U19</f>
        <v>2866571.31</v>
      </c>
      <c r="S19" s="93">
        <f t="shared" si="3"/>
        <v>801805.77</v>
      </c>
      <c r="T19" s="93">
        <f t="shared" si="3"/>
        <v>161204.88</v>
      </c>
      <c r="U19" s="125">
        <f t="shared" si="3"/>
        <v>1903560.66</v>
      </c>
      <c r="W19" s="125">
        <f>X19+Y19+Z19</f>
        <v>203721.5</v>
      </c>
      <c r="X19" s="125">
        <v>17120.05</v>
      </c>
      <c r="Y19" s="125">
        <v>0</v>
      </c>
      <c r="Z19" s="125">
        <v>186601.45</v>
      </c>
      <c r="AC19" s="125">
        <f>AD19+AE19+AF19</f>
        <v>0</v>
      </c>
      <c r="AD19" s="125">
        <v>0</v>
      </c>
      <c r="AE19" s="125">
        <v>0</v>
      </c>
      <c r="AF19" s="125">
        <v>0</v>
      </c>
      <c r="AG19" s="166"/>
      <c r="AH19" s="125">
        <f>SUM(AI19:AK19)</f>
        <v>2866571.31</v>
      </c>
      <c r="AI19" s="124">
        <v>801805.77</v>
      </c>
      <c r="AJ19" s="162">
        <v>161204.88</v>
      </c>
      <c r="AK19" s="125">
        <v>1903560.66</v>
      </c>
    </row>
    <row r="20" spans="1:37" ht="12.75">
      <c r="A20" s="3" t="s">
        <v>35</v>
      </c>
      <c r="B20" s="117">
        <v>247.77</v>
      </c>
      <c r="C20" s="169">
        <v>332.72094598072493</v>
      </c>
      <c r="D20" s="117">
        <f>N20/Tbl11!C20</f>
        <v>349.04429175431386</v>
      </c>
      <c r="E20" s="65"/>
      <c r="F20" s="118">
        <v>48.46272538562907</v>
      </c>
      <c r="G20" s="169">
        <v>80.42851463829741</v>
      </c>
      <c r="H20" s="118">
        <f>O20/Tbl11!C20</f>
        <v>56.85062469960375</v>
      </c>
      <c r="I20" s="65"/>
      <c r="J20" s="118">
        <v>12.83</v>
      </c>
      <c r="K20" s="163">
        <v>21.339800997635468</v>
      </c>
      <c r="L20" s="118">
        <f>P20/Tbl11!C20</f>
        <v>19.655784096063808</v>
      </c>
      <c r="N20" s="48">
        <f t="shared" si="2"/>
        <v>9063051.810000002</v>
      </c>
      <c r="O20" s="48">
        <f t="shared" si="2"/>
        <v>1476145.49</v>
      </c>
      <c r="P20" s="48">
        <f t="shared" si="2"/>
        <v>510369.01</v>
      </c>
      <c r="R20" s="125">
        <f>S20+T20+U20</f>
        <v>8790290.160000002</v>
      </c>
      <c r="S20" s="93">
        <f t="shared" si="3"/>
        <v>1474612.71</v>
      </c>
      <c r="T20" s="93">
        <f t="shared" si="3"/>
        <v>510369.01</v>
      </c>
      <c r="U20" s="125">
        <f t="shared" si="3"/>
        <v>6805308.440000001</v>
      </c>
      <c r="W20" s="125">
        <f>X20+Y20+Z20</f>
        <v>272761.65</v>
      </c>
      <c r="X20" s="125">
        <v>1532.78</v>
      </c>
      <c r="Y20" s="125">
        <v>0</v>
      </c>
      <c r="Z20" s="125">
        <v>271228.87</v>
      </c>
      <c r="AC20" s="125">
        <f>AD20+AE20+AF20</f>
        <v>61667.07</v>
      </c>
      <c r="AD20" s="125">
        <v>0</v>
      </c>
      <c r="AE20" s="125">
        <v>0</v>
      </c>
      <c r="AF20" s="125">
        <v>61667.07</v>
      </c>
      <c r="AG20" s="166"/>
      <c r="AH20" s="125">
        <f>SUM(AI20:AK20)</f>
        <v>8851957.230000002</v>
      </c>
      <c r="AI20" s="124">
        <v>1474612.71</v>
      </c>
      <c r="AJ20" s="162">
        <v>510369.01</v>
      </c>
      <c r="AK20" s="125">
        <v>6866975.510000002</v>
      </c>
    </row>
    <row r="21" spans="1:37" ht="12.75">
      <c r="A21" s="3" t="s">
        <v>36</v>
      </c>
      <c r="B21" s="117">
        <v>316.94</v>
      </c>
      <c r="C21" s="169">
        <v>315.78804382050527</v>
      </c>
      <c r="D21" s="117">
        <f>N21/Tbl11!C21</f>
        <v>310.8519537569524</v>
      </c>
      <c r="E21" s="65"/>
      <c r="F21" s="118">
        <v>92.39</v>
      </c>
      <c r="G21" s="169">
        <v>70.20922228374755</v>
      </c>
      <c r="H21" s="118">
        <f>O21/Tbl11!C21</f>
        <v>105.81870977646045</v>
      </c>
      <c r="I21" s="65"/>
      <c r="J21" s="118">
        <v>4.37</v>
      </c>
      <c r="K21" s="163">
        <v>5.306450387066654</v>
      </c>
      <c r="L21" s="118">
        <f>P21/Tbl11!C21</f>
        <v>7.47521698569961</v>
      </c>
      <c r="N21" s="48">
        <f t="shared" si="2"/>
        <v>1316193.8</v>
      </c>
      <c r="O21" s="48">
        <f t="shared" si="2"/>
        <v>448052.29</v>
      </c>
      <c r="P21" s="48">
        <f t="shared" si="2"/>
        <v>31651.19</v>
      </c>
      <c r="R21" s="125">
        <f>S21+T21+U21</f>
        <v>1240252.28</v>
      </c>
      <c r="S21" s="93">
        <f t="shared" si="3"/>
        <v>448052.29</v>
      </c>
      <c r="T21" s="93">
        <f t="shared" si="3"/>
        <v>31651.19</v>
      </c>
      <c r="U21" s="125">
        <f t="shared" si="3"/>
        <v>760548.8</v>
      </c>
      <c r="W21" s="125">
        <f>X21+Y21+Z21</f>
        <v>75941.52</v>
      </c>
      <c r="X21" s="125">
        <v>0</v>
      </c>
      <c r="Y21" s="127">
        <v>0</v>
      </c>
      <c r="Z21" s="125">
        <v>75941.52</v>
      </c>
      <c r="AC21" s="125">
        <f>AD21+AE21+AF21</f>
        <v>23512.43</v>
      </c>
      <c r="AD21" s="125">
        <v>71.31</v>
      </c>
      <c r="AE21" s="125">
        <v>0</v>
      </c>
      <c r="AF21" s="125">
        <v>23441.12</v>
      </c>
      <c r="AG21" s="166"/>
      <c r="AH21" s="125">
        <f>SUM(AI21:AK21)</f>
        <v>1263764.71</v>
      </c>
      <c r="AI21" s="167">
        <v>448123.6</v>
      </c>
      <c r="AJ21" s="162">
        <v>31651.19</v>
      </c>
      <c r="AK21" s="125">
        <v>783989.92</v>
      </c>
    </row>
    <row r="22" spans="2:37" ht="12.75">
      <c r="B22" s="117"/>
      <c r="C22" s="169"/>
      <c r="D22" s="117"/>
      <c r="E22" s="65"/>
      <c r="F22" s="119"/>
      <c r="G22" s="169"/>
      <c r="H22" s="119"/>
      <c r="I22" s="65"/>
      <c r="J22" s="119"/>
      <c r="L22" s="119"/>
      <c r="R22" s="125"/>
      <c r="S22" s="125"/>
      <c r="T22" s="125"/>
      <c r="U22" s="125"/>
      <c r="W22" s="125"/>
      <c r="X22" s="125"/>
      <c r="Y22" s="122"/>
      <c r="Z22" s="125"/>
      <c r="AC22" s="125"/>
      <c r="AD22" s="125"/>
      <c r="AE22" s="125"/>
      <c r="AF22" s="125"/>
      <c r="AG22" s="166"/>
      <c r="AH22" s="125"/>
      <c r="AI22" s="125"/>
      <c r="AJ22" s="125"/>
      <c r="AK22" s="125"/>
    </row>
    <row r="23" spans="1:37" ht="12.75">
      <c r="A23" s="3" t="s">
        <v>37</v>
      </c>
      <c r="B23" s="117">
        <v>269.03</v>
      </c>
      <c r="C23" s="169">
        <v>197.8145653455028</v>
      </c>
      <c r="D23" s="117">
        <f>N23/Tbl11!C23</f>
        <v>262.9800727098693</v>
      </c>
      <c r="E23" s="65"/>
      <c r="F23" s="118">
        <v>105.06</v>
      </c>
      <c r="G23" s="169">
        <v>66.76391328871142</v>
      </c>
      <c r="H23" s="118">
        <f>O23/Tbl11!C23</f>
        <v>74.95907210577158</v>
      </c>
      <c r="I23" s="65"/>
      <c r="J23" s="118">
        <v>20.08</v>
      </c>
      <c r="K23" s="163">
        <v>19.730864994961976</v>
      </c>
      <c r="L23" s="118">
        <f>P23/Tbl11!C23</f>
        <v>18.023890329102574</v>
      </c>
      <c r="N23" s="48">
        <f aca="true" t="shared" si="4" ref="N23:P27">R23+W23</f>
        <v>10272426.72</v>
      </c>
      <c r="O23" s="48">
        <f t="shared" si="4"/>
        <v>2928022.52</v>
      </c>
      <c r="P23" s="48">
        <f t="shared" si="4"/>
        <v>704042.29</v>
      </c>
      <c r="R23" s="125">
        <f>S23+T23+U23</f>
        <v>9680344.64</v>
      </c>
      <c r="S23" s="93">
        <f aca="true" t="shared" si="5" ref="S23:U27">AI23-AD23</f>
        <v>2861697.42</v>
      </c>
      <c r="T23" s="93">
        <f t="shared" si="5"/>
        <v>703517.29</v>
      </c>
      <c r="U23" s="125">
        <f t="shared" si="5"/>
        <v>6115129.930000002</v>
      </c>
      <c r="W23" s="125">
        <f>X23+Y23+Z23</f>
        <v>592082.08</v>
      </c>
      <c r="X23" s="125">
        <v>66325.1</v>
      </c>
      <c r="Y23" s="127">
        <v>525</v>
      </c>
      <c r="Z23" s="125">
        <v>525231.98</v>
      </c>
      <c r="AC23" s="125">
        <f>AD23+AE23+AF23</f>
        <v>67454.38</v>
      </c>
      <c r="AD23" s="125">
        <v>51074.29</v>
      </c>
      <c r="AE23" s="125">
        <v>0</v>
      </c>
      <c r="AF23" s="125">
        <v>16380.09</v>
      </c>
      <c r="AG23" s="166"/>
      <c r="AH23" s="125">
        <f>SUM(AI23:AK23)</f>
        <v>9747799.020000001</v>
      </c>
      <c r="AI23" s="124">
        <v>2912771.71</v>
      </c>
      <c r="AJ23" s="162">
        <v>703517.29</v>
      </c>
      <c r="AK23" s="125">
        <v>6131510.020000001</v>
      </c>
    </row>
    <row r="24" spans="1:37" ht="12.75">
      <c r="A24" s="3" t="s">
        <v>38</v>
      </c>
      <c r="B24" s="117">
        <v>238.43</v>
      </c>
      <c r="C24" s="169">
        <v>196.25420985826105</v>
      </c>
      <c r="D24" s="117">
        <f>N24/Tbl11!C24</f>
        <v>229.29194092736302</v>
      </c>
      <c r="E24" s="65"/>
      <c r="F24" s="118">
        <v>97.94</v>
      </c>
      <c r="G24" s="169">
        <v>65.10243917918342</v>
      </c>
      <c r="H24" s="118">
        <f>O24/Tbl11!C24</f>
        <v>95.1427266278295</v>
      </c>
      <c r="I24" s="65"/>
      <c r="J24" s="118">
        <v>11.3</v>
      </c>
      <c r="K24" s="163">
        <v>13.428066426909245</v>
      </c>
      <c r="L24" s="118">
        <f>P24/Tbl11!C24</f>
        <v>11.277609148949892</v>
      </c>
      <c r="N24" s="48">
        <f t="shared" si="4"/>
        <v>1066643.18</v>
      </c>
      <c r="O24" s="48">
        <f t="shared" si="4"/>
        <v>442594.45</v>
      </c>
      <c r="P24" s="48">
        <f t="shared" si="4"/>
        <v>52462.31</v>
      </c>
      <c r="R24" s="125">
        <f>S24+T24+U24</f>
        <v>1010812.69</v>
      </c>
      <c r="S24" s="93">
        <f t="shared" si="5"/>
        <v>437178.81</v>
      </c>
      <c r="T24" s="93">
        <f t="shared" si="5"/>
        <v>52462.31</v>
      </c>
      <c r="U24" s="125">
        <f t="shared" si="5"/>
        <v>521171.57</v>
      </c>
      <c r="W24" s="125">
        <f>X24+Y24+Z24</f>
        <v>55830.49</v>
      </c>
      <c r="X24" s="127">
        <v>5415.64</v>
      </c>
      <c r="Y24" s="127">
        <v>0</v>
      </c>
      <c r="Z24" s="125">
        <v>50414.85</v>
      </c>
      <c r="AC24" s="125">
        <f>AD24+AE24+AF24</f>
        <v>0</v>
      </c>
      <c r="AD24" s="125">
        <v>0</v>
      </c>
      <c r="AE24" s="125">
        <v>0</v>
      </c>
      <c r="AF24" s="125">
        <v>0</v>
      </c>
      <c r="AG24" s="166"/>
      <c r="AH24" s="125">
        <f>SUM(AI24:AK24)</f>
        <v>1010812.69</v>
      </c>
      <c r="AI24" s="124">
        <v>437178.81</v>
      </c>
      <c r="AJ24" s="162">
        <v>52462.31</v>
      </c>
      <c r="AK24" s="125">
        <v>521171.57</v>
      </c>
    </row>
    <row r="25" spans="1:37" ht="12.75">
      <c r="A25" s="3" t="s">
        <v>39</v>
      </c>
      <c r="B25" s="117">
        <v>177.62</v>
      </c>
      <c r="C25" s="169">
        <v>178.81206160742772</v>
      </c>
      <c r="D25" s="117">
        <f>N25/Tbl11!C25</f>
        <v>246.2086365216528</v>
      </c>
      <c r="E25" s="65"/>
      <c r="F25" s="118">
        <v>64.9</v>
      </c>
      <c r="G25" s="169">
        <v>60.91166392135255</v>
      </c>
      <c r="H25" s="118">
        <f>O25/Tbl11!C25</f>
        <v>74.66683501299177</v>
      </c>
      <c r="I25" s="65"/>
      <c r="J25" s="118">
        <v>19.19</v>
      </c>
      <c r="K25" s="163">
        <v>18.96339772157124</v>
      </c>
      <c r="L25" s="118">
        <f>P25/Tbl11!C25</f>
        <v>26.37186225911424</v>
      </c>
      <c r="N25" s="48">
        <f t="shared" si="4"/>
        <v>9738855.89</v>
      </c>
      <c r="O25" s="48">
        <f t="shared" si="4"/>
        <v>2953468.8800000004</v>
      </c>
      <c r="P25" s="48">
        <f t="shared" si="4"/>
        <v>1043146.86</v>
      </c>
      <c r="R25" s="125">
        <f>S25+T25+U25</f>
        <v>9223712.14</v>
      </c>
      <c r="S25" s="93">
        <f t="shared" si="5"/>
        <v>2827431.74</v>
      </c>
      <c r="T25" s="93">
        <f t="shared" si="5"/>
        <v>1034999.91</v>
      </c>
      <c r="U25" s="125">
        <f t="shared" si="5"/>
        <v>5361280.49</v>
      </c>
      <c r="W25" s="125">
        <f>X25+Y25+Z25</f>
        <v>515143.75</v>
      </c>
      <c r="X25" s="127">
        <v>126037.14</v>
      </c>
      <c r="Y25" s="129">
        <v>8146.95</v>
      </c>
      <c r="Z25" s="125">
        <v>380959.66</v>
      </c>
      <c r="AC25" s="125">
        <f>AD25+AE25+AF25</f>
        <v>0</v>
      </c>
      <c r="AD25" s="125">
        <v>0</v>
      </c>
      <c r="AE25" s="125">
        <v>0</v>
      </c>
      <c r="AF25" s="125">
        <v>0</v>
      </c>
      <c r="AG25" s="166"/>
      <c r="AH25" s="125">
        <f>SUM(AI25:AK25)</f>
        <v>9223712.14</v>
      </c>
      <c r="AI25" s="124">
        <v>2827431.74</v>
      </c>
      <c r="AJ25" s="162">
        <v>1034999.91</v>
      </c>
      <c r="AK25" s="125">
        <v>5361280.49</v>
      </c>
    </row>
    <row r="26" spans="1:37" ht="12.75">
      <c r="A26" s="3" t="s">
        <v>40</v>
      </c>
      <c r="B26" s="117">
        <v>251.06</v>
      </c>
      <c r="C26" s="169">
        <v>227.89769599374253</v>
      </c>
      <c r="D26" s="117">
        <f>N26/Tbl11!C26</f>
        <v>272.1408405991039</v>
      </c>
      <c r="E26" s="65"/>
      <c r="F26" s="118">
        <v>58.2</v>
      </c>
      <c r="G26" s="169">
        <v>11.021292994943591</v>
      </c>
      <c r="H26" s="118">
        <f>O26/Tbl11!C26</f>
        <v>60.07535621429624</v>
      </c>
      <c r="I26" s="65"/>
      <c r="J26" s="118">
        <v>33.25</v>
      </c>
      <c r="K26" s="163">
        <v>17.615365723515453</v>
      </c>
      <c r="L26" s="118">
        <f>P26/Tbl11!C26</f>
        <v>29.511830825977228</v>
      </c>
      <c r="N26" s="48">
        <f t="shared" si="4"/>
        <v>12965423.89</v>
      </c>
      <c r="O26" s="48">
        <f t="shared" si="4"/>
        <v>2862129.98</v>
      </c>
      <c r="P26" s="48">
        <f t="shared" si="4"/>
        <v>1406012.4000000001</v>
      </c>
      <c r="R26" s="125">
        <f>S26+T26+U26</f>
        <v>11583124.73</v>
      </c>
      <c r="S26" s="93">
        <f t="shared" si="5"/>
        <v>2623475.82</v>
      </c>
      <c r="T26" s="93">
        <f t="shared" si="5"/>
        <v>1404604.09</v>
      </c>
      <c r="U26" s="125">
        <f t="shared" si="5"/>
        <v>7555044.82</v>
      </c>
      <c r="W26" s="125">
        <f>X26+Y26+Z26</f>
        <v>1382299.16</v>
      </c>
      <c r="X26" s="127">
        <v>238654.16</v>
      </c>
      <c r="Y26" s="127">
        <v>1408.31</v>
      </c>
      <c r="Z26" s="125">
        <v>1142236.69</v>
      </c>
      <c r="AC26" s="125">
        <f>AD26+AE26+AF26</f>
        <v>0</v>
      </c>
      <c r="AD26" s="125">
        <v>0</v>
      </c>
      <c r="AE26" s="125">
        <v>0</v>
      </c>
      <c r="AF26" s="125">
        <v>0</v>
      </c>
      <c r="AG26" s="166"/>
      <c r="AH26" s="125">
        <f>SUM(AI26:AK26)</f>
        <v>11583124.73</v>
      </c>
      <c r="AI26" s="124">
        <v>2623475.82</v>
      </c>
      <c r="AJ26" s="162">
        <v>1404604.09</v>
      </c>
      <c r="AK26" s="125">
        <v>7555044.82</v>
      </c>
    </row>
    <row r="27" spans="1:37" ht="12.75">
      <c r="A27" s="3" t="s">
        <v>41</v>
      </c>
      <c r="B27" s="117">
        <v>184.57</v>
      </c>
      <c r="C27" s="169">
        <v>222.74403314763654</v>
      </c>
      <c r="D27" s="117">
        <f>N27/Tbl11!C27</f>
        <v>258.3031253883134</v>
      </c>
      <c r="E27" s="65"/>
      <c r="F27" s="118">
        <v>35.72850334098977</v>
      </c>
      <c r="G27" s="169">
        <v>47.28776605502722</v>
      </c>
      <c r="H27" s="118">
        <f>O27/Tbl11!C27</f>
        <v>50.8430495733999</v>
      </c>
      <c r="I27" s="65"/>
      <c r="J27" s="118">
        <v>0</v>
      </c>
      <c r="K27" s="163">
        <v>0</v>
      </c>
      <c r="L27" s="118">
        <f>P27/Tbl11!C27</f>
        <v>4.003214629793098</v>
      </c>
      <c r="N27" s="48">
        <f t="shared" si="4"/>
        <v>615622.78</v>
      </c>
      <c r="O27" s="48">
        <f t="shared" si="4"/>
        <v>121176</v>
      </c>
      <c r="P27" s="48">
        <f t="shared" si="4"/>
        <v>9541</v>
      </c>
      <c r="R27" s="125">
        <f>S27+T27+U27</f>
        <v>591360.02</v>
      </c>
      <c r="S27" s="93">
        <f t="shared" si="5"/>
        <v>121176</v>
      </c>
      <c r="T27" s="93">
        <f t="shared" si="5"/>
        <v>9541</v>
      </c>
      <c r="U27" s="125">
        <f t="shared" si="5"/>
        <v>460643.02</v>
      </c>
      <c r="W27" s="125">
        <f>X27+Y27+Z27</f>
        <v>24262.76</v>
      </c>
      <c r="X27" s="127">
        <v>0</v>
      </c>
      <c r="Y27" s="125"/>
      <c r="Z27" s="125">
        <v>24262.76</v>
      </c>
      <c r="AC27" s="125">
        <f>AD27+AE27+AF27</f>
        <v>21168.12</v>
      </c>
      <c r="AD27" s="125">
        <v>0</v>
      </c>
      <c r="AE27" s="125">
        <v>0</v>
      </c>
      <c r="AF27" s="125">
        <v>21168.12</v>
      </c>
      <c r="AG27" s="166"/>
      <c r="AH27" s="125">
        <f>SUM(AI27:AK27)</f>
        <v>612528.14</v>
      </c>
      <c r="AI27" s="124">
        <v>121176</v>
      </c>
      <c r="AJ27" s="162">
        <v>9541</v>
      </c>
      <c r="AK27" s="125">
        <v>481811.14</v>
      </c>
    </row>
    <row r="28" spans="2:37" ht="12.75">
      <c r="B28" s="117"/>
      <c r="C28" s="169"/>
      <c r="D28" s="117"/>
      <c r="E28" s="65"/>
      <c r="F28" s="119"/>
      <c r="G28" s="169"/>
      <c r="H28" s="119"/>
      <c r="I28" s="65"/>
      <c r="J28" s="119"/>
      <c r="L28" s="119"/>
      <c r="R28" s="125"/>
      <c r="S28" s="125"/>
      <c r="T28" s="125"/>
      <c r="U28" s="125"/>
      <c r="W28" s="125"/>
      <c r="X28" s="127"/>
      <c r="Y28" s="125"/>
      <c r="Z28" s="125"/>
      <c r="AC28" s="125"/>
      <c r="AD28" s="125"/>
      <c r="AE28" s="125"/>
      <c r="AF28" s="125"/>
      <c r="AG28" s="166"/>
      <c r="AH28" s="125"/>
      <c r="AI28" s="125"/>
      <c r="AJ28" s="125"/>
      <c r="AK28" s="125"/>
    </row>
    <row r="29" spans="1:37" ht="12.75">
      <c r="A29" s="3" t="s">
        <v>42</v>
      </c>
      <c r="B29" s="117">
        <v>203.91</v>
      </c>
      <c r="C29" s="169">
        <v>235.49661121244782</v>
      </c>
      <c r="D29" s="117">
        <f>N29/Tbl11!C29</f>
        <v>271.15698922632924</v>
      </c>
      <c r="E29" s="65"/>
      <c r="F29" s="118">
        <v>57.06</v>
      </c>
      <c r="G29" s="169">
        <v>61.66337408243418</v>
      </c>
      <c r="H29" s="118">
        <f>O29/Tbl11!C29</f>
        <v>74.65239335218222</v>
      </c>
      <c r="I29" s="65"/>
      <c r="J29" s="118">
        <v>0.2</v>
      </c>
      <c r="K29" s="163">
        <v>19.255491550838414</v>
      </c>
      <c r="L29" s="118">
        <f>P29/Tbl11!C29</f>
        <v>32.47043373005562</v>
      </c>
      <c r="N29" s="48">
        <f aca="true" t="shared" si="6" ref="N29:P33">R29+W29</f>
        <v>36798049.68</v>
      </c>
      <c r="O29" s="48">
        <f t="shared" si="6"/>
        <v>10130893.13</v>
      </c>
      <c r="P29" s="48">
        <f t="shared" si="6"/>
        <v>4406482.890000001</v>
      </c>
      <c r="R29" s="125">
        <f>S29+T29+U29</f>
        <v>33379912.830000002</v>
      </c>
      <c r="S29" s="93">
        <f aca="true" t="shared" si="7" ref="S29:U33">AI29-AD29</f>
        <v>9291501.540000001</v>
      </c>
      <c r="T29" s="93">
        <f t="shared" si="7"/>
        <v>4376922.19</v>
      </c>
      <c r="U29" s="125">
        <f t="shared" si="7"/>
        <v>19711489.1</v>
      </c>
      <c r="W29" s="125">
        <f>X29+Y29+Z29</f>
        <v>3418136.85</v>
      </c>
      <c r="X29" s="127">
        <v>839391.59</v>
      </c>
      <c r="Y29" s="125">
        <v>29560.7</v>
      </c>
      <c r="Z29" s="125">
        <v>2549184.56</v>
      </c>
      <c r="AC29" s="125">
        <f>AD29+AE29+AF29</f>
        <v>42545.38</v>
      </c>
      <c r="AD29" s="125">
        <v>7525.38</v>
      </c>
      <c r="AE29" s="125">
        <v>0</v>
      </c>
      <c r="AF29" s="125">
        <v>35020</v>
      </c>
      <c r="AG29" s="166"/>
      <c r="AH29" s="125">
        <f>SUM(AI29:AK29)</f>
        <v>33422458.210000005</v>
      </c>
      <c r="AI29" s="124">
        <v>9299026.920000002</v>
      </c>
      <c r="AJ29" s="162">
        <v>4376922.19</v>
      </c>
      <c r="AK29" s="125">
        <v>19746509.1</v>
      </c>
    </row>
    <row r="30" spans="1:37" ht="12.75">
      <c r="A30" s="3" t="s">
        <v>43</v>
      </c>
      <c r="B30" s="117">
        <v>215.15</v>
      </c>
      <c r="C30" s="169">
        <v>202.24231262575657</v>
      </c>
      <c r="D30" s="117">
        <f>N30/Tbl11!C30</f>
        <v>286.1127384995349</v>
      </c>
      <c r="E30" s="65"/>
      <c r="F30" s="118">
        <v>87.31</v>
      </c>
      <c r="G30" s="169">
        <v>39.02916278875971</v>
      </c>
      <c r="H30" s="118">
        <f>O30/Tbl11!C30</f>
        <v>95.05236384634016</v>
      </c>
      <c r="I30" s="65"/>
      <c r="J30" s="118">
        <v>9.54</v>
      </c>
      <c r="K30" s="163">
        <v>20.60738046882634</v>
      </c>
      <c r="L30" s="118">
        <f>P30/Tbl11!C30</f>
        <v>32.084042146326965</v>
      </c>
      <c r="N30" s="48">
        <f t="shared" si="6"/>
        <v>38233735.250000015</v>
      </c>
      <c r="O30" s="48">
        <f t="shared" si="6"/>
        <v>12702010.17</v>
      </c>
      <c r="P30" s="48">
        <f t="shared" si="6"/>
        <v>4287445.5</v>
      </c>
      <c r="R30" s="125">
        <f>S30+T30+U30</f>
        <v>35125108.640000015</v>
      </c>
      <c r="S30" s="93">
        <f t="shared" si="7"/>
        <v>12702010.17</v>
      </c>
      <c r="T30" s="93">
        <f t="shared" si="7"/>
        <v>4287445.5</v>
      </c>
      <c r="U30" s="125">
        <f t="shared" si="7"/>
        <v>18135652.97000001</v>
      </c>
      <c r="W30" s="125">
        <f>X30+Y30+Z30</f>
        <v>3108626.61</v>
      </c>
      <c r="X30" s="127">
        <v>0</v>
      </c>
      <c r="Y30" s="125">
        <v>0</v>
      </c>
      <c r="Z30" s="125">
        <v>3108626.61</v>
      </c>
      <c r="AC30" s="125">
        <f>AD30+AE30+AF30</f>
        <v>28031.88</v>
      </c>
      <c r="AD30" s="125">
        <v>0</v>
      </c>
      <c r="AE30" s="125">
        <v>0</v>
      </c>
      <c r="AF30" s="125">
        <v>28031.88</v>
      </c>
      <c r="AG30" s="166"/>
      <c r="AH30" s="125">
        <f>SUM(AI30:AK30)</f>
        <v>35153140.52000001</v>
      </c>
      <c r="AI30" s="124">
        <v>12702010.17</v>
      </c>
      <c r="AJ30" s="162">
        <v>4287445.5</v>
      </c>
      <c r="AK30" s="125">
        <v>18163684.85000001</v>
      </c>
    </row>
    <row r="31" spans="1:37" ht="12.75">
      <c r="A31" s="3" t="s">
        <v>44</v>
      </c>
      <c r="B31" s="117">
        <v>281.04</v>
      </c>
      <c r="C31" s="169">
        <v>241.1362453070597</v>
      </c>
      <c r="D31" s="117">
        <f>N31/Tbl11!C31</f>
        <v>230.4657969998409</v>
      </c>
      <c r="E31" s="65"/>
      <c r="F31" s="118">
        <v>85.95</v>
      </c>
      <c r="G31" s="169">
        <v>50.81224122258308</v>
      </c>
      <c r="H31" s="118">
        <f>O31/Tbl11!C31</f>
        <v>30.722094839650854</v>
      </c>
      <c r="I31" s="65"/>
      <c r="J31" s="118">
        <v>18.81</v>
      </c>
      <c r="K31" s="163">
        <v>15.247264868406681</v>
      </c>
      <c r="L31" s="118">
        <f>P31/Tbl11!C31</f>
        <v>13.14248779146117</v>
      </c>
      <c r="N31" s="48">
        <f t="shared" si="6"/>
        <v>1726617.16</v>
      </c>
      <c r="O31" s="48">
        <f t="shared" si="6"/>
        <v>230165.59</v>
      </c>
      <c r="P31" s="48">
        <f t="shared" si="6"/>
        <v>98461.66</v>
      </c>
      <c r="R31" s="125">
        <f>S31+T31+U31</f>
        <v>1616648.72</v>
      </c>
      <c r="S31" s="93">
        <f t="shared" si="7"/>
        <v>224583.91</v>
      </c>
      <c r="T31" s="93">
        <f t="shared" si="7"/>
        <v>98461.66</v>
      </c>
      <c r="U31" s="125">
        <f t="shared" si="7"/>
        <v>1293603.15</v>
      </c>
      <c r="W31" s="125">
        <f>X31+Y31+Z31</f>
        <v>109968.44</v>
      </c>
      <c r="X31" s="127">
        <v>5581.68</v>
      </c>
      <c r="Y31" s="125">
        <v>0</v>
      </c>
      <c r="Z31" s="125">
        <v>104386.76</v>
      </c>
      <c r="AC31" s="125">
        <f>AD31+AE31+AF31</f>
        <v>7827.8</v>
      </c>
      <c r="AD31" s="125">
        <v>0</v>
      </c>
      <c r="AE31" s="125">
        <v>0</v>
      </c>
      <c r="AF31" s="125">
        <v>7827.8</v>
      </c>
      <c r="AG31" s="166"/>
      <c r="AH31" s="125">
        <f>SUM(AI31:AK31)</f>
        <v>1624476.52</v>
      </c>
      <c r="AI31" s="124">
        <v>224583.91</v>
      </c>
      <c r="AJ31" s="162">
        <v>98461.66</v>
      </c>
      <c r="AK31" s="125">
        <v>1301430.95</v>
      </c>
    </row>
    <row r="32" spans="1:37" ht="12.75">
      <c r="A32" s="3" t="s">
        <v>45</v>
      </c>
      <c r="B32" s="117">
        <v>229.71</v>
      </c>
      <c r="C32" s="169">
        <v>268.3113885032503</v>
      </c>
      <c r="D32" s="117">
        <f>N32/Tbl11!C32</f>
        <v>225.31516169830232</v>
      </c>
      <c r="E32" s="65"/>
      <c r="F32" s="118">
        <v>76.72</v>
      </c>
      <c r="G32" s="169">
        <v>41.7833388480767</v>
      </c>
      <c r="H32" s="118">
        <f>O32/Tbl11!C32</f>
        <v>40.82478652450315</v>
      </c>
      <c r="I32" s="65"/>
      <c r="J32" s="118">
        <v>14.33</v>
      </c>
      <c r="K32" s="163">
        <v>26.506615570518637</v>
      </c>
      <c r="L32" s="118">
        <f>P32/Tbl11!C32</f>
        <v>17.64879716568057</v>
      </c>
      <c r="N32" s="48">
        <f t="shared" si="6"/>
        <v>3610952.0599999996</v>
      </c>
      <c r="O32" s="48">
        <f t="shared" si="6"/>
        <v>654267.32</v>
      </c>
      <c r="P32" s="48">
        <f t="shared" si="6"/>
        <v>282843.64</v>
      </c>
      <c r="R32" s="125">
        <f>S32+T32+U32</f>
        <v>3452486.3899999997</v>
      </c>
      <c r="S32" s="93">
        <f t="shared" si="7"/>
        <v>654267.32</v>
      </c>
      <c r="T32" s="93">
        <f t="shared" si="7"/>
        <v>282843.64</v>
      </c>
      <c r="U32" s="125">
        <f t="shared" si="7"/>
        <v>2515375.4299999997</v>
      </c>
      <c r="W32" s="125">
        <f>X32+Y32+Z32</f>
        <v>158465.67</v>
      </c>
      <c r="X32" s="127">
        <v>0</v>
      </c>
      <c r="Y32" s="125">
        <v>0</v>
      </c>
      <c r="Z32" s="125">
        <v>158465.67</v>
      </c>
      <c r="AC32" s="125">
        <f>AD32+AE32+AF32</f>
        <v>46538.89</v>
      </c>
      <c r="AD32" s="125">
        <v>0</v>
      </c>
      <c r="AE32" s="125">
        <v>0</v>
      </c>
      <c r="AF32" s="125">
        <v>46538.89</v>
      </c>
      <c r="AG32" s="166"/>
      <c r="AH32" s="125">
        <f>SUM(AI32:AK32)</f>
        <v>3499025.28</v>
      </c>
      <c r="AI32" s="124">
        <v>654267.32</v>
      </c>
      <c r="AJ32" s="162">
        <v>282843.64</v>
      </c>
      <c r="AK32" s="125">
        <v>2561914.32</v>
      </c>
    </row>
    <row r="33" spans="1:37" ht="12.75">
      <c r="A33" s="3" t="s">
        <v>46</v>
      </c>
      <c r="B33" s="117">
        <v>301.37</v>
      </c>
      <c r="C33" s="169">
        <v>391.2247625636654</v>
      </c>
      <c r="D33" s="117">
        <f>N33/Tbl11!C33</f>
        <v>411.26438216149336</v>
      </c>
      <c r="E33" s="65"/>
      <c r="F33" s="118">
        <v>79.16</v>
      </c>
      <c r="G33" s="169">
        <v>77.72669184389804</v>
      </c>
      <c r="H33" s="118">
        <f>O33/Tbl11!C33</f>
        <v>60.925637025481024</v>
      </c>
      <c r="I33" s="65"/>
      <c r="J33" s="118">
        <v>15.51</v>
      </c>
      <c r="K33" s="163">
        <v>16.1107965428693</v>
      </c>
      <c r="L33" s="118">
        <f>P33/Tbl11!C33</f>
        <v>15.313841519178009</v>
      </c>
      <c r="N33" s="48">
        <f t="shared" si="6"/>
        <v>1146749.04</v>
      </c>
      <c r="O33" s="48">
        <f t="shared" si="6"/>
        <v>169882</v>
      </c>
      <c r="P33" s="48">
        <f t="shared" si="6"/>
        <v>42700.35</v>
      </c>
      <c r="R33" s="125">
        <f>S33+T33+U33</f>
        <v>1049147.76</v>
      </c>
      <c r="S33" s="93">
        <f t="shared" si="7"/>
        <v>169882</v>
      </c>
      <c r="T33" s="93">
        <f t="shared" si="7"/>
        <v>42700.35</v>
      </c>
      <c r="U33" s="125">
        <f t="shared" si="7"/>
        <v>836565.41</v>
      </c>
      <c r="W33" s="125">
        <f>X33+Y33+Z33</f>
        <v>97601.28</v>
      </c>
      <c r="X33" s="127">
        <v>0</v>
      </c>
      <c r="Y33" s="125">
        <v>0</v>
      </c>
      <c r="Z33" s="125">
        <v>97601.28</v>
      </c>
      <c r="AC33" s="125">
        <f>AD33+AE33+AF33</f>
        <v>14872.06</v>
      </c>
      <c r="AD33" s="125">
        <v>627.72</v>
      </c>
      <c r="AE33" s="125">
        <v>0</v>
      </c>
      <c r="AF33" s="125">
        <v>14244.34</v>
      </c>
      <c r="AG33" s="166"/>
      <c r="AH33" s="125">
        <f>SUM(AI33:AK33)</f>
        <v>1064019.82</v>
      </c>
      <c r="AI33" s="124">
        <v>170509.72</v>
      </c>
      <c r="AJ33" s="162">
        <v>42700.35</v>
      </c>
      <c r="AK33" s="125">
        <v>850809.75</v>
      </c>
    </row>
    <row r="34" spans="2:37" ht="12.75">
      <c r="B34" s="117"/>
      <c r="C34" s="169"/>
      <c r="D34" s="117"/>
      <c r="E34" s="33"/>
      <c r="F34" s="119"/>
      <c r="G34" s="169"/>
      <c r="H34" s="119"/>
      <c r="I34" s="33"/>
      <c r="J34" s="119"/>
      <c r="L34" s="119"/>
      <c r="R34" s="125"/>
      <c r="S34" s="125"/>
      <c r="T34" s="125"/>
      <c r="U34" s="125"/>
      <c r="W34" s="125"/>
      <c r="X34" s="127"/>
      <c r="Y34" s="125"/>
      <c r="Z34" s="125"/>
      <c r="AC34" s="125"/>
      <c r="AD34" s="125"/>
      <c r="AE34" s="125"/>
      <c r="AF34" s="125"/>
      <c r="AG34" s="166"/>
      <c r="AH34" s="125"/>
      <c r="AI34" s="125"/>
      <c r="AJ34" s="125"/>
      <c r="AK34" s="125"/>
    </row>
    <row r="35" spans="1:37" ht="12.75">
      <c r="A35" s="3" t="s">
        <v>47</v>
      </c>
      <c r="B35" s="117">
        <v>280.29</v>
      </c>
      <c r="C35" s="169">
        <v>207.97727298540522</v>
      </c>
      <c r="D35" s="117">
        <f>N35/Tbl11!C35</f>
        <v>267.1355669035953</v>
      </c>
      <c r="E35" s="65"/>
      <c r="F35" s="118">
        <v>93.36</v>
      </c>
      <c r="G35" s="169">
        <v>60.12011584984951</v>
      </c>
      <c r="H35" s="118">
        <f>O35/Tbl11!C35</f>
        <v>76.57663377268649</v>
      </c>
      <c r="I35" s="65"/>
      <c r="J35" s="118">
        <v>9.19</v>
      </c>
      <c r="K35" s="163">
        <v>9.291841671872339</v>
      </c>
      <c r="L35" s="118">
        <f>P35/Tbl11!C35</f>
        <v>7.847443240632117</v>
      </c>
      <c r="N35" s="48">
        <f aca="true" t="shared" si="8" ref="N35:P38">R35+W35</f>
        <v>1161318.45</v>
      </c>
      <c r="O35" s="48">
        <f t="shared" si="8"/>
        <v>332901.6</v>
      </c>
      <c r="P35" s="48">
        <f t="shared" si="8"/>
        <v>34115.19</v>
      </c>
      <c r="R35" s="125">
        <f>S35+T35+U35</f>
        <v>1062642.46</v>
      </c>
      <c r="S35" s="93">
        <f aca="true" t="shared" si="9" ref="S35:U38">AI35-AD35</f>
        <v>332901.6</v>
      </c>
      <c r="T35" s="93">
        <f t="shared" si="9"/>
        <v>34115.19</v>
      </c>
      <c r="U35" s="125">
        <f t="shared" si="9"/>
        <v>695625.67</v>
      </c>
      <c r="W35" s="125">
        <f>X35+Y35+Z35</f>
        <v>98675.99</v>
      </c>
      <c r="X35" s="127">
        <v>0</v>
      </c>
      <c r="Y35" s="125">
        <v>0</v>
      </c>
      <c r="Z35" s="125">
        <v>98675.99</v>
      </c>
      <c r="AC35" s="125">
        <f>AD35+AE35+AF35</f>
        <v>0</v>
      </c>
      <c r="AD35" s="125">
        <v>0</v>
      </c>
      <c r="AE35" s="125">
        <v>0</v>
      </c>
      <c r="AF35" s="124">
        <v>0</v>
      </c>
      <c r="AG35" s="166"/>
      <c r="AH35" s="125">
        <f>SUM(AI35:AK35)</f>
        <v>1062642.46</v>
      </c>
      <c r="AI35" s="124">
        <v>332901.6</v>
      </c>
      <c r="AJ35" s="162">
        <v>34115.19</v>
      </c>
      <c r="AK35" s="125">
        <v>695625.67</v>
      </c>
    </row>
    <row r="36" spans="1:37" ht="12.75">
      <c r="A36" s="3" t="s">
        <v>48</v>
      </c>
      <c r="B36" s="117">
        <v>323.8</v>
      </c>
      <c r="C36" s="169">
        <v>395.0011177152914</v>
      </c>
      <c r="D36" s="117">
        <f>N36/Tbl11!C36</f>
        <v>358.90560402953946</v>
      </c>
      <c r="E36" s="65"/>
      <c r="F36" s="118">
        <v>106.83</v>
      </c>
      <c r="G36" s="169">
        <v>111.64496440130485</v>
      </c>
      <c r="H36" s="118">
        <f>O36/Tbl11!C36</f>
        <v>73.0503774007778</v>
      </c>
      <c r="I36" s="65"/>
      <c r="J36" s="118">
        <v>20.9</v>
      </c>
      <c r="K36" s="163">
        <v>20.65479258493788</v>
      </c>
      <c r="L36" s="118">
        <f>P36/Tbl11!C36</f>
        <v>19.627102344779594</v>
      </c>
      <c r="N36" s="48">
        <f t="shared" si="8"/>
        <v>7439012.86</v>
      </c>
      <c r="O36" s="48">
        <f t="shared" si="8"/>
        <v>1514110.37</v>
      </c>
      <c r="P36" s="48">
        <f t="shared" si="8"/>
        <v>406809.66</v>
      </c>
      <c r="R36" s="125">
        <f>S36+T36+U36</f>
        <v>7095481.92</v>
      </c>
      <c r="S36" s="93">
        <f t="shared" si="9"/>
        <v>1514110.37</v>
      </c>
      <c r="T36" s="93">
        <f t="shared" si="9"/>
        <v>405909.61</v>
      </c>
      <c r="U36" s="125">
        <f t="shared" si="9"/>
        <v>5175461.94</v>
      </c>
      <c r="W36" s="125">
        <f>X36+Y36+Z36</f>
        <v>343530.94</v>
      </c>
      <c r="X36" s="127">
        <v>0</v>
      </c>
      <c r="Y36" s="127">
        <v>900.05</v>
      </c>
      <c r="Z36" s="125">
        <v>342630.89</v>
      </c>
      <c r="AC36" s="125">
        <f>AD36+AE36+AF36</f>
        <v>0</v>
      </c>
      <c r="AD36" s="125">
        <v>0</v>
      </c>
      <c r="AE36" s="125">
        <v>0</v>
      </c>
      <c r="AF36" s="125">
        <v>0</v>
      </c>
      <c r="AG36" s="166"/>
      <c r="AH36" s="125">
        <f>SUM(AI36:AK36)</f>
        <v>7095481.92</v>
      </c>
      <c r="AI36" s="124">
        <v>1514110.37</v>
      </c>
      <c r="AJ36" s="162">
        <v>405909.61</v>
      </c>
      <c r="AK36" s="125">
        <v>5175461.94</v>
      </c>
    </row>
    <row r="37" spans="1:37" ht="12.75">
      <c r="A37" s="3" t="s">
        <v>49</v>
      </c>
      <c r="B37" s="117">
        <v>257.4</v>
      </c>
      <c r="C37" s="169">
        <v>235.5027510827495</v>
      </c>
      <c r="D37" s="117">
        <f>N37/Tbl11!C37</f>
        <v>272.64587192112896</v>
      </c>
      <c r="E37" s="65"/>
      <c r="F37" s="118">
        <v>63.8</v>
      </c>
      <c r="G37" s="169">
        <v>68.93108595423818</v>
      </c>
      <c r="H37" s="118">
        <f>O37/Tbl11!C37</f>
        <v>81.3308728947286</v>
      </c>
      <c r="I37" s="65"/>
      <c r="J37" s="118">
        <v>16.24</v>
      </c>
      <c r="K37" s="163">
        <v>16.6729450439153</v>
      </c>
      <c r="L37" s="118">
        <f>P37/Tbl11!C37</f>
        <v>16.626397208251074</v>
      </c>
      <c r="N37" s="48">
        <f t="shared" si="8"/>
        <v>3876606.66</v>
      </c>
      <c r="O37" s="48">
        <f t="shared" si="8"/>
        <v>1156400.43</v>
      </c>
      <c r="P37" s="48">
        <f t="shared" si="8"/>
        <v>236401.9</v>
      </c>
      <c r="R37" s="125">
        <f>S37+T37+U37</f>
        <v>3702927.74</v>
      </c>
      <c r="S37" s="93">
        <f t="shared" si="9"/>
        <v>1153209.43</v>
      </c>
      <c r="T37" s="93">
        <f t="shared" si="9"/>
        <v>236401.9</v>
      </c>
      <c r="U37" s="125">
        <f t="shared" si="9"/>
        <v>2313316.41</v>
      </c>
      <c r="W37" s="125">
        <f>X37+Y37+Z37</f>
        <v>173678.92</v>
      </c>
      <c r="X37" s="127">
        <v>3191</v>
      </c>
      <c r="Y37" s="125">
        <v>0</v>
      </c>
      <c r="Z37" s="125">
        <v>170487.92</v>
      </c>
      <c r="AC37" s="125">
        <f>AD37+AE37+AF37</f>
        <v>28847.02</v>
      </c>
      <c r="AD37" s="125">
        <v>0</v>
      </c>
      <c r="AE37" s="125">
        <v>0</v>
      </c>
      <c r="AF37" s="125">
        <v>28847.02</v>
      </c>
      <c r="AG37" s="166"/>
      <c r="AH37" s="125">
        <f>SUM(AI37:AK37)</f>
        <v>3731774.76</v>
      </c>
      <c r="AI37" s="124">
        <v>1153209.43</v>
      </c>
      <c r="AJ37" s="162">
        <v>236401.9</v>
      </c>
      <c r="AK37" s="125">
        <v>2342163.43</v>
      </c>
    </row>
    <row r="38" spans="1:37" ht="12.75">
      <c r="A38" s="8" t="s">
        <v>50</v>
      </c>
      <c r="B38" s="120">
        <v>419.25</v>
      </c>
      <c r="C38" s="170">
        <v>410.4592631312587</v>
      </c>
      <c r="D38" s="120">
        <f>N38/Tbl11!C38</f>
        <v>392.22116725730206</v>
      </c>
      <c r="E38" s="66"/>
      <c r="F38" s="121">
        <v>71.32</v>
      </c>
      <c r="G38" s="170">
        <v>90.18268229416076</v>
      </c>
      <c r="H38" s="121">
        <f>O38/Tbl11!C38</f>
        <v>75.70901585229817</v>
      </c>
      <c r="I38" s="66"/>
      <c r="J38" s="121">
        <v>24.38</v>
      </c>
      <c r="K38" s="164">
        <v>16.24987020214189</v>
      </c>
      <c r="L38" s="121">
        <f>P38/Tbl11!C38</f>
        <v>18.485191115428105</v>
      </c>
      <c r="N38" s="48">
        <f t="shared" si="8"/>
        <v>2584325.66</v>
      </c>
      <c r="O38" s="48">
        <f t="shared" si="8"/>
        <v>498842.92</v>
      </c>
      <c r="P38" s="48">
        <f t="shared" si="8"/>
        <v>121798</v>
      </c>
      <c r="R38" s="126">
        <f>S38+T38+U38</f>
        <v>2251690.48</v>
      </c>
      <c r="S38" s="94">
        <f t="shared" si="9"/>
        <v>496619.31</v>
      </c>
      <c r="T38" s="94">
        <f t="shared" si="9"/>
        <v>121798</v>
      </c>
      <c r="U38" s="125">
        <f t="shared" si="9"/>
        <v>1633273.17</v>
      </c>
      <c r="W38" s="126">
        <f>X38+Y38+Z38</f>
        <v>332635.18</v>
      </c>
      <c r="X38" s="94">
        <v>2223.61</v>
      </c>
      <c r="Y38" s="126">
        <v>0</v>
      </c>
      <c r="Z38" s="94">
        <v>330411.57</v>
      </c>
      <c r="AC38" s="126">
        <f>AD38+AE38+AF38</f>
        <v>22295.07</v>
      </c>
      <c r="AD38" s="126">
        <v>0</v>
      </c>
      <c r="AE38" s="126">
        <v>0</v>
      </c>
      <c r="AF38" s="126">
        <v>22295.07</v>
      </c>
      <c r="AG38" s="166"/>
      <c r="AH38" s="126">
        <f>SUM(AI38:AK38)</f>
        <v>2273985.55</v>
      </c>
      <c r="AI38" s="126">
        <v>496619.31</v>
      </c>
      <c r="AJ38" s="168">
        <v>121798</v>
      </c>
      <c r="AK38" s="126">
        <v>1655568.24</v>
      </c>
    </row>
    <row r="39" spans="1:12" ht="12.75">
      <c r="A39" s="3" t="s">
        <v>179</v>
      </c>
      <c r="B39" s="2"/>
      <c r="C39" s="2"/>
      <c r="E39" s="38"/>
      <c r="F39" s="2"/>
      <c r="G39" s="2"/>
      <c r="H39" s="38"/>
      <c r="I39" s="38"/>
      <c r="J39" s="2"/>
      <c r="K39" s="2"/>
      <c r="L39" s="38"/>
    </row>
    <row r="40" spans="1:12" ht="12.75">
      <c r="A40" s="157" t="s">
        <v>185</v>
      </c>
      <c r="B40" s="2"/>
      <c r="C40" s="2"/>
      <c r="E40" s="38"/>
      <c r="F40" s="2"/>
      <c r="G40" s="2"/>
      <c r="H40" s="38"/>
      <c r="I40" s="38"/>
      <c r="J40" s="2"/>
      <c r="K40" s="2"/>
      <c r="L40" s="38"/>
    </row>
    <row r="41" spans="1:12" ht="12.75">
      <c r="A41" s="3" t="s">
        <v>143</v>
      </c>
      <c r="H41" s="40"/>
      <c r="I41" s="40"/>
      <c r="L41" s="40"/>
    </row>
    <row r="42" spans="8:12" ht="12.75">
      <c r="H42" s="40"/>
      <c r="I42" s="40"/>
      <c r="L42" s="40"/>
    </row>
    <row r="43" spans="8:12" ht="12.75">
      <c r="H43" s="40"/>
      <c r="I43" s="40"/>
      <c r="L43" s="40"/>
    </row>
    <row r="44" spans="8:9" ht="12.75">
      <c r="H44" s="40"/>
      <c r="I44" s="40"/>
    </row>
    <row r="45" spans="8:9" ht="12.75">
      <c r="H45" s="40"/>
      <c r="I45" s="40"/>
    </row>
    <row r="46" spans="8:9" ht="12.75">
      <c r="H46" s="40"/>
      <c r="I46" s="40"/>
    </row>
  </sheetData>
  <sheetProtection password="CAF5" sheet="1" objects="1" scenarios="1"/>
  <mergeCells count="16">
    <mergeCell ref="N7:N8"/>
    <mergeCell ref="O7:O8"/>
    <mergeCell ref="P7:P8"/>
    <mergeCell ref="B7:D7"/>
    <mergeCell ref="F7:H7"/>
    <mergeCell ref="J7:L7"/>
    <mergeCell ref="A1:L1"/>
    <mergeCell ref="A3:L3"/>
    <mergeCell ref="A4:L4"/>
    <mergeCell ref="R5:U5"/>
    <mergeCell ref="R4:U4"/>
    <mergeCell ref="AC7:AF7"/>
    <mergeCell ref="AC6:AF6"/>
    <mergeCell ref="AH5:AK5"/>
    <mergeCell ref="W4:Z4"/>
    <mergeCell ref="W5:Z5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2007
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85" zoomScaleNormal="85" workbookViewId="0" topLeftCell="A4">
      <selection activeCell="T11" sqref="T11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225" t="s">
        <v>118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3" spans="1:24" ht="12.75">
      <c r="A3" s="225" t="s">
        <v>152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</row>
    <row r="4" spans="1:24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86</v>
      </c>
      <c r="B6" s="3"/>
      <c r="C6" s="3"/>
      <c r="D6" s="228" t="s">
        <v>182</v>
      </c>
      <c r="E6" s="228"/>
      <c r="F6" s="41"/>
      <c r="G6" s="41"/>
      <c r="H6" s="41"/>
      <c r="I6" s="41"/>
      <c r="J6" s="228" t="s">
        <v>12</v>
      </c>
      <c r="K6" s="228"/>
      <c r="L6" s="3"/>
      <c r="M6" s="3"/>
      <c r="N6" s="228" t="s">
        <v>13</v>
      </c>
      <c r="O6" s="228"/>
      <c r="P6" s="3"/>
      <c r="Q6" s="3"/>
      <c r="R6" s="41"/>
      <c r="S6" s="6"/>
      <c r="T6" s="3"/>
      <c r="U6" s="3"/>
      <c r="V6" s="41"/>
      <c r="W6" s="6"/>
      <c r="X6" s="3"/>
    </row>
    <row r="7" spans="1:24" ht="12.75">
      <c r="A7" s="83" t="s">
        <v>11</v>
      </c>
      <c r="B7" s="241" t="s">
        <v>0</v>
      </c>
      <c r="C7" s="241"/>
      <c r="D7" s="241" t="s">
        <v>0</v>
      </c>
      <c r="E7" s="241"/>
      <c r="F7" s="84"/>
      <c r="G7" s="84"/>
      <c r="H7" s="239" t="s">
        <v>10</v>
      </c>
      <c r="I7" s="239"/>
      <c r="J7" s="239" t="s">
        <v>14</v>
      </c>
      <c r="K7" s="239"/>
      <c r="L7" s="239" t="s">
        <v>16</v>
      </c>
      <c r="M7" s="239"/>
      <c r="N7" s="239" t="s">
        <v>17</v>
      </c>
      <c r="O7" s="239"/>
      <c r="P7" s="239" t="s">
        <v>85</v>
      </c>
      <c r="Q7" s="239"/>
      <c r="R7" s="237" t="s">
        <v>77</v>
      </c>
      <c r="S7" s="237"/>
      <c r="T7" s="237" t="s">
        <v>23</v>
      </c>
      <c r="U7" s="237"/>
      <c r="V7" s="237" t="s">
        <v>25</v>
      </c>
      <c r="W7" s="237"/>
      <c r="X7" s="88" t="s">
        <v>26</v>
      </c>
    </row>
    <row r="8" spans="1:24" ht="13.5" thickBot="1">
      <c r="A8" s="85" t="s">
        <v>87</v>
      </c>
      <c r="B8" s="240" t="s">
        <v>1</v>
      </c>
      <c r="C8" s="240"/>
      <c r="D8" s="240" t="s">
        <v>1</v>
      </c>
      <c r="E8" s="240"/>
      <c r="F8" s="86" t="s">
        <v>186</v>
      </c>
      <c r="G8" s="86"/>
      <c r="H8" s="238" t="s">
        <v>11</v>
      </c>
      <c r="I8" s="238"/>
      <c r="J8" s="238" t="s">
        <v>15</v>
      </c>
      <c r="K8" s="238"/>
      <c r="L8" s="238" t="s">
        <v>15</v>
      </c>
      <c r="M8" s="238"/>
      <c r="N8" s="238" t="s">
        <v>18</v>
      </c>
      <c r="O8" s="238"/>
      <c r="P8" s="238" t="s">
        <v>20</v>
      </c>
      <c r="Q8" s="238"/>
      <c r="R8" s="236" t="s">
        <v>20</v>
      </c>
      <c r="S8" s="236"/>
      <c r="T8" s="236" t="s">
        <v>24</v>
      </c>
      <c r="U8" s="236"/>
      <c r="V8" s="236" t="s">
        <v>15</v>
      </c>
      <c r="W8" s="236"/>
      <c r="X8" s="86" t="s">
        <v>116</v>
      </c>
    </row>
    <row r="9" spans="1:24" s="23" customFormat="1" ht="12.75">
      <c r="A9" s="77" t="s">
        <v>52</v>
      </c>
      <c r="B9" s="47">
        <v>0.029582765396815824</v>
      </c>
      <c r="C9" s="47"/>
      <c r="D9" s="47">
        <v>0.06637407959708722</v>
      </c>
      <c r="E9" s="47"/>
      <c r="F9" s="47">
        <v>0.4169682572082513</v>
      </c>
      <c r="G9" s="47"/>
      <c r="H9" s="47">
        <v>0.1251551059530323</v>
      </c>
      <c r="I9" s="47"/>
      <c r="J9" s="47">
        <v>0.005819210375009131</v>
      </c>
      <c r="K9" s="47"/>
      <c r="L9" s="47">
        <v>0.005161230909495919</v>
      </c>
      <c r="M9" s="47"/>
      <c r="N9" s="47">
        <v>0.04753601952675163</v>
      </c>
      <c r="O9" s="47"/>
      <c r="P9" s="47">
        <v>0.0647695909238865</v>
      </c>
      <c r="Q9" s="47"/>
      <c r="R9" s="47">
        <v>0.019534761063392397</v>
      </c>
      <c r="S9" s="47"/>
      <c r="T9" s="47">
        <v>0.21500280039249176</v>
      </c>
      <c r="U9" s="47"/>
      <c r="V9" s="47">
        <v>0.0016758078117498183</v>
      </c>
      <c r="W9" s="47"/>
      <c r="X9" s="47">
        <v>0.002420370842036292</v>
      </c>
    </row>
    <row r="10" spans="2:24" ht="12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30" ht="12.75">
      <c r="A11" s="3" t="s">
        <v>28</v>
      </c>
      <c r="B11" s="44">
        <v>2.1356886312548418</v>
      </c>
      <c r="C11" s="44"/>
      <c r="D11" s="44">
        <v>5.355458994457789</v>
      </c>
      <c r="E11" s="44"/>
      <c r="F11" s="44">
        <v>41.61662249098095</v>
      </c>
      <c r="G11" s="44"/>
      <c r="H11" s="44">
        <v>13.156003037042588</v>
      </c>
      <c r="I11" s="44"/>
      <c r="J11" s="44">
        <v>0.5577728280646467</v>
      </c>
      <c r="K11" s="44"/>
      <c r="L11" s="44">
        <v>0.5539362090640612</v>
      </c>
      <c r="M11" s="44"/>
      <c r="N11" s="44">
        <v>5.115668095480765</v>
      </c>
      <c r="O11" s="44"/>
      <c r="P11" s="44">
        <v>6.995183817255768</v>
      </c>
      <c r="Q11" s="44"/>
      <c r="R11" s="44">
        <v>1.4369466122169055</v>
      </c>
      <c r="S11" s="44"/>
      <c r="T11" s="44">
        <v>22.857727262655388</v>
      </c>
      <c r="U11" s="44"/>
      <c r="V11" s="44">
        <v>0</v>
      </c>
      <c r="W11" s="44"/>
      <c r="X11" s="44">
        <v>0.21899202152628203</v>
      </c>
      <c r="Y11" s="3"/>
      <c r="Z11" s="3"/>
      <c r="AA11" s="3"/>
      <c r="AB11" s="3"/>
      <c r="AC11" s="3"/>
      <c r="AD11" s="3"/>
    </row>
    <row r="12" spans="1:30" ht="12.75">
      <c r="A12" s="3" t="s">
        <v>29</v>
      </c>
      <c r="B12" s="44">
        <v>2.8622823805227204</v>
      </c>
      <c r="C12" s="44"/>
      <c r="D12" s="44">
        <v>6.882084490580338</v>
      </c>
      <c r="E12" s="44"/>
      <c r="F12" s="44">
        <v>41.59911917437411</v>
      </c>
      <c r="G12" s="44"/>
      <c r="H12" s="44">
        <v>11.74836999094537</v>
      </c>
      <c r="I12" s="44"/>
      <c r="J12" s="44">
        <v>0.3712079685910878</v>
      </c>
      <c r="K12" s="44"/>
      <c r="L12" s="44">
        <v>0</v>
      </c>
      <c r="M12" s="44"/>
      <c r="N12" s="44">
        <v>4.745450538633745</v>
      </c>
      <c r="O12" s="44"/>
      <c r="P12" s="44">
        <v>6.551178833559841</v>
      </c>
      <c r="Q12" s="44"/>
      <c r="R12" s="44">
        <v>1.526437845639958</v>
      </c>
      <c r="S12" s="44"/>
      <c r="T12" s="44">
        <v>23.34767877382266</v>
      </c>
      <c r="U12" s="44"/>
      <c r="V12" s="44">
        <v>0.02330476319126693</v>
      </c>
      <c r="W12" s="44"/>
      <c r="X12" s="44">
        <v>0.34288524013890853</v>
      </c>
      <c r="Y12" s="3"/>
      <c r="Z12" s="3"/>
      <c r="AA12" s="3"/>
      <c r="AB12" s="3"/>
      <c r="AC12" s="3"/>
      <c r="AD12" s="3"/>
    </row>
    <row r="13" spans="1:30" ht="12.75">
      <c r="A13" s="3" t="s">
        <v>51</v>
      </c>
      <c r="B13" s="44">
        <v>6.196336928090961</v>
      </c>
      <c r="C13" s="44"/>
      <c r="D13" s="44">
        <v>6.234938972932443</v>
      </c>
      <c r="E13" s="44"/>
      <c r="F13" s="44">
        <v>37.708485073409875</v>
      </c>
      <c r="G13" s="44"/>
      <c r="H13" s="44">
        <v>18.03186739469571</v>
      </c>
      <c r="I13" s="44"/>
      <c r="J13" s="44">
        <v>0.9429852457111898</v>
      </c>
      <c r="K13" s="44"/>
      <c r="L13" s="44">
        <v>0.2144154069333818</v>
      </c>
      <c r="M13" s="44"/>
      <c r="N13" s="44">
        <v>3.043642482723121</v>
      </c>
      <c r="O13" s="44"/>
      <c r="P13" s="44">
        <v>6.903613068338436</v>
      </c>
      <c r="Q13" s="44"/>
      <c r="R13" s="44">
        <v>1.536931166440416</v>
      </c>
      <c r="S13" s="44"/>
      <c r="T13" s="44">
        <v>19.001861809457857</v>
      </c>
      <c r="U13" s="44"/>
      <c r="V13" s="44">
        <v>0.04648832202987179</v>
      </c>
      <c r="W13" s="44"/>
      <c r="X13" s="44">
        <v>0.1384341292367267</v>
      </c>
      <c r="Y13" s="3"/>
      <c r="Z13" s="3"/>
      <c r="AA13" s="3"/>
      <c r="AB13" s="3"/>
      <c r="AC13" s="3"/>
      <c r="AD13" s="3"/>
    </row>
    <row r="14" spans="1:30" ht="12.75">
      <c r="A14" s="3" t="s">
        <v>30</v>
      </c>
      <c r="B14" s="44">
        <v>3.144732010229534</v>
      </c>
      <c r="C14" s="44"/>
      <c r="D14" s="44">
        <v>6.061035785890489</v>
      </c>
      <c r="E14" s="44"/>
      <c r="F14" s="44">
        <v>40.309887098513904</v>
      </c>
      <c r="G14" s="44"/>
      <c r="H14" s="44">
        <v>12.874814255594563</v>
      </c>
      <c r="I14" s="44"/>
      <c r="J14" s="44">
        <v>0.5940879957385279</v>
      </c>
      <c r="K14" s="44"/>
      <c r="L14" s="44">
        <v>1.1294915632955882</v>
      </c>
      <c r="M14" s="44"/>
      <c r="N14" s="44">
        <v>3.8329934416454408</v>
      </c>
      <c r="O14" s="44"/>
      <c r="P14" s="44">
        <v>6.501487027930371</v>
      </c>
      <c r="Q14" s="44"/>
      <c r="R14" s="44">
        <v>1.9961582292952122</v>
      </c>
      <c r="S14" s="44"/>
      <c r="T14" s="44">
        <v>23.22706394429611</v>
      </c>
      <c r="U14" s="44"/>
      <c r="V14" s="44">
        <v>0.05547347087155712</v>
      </c>
      <c r="W14" s="44"/>
      <c r="X14" s="44">
        <v>0.2727751766986978</v>
      </c>
      <c r="Y14" s="3"/>
      <c r="Z14" s="3"/>
      <c r="AA14" s="3"/>
      <c r="AB14" s="3"/>
      <c r="AC14" s="3"/>
      <c r="AD14" s="3"/>
    </row>
    <row r="15" spans="1:30" ht="12.75">
      <c r="A15" s="3" t="s">
        <v>31</v>
      </c>
      <c r="B15" s="44">
        <v>2.5216671702287026</v>
      </c>
      <c r="C15" s="44"/>
      <c r="D15" s="44">
        <v>5.713551101485251</v>
      </c>
      <c r="E15" s="44"/>
      <c r="F15" s="44">
        <v>44.00812544713546</v>
      </c>
      <c r="G15" s="44"/>
      <c r="H15" s="44">
        <v>10.966947240620664</v>
      </c>
      <c r="I15" s="44"/>
      <c r="J15" s="44">
        <v>0.6516777049568336</v>
      </c>
      <c r="K15" s="44"/>
      <c r="L15" s="44">
        <v>0.5506558154787828</v>
      </c>
      <c r="M15" s="44"/>
      <c r="N15" s="44">
        <v>5.695715838382221</v>
      </c>
      <c r="O15" s="44"/>
      <c r="P15" s="44">
        <v>7.647495382347186</v>
      </c>
      <c r="Q15" s="44"/>
      <c r="R15" s="44">
        <v>1.7189845345261454</v>
      </c>
      <c r="S15" s="44"/>
      <c r="T15" s="44">
        <v>19.360686924250594</v>
      </c>
      <c r="U15" s="44"/>
      <c r="V15" s="44">
        <v>0.724213702708086</v>
      </c>
      <c r="W15" s="44"/>
      <c r="X15" s="44">
        <v>0.4402791378800802</v>
      </c>
      <c r="Y15" s="3"/>
      <c r="Z15" s="3"/>
      <c r="AA15" s="3"/>
      <c r="AB15" s="3"/>
      <c r="AC15" s="3"/>
      <c r="AD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0" ht="12.75">
      <c r="A17" s="3" t="s">
        <v>32</v>
      </c>
      <c r="B17" s="44">
        <v>2.4257667251588173</v>
      </c>
      <c r="C17" s="44"/>
      <c r="D17" s="44">
        <v>7.202024960027955</v>
      </c>
      <c r="E17" s="44"/>
      <c r="F17" s="44">
        <v>44.03035809953177</v>
      </c>
      <c r="G17" s="44"/>
      <c r="H17" s="44">
        <v>9.658436287360795</v>
      </c>
      <c r="I17" s="44"/>
      <c r="J17" s="44">
        <v>1.4734226056523592</v>
      </c>
      <c r="K17" s="44"/>
      <c r="L17" s="44">
        <v>0.8461345817203946</v>
      </c>
      <c r="M17" s="44"/>
      <c r="N17" s="44">
        <v>6.18305757798873</v>
      </c>
      <c r="O17" s="44"/>
      <c r="P17" s="44">
        <v>5.525423843931698</v>
      </c>
      <c r="Q17" s="44"/>
      <c r="R17" s="44">
        <v>1.0266471349967459</v>
      </c>
      <c r="S17" s="44"/>
      <c r="T17" s="44">
        <v>21.11416947552856</v>
      </c>
      <c r="U17" s="44"/>
      <c r="V17" s="44">
        <v>0.045293416291109674</v>
      </c>
      <c r="W17" s="44"/>
      <c r="X17" s="44">
        <v>0.46926529181108384</v>
      </c>
      <c r="Y17" s="3"/>
      <c r="Z17" s="3"/>
      <c r="AA17" s="3"/>
      <c r="AB17" s="3"/>
      <c r="AC17" s="3"/>
      <c r="AD17" s="3"/>
    </row>
    <row r="18" spans="1:30" ht="12.75">
      <c r="A18" s="3" t="s">
        <v>33</v>
      </c>
      <c r="B18" s="44">
        <v>1.869769607067172</v>
      </c>
      <c r="C18" s="44"/>
      <c r="D18" s="44">
        <v>7.425559973687706</v>
      </c>
      <c r="E18" s="44"/>
      <c r="F18" s="44">
        <v>43.1389781857894</v>
      </c>
      <c r="G18" s="44"/>
      <c r="H18" s="44">
        <v>10.904969774279119</v>
      </c>
      <c r="I18" s="44"/>
      <c r="J18" s="44">
        <v>0.4300660882247561</v>
      </c>
      <c r="K18" s="44"/>
      <c r="L18" s="44">
        <v>0.8718777615911681</v>
      </c>
      <c r="M18" s="44"/>
      <c r="N18" s="44">
        <v>6.0021626570209055</v>
      </c>
      <c r="O18" s="44"/>
      <c r="P18" s="44">
        <v>7.51454094800598</v>
      </c>
      <c r="Q18" s="44"/>
      <c r="R18" s="44">
        <v>2.542996463903064</v>
      </c>
      <c r="S18" s="44"/>
      <c r="T18" s="44">
        <v>18.824611603917376</v>
      </c>
      <c r="U18" s="44"/>
      <c r="V18" s="44">
        <v>0.10473365815479277</v>
      </c>
      <c r="W18" s="44"/>
      <c r="X18" s="44">
        <v>0.36973327835859376</v>
      </c>
      <c r="Y18" s="3"/>
      <c r="Z18" s="3"/>
      <c r="AA18" s="3"/>
      <c r="AB18" s="3"/>
      <c r="AC18" s="3"/>
      <c r="AD18" s="3"/>
    </row>
    <row r="19" spans="1:30" ht="12.75">
      <c r="A19" s="3" t="s">
        <v>34</v>
      </c>
      <c r="B19" s="44">
        <v>2.447307559124324</v>
      </c>
      <c r="C19" s="44"/>
      <c r="D19" s="44">
        <v>7.515789579832835</v>
      </c>
      <c r="E19" s="44"/>
      <c r="F19" s="44">
        <v>41.17680516505234</v>
      </c>
      <c r="G19" s="44"/>
      <c r="H19" s="44">
        <v>13.251248701850097</v>
      </c>
      <c r="I19" s="44"/>
      <c r="J19" s="44">
        <v>0.47599926499149686</v>
      </c>
      <c r="K19" s="44"/>
      <c r="L19" s="44">
        <v>0.8772401449371316</v>
      </c>
      <c r="M19" s="44"/>
      <c r="N19" s="44">
        <v>5.210862287116561</v>
      </c>
      <c r="O19" s="44"/>
      <c r="P19" s="44">
        <v>6.34807243104421</v>
      </c>
      <c r="Q19" s="44"/>
      <c r="R19" s="44">
        <v>2.5013130338745118</v>
      </c>
      <c r="S19" s="44"/>
      <c r="T19" s="44">
        <v>19.88895448355134</v>
      </c>
      <c r="U19" s="44"/>
      <c r="V19" s="44">
        <v>0.231114583091896</v>
      </c>
      <c r="W19" s="44"/>
      <c r="X19" s="44">
        <v>0.07529276553324862</v>
      </c>
      <c r="Y19" s="3"/>
      <c r="Z19" s="3"/>
      <c r="AA19" s="3"/>
      <c r="AB19" s="3"/>
      <c r="AC19" s="3"/>
      <c r="AD19" s="3"/>
    </row>
    <row r="20" spans="1:30" ht="12.75">
      <c r="A20" s="3" t="s">
        <v>35</v>
      </c>
      <c r="B20" s="44">
        <v>2.551146511483486</v>
      </c>
      <c r="C20" s="44"/>
      <c r="D20" s="44">
        <v>7.094271275521261</v>
      </c>
      <c r="E20" s="44"/>
      <c r="F20" s="44">
        <v>43.8180222872324</v>
      </c>
      <c r="G20" s="44"/>
      <c r="H20" s="44">
        <v>9.637472124700086</v>
      </c>
      <c r="I20" s="44"/>
      <c r="J20" s="44">
        <v>1.0564549697794186</v>
      </c>
      <c r="K20" s="44"/>
      <c r="L20" s="44">
        <v>0.7677111358639848</v>
      </c>
      <c r="M20" s="44"/>
      <c r="N20" s="44">
        <v>6.803379920834654</v>
      </c>
      <c r="O20" s="44"/>
      <c r="P20" s="44">
        <v>7.1085996044209745</v>
      </c>
      <c r="Q20" s="44"/>
      <c r="R20" s="44">
        <v>2.5307963672241645</v>
      </c>
      <c r="S20" s="44"/>
      <c r="T20" s="44">
        <v>16.9674092931246</v>
      </c>
      <c r="U20" s="44"/>
      <c r="V20" s="44">
        <v>0.7214172117237881</v>
      </c>
      <c r="W20" s="44"/>
      <c r="X20" s="44">
        <v>0.9433192980911791</v>
      </c>
      <c r="Y20" s="3"/>
      <c r="Z20" s="3"/>
      <c r="AA20" s="3"/>
      <c r="AB20" s="3"/>
      <c r="AC20" s="3"/>
      <c r="AD20" s="3"/>
    </row>
    <row r="21" spans="1:30" ht="12.75">
      <c r="A21" s="3" t="s">
        <v>36</v>
      </c>
      <c r="B21" s="44">
        <v>2.4101611544362056</v>
      </c>
      <c r="C21" s="44"/>
      <c r="D21" s="44">
        <v>7.854871502374475</v>
      </c>
      <c r="E21" s="44"/>
      <c r="F21" s="44">
        <v>43.85096560940042</v>
      </c>
      <c r="G21" s="44"/>
      <c r="H21" s="44">
        <v>8.931621048346392</v>
      </c>
      <c r="I21" s="44"/>
      <c r="J21" s="44">
        <v>0.9632407189570382</v>
      </c>
      <c r="K21" s="44"/>
      <c r="L21" s="44">
        <v>0.7128415979908825</v>
      </c>
      <c r="M21" s="44"/>
      <c r="N21" s="44">
        <v>5.909291778328204</v>
      </c>
      <c r="O21" s="44"/>
      <c r="P21" s="44">
        <v>6.26796902650469</v>
      </c>
      <c r="Q21" s="44"/>
      <c r="R21" s="44">
        <v>2.8048681322096805</v>
      </c>
      <c r="S21" s="44"/>
      <c r="T21" s="44">
        <v>20.04606263391679</v>
      </c>
      <c r="U21" s="44"/>
      <c r="V21" s="44">
        <v>0</v>
      </c>
      <c r="W21" s="44"/>
      <c r="X21" s="44">
        <v>0.2481067975352102</v>
      </c>
      <c r="Y21" s="3"/>
      <c r="Z21" s="3"/>
      <c r="AA21" s="3"/>
      <c r="AB21" s="3"/>
      <c r="AC21" s="3"/>
      <c r="AD21" s="3"/>
    </row>
    <row r="22" spans="2:3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</row>
    <row r="23" spans="1:30" ht="12.75">
      <c r="A23" s="3" t="s">
        <v>37</v>
      </c>
      <c r="B23" s="44">
        <v>1.8869403333876034</v>
      </c>
      <c r="C23" s="44"/>
      <c r="D23" s="44">
        <v>7.804153657002987</v>
      </c>
      <c r="E23" s="44"/>
      <c r="F23" s="44">
        <v>44.24430761761163</v>
      </c>
      <c r="G23" s="44"/>
      <c r="H23" s="44">
        <v>9.211010292031018</v>
      </c>
      <c r="I23" s="44"/>
      <c r="J23" s="44">
        <v>0.5878174673512278</v>
      </c>
      <c r="K23" s="44"/>
      <c r="L23" s="44">
        <v>1.0982866179372162</v>
      </c>
      <c r="M23" s="44"/>
      <c r="N23" s="44">
        <v>4.586118540600951</v>
      </c>
      <c r="O23" s="44"/>
      <c r="P23" s="44">
        <v>6.856281466383238</v>
      </c>
      <c r="Q23" s="44"/>
      <c r="R23" s="44">
        <v>2.439710332969773</v>
      </c>
      <c r="S23" s="44"/>
      <c r="T23" s="44">
        <v>20.54525626231347</v>
      </c>
      <c r="U23" s="44"/>
      <c r="V23" s="44">
        <v>0.24420384865697273</v>
      </c>
      <c r="W23" s="44"/>
      <c r="X23" s="44">
        <v>0.49591356375391066</v>
      </c>
      <c r="Y23" s="3"/>
      <c r="Z23" s="3"/>
      <c r="AA23" s="3"/>
      <c r="AB23" s="3"/>
      <c r="AC23" s="3"/>
      <c r="AD23" s="3"/>
    </row>
    <row r="24" spans="1:30" ht="12.75">
      <c r="A24" s="3" t="s">
        <v>38</v>
      </c>
      <c r="B24" s="44">
        <v>2.1351487711023154</v>
      </c>
      <c r="C24" s="44"/>
      <c r="D24" s="44">
        <v>5.270142391089761</v>
      </c>
      <c r="E24" s="44"/>
      <c r="F24" s="44">
        <v>43.90918845217505</v>
      </c>
      <c r="G24" s="44"/>
      <c r="H24" s="44">
        <v>7.993049702180431</v>
      </c>
      <c r="I24" s="44"/>
      <c r="J24" s="44">
        <v>1.1321061485272086</v>
      </c>
      <c r="K24" s="44"/>
      <c r="L24" s="44">
        <v>0.7596836418245039</v>
      </c>
      <c r="M24" s="44"/>
      <c r="N24" s="44">
        <v>8.05994101467094</v>
      </c>
      <c r="O24" s="44"/>
      <c r="P24" s="44">
        <v>7.224436243592616</v>
      </c>
      <c r="Q24" s="44"/>
      <c r="R24" s="44">
        <v>1.5937110866370192</v>
      </c>
      <c r="S24" s="44"/>
      <c r="T24" s="44">
        <v>21.28391498139031</v>
      </c>
      <c r="U24" s="44"/>
      <c r="V24" s="44">
        <v>0.5342596786780383</v>
      </c>
      <c r="W24" s="44"/>
      <c r="X24" s="44">
        <v>0.10441788813179709</v>
      </c>
      <c r="Y24" s="3"/>
      <c r="Z24" s="3"/>
      <c r="AA24" s="3"/>
      <c r="AB24" s="3"/>
      <c r="AC24" s="3"/>
      <c r="AD24" s="3"/>
    </row>
    <row r="25" spans="1:30" ht="12.75">
      <c r="A25" s="3" t="s">
        <v>39</v>
      </c>
      <c r="B25" s="44">
        <v>2.342181392379468</v>
      </c>
      <c r="C25" s="44"/>
      <c r="D25" s="44">
        <v>5.857198329933053</v>
      </c>
      <c r="E25" s="44"/>
      <c r="F25" s="44">
        <v>42.84708106703577</v>
      </c>
      <c r="G25" s="44"/>
      <c r="H25" s="44">
        <v>10.717698365136625</v>
      </c>
      <c r="I25" s="44"/>
      <c r="J25" s="44">
        <v>0.3678978865474398</v>
      </c>
      <c r="K25" s="44"/>
      <c r="L25" s="44">
        <v>0.6937450034583873</v>
      </c>
      <c r="M25" s="44"/>
      <c r="N25" s="44">
        <v>5.504030882983986</v>
      </c>
      <c r="O25" s="44"/>
      <c r="P25" s="44">
        <v>6.3380176034931806</v>
      </c>
      <c r="Q25" s="44"/>
      <c r="R25" s="44">
        <v>2.485515779899559</v>
      </c>
      <c r="S25" s="44"/>
      <c r="T25" s="44">
        <v>22.33902998910107</v>
      </c>
      <c r="U25" s="44"/>
      <c r="V25" s="44">
        <v>0.10596834567746737</v>
      </c>
      <c r="W25" s="44"/>
      <c r="X25" s="44">
        <v>0.4016353543540024</v>
      </c>
      <c r="Y25" s="3"/>
      <c r="Z25" s="3"/>
      <c r="AA25" s="3"/>
      <c r="AB25" s="3"/>
      <c r="AC25" s="3"/>
      <c r="AD25" s="3"/>
    </row>
    <row r="26" spans="1:30" ht="12.75">
      <c r="A26" s="3" t="s">
        <v>40</v>
      </c>
      <c r="B26" s="44">
        <v>1.4281923942067467</v>
      </c>
      <c r="C26" s="44"/>
      <c r="D26" s="44">
        <v>7.289708373018157</v>
      </c>
      <c r="E26" s="44"/>
      <c r="F26" s="44">
        <v>42.360790938911926</v>
      </c>
      <c r="G26" s="44"/>
      <c r="H26" s="44">
        <v>13.785267841347656</v>
      </c>
      <c r="I26" s="44"/>
      <c r="J26" s="44">
        <v>0.4015871927381426</v>
      </c>
      <c r="K26" s="44"/>
      <c r="L26" s="44">
        <v>0.7395973605815096</v>
      </c>
      <c r="M26" s="44"/>
      <c r="N26" s="44">
        <v>4.918684809250276</v>
      </c>
      <c r="O26" s="44"/>
      <c r="P26" s="44">
        <v>5.532592029354739</v>
      </c>
      <c r="Q26" s="44"/>
      <c r="R26" s="44">
        <v>2.566315434768162</v>
      </c>
      <c r="S26" s="44"/>
      <c r="T26" s="44">
        <v>19.966124859806904</v>
      </c>
      <c r="U26" s="44"/>
      <c r="V26" s="44">
        <v>0.862238424031783</v>
      </c>
      <c r="W26" s="44"/>
      <c r="X26" s="44">
        <v>0.14890034198400895</v>
      </c>
      <c r="Y26" s="3"/>
      <c r="Z26" s="3"/>
      <c r="AA26" s="3"/>
      <c r="AB26" s="3"/>
      <c r="AC26" s="3"/>
      <c r="AD26" s="3"/>
    </row>
    <row r="27" spans="1:30" ht="12.75">
      <c r="A27" s="3" t="s">
        <v>41</v>
      </c>
      <c r="B27" s="44">
        <v>3.8437845658245373</v>
      </c>
      <c r="C27" s="44"/>
      <c r="D27" s="44">
        <v>6.8614556748366695</v>
      </c>
      <c r="E27" s="44"/>
      <c r="F27" s="44">
        <v>42.56955784032911</v>
      </c>
      <c r="G27" s="44"/>
      <c r="H27" s="44">
        <v>9.535764093951466</v>
      </c>
      <c r="I27" s="44"/>
      <c r="J27" s="44">
        <v>0.6243025269924979</v>
      </c>
      <c r="K27" s="44"/>
      <c r="L27" s="44">
        <v>0.3790251068110457</v>
      </c>
      <c r="M27" s="44"/>
      <c r="N27" s="44">
        <v>6.282008747469563</v>
      </c>
      <c r="O27" s="44"/>
      <c r="P27" s="44">
        <v>7.407368698710375</v>
      </c>
      <c r="Q27" s="44"/>
      <c r="R27" s="44">
        <v>2.2184906059655267</v>
      </c>
      <c r="S27" s="44"/>
      <c r="T27" s="44">
        <v>19.780961004570266</v>
      </c>
      <c r="U27" s="44"/>
      <c r="V27" s="44">
        <v>0.10569409859954204</v>
      </c>
      <c r="W27" s="44"/>
      <c r="X27" s="44">
        <v>0.3915870359393849</v>
      </c>
      <c r="Y27" s="3"/>
      <c r="Z27" s="3"/>
      <c r="AA27" s="3"/>
      <c r="AB27" s="3"/>
      <c r="AC27" s="3"/>
      <c r="AD27" s="3"/>
    </row>
    <row r="28" spans="2:30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</row>
    <row r="29" spans="1:30" ht="12.75">
      <c r="A29" s="140" t="s">
        <v>121</v>
      </c>
      <c r="B29" s="44">
        <v>2.3918309757618736</v>
      </c>
      <c r="C29" s="44"/>
      <c r="D29" s="44">
        <v>6.197646239526136</v>
      </c>
      <c r="E29" s="44"/>
      <c r="F29" s="44">
        <v>43.7690027589695</v>
      </c>
      <c r="G29" s="44"/>
      <c r="H29" s="44">
        <v>11.779679380872476</v>
      </c>
      <c r="I29" s="44"/>
      <c r="J29" s="44">
        <v>0.5616893405224741</v>
      </c>
      <c r="K29" s="44"/>
      <c r="L29" s="44">
        <v>0.002066703913669149</v>
      </c>
      <c r="M29" s="44"/>
      <c r="N29" s="44">
        <v>4.325671673334601</v>
      </c>
      <c r="O29" s="44"/>
      <c r="P29" s="44">
        <v>5.4498151254730605</v>
      </c>
      <c r="Q29" s="44"/>
      <c r="R29" s="44">
        <v>1.670487451860327</v>
      </c>
      <c r="S29" s="44"/>
      <c r="T29" s="44">
        <v>23.734770671824094</v>
      </c>
      <c r="U29" s="44"/>
      <c r="V29" s="44">
        <v>0.11733967794178135</v>
      </c>
      <c r="W29" s="44"/>
      <c r="X29" s="44">
        <v>0</v>
      </c>
      <c r="Y29" s="3"/>
      <c r="Z29" s="3"/>
      <c r="AA29" s="3"/>
      <c r="AB29" s="3"/>
      <c r="AC29" s="3"/>
      <c r="AD29" s="3"/>
    </row>
    <row r="30" spans="1:30" ht="12.75">
      <c r="A30" s="3" t="s">
        <v>43</v>
      </c>
      <c r="B30" s="44">
        <v>3.146213073229193</v>
      </c>
      <c r="C30" s="44"/>
      <c r="D30" s="44">
        <v>7.224833135686867</v>
      </c>
      <c r="E30" s="44"/>
      <c r="F30" s="44">
        <v>39.118594329881304</v>
      </c>
      <c r="G30" s="44"/>
      <c r="H30" s="44">
        <v>13.281394512420514</v>
      </c>
      <c r="I30" s="44"/>
      <c r="J30" s="44">
        <v>0.4371517636526183</v>
      </c>
      <c r="K30" s="44"/>
      <c r="L30" s="44">
        <v>0.6678657706029287</v>
      </c>
      <c r="M30" s="44"/>
      <c r="N30" s="44">
        <v>5.692140205608782</v>
      </c>
      <c r="O30" s="44"/>
      <c r="P30" s="44">
        <v>7.052327506619351</v>
      </c>
      <c r="Q30" s="44"/>
      <c r="R30" s="44">
        <v>2.0564715329940837</v>
      </c>
      <c r="S30" s="44"/>
      <c r="T30" s="44">
        <v>21.229260222793368</v>
      </c>
      <c r="U30" s="44"/>
      <c r="V30" s="44">
        <v>0.09374794651097954</v>
      </c>
      <c r="W30" s="44"/>
      <c r="X30" s="44">
        <v>0</v>
      </c>
      <c r="Y30" s="3"/>
      <c r="Z30" s="3"/>
      <c r="AA30" s="3"/>
      <c r="AB30" s="3"/>
      <c r="AC30" s="3"/>
      <c r="AD30" s="3"/>
    </row>
    <row r="31" spans="1:30" ht="12.75">
      <c r="A31" s="3" t="s">
        <v>44</v>
      </c>
      <c r="B31" s="44">
        <v>2.139618448375172</v>
      </c>
      <c r="C31" s="44"/>
      <c r="D31" s="44">
        <v>5.610253160048064</v>
      </c>
      <c r="E31" s="44"/>
      <c r="F31" s="44">
        <v>44.783019206379684</v>
      </c>
      <c r="G31" s="44"/>
      <c r="H31" s="44">
        <v>10.265950267887417</v>
      </c>
      <c r="I31" s="44"/>
      <c r="J31" s="44">
        <v>0.5887898730911737</v>
      </c>
      <c r="K31" s="44"/>
      <c r="L31" s="44">
        <v>0.7164067114192176</v>
      </c>
      <c r="M31" s="44"/>
      <c r="N31" s="44">
        <v>7.0464651801170675</v>
      </c>
      <c r="O31" s="44"/>
      <c r="P31" s="44">
        <v>6.981570402920602</v>
      </c>
      <c r="Q31" s="44"/>
      <c r="R31" s="44">
        <v>1.8972812901642526</v>
      </c>
      <c r="S31" s="44"/>
      <c r="T31" s="44">
        <v>19.897904148271113</v>
      </c>
      <c r="U31" s="44"/>
      <c r="V31" s="44">
        <v>0.07274131132626499</v>
      </c>
      <c r="W31" s="44"/>
      <c r="X31" s="44">
        <v>0</v>
      </c>
      <c r="Y31" s="3"/>
      <c r="Z31" s="3"/>
      <c r="AA31" s="3"/>
      <c r="AB31" s="3"/>
      <c r="AC31" s="3"/>
      <c r="AD31" s="3"/>
    </row>
    <row r="32" spans="1:30" ht="12.75">
      <c r="A32" s="3" t="s">
        <v>45</v>
      </c>
      <c r="B32" s="44">
        <v>2.201847214317837</v>
      </c>
      <c r="C32" s="44"/>
      <c r="D32" s="44">
        <v>6.946147191853077</v>
      </c>
      <c r="E32" s="44"/>
      <c r="F32" s="44">
        <v>41.368602167871856</v>
      </c>
      <c r="G32" s="44"/>
      <c r="H32" s="44">
        <v>10.878650682260842</v>
      </c>
      <c r="I32" s="44"/>
      <c r="J32" s="44">
        <v>0.7104955984314628</v>
      </c>
      <c r="K32" s="44"/>
      <c r="L32" s="44">
        <v>0.8682241797344746</v>
      </c>
      <c r="M32" s="44"/>
      <c r="N32" s="44">
        <v>6.987998535489577</v>
      </c>
      <c r="O32" s="44"/>
      <c r="P32" s="44">
        <v>6.92200684390845</v>
      </c>
      <c r="Q32" s="44"/>
      <c r="R32" s="44">
        <v>1.9600057189910611</v>
      </c>
      <c r="S32" s="44"/>
      <c r="T32" s="44">
        <v>20.462505341476884</v>
      </c>
      <c r="U32" s="44"/>
      <c r="V32" s="44">
        <v>0.07451942239690956</v>
      </c>
      <c r="W32" s="44"/>
      <c r="X32" s="44">
        <v>0.6189971032675614</v>
      </c>
      <c r="Y32" s="3"/>
      <c r="Z32" s="3"/>
      <c r="AA32" s="3"/>
      <c r="AB32" s="3"/>
      <c r="AC32" s="3"/>
      <c r="AD32" s="3"/>
    </row>
    <row r="33" spans="1:30" ht="12.75">
      <c r="A33" s="3" t="s">
        <v>46</v>
      </c>
      <c r="B33" s="44">
        <v>2.1801150633125004</v>
      </c>
      <c r="C33" s="44"/>
      <c r="D33" s="44">
        <v>6.112988007946024</v>
      </c>
      <c r="E33" s="44"/>
      <c r="F33" s="44">
        <v>46.20521422719924</v>
      </c>
      <c r="G33" s="44"/>
      <c r="H33" s="44">
        <v>7.616373498659056</v>
      </c>
      <c r="I33" s="44"/>
      <c r="J33" s="44">
        <v>2.4515817752503324</v>
      </c>
      <c r="K33" s="44"/>
      <c r="L33" s="44">
        <v>0.8869888525427508</v>
      </c>
      <c r="M33" s="44"/>
      <c r="N33" s="44">
        <v>6.394013125007185</v>
      </c>
      <c r="O33" s="44"/>
      <c r="P33" s="44">
        <v>6.034039654863215</v>
      </c>
      <c r="Q33" s="44"/>
      <c r="R33" s="44">
        <v>3.5094072554980107</v>
      </c>
      <c r="S33" s="44"/>
      <c r="T33" s="44">
        <v>17.851113687383766</v>
      </c>
      <c r="U33" s="44"/>
      <c r="V33" s="44">
        <v>0</v>
      </c>
      <c r="W33" s="44"/>
      <c r="X33" s="44">
        <v>0.7581648523379076</v>
      </c>
      <c r="Y33" s="3"/>
      <c r="Z33" s="3"/>
      <c r="AA33" s="3"/>
      <c r="AB33" s="3"/>
      <c r="AC33" s="3"/>
      <c r="AD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0" ht="12.75">
      <c r="A35" s="3" t="s">
        <v>47</v>
      </c>
      <c r="B35" s="44">
        <v>2.4669146854046895</v>
      </c>
      <c r="C35" s="44"/>
      <c r="D35" s="44">
        <v>7.541654157296357</v>
      </c>
      <c r="E35" s="44"/>
      <c r="F35" s="44">
        <v>44.943138533469345</v>
      </c>
      <c r="G35" s="44"/>
      <c r="H35" s="44">
        <v>7.7280831082372785</v>
      </c>
      <c r="I35" s="44"/>
      <c r="J35" s="44">
        <v>0.3502932225833095</v>
      </c>
      <c r="K35" s="44"/>
      <c r="L35" s="44">
        <v>0</v>
      </c>
      <c r="M35" s="44"/>
      <c r="N35" s="44">
        <v>4.120190442681921</v>
      </c>
      <c r="O35" s="44"/>
      <c r="P35" s="44">
        <v>7.312216499307174</v>
      </c>
      <c r="Q35" s="44"/>
      <c r="R35" s="44">
        <v>2.209847097899107</v>
      </c>
      <c r="S35" s="44"/>
      <c r="T35" s="44">
        <v>23.327662253120813</v>
      </c>
      <c r="U35" s="44"/>
      <c r="V35" s="44">
        <v>0</v>
      </c>
      <c r="W35" s="44"/>
      <c r="X35" s="44">
        <v>0</v>
      </c>
      <c r="Y35" s="3"/>
      <c r="Z35" s="3"/>
      <c r="AA35" s="3"/>
      <c r="AB35" s="3"/>
      <c r="AC35" s="3"/>
      <c r="AD35" s="3"/>
    </row>
    <row r="36" spans="1:30" ht="12.75">
      <c r="A36" s="3" t="s">
        <v>48</v>
      </c>
      <c r="B36" s="44">
        <v>2.793873829441187</v>
      </c>
      <c r="C36" s="44"/>
      <c r="D36" s="44">
        <v>6.806872837374908</v>
      </c>
      <c r="E36" s="44"/>
      <c r="F36" s="44">
        <v>45.66733975508792</v>
      </c>
      <c r="G36" s="44"/>
      <c r="H36" s="44">
        <v>10.265593658366255</v>
      </c>
      <c r="I36" s="44"/>
      <c r="J36" s="44">
        <v>0.40311234653837213</v>
      </c>
      <c r="K36" s="44"/>
      <c r="L36" s="44">
        <v>0.0711215587143381</v>
      </c>
      <c r="M36" s="44"/>
      <c r="N36" s="44">
        <v>4.252792093393238</v>
      </c>
      <c r="O36" s="44"/>
      <c r="P36" s="44">
        <v>7.463647175916687</v>
      </c>
      <c r="Q36" s="44"/>
      <c r="R36" s="44">
        <v>2.6648740724341327</v>
      </c>
      <c r="S36" s="44"/>
      <c r="T36" s="44">
        <v>19.278889614180788</v>
      </c>
      <c r="U36" s="44"/>
      <c r="V36" s="44">
        <v>0.11508868193197527</v>
      </c>
      <c r="W36" s="44"/>
      <c r="X36" s="44">
        <v>0.21679437662018952</v>
      </c>
      <c r="Y36" s="3"/>
      <c r="Z36" s="3"/>
      <c r="AA36" s="3"/>
      <c r="AB36" s="3"/>
      <c r="AC36" s="3"/>
      <c r="AD36" s="3"/>
    </row>
    <row r="37" spans="1:30" ht="12.75">
      <c r="A37" s="3" t="s">
        <v>49</v>
      </c>
      <c r="B37" s="44">
        <v>2.6229750737464004</v>
      </c>
      <c r="C37" s="44"/>
      <c r="D37" s="44">
        <v>7.099757673548568</v>
      </c>
      <c r="E37" s="44"/>
      <c r="F37" s="44">
        <v>44.06978670935507</v>
      </c>
      <c r="G37" s="44"/>
      <c r="H37" s="44">
        <v>9.27359169378173</v>
      </c>
      <c r="I37" s="44"/>
      <c r="J37" s="44">
        <v>0.7634677986806189</v>
      </c>
      <c r="K37" s="44"/>
      <c r="L37" s="44">
        <v>0.7523544034257729</v>
      </c>
      <c r="M37" s="44"/>
      <c r="N37" s="44">
        <v>4.451161115925811</v>
      </c>
      <c r="O37" s="44"/>
      <c r="P37" s="44">
        <v>5.962546740378304</v>
      </c>
      <c r="Q37" s="44"/>
      <c r="R37" s="44">
        <v>1.3233103426053092</v>
      </c>
      <c r="S37" s="44"/>
      <c r="T37" s="44">
        <v>20.859319207312225</v>
      </c>
      <c r="U37" s="44"/>
      <c r="V37" s="44">
        <v>0.11730934166013939</v>
      </c>
      <c r="W37" s="44"/>
      <c r="X37" s="44">
        <v>2.704419899580058</v>
      </c>
      <c r="Y37" s="3"/>
      <c r="Z37" s="3"/>
      <c r="AA37" s="3"/>
      <c r="AB37" s="3"/>
      <c r="AC37" s="3"/>
      <c r="AD37" s="3"/>
    </row>
    <row r="38" spans="1:30" ht="12.75">
      <c r="A38" s="8" t="s">
        <v>50</v>
      </c>
      <c r="B38" s="32">
        <v>1.6251344904056917</v>
      </c>
      <c r="C38" s="32"/>
      <c r="D38" s="32">
        <v>6.915081451064695</v>
      </c>
      <c r="E38" s="32"/>
      <c r="F38" s="32">
        <v>47.75782454110597</v>
      </c>
      <c r="G38" s="32"/>
      <c r="H38" s="32">
        <v>9.187051318838563</v>
      </c>
      <c r="I38" s="32"/>
      <c r="J38" s="32">
        <v>0.2635912381562607</v>
      </c>
      <c r="K38" s="32"/>
      <c r="L38" s="32">
        <v>0.8648266245792489</v>
      </c>
      <c r="M38" s="32"/>
      <c r="N38" s="32">
        <v>5.315457477384674</v>
      </c>
      <c r="O38" s="32"/>
      <c r="P38" s="32">
        <v>6.904137425938002</v>
      </c>
      <c r="Q38" s="32"/>
      <c r="R38" s="32">
        <v>1.0178191300080557</v>
      </c>
      <c r="S38" s="32"/>
      <c r="T38" s="32">
        <v>19.466033645467405</v>
      </c>
      <c r="U38" s="32"/>
      <c r="V38" s="32">
        <v>0.08193153457311651</v>
      </c>
      <c r="W38" s="32"/>
      <c r="X38" s="32">
        <v>0.6011111224783268</v>
      </c>
      <c r="Y38" s="3"/>
      <c r="Z38" s="3"/>
      <c r="AA38" s="3"/>
      <c r="AB38" s="3"/>
      <c r="AC38" s="3"/>
      <c r="AD38" s="3"/>
    </row>
    <row r="39" spans="1:30" ht="12.75">
      <c r="A39" s="3" t="s">
        <v>187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57" t="s">
        <v>188</v>
      </c>
    </row>
    <row r="41" ht="12.75">
      <c r="A41" s="3" t="s">
        <v>95</v>
      </c>
    </row>
  </sheetData>
  <sheetProtection password="CAF5" sheet="1" objects="1" scenarios="1"/>
  <mergeCells count="26">
    <mergeCell ref="A1:X1"/>
    <mergeCell ref="A3:X3"/>
    <mergeCell ref="A4:X4"/>
    <mergeCell ref="B8:C8"/>
    <mergeCell ref="B7:C7"/>
    <mergeCell ref="D8:E8"/>
    <mergeCell ref="D7:E7"/>
    <mergeCell ref="D6:E6"/>
    <mergeCell ref="H8:I8"/>
    <mergeCell ref="H7:I7"/>
    <mergeCell ref="J8:K8"/>
    <mergeCell ref="J7:K7"/>
    <mergeCell ref="J6:K6"/>
    <mergeCell ref="L8:M8"/>
    <mergeCell ref="L7:M7"/>
    <mergeCell ref="N8:O8"/>
    <mergeCell ref="N7:O7"/>
    <mergeCell ref="N6:O6"/>
    <mergeCell ref="P8:Q8"/>
    <mergeCell ref="P7:Q7"/>
    <mergeCell ref="V8:W8"/>
    <mergeCell ref="V7:W7"/>
    <mergeCell ref="R8:S8"/>
    <mergeCell ref="R7:S7"/>
    <mergeCell ref="T8:U8"/>
    <mergeCell ref="T7:U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  10 / 2007&amp;C- 8 -
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</cols>
  <sheetData>
    <row r="1" spans="1:24" ht="12.75">
      <c r="A1" s="225" t="s">
        <v>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3" spans="1:25" ht="12.75">
      <c r="A3" s="225" t="s">
        <v>190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13"/>
    </row>
    <row r="4" spans="1:25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86</v>
      </c>
      <c r="B6" s="3"/>
      <c r="C6" s="3"/>
      <c r="D6" s="228" t="s">
        <v>182</v>
      </c>
      <c r="E6" s="228"/>
      <c r="F6" s="228" t="s">
        <v>3</v>
      </c>
      <c r="G6" s="228"/>
      <c r="H6" s="228" t="s">
        <v>6</v>
      </c>
      <c r="I6" s="228"/>
      <c r="J6" s="228" t="s">
        <v>8</v>
      </c>
      <c r="K6" s="228"/>
      <c r="L6" s="3"/>
      <c r="M6" s="3"/>
      <c r="N6" s="228" t="s">
        <v>13</v>
      </c>
      <c r="O6" s="228"/>
      <c r="P6" s="3"/>
      <c r="Q6" s="3"/>
      <c r="R6" s="228" t="s">
        <v>12</v>
      </c>
      <c r="S6" s="228"/>
      <c r="T6" s="3"/>
      <c r="U6" s="3"/>
      <c r="V6" s="41"/>
      <c r="W6" s="6"/>
      <c r="X6" s="3"/>
    </row>
    <row r="7" spans="1:24" ht="12.75">
      <c r="A7" s="3" t="s">
        <v>11</v>
      </c>
      <c r="B7" s="225" t="s">
        <v>0</v>
      </c>
      <c r="C7" s="225"/>
      <c r="D7" s="225" t="s">
        <v>0</v>
      </c>
      <c r="E7" s="225"/>
      <c r="F7" s="225" t="s">
        <v>5</v>
      </c>
      <c r="G7" s="225"/>
      <c r="H7" s="225" t="s">
        <v>3</v>
      </c>
      <c r="I7" s="225"/>
      <c r="J7" s="225" t="s">
        <v>3</v>
      </c>
      <c r="K7" s="225"/>
      <c r="L7" s="225" t="s">
        <v>10</v>
      </c>
      <c r="M7" s="225"/>
      <c r="N7" s="225" t="s">
        <v>14</v>
      </c>
      <c r="O7" s="225"/>
      <c r="P7" s="225" t="s">
        <v>16</v>
      </c>
      <c r="Q7" s="225"/>
      <c r="R7" s="225" t="s">
        <v>17</v>
      </c>
      <c r="S7" s="225"/>
      <c r="T7" s="225" t="s">
        <v>19</v>
      </c>
      <c r="U7" s="225"/>
      <c r="V7" s="225" t="s">
        <v>77</v>
      </c>
      <c r="W7" s="225"/>
      <c r="X7" s="89" t="s">
        <v>117</v>
      </c>
    </row>
    <row r="8" spans="1:24" ht="13.5" thickBot="1">
      <c r="A8" s="4" t="s">
        <v>87</v>
      </c>
      <c r="B8" s="242" t="s">
        <v>1</v>
      </c>
      <c r="C8" s="242"/>
      <c r="D8" s="242" t="s">
        <v>1</v>
      </c>
      <c r="E8" s="242"/>
      <c r="F8" s="242" t="s">
        <v>4</v>
      </c>
      <c r="G8" s="242"/>
      <c r="H8" s="242" t="s">
        <v>7</v>
      </c>
      <c r="I8" s="242"/>
      <c r="J8" s="242" t="s">
        <v>9</v>
      </c>
      <c r="K8" s="242"/>
      <c r="L8" s="242" t="s">
        <v>11</v>
      </c>
      <c r="M8" s="242"/>
      <c r="N8" s="242" t="s">
        <v>15</v>
      </c>
      <c r="O8" s="242"/>
      <c r="P8" s="242" t="s">
        <v>15</v>
      </c>
      <c r="Q8" s="242"/>
      <c r="R8" s="242" t="s">
        <v>18</v>
      </c>
      <c r="S8" s="242"/>
      <c r="T8" s="242" t="s">
        <v>20</v>
      </c>
      <c r="U8" s="242"/>
      <c r="V8" s="242" t="s">
        <v>20</v>
      </c>
      <c r="W8" s="242"/>
      <c r="X8" s="7" t="s">
        <v>24</v>
      </c>
    </row>
    <row r="9" spans="1:24" s="23" customFormat="1" ht="12.75">
      <c r="A9" s="77" t="s">
        <v>52</v>
      </c>
      <c r="B9" s="47">
        <v>0.029793713154384515</v>
      </c>
      <c r="C9" s="47"/>
      <c r="D9" s="47">
        <v>0.06874929744815074</v>
      </c>
      <c r="E9" s="47"/>
      <c r="F9" s="47">
        <v>0.39186898618005783</v>
      </c>
      <c r="G9" s="47"/>
      <c r="H9" s="47">
        <v>0.024095991820706767</v>
      </c>
      <c r="I9" s="47"/>
      <c r="J9" s="47">
        <v>0.012838965953039539</v>
      </c>
      <c r="K9" s="47"/>
      <c r="L9" s="47">
        <v>0.10321829521135661</v>
      </c>
      <c r="M9" s="47"/>
      <c r="N9" s="47">
        <v>0.006054656085634041</v>
      </c>
      <c r="O9" s="47"/>
      <c r="P9" s="47">
        <v>0.0050480965356759664</v>
      </c>
      <c r="Q9" s="47"/>
      <c r="R9" s="47">
        <v>0.04752323001192671</v>
      </c>
      <c r="S9" s="47"/>
      <c r="T9" s="47">
        <v>0.06703852874757682</v>
      </c>
      <c r="U9" s="47"/>
      <c r="V9" s="47">
        <v>0.019640047265469075</v>
      </c>
      <c r="W9" s="47"/>
      <c r="X9" s="47">
        <v>0.22413019158602135</v>
      </c>
    </row>
    <row r="10" spans="2:25" ht="12.7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3"/>
    </row>
    <row r="11" spans="1:35" ht="12.75">
      <c r="A11" s="3" t="s">
        <v>28</v>
      </c>
      <c r="B11" s="44">
        <v>2.172340661015557</v>
      </c>
      <c r="C11" s="44"/>
      <c r="D11" s="44">
        <v>5.576447142994347</v>
      </c>
      <c r="E11" s="44"/>
      <c r="F11" s="44">
        <v>38.737684011921736</v>
      </c>
      <c r="G11" s="44"/>
      <c r="H11" s="44">
        <v>2.4848801763361914</v>
      </c>
      <c r="I11" s="44"/>
      <c r="J11" s="44">
        <v>0.9735344072057102</v>
      </c>
      <c r="K11" s="44"/>
      <c r="L11" s="44">
        <v>11.064713291069143</v>
      </c>
      <c r="M11" s="44"/>
      <c r="N11" s="44">
        <v>0.5848392519694363</v>
      </c>
      <c r="O11" s="44"/>
      <c r="P11" s="44">
        <v>0.5802435893328592</v>
      </c>
      <c r="Q11" s="44"/>
      <c r="R11" s="44">
        <v>5.148473158899394</v>
      </c>
      <c r="S11" s="44"/>
      <c r="T11" s="44">
        <v>7.28098873072662</v>
      </c>
      <c r="U11" s="44"/>
      <c r="V11" s="44">
        <v>1.4426779163010854</v>
      </c>
      <c r="W11" s="44"/>
      <c r="X11" s="44">
        <v>23.95317766222792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29</v>
      </c>
      <c r="B12" s="44">
        <v>2.881299563792842</v>
      </c>
      <c r="C12" s="44"/>
      <c r="D12" s="44">
        <v>7.042604821849044</v>
      </c>
      <c r="E12" s="44"/>
      <c r="F12" s="44">
        <v>39.31183708290947</v>
      </c>
      <c r="G12" s="44"/>
      <c r="H12" s="44">
        <v>1.9284546180428637</v>
      </c>
      <c r="I12" s="44"/>
      <c r="J12" s="44">
        <v>1.5736587504724038</v>
      </c>
      <c r="K12" s="44"/>
      <c r="L12" s="44">
        <v>9.539014107724086</v>
      </c>
      <c r="M12" s="44"/>
      <c r="N12" s="44">
        <v>0.3826710030816736</v>
      </c>
      <c r="O12" s="44"/>
      <c r="P12" s="44">
        <v>0</v>
      </c>
      <c r="Q12" s="44"/>
      <c r="R12" s="44">
        <v>4.877669695963034</v>
      </c>
      <c r="S12" s="44"/>
      <c r="T12" s="44">
        <v>6.734638319887797</v>
      </c>
      <c r="U12" s="44"/>
      <c r="V12" s="44">
        <v>1.5576085945757172</v>
      </c>
      <c r="W12" s="44"/>
      <c r="X12" s="44">
        <v>24.170543441701085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51</v>
      </c>
      <c r="B13" s="44">
        <v>6.511543723415479</v>
      </c>
      <c r="C13" s="44"/>
      <c r="D13" s="44">
        <v>6.64336415642096</v>
      </c>
      <c r="E13" s="44"/>
      <c r="F13" s="44">
        <v>32.421620695495704</v>
      </c>
      <c r="G13" s="44"/>
      <c r="H13" s="44">
        <v>2.6714475048032567</v>
      </c>
      <c r="I13" s="44"/>
      <c r="J13" s="44">
        <v>4.261889415501558</v>
      </c>
      <c r="K13" s="44"/>
      <c r="L13" s="44">
        <v>13.769308427099569</v>
      </c>
      <c r="M13" s="44"/>
      <c r="N13" s="44">
        <v>1.0135043117691958</v>
      </c>
      <c r="O13" s="44"/>
      <c r="P13" s="44">
        <v>3.5239311769511005E-05</v>
      </c>
      <c r="Q13" s="44"/>
      <c r="R13" s="44">
        <v>3.216367575761946</v>
      </c>
      <c r="S13" s="44"/>
      <c r="T13" s="44">
        <v>7.417315114720396</v>
      </c>
      <c r="U13" s="44"/>
      <c r="V13" s="44">
        <v>1.650729816071777</v>
      </c>
      <c r="W13" s="44"/>
      <c r="X13" s="44">
        <v>20.422874019628384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30</v>
      </c>
      <c r="B14" s="44">
        <v>3.1227673484791283</v>
      </c>
      <c r="C14" s="44"/>
      <c r="D14" s="44">
        <v>6.3136722579216205</v>
      </c>
      <c r="E14" s="44"/>
      <c r="F14" s="44">
        <v>38.319809358407475</v>
      </c>
      <c r="G14" s="44"/>
      <c r="H14" s="44">
        <v>2.256283585605</v>
      </c>
      <c r="I14" s="44"/>
      <c r="J14" s="44">
        <v>0.8466396106670289</v>
      </c>
      <c r="K14" s="44"/>
      <c r="L14" s="44">
        <v>10.545815467482505</v>
      </c>
      <c r="M14" s="44"/>
      <c r="N14" s="44">
        <v>0.6234898146847185</v>
      </c>
      <c r="O14" s="44"/>
      <c r="P14" s="44">
        <v>1.1397266850818832</v>
      </c>
      <c r="Q14" s="44"/>
      <c r="R14" s="44">
        <v>3.632612153904427</v>
      </c>
      <c r="S14" s="44"/>
      <c r="T14" s="44">
        <v>6.810974039901032</v>
      </c>
      <c r="U14" s="44"/>
      <c r="V14" s="44">
        <v>2.0094689955953107</v>
      </c>
      <c r="W14" s="44"/>
      <c r="X14" s="44">
        <v>24.378740682269875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31</v>
      </c>
      <c r="B15" s="44">
        <v>2.4851027065593874</v>
      </c>
      <c r="C15" s="44"/>
      <c r="D15" s="44">
        <v>5.901013072423212</v>
      </c>
      <c r="E15" s="44"/>
      <c r="F15" s="44">
        <v>42.60805444532552</v>
      </c>
      <c r="G15" s="44"/>
      <c r="H15" s="44">
        <v>1.7378990746535559</v>
      </c>
      <c r="I15" s="44"/>
      <c r="J15" s="44">
        <v>0.5619329105856583</v>
      </c>
      <c r="K15" s="44"/>
      <c r="L15" s="44">
        <v>10.078178905665364</v>
      </c>
      <c r="M15" s="44"/>
      <c r="N15" s="44">
        <v>0.6691575312425093</v>
      </c>
      <c r="O15" s="44"/>
      <c r="P15" s="44">
        <v>0.5685571260662724</v>
      </c>
      <c r="Q15" s="44"/>
      <c r="R15" s="44">
        <v>5.877573309951352</v>
      </c>
      <c r="S15" s="44"/>
      <c r="T15" s="44">
        <v>7.79000527678943</v>
      </c>
      <c r="U15" s="44"/>
      <c r="V15" s="44">
        <v>1.6804507504329953</v>
      </c>
      <c r="W15" s="44"/>
      <c r="X15" s="44">
        <v>20.04207489030474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5" ht="12.75">
      <c r="A17" s="3" t="s">
        <v>32</v>
      </c>
      <c r="B17" s="44">
        <v>2.4623572746477045</v>
      </c>
      <c r="C17" s="44"/>
      <c r="D17" s="44">
        <v>7.341768114773198</v>
      </c>
      <c r="E17" s="44"/>
      <c r="F17" s="44">
        <v>40.478773713981916</v>
      </c>
      <c r="G17" s="44"/>
      <c r="H17" s="44">
        <v>2.1431581545970406</v>
      </c>
      <c r="I17" s="44"/>
      <c r="J17" s="44">
        <v>1.974078595945589</v>
      </c>
      <c r="K17" s="44"/>
      <c r="L17" s="44">
        <v>8.584246661554063</v>
      </c>
      <c r="M17" s="44"/>
      <c r="N17" s="44">
        <v>1.5099515142013151</v>
      </c>
      <c r="O17" s="44"/>
      <c r="P17" s="44">
        <v>0.8677412323389222</v>
      </c>
      <c r="Q17" s="44"/>
      <c r="R17" s="44">
        <v>6.317328260007901</v>
      </c>
      <c r="S17" s="44"/>
      <c r="T17" s="44">
        <v>5.626655266715839</v>
      </c>
      <c r="U17" s="44"/>
      <c r="V17" s="44">
        <v>1.0209905106163688</v>
      </c>
      <c r="W17" s="44"/>
      <c r="X17" s="44">
        <v>21.672950700620124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33</v>
      </c>
      <c r="B18" s="44">
        <v>1.7971352322964727</v>
      </c>
      <c r="C18" s="44"/>
      <c r="D18" s="44">
        <v>7.737972896781152</v>
      </c>
      <c r="E18" s="44"/>
      <c r="F18" s="44">
        <v>40.45898000052389</v>
      </c>
      <c r="G18" s="44"/>
      <c r="H18" s="44">
        <v>3.1597158178090576</v>
      </c>
      <c r="I18" s="44"/>
      <c r="J18" s="44">
        <v>0.6996340171017965</v>
      </c>
      <c r="K18" s="44"/>
      <c r="L18" s="44">
        <v>8.889744551706093</v>
      </c>
      <c r="M18" s="44"/>
      <c r="N18" s="44">
        <v>0.43903589907791907</v>
      </c>
      <c r="O18" s="44"/>
      <c r="P18" s="44">
        <v>0.9116581675268308</v>
      </c>
      <c r="Q18" s="44"/>
      <c r="R18" s="44">
        <v>6.209789319978224</v>
      </c>
      <c r="S18" s="44"/>
      <c r="T18" s="44">
        <v>7.748063276256223</v>
      </c>
      <c r="U18" s="44"/>
      <c r="V18" s="44">
        <v>2.2871246932199143</v>
      </c>
      <c r="W18" s="44"/>
      <c r="X18" s="44">
        <v>19.661146127722436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34</v>
      </c>
      <c r="B19" s="44">
        <v>2.4150585724585847</v>
      </c>
      <c r="C19" s="44"/>
      <c r="D19" s="44">
        <v>7.741445734900698</v>
      </c>
      <c r="E19" s="44"/>
      <c r="F19" s="44">
        <v>38.774779850684595</v>
      </c>
      <c r="G19" s="44"/>
      <c r="H19" s="44">
        <v>1.9188993951421973</v>
      </c>
      <c r="I19" s="44"/>
      <c r="J19" s="44">
        <v>1.2674077267001784</v>
      </c>
      <c r="K19" s="44"/>
      <c r="L19" s="44">
        <v>11.276076084349478</v>
      </c>
      <c r="M19" s="44"/>
      <c r="N19" s="44">
        <v>0.4939925183319775</v>
      </c>
      <c r="O19" s="44"/>
      <c r="P19" s="44">
        <v>0.9043189874504383</v>
      </c>
      <c r="Q19" s="44"/>
      <c r="R19" s="44">
        <v>5.378369727481076</v>
      </c>
      <c r="S19" s="44"/>
      <c r="T19" s="44">
        <v>6.576897366957564</v>
      </c>
      <c r="U19" s="44"/>
      <c r="V19" s="44">
        <v>2.5239548400285474</v>
      </c>
      <c r="W19" s="44"/>
      <c r="X19" s="44">
        <v>20.72879919551467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35</v>
      </c>
      <c r="B20" s="44">
        <v>2.6378010012738704</v>
      </c>
      <c r="C20" s="44"/>
      <c r="D20" s="44">
        <v>7.313370390192741</v>
      </c>
      <c r="E20" s="44"/>
      <c r="F20" s="44">
        <v>40.61849409197692</v>
      </c>
      <c r="G20" s="44"/>
      <c r="H20" s="44">
        <v>3.6613658385584738</v>
      </c>
      <c r="I20" s="44"/>
      <c r="J20" s="44">
        <v>0.5558509459436676</v>
      </c>
      <c r="K20" s="44"/>
      <c r="L20" s="44">
        <v>8.873392462961526</v>
      </c>
      <c r="M20" s="44"/>
      <c r="N20" s="44">
        <v>1.0956289014680258</v>
      </c>
      <c r="O20" s="44"/>
      <c r="P20" s="44">
        <v>0.7755000576804154</v>
      </c>
      <c r="Q20" s="44"/>
      <c r="R20" s="44">
        <v>7.018428816752281</v>
      </c>
      <c r="S20" s="44"/>
      <c r="T20" s="44">
        <v>7.324833702407451</v>
      </c>
      <c r="U20" s="44"/>
      <c r="V20" s="44">
        <v>2.5514565488605885</v>
      </c>
      <c r="W20" s="44"/>
      <c r="X20" s="44">
        <v>17.573877241924045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36</v>
      </c>
      <c r="B21" s="44">
        <v>2.40333110707071</v>
      </c>
      <c r="C21" s="44"/>
      <c r="D21" s="44">
        <v>7.984529411054471</v>
      </c>
      <c r="E21" s="44"/>
      <c r="F21" s="44">
        <v>39.50037686383609</v>
      </c>
      <c r="G21" s="44"/>
      <c r="H21" s="44">
        <v>2.6618568907277664</v>
      </c>
      <c r="I21" s="44"/>
      <c r="J21" s="44">
        <v>1.7292296709712638</v>
      </c>
      <c r="K21" s="44"/>
      <c r="L21" s="44">
        <v>8.836044092975568</v>
      </c>
      <c r="M21" s="44"/>
      <c r="N21" s="44">
        <v>0.9799486276450571</v>
      </c>
      <c r="O21" s="44"/>
      <c r="P21" s="44">
        <v>0.72520620435963</v>
      </c>
      <c r="Q21" s="44"/>
      <c r="R21" s="44">
        <v>5.996333251173875</v>
      </c>
      <c r="S21" s="44"/>
      <c r="T21" s="44">
        <v>6.334493319249518</v>
      </c>
      <c r="U21" s="44"/>
      <c r="V21" s="44">
        <v>2.5331059479951348</v>
      </c>
      <c r="W21" s="44"/>
      <c r="X21" s="44">
        <v>20.315544612940915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37</v>
      </c>
      <c r="B23" s="44">
        <v>1.9179981998672644</v>
      </c>
      <c r="C23" s="44"/>
      <c r="D23" s="44">
        <v>7.9013311032553535</v>
      </c>
      <c r="E23" s="44"/>
      <c r="F23" s="44">
        <v>42.05007888482426</v>
      </c>
      <c r="G23" s="44"/>
      <c r="H23" s="44">
        <v>2.6742602932462</v>
      </c>
      <c r="I23" s="44"/>
      <c r="J23" s="44">
        <v>0.5616498840852134</v>
      </c>
      <c r="K23" s="44"/>
      <c r="L23" s="44">
        <v>8.39278419255812</v>
      </c>
      <c r="M23" s="44"/>
      <c r="N23" s="44">
        <v>0.6030517416407545</v>
      </c>
      <c r="O23" s="44"/>
      <c r="P23" s="44">
        <v>1.134453677585522</v>
      </c>
      <c r="Q23" s="44"/>
      <c r="R23" s="44">
        <v>4.16332907416878</v>
      </c>
      <c r="S23" s="44"/>
      <c r="T23" s="44">
        <v>6.999280173463907</v>
      </c>
      <c r="U23" s="44"/>
      <c r="V23" s="44">
        <v>2.3971391458157107</v>
      </c>
      <c r="W23" s="44"/>
      <c r="X23" s="44">
        <v>21.204643629488924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38</v>
      </c>
      <c r="B24" s="44">
        <v>2.130760182284561</v>
      </c>
      <c r="C24" s="44"/>
      <c r="D24" s="44">
        <v>5.325329160455717</v>
      </c>
      <c r="E24" s="44"/>
      <c r="F24" s="44">
        <v>41.21752971026764</v>
      </c>
      <c r="G24" s="44"/>
      <c r="H24" s="44">
        <v>2.2172689549907636</v>
      </c>
      <c r="I24" s="44"/>
      <c r="J24" s="44">
        <v>0.8301674736353888</v>
      </c>
      <c r="K24" s="44"/>
      <c r="L24" s="44">
        <v>7.5763202075712535</v>
      </c>
      <c r="M24" s="44"/>
      <c r="N24" s="44">
        <v>1.1575958797268884</v>
      </c>
      <c r="O24" s="44"/>
      <c r="P24" s="44">
        <v>0.7349966321625344</v>
      </c>
      <c r="Q24" s="44"/>
      <c r="R24" s="44">
        <v>8.241413158618316</v>
      </c>
      <c r="S24" s="44"/>
      <c r="T24" s="44">
        <v>7.297797498489443</v>
      </c>
      <c r="U24" s="44"/>
      <c r="V24" s="44">
        <v>1.5076920227061918</v>
      </c>
      <c r="W24" s="44"/>
      <c r="X24" s="44">
        <v>21.76312911909132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39</v>
      </c>
      <c r="B25" s="44">
        <v>2.278896855344356</v>
      </c>
      <c r="C25" s="44"/>
      <c r="D25" s="44">
        <v>6.0679756253372075</v>
      </c>
      <c r="E25" s="44"/>
      <c r="F25" s="44">
        <v>40.85564131517797</v>
      </c>
      <c r="G25" s="44"/>
      <c r="H25" s="44">
        <v>2.561419742589424</v>
      </c>
      <c r="I25" s="44"/>
      <c r="J25" s="44">
        <v>0.5294728726892919</v>
      </c>
      <c r="K25" s="44"/>
      <c r="L25" s="44">
        <v>8.830155812950085</v>
      </c>
      <c r="M25" s="44"/>
      <c r="N25" s="44">
        <v>0.3774914154399128</v>
      </c>
      <c r="O25" s="44"/>
      <c r="P25" s="44">
        <v>0.7111500256774029</v>
      </c>
      <c r="Q25" s="44"/>
      <c r="R25" s="44">
        <v>5.732943080433361</v>
      </c>
      <c r="S25" s="44"/>
      <c r="T25" s="44">
        <v>6.313386497708164</v>
      </c>
      <c r="U25" s="44"/>
      <c r="V25" s="44">
        <v>2.4663797234494447</v>
      </c>
      <c r="W25" s="44"/>
      <c r="X25" s="44">
        <v>23.275087033203377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40</v>
      </c>
      <c r="B26" s="44">
        <v>1.4649754599291462</v>
      </c>
      <c r="C26" s="44"/>
      <c r="D26" s="44">
        <v>7.474913455343761</v>
      </c>
      <c r="E26" s="44"/>
      <c r="F26" s="44">
        <v>40.696061821224184</v>
      </c>
      <c r="G26" s="44"/>
      <c r="H26" s="44">
        <v>2.1645838718696195</v>
      </c>
      <c r="I26" s="44"/>
      <c r="J26" s="44">
        <v>0.5260185053541544</v>
      </c>
      <c r="K26" s="44"/>
      <c r="L26" s="44">
        <v>12.766695363552117</v>
      </c>
      <c r="M26" s="44"/>
      <c r="N26" s="44">
        <v>0.4119300626229564</v>
      </c>
      <c r="O26" s="44"/>
      <c r="P26" s="44">
        <v>0.758645675383307</v>
      </c>
      <c r="Q26" s="44"/>
      <c r="R26" s="44">
        <v>5.040071857888197</v>
      </c>
      <c r="S26" s="44"/>
      <c r="T26" s="44">
        <v>5.649461865825203</v>
      </c>
      <c r="U26" s="44"/>
      <c r="V26" s="44">
        <v>2.5662900663137598</v>
      </c>
      <c r="W26" s="44"/>
      <c r="X26" s="44">
        <v>20.480351994693606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41</v>
      </c>
      <c r="B27" s="44">
        <v>3.953339567333699</v>
      </c>
      <c r="C27" s="44"/>
      <c r="D27" s="44">
        <v>7.0839987921364855</v>
      </c>
      <c r="E27" s="44"/>
      <c r="F27" s="44">
        <v>38.87912654597461</v>
      </c>
      <c r="G27" s="44"/>
      <c r="H27" s="44">
        <v>2.234388584869414</v>
      </c>
      <c r="I27" s="44"/>
      <c r="J27" s="44">
        <v>1.121517828154782</v>
      </c>
      <c r="K27" s="44"/>
      <c r="L27" s="44">
        <v>9.344469034070011</v>
      </c>
      <c r="M27" s="44"/>
      <c r="N27" s="44">
        <v>0.64096534180194</v>
      </c>
      <c r="O27" s="44"/>
      <c r="P27" s="44">
        <v>0.1570412094360512</v>
      </c>
      <c r="Q27" s="44"/>
      <c r="R27" s="44">
        <v>6.47347842956185</v>
      </c>
      <c r="S27" s="44"/>
      <c r="T27" s="44">
        <v>7.60972060443752</v>
      </c>
      <c r="U27" s="44"/>
      <c r="V27" s="44">
        <v>2.1545700277354056</v>
      </c>
      <c r="W27" s="44"/>
      <c r="X27" s="44">
        <v>20.347384034488247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40" t="s">
        <v>121</v>
      </c>
      <c r="B29" s="44">
        <v>2.3855463129385464</v>
      </c>
      <c r="C29" s="44"/>
      <c r="D29" s="44">
        <v>6.372481670162103</v>
      </c>
      <c r="E29" s="44"/>
      <c r="F29" s="44">
        <v>41.94830668076329</v>
      </c>
      <c r="G29" s="44"/>
      <c r="H29" s="44">
        <v>1.9449209040855568</v>
      </c>
      <c r="I29" s="44"/>
      <c r="J29" s="44">
        <v>0.8807969082230931</v>
      </c>
      <c r="K29" s="44"/>
      <c r="L29" s="44">
        <v>10.248088886109334</v>
      </c>
      <c r="M29" s="44"/>
      <c r="N29" s="44">
        <v>0.5784737084009524</v>
      </c>
      <c r="O29" s="44"/>
      <c r="P29" s="44">
        <v>0.002128461038614136</v>
      </c>
      <c r="Q29" s="44"/>
      <c r="R29" s="44">
        <v>3.9829293253541938</v>
      </c>
      <c r="S29" s="44"/>
      <c r="T29" s="44">
        <v>5.598557225201435</v>
      </c>
      <c r="U29" s="44"/>
      <c r="V29" s="44">
        <v>1.6243684409151766</v>
      </c>
      <c r="W29" s="44"/>
      <c r="X29" s="44">
        <v>24.433401476807713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43</v>
      </c>
      <c r="B30" s="44">
        <v>3.2030675882155126</v>
      </c>
      <c r="C30" s="44"/>
      <c r="D30" s="44">
        <v>7.551638900943441</v>
      </c>
      <c r="E30" s="44"/>
      <c r="F30" s="44">
        <v>36.97922436358853</v>
      </c>
      <c r="G30" s="44"/>
      <c r="H30" s="44">
        <v>2.7102013801593645</v>
      </c>
      <c r="I30" s="44"/>
      <c r="J30" s="44">
        <v>0.9783749948050153</v>
      </c>
      <c r="K30" s="44"/>
      <c r="L30" s="44">
        <v>9.498766833520511</v>
      </c>
      <c r="M30" s="44"/>
      <c r="N30" s="44">
        <v>0.4604813276107852</v>
      </c>
      <c r="O30" s="44"/>
      <c r="P30" s="44">
        <v>0.7005062622768249</v>
      </c>
      <c r="Q30" s="44"/>
      <c r="R30" s="44">
        <v>5.999382271864732</v>
      </c>
      <c r="S30" s="44"/>
      <c r="T30" s="44">
        <v>7.401690074231794</v>
      </c>
      <c r="U30" s="44"/>
      <c r="V30" s="44">
        <v>2.1500695321754395</v>
      </c>
      <c r="W30" s="44"/>
      <c r="X30" s="44">
        <v>22.366596470608048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44</v>
      </c>
      <c r="B31" s="44">
        <v>2.1518069453020128</v>
      </c>
      <c r="C31" s="44"/>
      <c r="D31" s="44">
        <v>5.735022535758389</v>
      </c>
      <c r="E31" s="44"/>
      <c r="F31" s="44">
        <v>41.33286756627237</v>
      </c>
      <c r="G31" s="44"/>
      <c r="H31" s="44">
        <v>2.3422962492779518</v>
      </c>
      <c r="I31" s="44"/>
      <c r="J31" s="44">
        <v>1.3486151842229657</v>
      </c>
      <c r="K31" s="44"/>
      <c r="L31" s="44">
        <v>9.426833594866965</v>
      </c>
      <c r="M31" s="44"/>
      <c r="N31" s="44">
        <v>0.6009019486794025</v>
      </c>
      <c r="O31" s="44"/>
      <c r="P31" s="44">
        <v>0.7275114595313816</v>
      </c>
      <c r="Q31" s="44"/>
      <c r="R31" s="44">
        <v>6.990772384447835</v>
      </c>
      <c r="S31" s="44"/>
      <c r="T31" s="44">
        <v>7.121545945401156</v>
      </c>
      <c r="U31" s="44"/>
      <c r="V31" s="44">
        <v>1.9091885158719304</v>
      </c>
      <c r="W31" s="44"/>
      <c r="X31" s="44">
        <v>20.312637670367632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45</v>
      </c>
      <c r="B32" s="44">
        <v>2.255077730395948</v>
      </c>
      <c r="C32" s="44"/>
      <c r="D32" s="44">
        <v>7.114073012215422</v>
      </c>
      <c r="E32" s="44"/>
      <c r="F32" s="44">
        <v>38.65881273686217</v>
      </c>
      <c r="G32" s="44"/>
      <c r="H32" s="44">
        <v>2.3257045603040125</v>
      </c>
      <c r="I32" s="44"/>
      <c r="J32" s="44">
        <v>1.1033875457176485</v>
      </c>
      <c r="K32" s="44"/>
      <c r="L32" s="44">
        <v>9.874990528038246</v>
      </c>
      <c r="M32" s="44"/>
      <c r="N32" s="44">
        <v>0.7276721069238791</v>
      </c>
      <c r="O32" s="44"/>
      <c r="P32" s="44">
        <v>0.8892138382622029</v>
      </c>
      <c r="Q32" s="44"/>
      <c r="R32" s="44">
        <v>7.033871759476905</v>
      </c>
      <c r="S32" s="44"/>
      <c r="T32" s="44">
        <v>7.070537894412999</v>
      </c>
      <c r="U32" s="44"/>
      <c r="V32" s="44">
        <v>2.007389622496949</v>
      </c>
      <c r="W32" s="44"/>
      <c r="X32" s="44">
        <v>20.939268664893618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46</v>
      </c>
      <c r="B33" s="44">
        <v>2.2142665936865353</v>
      </c>
      <c r="C33" s="44"/>
      <c r="D33" s="44">
        <v>6.142295196111351</v>
      </c>
      <c r="E33" s="44"/>
      <c r="F33" s="44">
        <v>39.44212318219652</v>
      </c>
      <c r="G33" s="44"/>
      <c r="H33" s="44">
        <v>3.3274291898713484</v>
      </c>
      <c r="I33" s="44"/>
      <c r="J33" s="44">
        <v>2.5651610923390136</v>
      </c>
      <c r="K33" s="44"/>
      <c r="L33" s="44">
        <v>7.8752955683735</v>
      </c>
      <c r="M33" s="44"/>
      <c r="N33" s="44">
        <v>2.5081691796006944</v>
      </c>
      <c r="O33" s="44"/>
      <c r="P33" s="44">
        <v>0.9166052587925922</v>
      </c>
      <c r="Q33" s="44"/>
      <c r="R33" s="44">
        <v>6.603817793681105</v>
      </c>
      <c r="S33" s="44"/>
      <c r="T33" s="44">
        <v>6.278100521020449</v>
      </c>
      <c r="U33" s="44"/>
      <c r="V33" s="44">
        <v>3.5766652528860354</v>
      </c>
      <c r="W33" s="44"/>
      <c r="X33" s="44">
        <v>18.550071171440848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5" ht="12.75">
      <c r="A35" s="3" t="s">
        <v>47</v>
      </c>
      <c r="B35" s="44">
        <v>2.411091960956032</v>
      </c>
      <c r="C35" s="44"/>
      <c r="D35" s="44">
        <v>7.658237436139341</v>
      </c>
      <c r="E35" s="44"/>
      <c r="F35" s="44">
        <v>40.96495330677995</v>
      </c>
      <c r="G35" s="44"/>
      <c r="H35" s="44">
        <v>2.520752035261426</v>
      </c>
      <c r="I35" s="44"/>
      <c r="J35" s="44">
        <v>1.5797549217079698</v>
      </c>
      <c r="K35" s="44"/>
      <c r="L35" s="44">
        <v>7.596440962558616</v>
      </c>
      <c r="M35" s="44"/>
      <c r="N35" s="44">
        <v>0.3383642286863745</v>
      </c>
      <c r="O35" s="44"/>
      <c r="P35" s="44">
        <v>0</v>
      </c>
      <c r="Q35" s="44"/>
      <c r="R35" s="44">
        <v>3.81588765896703</v>
      </c>
      <c r="S35" s="44"/>
      <c r="T35" s="44">
        <v>7.404838655830277</v>
      </c>
      <c r="U35" s="44"/>
      <c r="V35" s="44">
        <v>1.9576461227010573</v>
      </c>
      <c r="W35" s="44"/>
      <c r="X35" s="44">
        <v>23.75203271041191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48</v>
      </c>
      <c r="B36" s="44">
        <v>2.6321739047512493</v>
      </c>
      <c r="C36" s="44"/>
      <c r="D36" s="44">
        <v>7.127645491954697</v>
      </c>
      <c r="E36" s="44"/>
      <c r="F36" s="44">
        <v>42.384008258418014</v>
      </c>
      <c r="G36" s="44"/>
      <c r="H36" s="44">
        <v>3.7505524783232285</v>
      </c>
      <c r="I36" s="44"/>
      <c r="J36" s="44">
        <v>1.1278756330590336</v>
      </c>
      <c r="K36" s="44"/>
      <c r="L36" s="44">
        <v>8.576613266198768</v>
      </c>
      <c r="M36" s="44"/>
      <c r="N36" s="44">
        <v>0.4223819005371707</v>
      </c>
      <c r="O36" s="44"/>
      <c r="P36" s="44">
        <v>0.07452130751363271</v>
      </c>
      <c r="Q36" s="44"/>
      <c r="R36" s="44">
        <v>3.589712779767846</v>
      </c>
      <c r="S36" s="44"/>
      <c r="T36" s="44">
        <v>7.417113816965962</v>
      </c>
      <c r="U36" s="44"/>
      <c r="V36" s="44">
        <v>2.6969431378171005</v>
      </c>
      <c r="W36" s="44"/>
      <c r="X36" s="44">
        <v>20.200458024693294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49</v>
      </c>
      <c r="B37" s="44">
        <v>2.555436918962049</v>
      </c>
      <c r="C37" s="44"/>
      <c r="D37" s="44">
        <v>7.391370785223702</v>
      </c>
      <c r="E37" s="44"/>
      <c r="F37" s="44">
        <v>41.55065008755369</v>
      </c>
      <c r="G37" s="44"/>
      <c r="H37" s="44">
        <v>2.686954516817832</v>
      </c>
      <c r="I37" s="44"/>
      <c r="J37" s="44">
        <v>1.090360383679747</v>
      </c>
      <c r="K37" s="44"/>
      <c r="L37" s="44">
        <v>9.2946746437815</v>
      </c>
      <c r="M37" s="44"/>
      <c r="N37" s="44">
        <v>0.793813748668475</v>
      </c>
      <c r="O37" s="44"/>
      <c r="P37" s="44">
        <v>0.7555289790274675</v>
      </c>
      <c r="Q37" s="44"/>
      <c r="R37" s="44">
        <v>4.628728086270098</v>
      </c>
      <c r="S37" s="44"/>
      <c r="T37" s="44">
        <v>6.195626895969848</v>
      </c>
      <c r="U37" s="44"/>
      <c r="V37" s="44">
        <v>1.3671805490906181</v>
      </c>
      <c r="W37" s="44"/>
      <c r="X37" s="44">
        <v>21.689674404954985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50</v>
      </c>
      <c r="B38" s="32">
        <v>1.605693109417982</v>
      </c>
      <c r="C38" s="32"/>
      <c r="D38" s="32">
        <v>6.824474464046482</v>
      </c>
      <c r="E38" s="32"/>
      <c r="F38" s="32">
        <v>43.324320959879906</v>
      </c>
      <c r="G38" s="32"/>
      <c r="H38" s="32">
        <v>2.8699429116347823</v>
      </c>
      <c r="I38" s="32"/>
      <c r="J38" s="32">
        <v>1.623185904117792</v>
      </c>
      <c r="K38" s="32"/>
      <c r="L38" s="32">
        <v>9.362926581102924</v>
      </c>
      <c r="M38" s="32"/>
      <c r="N38" s="32">
        <v>0.2707434680120139</v>
      </c>
      <c r="O38" s="32"/>
      <c r="P38" s="32">
        <v>0.8396168898347977</v>
      </c>
      <c r="Q38" s="32"/>
      <c r="R38" s="32">
        <v>5.431179032956233</v>
      </c>
      <c r="S38" s="32"/>
      <c r="T38" s="32">
        <v>6.942091000725773</v>
      </c>
      <c r="U38" s="32"/>
      <c r="V38" s="32">
        <v>0.9614711126338845</v>
      </c>
      <c r="W38" s="32"/>
      <c r="X38" s="32">
        <v>19.944354565637443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 t="s">
        <v>189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ht="12.75">
      <c r="A41" s="3" t="s">
        <v>81</v>
      </c>
    </row>
  </sheetData>
  <sheetProtection password="CAF5" sheet="1" objects="1" scenarios="1"/>
  <mergeCells count="31">
    <mergeCell ref="A1:X1"/>
    <mergeCell ref="A3:X3"/>
    <mergeCell ref="A4:X4"/>
    <mergeCell ref="B8:C8"/>
    <mergeCell ref="B7:C7"/>
    <mergeCell ref="D8:E8"/>
    <mergeCell ref="D7:E7"/>
    <mergeCell ref="D6:E6"/>
    <mergeCell ref="F8:G8"/>
    <mergeCell ref="F7:G7"/>
    <mergeCell ref="F6:G6"/>
    <mergeCell ref="H8:I8"/>
    <mergeCell ref="H7:I7"/>
    <mergeCell ref="H6:I6"/>
    <mergeCell ref="J8:K8"/>
    <mergeCell ref="J7:K7"/>
    <mergeCell ref="J6:K6"/>
    <mergeCell ref="L8:M8"/>
    <mergeCell ref="L7:M7"/>
    <mergeCell ref="R6:S6"/>
    <mergeCell ref="T8:U8"/>
    <mergeCell ref="T7:U7"/>
    <mergeCell ref="N8:O8"/>
    <mergeCell ref="N7:O7"/>
    <mergeCell ref="N6:O6"/>
    <mergeCell ref="P8:Q8"/>
    <mergeCell ref="P7:Q7"/>
    <mergeCell ref="V7:W7"/>
    <mergeCell ref="V8:W8"/>
    <mergeCell ref="R8:S8"/>
    <mergeCell ref="R7:S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2007&amp;C- 9 -&amp;R&amp;"Arial,Italic"&amp;9Selected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SFD2003  Part 3 </dc:title>
  <dc:subject>Revised 11/16/2007</dc:subject>
  <dc:creator>Sovaroun Ieng</dc:creator>
  <cp:keywords/>
  <dc:description/>
  <cp:lastModifiedBy>dnaparstek</cp:lastModifiedBy>
  <cp:lastPrinted>2007-12-31T20:40:36Z</cp:lastPrinted>
  <dcterms:created xsi:type="dcterms:W3CDTF">1999-02-18T17:46:40Z</dcterms:created>
  <dcterms:modified xsi:type="dcterms:W3CDTF">2008-01-02T19:53:45Z</dcterms:modified>
  <cp:category/>
  <cp:version/>
  <cp:contentType/>
  <cp:contentStatus/>
</cp:coreProperties>
</file>