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3825" windowHeight="8130" tabRatio="673" activeTab="0"/>
  </bookViews>
  <sheets>
    <sheet name="tABLE1" sheetId="1" r:id="rId1"/>
    <sheet name="Admin" sheetId="2" r:id="rId2"/>
    <sheet name="MidLev" sheetId="3" r:id="rId3"/>
    <sheet name="Inst" sheetId="4" r:id="rId4"/>
    <sheet name="Adult" sheetId="5" r:id="rId5"/>
    <sheet name="sp ed" sheetId="6" r:id="rId6"/>
    <sheet name="ppshs" sheetId="7" r:id="rId7"/>
    <sheet name="trans" sheetId="8" r:id="rId8"/>
    <sheet name="opmp" sheetId="9" r:id="rId9"/>
    <sheet name="fixchg" sheetId="10" r:id="rId10"/>
    <sheet name="distfc" sheetId="11" r:id="rId11"/>
    <sheet name="comserv" sheetId="12" r:id="rId12"/>
    <sheet name="CapOut" sheetId="13" r:id="rId13"/>
    <sheet name="food" sheetId="14" r:id="rId14"/>
    <sheet name="const" sheetId="15" r:id="rId15"/>
    <sheet name="debt" sheetId="16" r:id="rId16"/>
    <sheet name="expbyobj" sheetId="17" r:id="rId17"/>
  </sheets>
  <definedNames>
    <definedName name="_xlnm.Print_Area" localSheetId="1">'Admin'!$A$1:$K$41</definedName>
    <definedName name="_xlnm.Print_Area" localSheetId="4">'Adult'!$A$1:$S$41</definedName>
    <definedName name="_xlnm.Print_Area" localSheetId="12">'CapOut'!$A$1:$Q$40</definedName>
    <definedName name="_xlnm.Print_Area" localSheetId="11">'comserv'!$A$1:$M$41</definedName>
    <definedName name="_xlnm.Print_Area" localSheetId="10">'distfc'!$A$1:$M$39</definedName>
    <definedName name="_xlnm.Print_Area" localSheetId="16">'expbyobj'!$A$1:$N$39</definedName>
    <definedName name="_xlnm.Print_Area" localSheetId="9">'fixchg'!$A$1:$K$40</definedName>
    <definedName name="_xlnm.Print_Area" localSheetId="13">'food'!$A$1:$X$40</definedName>
    <definedName name="_xlnm.Print_Area" localSheetId="3">'Inst'!$A$1:$Z$44</definedName>
    <definedName name="_xlnm.Print_Area" localSheetId="2">'MidLev'!$A$1:$L$41</definedName>
    <definedName name="_xlnm.Print_Area" localSheetId="8">'opmp'!$A$1:$Q$39</definedName>
    <definedName name="_xlnm.Print_Area" localSheetId="6">'ppshs'!$A$1:$S$41</definedName>
    <definedName name="_xlnm.Print_Area" localSheetId="5">'sp ed'!$A$1:$Q$41</definedName>
    <definedName name="_xlnm.Print_Area" localSheetId="0">'tABLE1'!$A$1:$W$42</definedName>
    <definedName name="_xlnm.Print_Area" localSheetId="7">'trans'!$A$1:$O$39</definedName>
    <definedName name="_xlnm.Print_Titles" localSheetId="3">'Inst'!$A:$A</definedName>
    <definedName name="QRY_SFD2">#REF!</definedName>
  </definedNames>
  <calcPr fullCalcOnLoad="1"/>
</workbook>
</file>

<file path=xl/comments11.xml><?xml version="1.0" encoding="utf-8"?>
<comments xmlns="http://schemas.openxmlformats.org/spreadsheetml/2006/main">
  <authors>
    <author>rieng</author>
  </authors>
  <commentList>
    <comment ref="E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Added $27 to reconcile with the amount reported in Fund 1 under category 1212.</t>
        </r>
      </text>
    </comment>
  </commentList>
</comments>
</file>

<file path=xl/sharedStrings.xml><?xml version="1.0" encoding="utf-8"?>
<sst xmlns="http://schemas.openxmlformats.org/spreadsheetml/2006/main" count="1143" uniqueCount="301">
  <si>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</si>
  <si>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</si>
  <si>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</si>
  <si>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</si>
  <si>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</si>
  <si>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</si>
  <si>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</si>
  <si>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</si>
  <si>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</si>
  <si>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</si>
  <si>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</si>
  <si>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</si>
  <si>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</si>
  <si>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</si>
  <si>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</si>
  <si>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</si>
  <si>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</si>
  <si>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</si>
  <si>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</si>
  <si>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</si>
  <si>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</si>
  <si>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</si>
  <si>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</si>
  <si>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</si>
  <si>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</si>
  <si>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</si>
  <si>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</si>
  <si>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</si>
  <si>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</si>
  <si>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</si>
  <si>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</si>
  <si>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</si>
  <si>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</si>
  <si>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</si>
  <si>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</si>
  <si>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</si>
  <si>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</si>
  <si>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</si>
  <si>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</si>
  <si>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</si>
  <si>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</si>
  <si>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</si>
  <si>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</si>
  <si>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</si>
  <si>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</si>
  <si>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</si>
  <si>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</si>
  <si>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</si>
  <si>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</si>
  <si>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</si>
  <si>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</si>
  <si>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</si>
  <si>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</si>
  <si>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</si>
  <si>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</si>
  <si>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</si>
  <si>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</si>
  <si>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</si>
  <si>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</si>
  <si>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</si>
  <si>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</si>
  <si>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</si>
  <si>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</si>
  <si>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</si>
  <si>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</si>
  <si>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</si>
  <si>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</si>
  <si>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</si>
  <si>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</si>
  <si>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</si>
  <si>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</si>
  <si>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</si>
  <si>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</si>
  <si>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</si>
  <si>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</si>
  <si>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</si>
  <si>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</si>
  <si>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</si>
  <si>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</si>
  <si>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</si>
  <si>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</si>
  <si>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</si>
  <si>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</si>
  <si>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</si>
  <si>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</si>
  <si>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</si>
  <si>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</si>
  <si>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</si>
  <si>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</si>
  <si>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</si>
  <si>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</si>
  <si>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</si>
  <si>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</si>
  <si>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</si>
  <si>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</si>
  <si>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</si>
  <si>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</si>
  <si>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</si>
  <si>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</si>
  <si>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</si>
  <si>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</si>
  <si>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</si>
  <si>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</si>
  <si>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</si>
  <si>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</si>
  <si>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</si>
  <si>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</si>
  <si>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</si>
  <si>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</si>
  <si>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</si>
  <si>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</si>
  <si>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</si>
  <si>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</si>
  <si>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</si>
  <si>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</si>
  <si>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</si>
  <si>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</si>
  <si>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</si>
  <si>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</si>
  <si>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</si>
  <si>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</si>
  <si>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</si>
  <si>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</si>
  <si>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</si>
  <si>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</si>
  <si>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</si>
  <si>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</si>
  <si>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</si>
  <si>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</si>
  <si>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</si>
  <si>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</si>
  <si>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</si>
  <si>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</si>
  <si>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</si>
  <si>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</si>
  <si>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</si>
  <si>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</si>
  <si>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</si>
  <si>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</si>
  <si>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</si>
  <si>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</si>
  <si>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</si>
  <si>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</si>
  <si>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</si>
  <si>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</si>
  <si>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</si>
  <si>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</si>
  <si>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</si>
  <si>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</si>
  <si>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</si>
  <si>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</si>
  <si>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</si>
  <si>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</si>
  <si>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</si>
  <si>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</si>
  <si>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</si>
  <si>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</si>
  <si>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</si>
  <si>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</si>
  <si>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</si>
  <si>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</si>
  <si>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</si>
  <si>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</si>
  <si>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</si>
  <si>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</si>
  <si>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</si>
  <si>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</si>
  <si>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</si>
  <si>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</si>
  <si>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</si>
  <si>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</si>
  <si>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</si>
  <si>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</si>
  <si>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</si>
  <si>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 xml:space="preserve">   Contracted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</si>
  <si>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</si>
  <si>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</si>
  <si>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</si>
  <si>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</si>
  <si>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</si>
  <si>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</si>
  <si>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</si>
  <si>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</si>
  <si>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</si>
  <si>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</si>
  <si>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</si>
  <si>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</si>
  <si>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</si>
  <si>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</si>
  <si>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</si>
  <si>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</si>
  <si>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</si>
  <si>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</si>
  <si>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</si>
  <si>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</t>
  </si>
  <si>
    <t>**</t>
  </si>
  <si>
    <t>Excludes Facilities Acquisition and Construction Services, now reported in Capital Outlay and  Instructional Supervision and Direction Services,</t>
  </si>
  <si>
    <t xml:space="preserve">Includes Instructional Supervision and Direction and Office of the Principal.  Prior to FY 1998, these expenditures were reported in Administration and </t>
  </si>
  <si>
    <t>Excludes transfers to Maryland LEAs</t>
  </si>
  <si>
    <t>Excludes Debt Principal repayment and Student Activity Fund Expenditures.</t>
  </si>
  <si>
    <t>Textbook</t>
  </si>
  <si>
    <t>LibraryMedia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</si>
  <si>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</si>
  <si>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</si>
  <si>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</si>
  <si>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</si>
  <si>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</si>
  <si>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</si>
  <si>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</si>
  <si>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</si>
  <si>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</si>
  <si>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</si>
  <si>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</si>
  <si>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</si>
  <si>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</si>
  <si>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Garrett*</t>
  </si>
  <si>
    <t>*    Garrett County Board of Education carries the debt services of State Loan and Short Term Loan. The County Government is servicing the Long Term Debt..</t>
  </si>
  <si>
    <t>Interfund transfers, Indirect Cost Recovery net transfers, and transfers between Maryland local education agencies are not shown on this table.</t>
  </si>
  <si>
    <t>Excludes Interfund Transfers and Indirect Cost Recovery Net Transfers</t>
  </si>
  <si>
    <t>Teachers</t>
  </si>
  <si>
    <t>Aides/Assistants</t>
  </si>
  <si>
    <t xml:space="preserve"> and Wages</t>
  </si>
  <si>
    <t>Nonpublic Schools</t>
  </si>
  <si>
    <t>NonPublic Schools</t>
  </si>
  <si>
    <t>Aides - Assistants</t>
  </si>
  <si>
    <t>Private Schools Program **</t>
  </si>
  <si>
    <t>Total Other Instructional Costs excludes transfers to Maryland LEAs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</si>
  <si>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</si>
  <si>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</si>
  <si>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</si>
  <si>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</si>
  <si>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</si>
  <si>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</si>
  <si>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</si>
  <si>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</si>
  <si>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</si>
  <si>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</si>
  <si>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</si>
  <si>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</si>
  <si>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</si>
  <si>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</si>
  <si>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</si>
  <si>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</si>
  <si>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</si>
  <si>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</si>
  <si>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</si>
  <si>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</si>
  <si>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</si>
  <si>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</si>
  <si>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</si>
  <si>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Student Activity Fund Memorandum Only</t>
  </si>
  <si>
    <t>Salaries &amp; Wages</t>
  </si>
  <si>
    <t>Supplies &amp; Materials</t>
  </si>
  <si>
    <t>Current Expense Fund Expenditures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</si>
  <si>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</si>
  <si>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</si>
  <si>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</si>
  <si>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</si>
  <si>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</si>
  <si>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</si>
  <si>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 xml:space="preserve">  *</t>
  </si>
  <si>
    <t xml:space="preserve">This column  is a memorandum presentation of the Federal funds transfer to private school not included in the Maryland Public Schools </t>
  </si>
  <si>
    <t>Expenditures.</t>
  </si>
  <si>
    <t>Aides &amp; Assistants</t>
  </si>
  <si>
    <t>Mid-level Adminstration</t>
  </si>
  <si>
    <t>Total Fixed Charges Less Adult Ed F/C</t>
  </si>
  <si>
    <t>NOTE:  * Includes state share of teachers' retirement, interfund transfers and transfers between Maryland LEAs</t>
  </si>
  <si>
    <t>Transfers *</t>
  </si>
  <si>
    <t>Revised 1-20-2010</t>
  </si>
  <si>
    <t>Total Fixed Charges by Object.</t>
  </si>
  <si>
    <t>Differences to be eliminated</t>
  </si>
  <si>
    <t>FY 2009</t>
  </si>
  <si>
    <t>.</t>
  </si>
  <si>
    <t>Expenditures for Administration*:  Maryland Public Schools:  2009 - 2010</t>
  </si>
  <si>
    <t>Expenditures for Mid-Level Administration*:  Maryland Public Schools:  2009 - 2010</t>
  </si>
  <si>
    <t>Expenditures for Prekindergarten Through Adult  Instructional Purposes:  Maryland Public Schools:  2009 - 2010</t>
  </si>
  <si>
    <t>Expenditures for Prekindergarten Through Adult Instructional Purposes:  Maryland Public Schools:  2009 - 2010</t>
  </si>
  <si>
    <t>Expenditures for Adult Education and Related Fixed Charges*:  Maryland Public Schools:  2009 - 2010</t>
  </si>
  <si>
    <t>Expenditures for Special Education:  Maryland Public Schools:  2009 - 2010</t>
  </si>
  <si>
    <t>Expenditures for Student Personnel and Health Services:  Maryland Public Schools:  2009- 2010</t>
  </si>
  <si>
    <t>Expenditures for Student Transportation Services:  Maryland Public Schools:  2009 - 2010</t>
  </si>
  <si>
    <t>Expenditures for Operation and Maintenance of Plant:  Maryland Public Schools:  2009 - 2010</t>
  </si>
  <si>
    <t>Expenditures for Fixed Charges:  Maryland Public Schools:  2009- 2010</t>
  </si>
  <si>
    <t xml:space="preserve">Refund to MSDE via Remittances </t>
  </si>
  <si>
    <t xml:space="preserve">Adjusted State Share of Teachers' Retirement </t>
  </si>
  <si>
    <t>State On-behalf Payment to Teachers Retirement/Pension</t>
  </si>
  <si>
    <t>Distribution of Locally-Paid fixed Charges by Category:  Maryland Public Schools:  2009 - 2010</t>
  </si>
  <si>
    <t>Expenditures for Community Services:  Maryland Public Schools:  2009 - 2010</t>
  </si>
  <si>
    <t>Expenditures for Current Capital Outlay*:  Maryland Public Schools:  2009 - 2010</t>
  </si>
  <si>
    <t>Expenditures for School Construction:  Maryland Public Schools: 2009 - 2010</t>
  </si>
  <si>
    <t>Expenditures for Food Service:  Maryland Public Schools:  2009- 2010</t>
  </si>
  <si>
    <t>Expenditures for Food Service:  Maryland Public Schools:  2009 - 2010</t>
  </si>
  <si>
    <t>Expenditures for Debt Service:  Maryland Public Schools:  2009 - 2010</t>
  </si>
  <si>
    <t>Current Expense Fund Expenditures by Object:  Maryland Public Schools:  2009- 2010</t>
  </si>
  <si>
    <t>FY 2010</t>
  </si>
  <si>
    <t>Expenditures for All Purposes*:  Maryland Public Schools:  2009 - 2010</t>
  </si>
  <si>
    <t>08/312/2011</t>
  </si>
  <si>
    <t>Expenditures for All Purposes*:  Maryland Public Schools:  2009- 2010</t>
  </si>
  <si>
    <t>Other Material Supplies</t>
  </si>
  <si>
    <t>Increase</t>
  </si>
  <si>
    <t>Increase in 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</si>
</sst>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&quot;$&quot;#,##0.00"/>
    <numFmt numFmtId="170" formatCode="&quot;$&quot;#,##0"/>
    <numFmt numFmtId="171" formatCode="0.0%"/>
    <numFmt numFmtId="172" formatCode="_(* #,##0.0000_);_(* \(#,##0.0000\);_(* &quot;-&quot;??_);_(@_)"/>
    <numFmt numFmtId="173" formatCode="_(* #,##0.00000_);_(* \(#,##0.00000\);_(* &quot;-&quot;??_);_(@_)"/>
    <numFmt numFmtId="174" formatCode="_(&quot;$&quot;* #,##0.00_);_(&quot;$&quot;* \(#,##0.00\);_(&quot;$&quot;* &quot;-&quot;_);_(@_)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_(&quot;$&quot;* #,##0.0_);_(&quot;$&quot;* \(#,##0.0\);_(&quot;$&quot;* &quot;-&quot;_);_(@_)"/>
    <numFmt numFmtId="178" formatCode="0.000%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10"/>
      <name val="WP TypographicSymbols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center"/>
    </xf>
    <xf numFmtId="166" fontId="2" fillId="0" borderId="0" xfId="42" applyNumberFormat="1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44" applyNumberFormat="1" applyFont="1" applyBorder="1" applyAlignment="1">
      <alignment/>
    </xf>
    <xf numFmtId="170" fontId="0" fillId="0" borderId="0" xfId="44" applyNumberFormat="1" applyFont="1" applyAlignment="1">
      <alignment horizontal="right"/>
    </xf>
    <xf numFmtId="5" fontId="0" fillId="0" borderId="0" xfId="44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3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166" fontId="3" fillId="0" borderId="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left"/>
    </xf>
    <xf numFmtId="166" fontId="3" fillId="0" borderId="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 horizontal="center"/>
    </xf>
    <xf numFmtId="166" fontId="3" fillId="0" borderId="11" xfId="42" applyNumberFormat="1" applyFont="1" applyBorder="1" applyAlignment="1">
      <alignment horizontal="left"/>
    </xf>
    <xf numFmtId="170" fontId="3" fillId="0" borderId="0" xfId="44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Border="1" applyAlignment="1">
      <alignment horizontal="left"/>
    </xf>
    <xf numFmtId="166" fontId="3" fillId="0" borderId="10" xfId="42" applyNumberFormat="1" applyFont="1" applyBorder="1" applyAlignment="1">
      <alignment horizontal="center"/>
    </xf>
    <xf numFmtId="165" fontId="3" fillId="0" borderId="0" xfId="44" applyNumberFormat="1" applyFont="1" applyBorder="1" applyAlignment="1">
      <alignment horizontal="left"/>
    </xf>
    <xf numFmtId="165" fontId="3" fillId="0" borderId="0" xfId="44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166" fontId="3" fillId="0" borderId="0" xfId="42" applyNumberFormat="1" applyFont="1" applyAlignment="1" applyProtection="1">
      <alignment/>
      <protection locked="0"/>
    </xf>
    <xf numFmtId="165" fontId="3" fillId="0" borderId="0" xfId="44" applyNumberFormat="1" applyFont="1" applyBorder="1" applyAlignment="1">
      <alignment/>
    </xf>
    <xf numFmtId="165" fontId="3" fillId="0" borderId="0" xfId="44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166" fontId="3" fillId="0" borderId="0" xfId="42" applyNumberFormat="1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0" xfId="0" applyNumberFormat="1" applyFont="1" applyBorder="1" applyAlignment="1">
      <alignment/>
    </xf>
    <xf numFmtId="49" fontId="3" fillId="0" borderId="0" xfId="42" applyNumberFormat="1" applyFont="1" applyBorder="1" applyAlignment="1">
      <alignment horizontal="left"/>
    </xf>
    <xf numFmtId="166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>
      <alignment/>
    </xf>
    <xf numFmtId="170" fontId="3" fillId="0" borderId="0" xfId="44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42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170" fontId="3" fillId="0" borderId="0" xfId="0" applyNumberFormat="1" applyFont="1" applyBorder="1" applyAlignment="1">
      <alignment horizontal="left"/>
    </xf>
    <xf numFmtId="5" fontId="3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9" fontId="3" fillId="0" borderId="0" xfId="44" applyNumberFormat="1" applyFont="1" applyBorder="1" applyAlignment="1">
      <alignment/>
    </xf>
    <xf numFmtId="49" fontId="3" fillId="0" borderId="0" xfId="44" applyNumberFormat="1" applyFont="1" applyBorder="1" applyAlignment="1">
      <alignment horizontal="left"/>
    </xf>
    <xf numFmtId="166" fontId="3" fillId="0" borderId="12" xfId="42" applyNumberFormat="1" applyFont="1" applyFill="1" applyBorder="1" applyAlignment="1">
      <alignment horizontal="left"/>
    </xf>
    <xf numFmtId="164" fontId="3" fillId="0" borderId="0" xfId="42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3" fillId="0" borderId="0" xfId="44" applyNumberFormat="1" applyFont="1" applyFill="1" applyBorder="1" applyAlignment="1">
      <alignment/>
    </xf>
    <xf numFmtId="166" fontId="5" fillId="0" borderId="0" xfId="42" applyNumberFormat="1" applyFont="1" applyBorder="1" applyAlignment="1">
      <alignment/>
    </xf>
    <xf numFmtId="166" fontId="5" fillId="0" borderId="12" xfId="42" applyNumberFormat="1" applyFont="1" applyBorder="1" applyAlignment="1">
      <alignment/>
    </xf>
    <xf numFmtId="0" fontId="6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66" fontId="0" fillId="0" borderId="0" xfId="42" applyNumberFormat="1" applyFont="1" applyFill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1" fontId="3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166" fontId="3" fillId="0" borderId="0" xfId="42" applyNumberFormat="1" applyFont="1" applyBorder="1" applyAlignment="1">
      <alignment horizontal="center" vertical="center"/>
    </xf>
    <xf numFmtId="166" fontId="3" fillId="0" borderId="11" xfId="42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3" fillId="0" borderId="0" xfId="44" applyNumberFormat="1" applyFont="1" applyBorder="1" applyAlignment="1">
      <alignment horizontal="right"/>
    </xf>
    <xf numFmtId="166" fontId="3" fillId="0" borderId="0" xfId="42" applyNumberFormat="1" applyFont="1" applyFill="1" applyAlignment="1" applyProtection="1">
      <alignment/>
      <protection locked="0"/>
    </xf>
    <xf numFmtId="166" fontId="3" fillId="0" borderId="0" xfId="42" applyNumberFormat="1" applyFont="1" applyBorder="1" applyAlignment="1">
      <alignment horizontal="left" indent="2"/>
    </xf>
    <xf numFmtId="166" fontId="0" fillId="0" borderId="0" xfId="42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0" fillId="0" borderId="0" xfId="42" applyNumberFormat="1" applyFont="1" applyAlignment="1">
      <alignment/>
    </xf>
    <xf numFmtId="0" fontId="0" fillId="0" borderId="0" xfId="0" applyFill="1" applyAlignment="1">
      <alignment/>
    </xf>
    <xf numFmtId="166" fontId="3" fillId="0" borderId="13" xfId="42" applyNumberFormat="1" applyFont="1" applyBorder="1" applyAlignment="1">
      <alignment/>
    </xf>
    <xf numFmtId="166" fontId="3" fillId="0" borderId="0" xfId="42" applyNumberFormat="1" applyFont="1" applyAlignment="1">
      <alignment horizontal="left" indent="1"/>
    </xf>
    <xf numFmtId="166" fontId="3" fillId="0" borderId="11" xfId="42" applyNumberFormat="1" applyFont="1" applyBorder="1" applyAlignment="1">
      <alignment horizontal="left" indent="3"/>
    </xf>
    <xf numFmtId="166" fontId="0" fillId="0" borderId="0" xfId="42" applyNumberFormat="1" applyFont="1" applyFill="1" applyAlignment="1">
      <alignment/>
    </xf>
    <xf numFmtId="166" fontId="3" fillId="0" borderId="0" xfId="42" applyNumberFormat="1" applyFont="1" applyFill="1" applyAlignment="1">
      <alignment horizontal="center"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center"/>
    </xf>
    <xf numFmtId="43" fontId="3" fillId="0" borderId="0" xfId="42" applyNumberFormat="1" applyFont="1" applyBorder="1" applyAlignment="1">
      <alignment/>
    </xf>
    <xf numFmtId="165" fontId="3" fillId="0" borderId="0" xfId="44" applyNumberFormat="1" applyFont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165" fontId="3" fillId="0" borderId="0" xfId="44" applyNumberFormat="1" applyFont="1" applyBorder="1" applyAlignment="1">
      <alignment horizontal="left" indent="1"/>
    </xf>
    <xf numFmtId="166" fontId="0" fillId="0" borderId="0" xfId="42" applyNumberFormat="1" applyFont="1" applyFill="1" applyAlignment="1">
      <alignment/>
    </xf>
    <xf numFmtId="165" fontId="3" fillId="0" borderId="0" xfId="44" applyNumberFormat="1" applyFont="1" applyFill="1" applyBorder="1" applyAlignment="1">
      <alignment horizontal="left"/>
    </xf>
    <xf numFmtId="165" fontId="3" fillId="0" borderId="0" xfId="44" applyNumberFormat="1" applyFont="1" applyFill="1" applyAlignment="1">
      <alignment horizontal="right"/>
    </xf>
    <xf numFmtId="166" fontId="3" fillId="0" borderId="0" xfId="42" applyNumberFormat="1" applyFont="1" applyBorder="1" applyAlignment="1" quotePrefix="1">
      <alignment/>
    </xf>
    <xf numFmtId="44" fontId="3" fillId="0" borderId="0" xfId="42" applyNumberFormat="1" applyFont="1" applyFill="1" applyBorder="1" applyAlignment="1">
      <alignment horizontal="left"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3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65" fontId="3" fillId="0" borderId="0" xfId="42" applyNumberFormat="1" applyFont="1" applyFill="1" applyAlignment="1">
      <alignment/>
    </xf>
    <xf numFmtId="166" fontId="7" fillId="0" borderId="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3" fillId="0" borderId="0" xfId="42" applyNumberFormat="1" applyFont="1" applyFill="1" applyBorder="1" applyAlignment="1">
      <alignment/>
    </xf>
    <xf numFmtId="165" fontId="3" fillId="0" borderId="11" xfId="44" applyNumberFormat="1" applyFont="1" applyFill="1" applyBorder="1" applyAlignment="1">
      <alignment horizontal="center"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 horizontal="right"/>
    </xf>
    <xf numFmtId="173" fontId="3" fillId="0" borderId="0" xfId="42" applyNumberFormat="1" applyFont="1" applyAlignment="1">
      <alignment/>
    </xf>
    <xf numFmtId="166" fontId="3" fillId="0" borderId="14" xfId="42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6" fontId="3" fillId="0" borderId="0" xfId="42" applyNumberFormat="1" applyFont="1" applyFill="1" applyBorder="1" applyAlignment="1">
      <alignment horizontal="right"/>
    </xf>
    <xf numFmtId="170" fontId="3" fillId="0" borderId="0" xfId="42" applyNumberFormat="1" applyFont="1" applyFill="1" applyAlignment="1">
      <alignment/>
    </xf>
    <xf numFmtId="170" fontId="3" fillId="0" borderId="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70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6" fontId="3" fillId="0" borderId="0" xfId="42" applyNumberFormat="1" applyFont="1" applyBorder="1" applyAlignment="1">
      <alignment horizontal="center" vertical="center" wrapText="1"/>
    </xf>
    <xf numFmtId="166" fontId="0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6" fontId="3" fillId="0" borderId="0" xfId="42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3" fillId="0" borderId="0" xfId="44" applyNumberFormat="1" applyFont="1" applyAlignment="1">
      <alignment/>
    </xf>
    <xf numFmtId="41" fontId="0" fillId="0" borderId="0" xfId="0" applyNumberFormat="1" applyFont="1" applyBorder="1" applyAlignment="1">
      <alignment/>
    </xf>
    <xf numFmtId="170" fontId="3" fillId="0" borderId="0" xfId="44" applyNumberFormat="1" applyFont="1" applyFill="1" applyBorder="1" applyAlignment="1">
      <alignment horizontal="right"/>
    </xf>
    <xf numFmtId="43" fontId="0" fillId="0" borderId="0" xfId="42" applyFont="1" applyBorder="1" applyAlignment="1">
      <alignment/>
    </xf>
    <xf numFmtId="44" fontId="3" fillId="0" borderId="0" xfId="44" applyFont="1" applyAlignment="1">
      <alignment horizontal="right" vertical="top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6" fontId="3" fillId="0" borderId="12" xfId="42" applyNumberFormat="1" applyFont="1" applyBorder="1" applyAlignment="1" quotePrefix="1">
      <alignment/>
    </xf>
    <xf numFmtId="166" fontId="3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2" fontId="3" fillId="0" borderId="0" xfId="44" applyNumberFormat="1" applyFont="1" applyBorder="1" applyAlignment="1">
      <alignment/>
    </xf>
    <xf numFmtId="4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14" fontId="3" fillId="0" borderId="0" xfId="0" applyNumberFormat="1" applyFont="1" applyAlignment="1" quotePrefix="1">
      <alignment/>
    </xf>
    <xf numFmtId="14" fontId="3" fillId="0" borderId="0" xfId="0" applyNumberFormat="1" applyFont="1" applyAlignment="1" quotePrefix="1">
      <alignment horizontal="center"/>
    </xf>
    <xf numFmtId="165" fontId="3" fillId="0" borderId="0" xfId="44" applyNumberFormat="1" applyFont="1" applyAlignment="1">
      <alignment horizontal="left" indent="1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2" fontId="3" fillId="0" borderId="0" xfId="44" applyNumberFormat="1" applyFont="1" applyFill="1" applyAlignment="1">
      <alignment horizontal="right"/>
    </xf>
    <xf numFmtId="42" fontId="3" fillId="0" borderId="0" xfId="44" applyNumberFormat="1" applyFont="1" applyAlignment="1">
      <alignment/>
    </xf>
    <xf numFmtId="167" fontId="3" fillId="0" borderId="0" xfId="44" applyNumberFormat="1" applyFont="1" applyAlignment="1">
      <alignment/>
    </xf>
    <xf numFmtId="14" fontId="3" fillId="0" borderId="0" xfId="0" applyNumberFormat="1" applyFont="1" applyAlignment="1">
      <alignment horizontal="center"/>
    </xf>
    <xf numFmtId="166" fontId="3" fillId="0" borderId="15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42" applyNumberFormat="1" applyFont="1" applyFill="1" applyAlignment="1">
      <alignment horizontal="right" vertical="top"/>
    </xf>
    <xf numFmtId="166" fontId="3" fillId="0" borderId="12" xfId="42" applyNumberFormat="1" applyFont="1" applyFill="1" applyBorder="1" applyAlignment="1" applyProtection="1">
      <alignment/>
      <protection locked="0"/>
    </xf>
    <xf numFmtId="166" fontId="0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left"/>
    </xf>
    <xf numFmtId="166" fontId="3" fillId="0" borderId="0" xfId="42" applyNumberFormat="1" applyFont="1" applyFill="1" applyBorder="1" applyAlignment="1" quotePrefix="1">
      <alignment horizontal="center"/>
    </xf>
    <xf numFmtId="166" fontId="3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0" xfId="42" applyNumberFormat="1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166" fontId="3" fillId="0" borderId="11" xfId="42" applyNumberFormat="1" applyFont="1" applyFill="1" applyBorder="1" applyAlignment="1">
      <alignment horizontal="left" indent="2"/>
    </xf>
    <xf numFmtId="170" fontId="3" fillId="0" borderId="0" xfId="0" applyNumberFormat="1" applyFont="1" applyFill="1" applyBorder="1" applyAlignment="1">
      <alignment horizontal="left"/>
    </xf>
    <xf numFmtId="166" fontId="0" fillId="0" borderId="11" xfId="42" applyNumberFormat="1" applyFont="1" applyFill="1" applyBorder="1" applyAlignment="1">
      <alignment horizontal="center"/>
    </xf>
    <xf numFmtId="42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42" fontId="3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6" fontId="3" fillId="0" borderId="11" xfId="42" applyNumberFormat="1" applyFont="1" applyFill="1" applyBorder="1" applyAlignment="1">
      <alignment horizontal="center" vertical="center"/>
    </xf>
    <xf numFmtId="166" fontId="3" fillId="0" borderId="16" xfId="42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43" fontId="3" fillId="0" borderId="0" xfId="42" applyFont="1" applyFill="1" applyAlignment="1">
      <alignment/>
    </xf>
    <xf numFmtId="166" fontId="3" fillId="0" borderId="10" xfId="42" applyNumberFormat="1" applyFont="1" applyFill="1" applyBorder="1" applyAlignment="1">
      <alignment/>
    </xf>
    <xf numFmtId="42" fontId="3" fillId="0" borderId="0" xfId="44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0" fillId="0" borderId="0" xfId="44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4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65" fontId="3" fillId="0" borderId="0" xfId="44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44" fontId="3" fillId="0" borderId="0" xfId="55" applyNumberFormat="1" applyFont="1" applyFill="1" applyBorder="1">
      <alignment/>
      <protection/>
    </xf>
    <xf numFmtId="44" fontId="3" fillId="0" borderId="0" xfId="0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70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165" fontId="0" fillId="0" borderId="0" xfId="44" applyNumberFormat="1" applyFont="1" applyAlignment="1">
      <alignment/>
    </xf>
    <xf numFmtId="166" fontId="3" fillId="0" borderId="0" xfId="42" applyNumberFormat="1" applyFont="1" applyFill="1" applyBorder="1" applyAlignment="1" applyProtection="1">
      <alignment/>
      <protection locked="0"/>
    </xf>
    <xf numFmtId="43" fontId="3" fillId="0" borderId="0" xfId="42" applyFont="1" applyFill="1" applyBorder="1" applyAlignment="1">
      <alignment/>
    </xf>
    <xf numFmtId="171" fontId="0" fillId="0" borderId="0" xfId="58" applyNumberFormat="1" applyFont="1" applyAlignment="1">
      <alignment/>
    </xf>
    <xf numFmtId="10" fontId="3" fillId="0" borderId="0" xfId="0" applyNumberFormat="1" applyFont="1" applyAlignment="1">
      <alignment/>
    </xf>
    <xf numFmtId="166" fontId="47" fillId="0" borderId="0" xfId="42" applyNumberFormat="1" applyFont="1" applyFill="1" applyBorder="1" applyAlignment="1">
      <alignment/>
    </xf>
    <xf numFmtId="166" fontId="47" fillId="0" borderId="12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166" fontId="47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Border="1" applyAlignment="1">
      <alignment horizontal="center" wrapText="1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166" fontId="0" fillId="0" borderId="12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center" wrapText="1"/>
    </xf>
    <xf numFmtId="166" fontId="0" fillId="0" borderId="0" xfId="42" applyNumberFormat="1" applyFont="1" applyFill="1" applyBorder="1" applyAlignment="1">
      <alignment horizontal="center"/>
    </xf>
    <xf numFmtId="43" fontId="3" fillId="0" borderId="0" xfId="42" applyFont="1" applyFill="1" applyAlignment="1" applyProtection="1">
      <alignment/>
      <protection locked="0"/>
    </xf>
    <xf numFmtId="175" fontId="3" fillId="0" borderId="0" xfId="42" applyNumberFormat="1" applyFont="1" applyFill="1" applyBorder="1" applyAlignment="1">
      <alignment/>
    </xf>
    <xf numFmtId="171" fontId="0" fillId="0" borderId="17" xfId="58" applyNumberFormat="1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 horizontal="center"/>
    </xf>
    <xf numFmtId="166" fontId="48" fillId="0" borderId="0" xfId="42" applyNumberFormat="1" applyFont="1" applyFill="1" applyAlignment="1">
      <alignment/>
    </xf>
    <xf numFmtId="175" fontId="3" fillId="0" borderId="12" xfId="42" applyNumberFormat="1" applyFont="1" applyFill="1" applyBorder="1" applyAlignment="1" applyProtection="1">
      <alignment/>
      <protection locked="0"/>
    </xf>
    <xf numFmtId="166" fontId="3" fillId="0" borderId="0" xfId="42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66" fontId="3" fillId="0" borderId="0" xfId="42" applyNumberFormat="1" applyFont="1" applyFill="1" applyAlignment="1" quotePrefix="1">
      <alignment/>
    </xf>
    <xf numFmtId="166" fontId="0" fillId="0" borderId="0" xfId="0" applyNumberFormat="1" applyFill="1" applyAlignment="1">
      <alignment/>
    </xf>
    <xf numFmtId="166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 horizontal="left"/>
    </xf>
    <xf numFmtId="3" fontId="0" fillId="0" borderId="0" xfId="0" applyNumberFormat="1" applyFont="1" applyFill="1" applyAlignment="1" applyProtection="1">
      <alignment/>
      <protection locked="0"/>
    </xf>
    <xf numFmtId="43" fontId="0" fillId="0" borderId="0" xfId="42" applyFont="1" applyFill="1" applyBorder="1" applyAlignment="1">
      <alignment/>
    </xf>
    <xf numFmtId="166" fontId="0" fillId="0" borderId="0" xfId="42" applyNumberFormat="1" applyFont="1" applyFill="1" applyBorder="1" applyAlignment="1">
      <alignment horizontal="right"/>
    </xf>
    <xf numFmtId="5" fontId="0" fillId="0" borderId="0" xfId="44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66" fontId="3" fillId="0" borderId="0" xfId="42" applyNumberFormat="1" applyFont="1" applyFill="1" applyAlignment="1">
      <alignment/>
    </xf>
    <xf numFmtId="41" fontId="3" fillId="0" borderId="0" xfId="42" applyNumberFormat="1" applyFont="1" applyFill="1" applyBorder="1" applyAlignment="1">
      <alignment/>
    </xf>
    <xf numFmtId="166" fontId="3" fillId="0" borderId="12" xfId="42" applyNumberFormat="1" applyFont="1" applyFill="1" applyBorder="1" applyAlignment="1">
      <alignment/>
    </xf>
    <xf numFmtId="175" fontId="3" fillId="0" borderId="0" xfId="42" applyNumberFormat="1" applyFont="1" applyFill="1" applyAlignment="1" applyProtection="1">
      <alignment/>
      <protection locked="0"/>
    </xf>
    <xf numFmtId="166" fontId="0" fillId="0" borderId="0" xfId="42" applyNumberFormat="1" applyFont="1" applyFill="1" applyAlignment="1" applyProtection="1">
      <alignment/>
      <protection locked="0"/>
    </xf>
    <xf numFmtId="42" fontId="0" fillId="0" borderId="0" xfId="0" applyNumberFormat="1" applyAlignment="1">
      <alignment/>
    </xf>
    <xf numFmtId="166" fontId="3" fillId="0" borderId="0" xfId="42" applyNumberFormat="1" applyFont="1" applyFill="1" applyAlignment="1" applyProtection="1">
      <alignment horizontal="left" indent="1"/>
      <protection locked="0"/>
    </xf>
    <xf numFmtId="166" fontId="0" fillId="0" borderId="0" xfId="0" applyNumberFormat="1" applyFont="1" applyFill="1" applyAlignment="1">
      <alignment/>
    </xf>
    <xf numFmtId="0" fontId="3" fillId="0" borderId="18" xfId="0" applyFont="1" applyBorder="1" applyAlignment="1">
      <alignment horizontal="right"/>
    </xf>
    <xf numFmtId="166" fontId="3" fillId="0" borderId="18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 applyProtection="1">
      <alignment/>
      <protection locked="0"/>
    </xf>
    <xf numFmtId="42" fontId="0" fillId="0" borderId="0" xfId="42" applyNumberFormat="1" applyFont="1" applyBorder="1" applyAlignment="1">
      <alignment/>
    </xf>
    <xf numFmtId="165" fontId="0" fillId="0" borderId="17" xfId="44" applyNumberFormat="1" applyFont="1" applyBorder="1" applyAlignment="1">
      <alignment/>
    </xf>
    <xf numFmtId="171" fontId="0" fillId="0" borderId="0" xfId="58" applyNumberFormat="1" applyFont="1" applyBorder="1" applyAlignment="1">
      <alignment/>
    </xf>
    <xf numFmtId="174" fontId="0" fillId="0" borderId="17" xfId="0" applyNumberFormat="1" applyFont="1" applyBorder="1" applyAlignment="1">
      <alignment/>
    </xf>
    <xf numFmtId="166" fontId="3" fillId="0" borderId="0" xfId="42" applyNumberFormat="1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6" fontId="3" fillId="0" borderId="12" xfId="42" applyNumberFormat="1" applyFont="1" applyBorder="1" applyAlignment="1">
      <alignment horizontal="center"/>
    </xf>
    <xf numFmtId="166" fontId="3" fillId="0" borderId="14" xfId="42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14" xfId="42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3" fillId="0" borderId="0" xfId="42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6" fontId="3" fillId="0" borderId="11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66" fontId="3" fillId="0" borderId="14" xfId="42" applyNumberFormat="1" applyFont="1" applyBorder="1" applyAlignment="1">
      <alignment horizontal="center"/>
    </xf>
    <xf numFmtId="166" fontId="3" fillId="0" borderId="12" xfId="42" applyNumberFormat="1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center"/>
    </xf>
    <xf numFmtId="166" fontId="3" fillId="0" borderId="14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3" fillId="0" borderId="18" xfId="42" applyNumberFormat="1" applyFont="1" applyFill="1" applyBorder="1" applyAlignment="1">
      <alignment horizontal="center" vertical="center" wrapText="1"/>
    </xf>
    <xf numFmtId="166" fontId="3" fillId="0" borderId="0" xfId="42" applyNumberFormat="1" applyFont="1" applyFill="1" applyBorder="1" applyAlignment="1">
      <alignment horizontal="center" vertical="center" wrapText="1"/>
    </xf>
    <xf numFmtId="166" fontId="3" fillId="0" borderId="0" xfId="42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6" fontId="3" fillId="0" borderId="18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3" fillId="0" borderId="15" xfId="4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6" fontId="3" fillId="0" borderId="18" xfId="42" applyNumberFormat="1" applyFont="1" applyFill="1" applyBorder="1" applyAlignment="1">
      <alignment horizontal="center" vertical="center"/>
    </xf>
    <xf numFmtId="166" fontId="3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6" fontId="3" fillId="0" borderId="13" xfId="42" applyNumberFormat="1" applyFont="1" applyFill="1" applyBorder="1" applyAlignment="1">
      <alignment horizontal="center"/>
    </xf>
    <xf numFmtId="166" fontId="3" fillId="0" borderId="18" xfId="42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3" fillId="0" borderId="13" xfId="42" applyNumberFormat="1" applyFont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6" fontId="3" fillId="0" borderId="14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3" fillId="0" borderId="15" xfId="4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FR FY 2001_9-30-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32575"/>
          <c:w val="0.394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15"/>
          <c:w val="0.806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0.002"/>
          <c:y val="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32575"/>
          <c:w val="0.394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15"/>
          <c:w val="0.806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52</xdr:row>
      <xdr:rowOff>104775</xdr:rowOff>
    </xdr:from>
    <xdr:to>
      <xdr:col>9</xdr:col>
      <xdr:colOff>752475</xdr:colOff>
      <xdr:row>68</xdr:row>
      <xdr:rowOff>76200</xdr:rowOff>
    </xdr:to>
    <xdr:graphicFrame>
      <xdr:nvGraphicFramePr>
        <xdr:cNvPr id="1" name="Chart 4"/>
        <xdr:cNvGraphicFramePr/>
      </xdr:nvGraphicFramePr>
      <xdr:xfrm>
        <a:off x="2447925" y="8562975"/>
        <a:ext cx="49625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52</xdr:row>
      <xdr:rowOff>104775</xdr:rowOff>
    </xdr:from>
    <xdr:to>
      <xdr:col>9</xdr:col>
      <xdr:colOff>742950</xdr:colOff>
      <xdr:row>68</xdr:row>
      <xdr:rowOff>76200</xdr:rowOff>
    </xdr:to>
    <xdr:graphicFrame>
      <xdr:nvGraphicFramePr>
        <xdr:cNvPr id="2" name="Chart 4"/>
        <xdr:cNvGraphicFramePr/>
      </xdr:nvGraphicFramePr>
      <xdr:xfrm>
        <a:off x="2438400" y="8562975"/>
        <a:ext cx="49625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5.140625" style="7" customWidth="1"/>
    <col min="2" max="2" width="16.140625" style="7" customWidth="1"/>
    <col min="3" max="3" width="17.421875" style="7" customWidth="1"/>
    <col min="4" max="4" width="13.00390625" style="7" customWidth="1"/>
    <col min="5" max="5" width="13.7109375" style="7" customWidth="1"/>
    <col min="6" max="6" width="14.8515625" style="7" customWidth="1"/>
    <col min="7" max="7" width="16.7109375" style="7" customWidth="1"/>
    <col min="8" max="8" width="12.28125" style="7" customWidth="1"/>
    <col min="9" max="9" width="12.7109375" style="7" customWidth="1"/>
    <col min="10" max="11" width="13.28125" style="7" customWidth="1"/>
    <col min="12" max="12" width="2.57421875" style="7" customWidth="1"/>
    <col min="13" max="13" width="14.8515625" style="7" customWidth="1"/>
    <col min="14" max="14" width="13.00390625" style="7" customWidth="1"/>
    <col min="15" max="15" width="14.57421875" style="7" customWidth="1"/>
    <col min="16" max="16" width="12.28125" style="7" customWidth="1"/>
    <col min="17" max="17" width="12.57421875" style="7" customWidth="1"/>
    <col min="18" max="18" width="14.00390625" style="7" customWidth="1"/>
    <col min="19" max="19" width="15.00390625" style="7" customWidth="1"/>
    <col min="20" max="20" width="13.421875" style="7" bestFit="1" customWidth="1"/>
    <col min="21" max="21" width="13.140625" style="7" customWidth="1"/>
    <col min="22" max="22" width="11.28125" style="7" customWidth="1"/>
    <col min="23" max="23" width="16.421875" style="22" customWidth="1"/>
    <col min="24" max="16384" width="9.140625" style="7" customWidth="1"/>
  </cols>
  <sheetData>
    <row r="1" spans="1:23" ht="12.75">
      <c r="A1" s="297" t="s">
        <v>131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2"/>
      <c r="M1" s="297" t="s">
        <v>144</v>
      </c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2" ht="12.75">
      <c r="A2" s="22"/>
      <c r="B2" s="128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ht="12.75">
      <c r="A3" s="297" t="s">
        <v>295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3"/>
      <c r="M3" s="297" t="s">
        <v>297</v>
      </c>
      <c r="N3" s="297"/>
      <c r="O3" s="297"/>
      <c r="P3" s="297"/>
      <c r="Q3" s="297"/>
      <c r="R3" s="297"/>
      <c r="S3" s="297"/>
      <c r="T3" s="297"/>
      <c r="U3" s="297"/>
      <c r="V3" s="297"/>
      <c r="W3" s="297"/>
    </row>
    <row r="4" spans="1:23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3.5" thickTop="1">
      <c r="A5" s="23"/>
      <c r="B5" s="23"/>
      <c r="C5" s="23"/>
      <c r="D5" s="23"/>
      <c r="E5" s="23"/>
      <c r="F5" s="23"/>
      <c r="G5" s="23"/>
      <c r="H5" s="23"/>
      <c r="I5" s="23"/>
      <c r="J5" s="25"/>
      <c r="K5" s="25"/>
      <c r="L5" s="25"/>
      <c r="M5" s="23"/>
      <c r="N5" s="25"/>
      <c r="O5" s="25"/>
      <c r="P5" s="25"/>
      <c r="Q5" s="25"/>
      <c r="R5" s="302" t="s">
        <v>205</v>
      </c>
      <c r="S5" s="302" t="s">
        <v>206</v>
      </c>
      <c r="T5" s="304" t="s">
        <v>126</v>
      </c>
      <c r="U5" s="305"/>
      <c r="V5" s="305"/>
      <c r="W5" s="298" t="s">
        <v>250</v>
      </c>
    </row>
    <row r="6" spans="1:23" s="8" customFormat="1" ht="12.75">
      <c r="A6" s="26"/>
      <c r="B6" s="21"/>
      <c r="C6" s="21"/>
      <c r="D6" s="301" t="s">
        <v>129</v>
      </c>
      <c r="E6" s="301"/>
      <c r="F6" s="301"/>
      <c r="G6" s="301"/>
      <c r="H6" s="301"/>
      <c r="I6" s="301"/>
      <c r="J6" s="301"/>
      <c r="K6" s="301"/>
      <c r="L6" s="25"/>
      <c r="M6" s="26"/>
      <c r="N6" s="301" t="s">
        <v>128</v>
      </c>
      <c r="O6" s="301"/>
      <c r="P6" s="301"/>
      <c r="Q6" s="301"/>
      <c r="R6" s="303"/>
      <c r="S6" s="303"/>
      <c r="T6" s="306"/>
      <c r="U6" s="306"/>
      <c r="V6" s="306"/>
      <c r="W6" s="299"/>
    </row>
    <row r="7" spans="1:23" s="8" customFormat="1" ht="12.75">
      <c r="A7" s="27" t="s">
        <v>37</v>
      </c>
      <c r="B7" s="25" t="s">
        <v>122</v>
      </c>
      <c r="C7" s="25" t="s">
        <v>123</v>
      </c>
      <c r="D7" s="21"/>
      <c r="E7" s="21"/>
      <c r="F7" s="21"/>
      <c r="G7" s="25"/>
      <c r="H7" s="25" t="s">
        <v>64</v>
      </c>
      <c r="I7" s="25"/>
      <c r="J7" s="25" t="s">
        <v>64</v>
      </c>
      <c r="K7" s="25"/>
      <c r="L7" s="25"/>
      <c r="M7" s="26" t="s">
        <v>37</v>
      </c>
      <c r="N7" s="25"/>
      <c r="O7" s="25"/>
      <c r="P7" s="25"/>
      <c r="Q7" s="25" t="s">
        <v>127</v>
      </c>
      <c r="R7" s="303"/>
      <c r="S7" s="303"/>
      <c r="T7" s="306"/>
      <c r="U7" s="306"/>
      <c r="V7" s="306"/>
      <c r="W7" s="299"/>
    </row>
    <row r="8" spans="1:23" s="8" customFormat="1" ht="12.75">
      <c r="A8" s="27" t="s">
        <v>38</v>
      </c>
      <c r="B8" s="25" t="s">
        <v>207</v>
      </c>
      <c r="C8" s="25" t="s">
        <v>124</v>
      </c>
      <c r="D8" s="25"/>
      <c r="E8" s="25" t="s">
        <v>125</v>
      </c>
      <c r="F8" s="25"/>
      <c r="G8" s="25" t="s">
        <v>63</v>
      </c>
      <c r="H8" s="25" t="s">
        <v>65</v>
      </c>
      <c r="I8" s="25" t="s">
        <v>66</v>
      </c>
      <c r="J8" s="25" t="s">
        <v>110</v>
      </c>
      <c r="K8" s="25" t="s">
        <v>76</v>
      </c>
      <c r="L8" s="25"/>
      <c r="M8" s="26" t="s">
        <v>38</v>
      </c>
      <c r="N8" s="25" t="s">
        <v>78</v>
      </c>
      <c r="O8" s="25" t="s">
        <v>84</v>
      </c>
      <c r="P8" s="25" t="s">
        <v>86</v>
      </c>
      <c r="Q8" s="25" t="s">
        <v>116</v>
      </c>
      <c r="R8" s="303"/>
      <c r="S8" s="303"/>
      <c r="T8" s="307"/>
      <c r="U8" s="307"/>
      <c r="V8" s="307"/>
      <c r="W8" s="299"/>
    </row>
    <row r="9" spans="1:23" s="8" customFormat="1" ht="13.5" thickBot="1">
      <c r="A9" s="28" t="s">
        <v>39</v>
      </c>
      <c r="B9" s="30" t="s">
        <v>195</v>
      </c>
      <c r="C9" s="30" t="s">
        <v>108</v>
      </c>
      <c r="D9" s="30" t="s">
        <v>12</v>
      </c>
      <c r="E9" s="30" t="s">
        <v>12</v>
      </c>
      <c r="F9" s="88" t="s">
        <v>109</v>
      </c>
      <c r="G9" s="30" t="s">
        <v>38</v>
      </c>
      <c r="H9" s="30" t="s">
        <v>4</v>
      </c>
      <c r="I9" s="30" t="s">
        <v>4</v>
      </c>
      <c r="J9" s="30" t="s">
        <v>111</v>
      </c>
      <c r="K9" s="30" t="s">
        <v>77</v>
      </c>
      <c r="L9" s="25"/>
      <c r="M9" s="31" t="s">
        <v>39</v>
      </c>
      <c r="N9" s="30" t="s">
        <v>77</v>
      </c>
      <c r="O9" s="30" t="s">
        <v>8</v>
      </c>
      <c r="P9" s="30" t="s">
        <v>4</v>
      </c>
      <c r="Q9" s="30" t="s">
        <v>115</v>
      </c>
      <c r="R9" s="300"/>
      <c r="S9" s="300"/>
      <c r="T9" s="30" t="s">
        <v>104</v>
      </c>
      <c r="U9" s="30" t="s">
        <v>99</v>
      </c>
      <c r="V9" s="30" t="s">
        <v>7</v>
      </c>
      <c r="W9" s="300"/>
    </row>
    <row r="10" spans="1:23" s="12" customFormat="1" ht="12.75">
      <c r="A10" s="26" t="s">
        <v>13</v>
      </c>
      <c r="B10" s="109">
        <f>SUM(B12:B39)</f>
        <v>13053883492.119001</v>
      </c>
      <c r="C10" s="109">
        <f>SUM(C12:C39)</f>
        <v>11585899826.329</v>
      </c>
      <c r="D10" s="109">
        <f>SUM(D12:D39)</f>
        <v>300144775.61000013</v>
      </c>
      <c r="E10" s="109">
        <f aca="true" t="shared" si="0" ref="E10:K10">SUM(E12:E39)</f>
        <v>743732858.97</v>
      </c>
      <c r="F10" s="109">
        <f t="shared" si="0"/>
        <v>4578087848.430001</v>
      </c>
      <c r="G10" s="109">
        <f t="shared" si="0"/>
        <v>1495579545.9299998</v>
      </c>
      <c r="H10" s="109">
        <f t="shared" si="0"/>
        <v>80555962.01</v>
      </c>
      <c r="I10" s="109">
        <f t="shared" si="0"/>
        <v>70190211.15</v>
      </c>
      <c r="J10" s="109">
        <f t="shared" si="0"/>
        <v>531273270.99999994</v>
      </c>
      <c r="K10" s="109">
        <f t="shared" si="0"/>
        <v>731165980.5699999</v>
      </c>
      <c r="L10" s="109"/>
      <c r="M10" s="37" t="s">
        <v>13</v>
      </c>
      <c r="N10" s="109">
        <f aca="true" t="shared" si="1" ref="N10:V10">SUM(N12:N39)</f>
        <v>222994407.79000002</v>
      </c>
      <c r="O10" s="109">
        <f t="shared" si="1"/>
        <v>2775105964.2690005</v>
      </c>
      <c r="P10" s="109">
        <f t="shared" si="1"/>
        <v>16342365.820000002</v>
      </c>
      <c r="Q10" s="109">
        <f t="shared" si="1"/>
        <v>40726634.779999994</v>
      </c>
      <c r="R10" s="109">
        <f t="shared" si="1"/>
        <v>309939073.7399999</v>
      </c>
      <c r="S10" s="109">
        <f t="shared" si="1"/>
        <v>1003548990.26</v>
      </c>
      <c r="T10" s="109">
        <f t="shared" si="1"/>
        <v>151390111.79000002</v>
      </c>
      <c r="U10" s="109">
        <f t="shared" si="1"/>
        <v>317939462.33</v>
      </c>
      <c r="V10" s="109">
        <f t="shared" si="1"/>
        <v>3105490</v>
      </c>
      <c r="W10" s="109">
        <f>SUM(W12:W39)</f>
        <v>155964446.52000004</v>
      </c>
    </row>
    <row r="11" spans="1:22" ht="12.75">
      <c r="A11" s="26"/>
      <c r="B11" s="26"/>
      <c r="C11" s="26"/>
      <c r="D11" s="23"/>
      <c r="E11" s="23"/>
      <c r="F11" s="23"/>
      <c r="G11" s="23"/>
      <c r="H11" s="23"/>
      <c r="I11" s="23"/>
      <c r="J11" s="23"/>
      <c r="K11" s="23"/>
      <c r="L11" s="23"/>
      <c r="M11" s="26"/>
      <c r="N11" s="22"/>
      <c r="O11" s="22"/>
      <c r="P11" s="22"/>
      <c r="Q11" s="22"/>
      <c r="R11" s="22"/>
      <c r="S11" s="22"/>
      <c r="T11" s="22"/>
      <c r="U11" s="22"/>
      <c r="V11" s="22"/>
    </row>
    <row r="12" spans="1:23" ht="12.75">
      <c r="A12" s="26" t="s">
        <v>14</v>
      </c>
      <c r="B12" s="26">
        <f aca="true" t="shared" si="2" ref="B12:B39">+C12+R12+S12+T12+V12</f>
        <v>135795344.40000004</v>
      </c>
      <c r="C12" s="26">
        <f>SUM(D12:Q12)</f>
        <v>125636196.96000002</v>
      </c>
      <c r="D12" s="23">
        <f>Admin!B11</f>
        <v>2314693.45</v>
      </c>
      <c r="E12" s="23">
        <f>MidLev!B10</f>
        <v>7485891.369999998</v>
      </c>
      <c r="F12" s="60">
        <f>Inst!B12</f>
        <v>51867896.08</v>
      </c>
      <c r="G12" s="23">
        <f>'sp ed'!B11</f>
        <v>16829781.1</v>
      </c>
      <c r="H12" s="23">
        <f>ppshs!B12</f>
        <v>622373.39</v>
      </c>
      <c r="I12" s="23">
        <f>ppshs!K12</f>
        <v>622553.29</v>
      </c>
      <c r="J12" s="23">
        <f>trans!B11</f>
        <v>6022270.029999999</v>
      </c>
      <c r="K12" s="23">
        <f>opmp!B11</f>
        <v>8883684.85</v>
      </c>
      <c r="L12" s="23"/>
      <c r="M12" s="26" t="s">
        <v>14</v>
      </c>
      <c r="N12" s="22">
        <f>opmp!L11</f>
        <v>1921729.7899999998</v>
      </c>
      <c r="O12" s="22">
        <f>fixchg!B12</f>
        <v>28642817.410000004</v>
      </c>
      <c r="P12" s="22">
        <f>comserv!B11</f>
        <v>0</v>
      </c>
      <c r="Q12" s="51">
        <f>CapOut!B11</f>
        <v>422506.2</v>
      </c>
      <c r="R12" s="23">
        <f>food!B11</f>
        <v>5457721.22</v>
      </c>
      <c r="S12" s="22">
        <f>const!B11</f>
        <v>4125244.2199999997</v>
      </c>
      <c r="T12" s="22">
        <f>debt!J11</f>
        <v>576182</v>
      </c>
      <c r="U12" s="22">
        <f>debt!F11</f>
        <v>1389917</v>
      </c>
      <c r="V12" s="22">
        <f>debt!C11</f>
        <v>0</v>
      </c>
      <c r="W12" s="266">
        <v>2891678.39</v>
      </c>
    </row>
    <row r="13" spans="1:23" ht="12.75">
      <c r="A13" s="26" t="s">
        <v>15</v>
      </c>
      <c r="B13" s="26">
        <f t="shared" si="2"/>
        <v>1079491173.659</v>
      </c>
      <c r="C13" s="26">
        <f>SUM(D13:Q13)</f>
        <v>943898410.659</v>
      </c>
      <c r="D13" s="23">
        <f>Admin!B12</f>
        <v>25660912.85</v>
      </c>
      <c r="E13" s="23">
        <f>MidLev!B11</f>
        <v>59897907.65000001</v>
      </c>
      <c r="F13" s="23">
        <f>Inst!B13</f>
        <v>380357906.33000004</v>
      </c>
      <c r="G13" s="23">
        <f>'sp ed'!B12</f>
        <v>118720711.30999997</v>
      </c>
      <c r="H13" s="23">
        <f>ppshs!B13</f>
        <v>5513342.6</v>
      </c>
      <c r="I13" s="23">
        <f>ppshs!K13</f>
        <v>0</v>
      </c>
      <c r="J13" s="23">
        <f>trans!B12</f>
        <v>40323632.66</v>
      </c>
      <c r="K13" s="23">
        <f>opmp!B12</f>
        <v>64462585.27000001</v>
      </c>
      <c r="L13" s="23"/>
      <c r="M13" s="26" t="s">
        <v>15</v>
      </c>
      <c r="N13" s="22">
        <f>opmp!L12</f>
        <v>12510311.09</v>
      </c>
      <c r="O13" s="22">
        <f>fixchg!B13</f>
        <v>232398228.209</v>
      </c>
      <c r="P13" s="22">
        <f>comserv!B12</f>
        <v>91200.56999999999</v>
      </c>
      <c r="Q13" s="22">
        <f>CapOut!B12</f>
        <v>3961672.12</v>
      </c>
      <c r="R13" s="23">
        <f>food!B12</f>
        <v>21182565</v>
      </c>
      <c r="S13" s="22">
        <f>const!B12</f>
        <v>102298970</v>
      </c>
      <c r="T13" s="22">
        <f>debt!J12</f>
        <v>12111228</v>
      </c>
      <c r="U13" s="22">
        <f>debt!E12</f>
        <v>25319169</v>
      </c>
      <c r="V13" s="22">
        <f>debt!C12</f>
        <v>0</v>
      </c>
      <c r="W13" s="268">
        <v>14977290</v>
      </c>
    </row>
    <row r="14" spans="1:23" ht="12.75">
      <c r="A14" s="23" t="s">
        <v>16</v>
      </c>
      <c r="B14" s="26">
        <f t="shared" si="2"/>
        <v>1358247182.4599998</v>
      </c>
      <c r="C14" s="26">
        <f>SUM(D14:Q14)</f>
        <v>1268486680.76</v>
      </c>
      <c r="D14" s="23">
        <f>Admin!B13</f>
        <v>57697495.080000006</v>
      </c>
      <c r="E14" s="23">
        <f>MidLev!B12</f>
        <v>90602055.25999998</v>
      </c>
      <c r="F14" s="23">
        <f>Inst!B14</f>
        <v>474498201.2900001</v>
      </c>
      <c r="G14" s="23">
        <f>'sp ed'!B13</f>
        <v>224360664.25</v>
      </c>
      <c r="H14" s="23">
        <f>ppshs!B14</f>
        <v>14145449.05</v>
      </c>
      <c r="I14" s="23">
        <f>ppshs!K14</f>
        <v>10472768.62</v>
      </c>
      <c r="J14" s="23">
        <f>trans!B13</f>
        <v>36060378.67</v>
      </c>
      <c r="K14" s="23">
        <f>opmp!B13</f>
        <v>71184543.19000001</v>
      </c>
      <c r="L14" s="23"/>
      <c r="M14" s="23" t="s">
        <v>16</v>
      </c>
      <c r="N14" s="22">
        <f>opmp!L13</f>
        <v>19923312.689999998</v>
      </c>
      <c r="O14" s="22">
        <f>fixchg!B14</f>
        <v>258533183.51999998</v>
      </c>
      <c r="P14" s="22">
        <f>comserv!B13</f>
        <v>8719.86</v>
      </c>
      <c r="Q14" s="22">
        <f>CapOut!B13</f>
        <v>10999909.28</v>
      </c>
      <c r="R14" s="23">
        <f>food!B13</f>
        <v>33937719.339999996</v>
      </c>
      <c r="S14" s="22">
        <f>const!B13</f>
        <v>53394938.55</v>
      </c>
      <c r="T14" s="22">
        <f>debt!J13</f>
        <v>2427843.81</v>
      </c>
      <c r="U14" s="22">
        <f>debt!E13</f>
        <v>4276143.13</v>
      </c>
      <c r="V14" s="22">
        <f>debt!C13</f>
        <v>0</v>
      </c>
      <c r="W14" s="51">
        <v>6581029.17</v>
      </c>
    </row>
    <row r="15" spans="1:23" ht="12.75">
      <c r="A15" s="23" t="s">
        <v>17</v>
      </c>
      <c r="B15" s="26">
        <f t="shared" si="2"/>
        <v>1516936680.7000003</v>
      </c>
      <c r="C15" s="26">
        <f>SUM(D15:Q15)</f>
        <v>1362483504.9500003</v>
      </c>
      <c r="D15" s="23">
        <f>Admin!B14</f>
        <v>40888479.73</v>
      </c>
      <c r="E15" s="23">
        <f>MidLev!B13</f>
        <v>82612709.94</v>
      </c>
      <c r="F15" s="23">
        <f>Inst!B15</f>
        <v>515728521</v>
      </c>
      <c r="G15" s="23">
        <f>'sp ed'!B14</f>
        <v>177549185.07999998</v>
      </c>
      <c r="H15" s="23">
        <f>ppshs!B15</f>
        <v>8768605.100000001</v>
      </c>
      <c r="I15" s="23">
        <f>ppshs!K15</f>
        <v>13812435.9</v>
      </c>
      <c r="J15" s="23">
        <f>trans!B14</f>
        <v>52954475.900000006</v>
      </c>
      <c r="K15" s="23">
        <f>opmp!B14</f>
        <v>87658457.25999999</v>
      </c>
      <c r="L15" s="23"/>
      <c r="M15" s="23" t="s">
        <v>17</v>
      </c>
      <c r="N15" s="22">
        <f>opmp!L14</f>
        <v>29200664</v>
      </c>
      <c r="O15" s="22">
        <f>fixchg!B15</f>
        <v>350064701.8700002</v>
      </c>
      <c r="P15" s="22">
        <f>comserv!B14</f>
        <v>33985.17</v>
      </c>
      <c r="Q15" s="22">
        <f>CapOut!B14</f>
        <v>3211284</v>
      </c>
      <c r="R15" s="23">
        <f>food!B14</f>
        <v>34657166.75</v>
      </c>
      <c r="S15" s="22">
        <f>const!B14</f>
        <v>108572316</v>
      </c>
      <c r="T15" s="22">
        <f>debt!J14</f>
        <v>11223693</v>
      </c>
      <c r="U15" s="22">
        <f>debt!E14</f>
        <v>15708000</v>
      </c>
      <c r="V15" s="22">
        <f>debt!C14</f>
        <v>0</v>
      </c>
      <c r="W15" s="51">
        <v>17120994</v>
      </c>
    </row>
    <row r="16" spans="1:23" ht="12.75">
      <c r="A16" s="23" t="s">
        <v>18</v>
      </c>
      <c r="B16" s="26">
        <f t="shared" si="2"/>
        <v>233605701.25999996</v>
      </c>
      <c r="C16" s="26">
        <f>SUM(D16:Q16)</f>
        <v>214887178.28999996</v>
      </c>
      <c r="D16" s="23">
        <f>Admin!B15</f>
        <v>6076478.1899999995</v>
      </c>
      <c r="E16" s="23">
        <f>MidLev!B14</f>
        <v>11428332.68</v>
      </c>
      <c r="F16" s="23">
        <f>Inst!B16</f>
        <v>87778245.04999998</v>
      </c>
      <c r="G16" s="23">
        <f>'sp ed'!B15</f>
        <v>26366248.68</v>
      </c>
      <c r="H16" s="23">
        <f>ppshs!B16</f>
        <v>1187951.9400000002</v>
      </c>
      <c r="I16" s="23">
        <f>ppshs!K16</f>
        <v>1308389.82</v>
      </c>
      <c r="J16" s="23">
        <f>trans!B15</f>
        <v>13088651.280000001</v>
      </c>
      <c r="K16" s="23">
        <f>opmp!B15</f>
        <v>16019873.98</v>
      </c>
      <c r="L16" s="22"/>
      <c r="M16" s="23" t="s">
        <v>18</v>
      </c>
      <c r="N16" s="22">
        <f>opmp!L15</f>
        <v>3236748.24</v>
      </c>
      <c r="O16" s="22">
        <f>fixchg!B16</f>
        <v>46816777.04</v>
      </c>
      <c r="P16" s="22">
        <f>comserv!B15</f>
        <v>916107.4099999999</v>
      </c>
      <c r="Q16" s="22">
        <f>CapOut!B15</f>
        <v>663373.98</v>
      </c>
      <c r="R16" s="23">
        <f>food!B15</f>
        <v>5278399.469999999</v>
      </c>
      <c r="S16" s="22">
        <f>const!B15</f>
        <v>11704737.88</v>
      </c>
      <c r="T16" s="22">
        <f>debt!J15</f>
        <v>1735385.62</v>
      </c>
      <c r="U16" s="22">
        <f>debt!E15</f>
        <v>4531069.5</v>
      </c>
      <c r="V16" s="22">
        <f>debt!C15</f>
        <v>0</v>
      </c>
      <c r="W16" s="51">
        <v>5095647.84</v>
      </c>
    </row>
    <row r="17" spans="1:23" ht="12.75">
      <c r="A17" s="23"/>
      <c r="B17" s="26"/>
      <c r="C17" s="26"/>
      <c r="D17" s="23"/>
      <c r="E17" s="23"/>
      <c r="F17" s="23"/>
      <c r="G17" s="23"/>
      <c r="H17" s="23"/>
      <c r="I17" s="23"/>
      <c r="J17" s="23"/>
      <c r="K17" s="23"/>
      <c r="L17" s="22"/>
      <c r="M17" s="23"/>
      <c r="N17" s="22"/>
      <c r="O17" s="22"/>
      <c r="P17" s="22"/>
      <c r="Q17" s="22"/>
      <c r="R17" s="23"/>
      <c r="S17" s="22"/>
      <c r="T17" s="22"/>
      <c r="U17" s="22"/>
      <c r="V17" s="22"/>
      <c r="W17" s="51"/>
    </row>
    <row r="18" spans="1:23" ht="12.75">
      <c r="A18" s="23" t="s">
        <v>19</v>
      </c>
      <c r="B18" s="26">
        <f t="shared" si="2"/>
        <v>66786271.79</v>
      </c>
      <c r="C18" s="26">
        <f>SUM(D18:Q18)</f>
        <v>63948514.3</v>
      </c>
      <c r="D18" s="23">
        <f>Admin!B17</f>
        <v>1648915.15</v>
      </c>
      <c r="E18" s="23">
        <f>MidLev!B16</f>
        <v>4149164.4999999995</v>
      </c>
      <c r="F18" s="23">
        <f>Inst!B18</f>
        <v>27875272.5</v>
      </c>
      <c r="G18" s="23">
        <f>'sp ed'!B17</f>
        <v>6407260.4399999995</v>
      </c>
      <c r="H18" s="23">
        <f>ppshs!B18</f>
        <v>596358.1100000001</v>
      </c>
      <c r="I18" s="23">
        <f>ppshs!K18</f>
        <v>580766.4600000001</v>
      </c>
      <c r="J18" s="23">
        <f>trans!B17</f>
        <v>3667669.4600000004</v>
      </c>
      <c r="K18" s="23">
        <f>opmp!B17</f>
        <v>3595375.24</v>
      </c>
      <c r="L18" s="22"/>
      <c r="M18" s="23" t="s">
        <v>19</v>
      </c>
      <c r="N18" s="22">
        <f>opmp!L17</f>
        <v>780867.27</v>
      </c>
      <c r="O18" s="22">
        <f>fixchg!B18</f>
        <v>14229063.12</v>
      </c>
      <c r="P18" s="22">
        <f>comserv!B17</f>
        <v>0</v>
      </c>
      <c r="Q18" s="22">
        <f>CapOut!B17</f>
        <v>417802.05000000005</v>
      </c>
      <c r="R18" s="23">
        <f>food!B17</f>
        <v>2196036.39</v>
      </c>
      <c r="S18" s="22">
        <f>const!B17</f>
        <v>142123.39</v>
      </c>
      <c r="T18" s="22">
        <f>debt!K17</f>
        <v>499597.71</v>
      </c>
      <c r="U18" s="22">
        <f>debt!E17</f>
        <v>1013886.51</v>
      </c>
      <c r="V18" s="22">
        <f>debt!C17</f>
        <v>0</v>
      </c>
      <c r="W18" s="51">
        <v>917921</v>
      </c>
    </row>
    <row r="19" spans="1:23" ht="12.75">
      <c r="A19" s="23" t="s">
        <v>20</v>
      </c>
      <c r="B19" s="26">
        <f t="shared" si="2"/>
        <v>370378506.23</v>
      </c>
      <c r="C19" s="26">
        <f>SUM(D19:Q19)</f>
        <v>346090282.1</v>
      </c>
      <c r="D19" s="23">
        <f>Admin!B18</f>
        <v>5879264.31</v>
      </c>
      <c r="E19" s="23">
        <f>MidLev!B17</f>
        <v>24023856.740000002</v>
      </c>
      <c r="F19" s="23">
        <f>Inst!B19</f>
        <v>137326443.46</v>
      </c>
      <c r="G19" s="23">
        <f>'sp ed'!B18</f>
        <v>39262545.36</v>
      </c>
      <c r="H19" s="23">
        <f>ppshs!B19</f>
        <v>1327068.34</v>
      </c>
      <c r="I19" s="23">
        <f>ppshs!K19</f>
        <v>3183364.4</v>
      </c>
      <c r="J19" s="23">
        <f>trans!B18</f>
        <v>19377224.48</v>
      </c>
      <c r="K19" s="23">
        <f>opmp!B18</f>
        <v>25678194.85</v>
      </c>
      <c r="L19" s="22"/>
      <c r="M19" s="23" t="s">
        <v>20</v>
      </c>
      <c r="N19" s="22">
        <f>opmp!L18</f>
        <v>7838671.66</v>
      </c>
      <c r="O19" s="22">
        <f>fixchg!B19</f>
        <v>81063460.00000001</v>
      </c>
      <c r="P19" s="22">
        <f>comserv!B18</f>
        <v>230936.33000000002</v>
      </c>
      <c r="Q19" s="22">
        <f>CapOut!B18</f>
        <v>899252.17</v>
      </c>
      <c r="R19" s="23">
        <f>food!B18</f>
        <v>6387855.13</v>
      </c>
      <c r="S19" s="22">
        <f>const!B18</f>
        <v>13434855.54</v>
      </c>
      <c r="T19" s="22">
        <f>debt!J18</f>
        <v>4465513.46</v>
      </c>
      <c r="U19" s="22">
        <f>debt!E18</f>
        <v>7098635.74</v>
      </c>
      <c r="V19" s="22">
        <f>debt!C18</f>
        <v>0</v>
      </c>
      <c r="W19" s="51">
        <v>5410704.699999999</v>
      </c>
    </row>
    <row r="20" spans="1:23" ht="12.75">
      <c r="A20" s="23" t="s">
        <v>21</v>
      </c>
      <c r="B20" s="59">
        <f t="shared" si="2"/>
        <v>214487402.89999995</v>
      </c>
      <c r="C20" s="26">
        <f>SUM(D20:Q20)</f>
        <v>192444629.39999995</v>
      </c>
      <c r="D20" s="23">
        <f>Admin!B19</f>
        <v>4526244.899999999</v>
      </c>
      <c r="E20" s="23">
        <f>MidLev!B18</f>
        <v>13802737.019999996</v>
      </c>
      <c r="F20" s="23">
        <f>Inst!B20</f>
        <v>75938899.42999999</v>
      </c>
      <c r="G20" s="23">
        <f>'sp ed'!B19</f>
        <v>25737862.189999998</v>
      </c>
      <c r="H20" s="23">
        <f>ppshs!B20</f>
        <v>1071343.3000000003</v>
      </c>
      <c r="I20" s="23">
        <f>ppshs!K20</f>
        <v>1532177.5</v>
      </c>
      <c r="J20" s="23">
        <f>trans!B19</f>
        <v>9175805.94</v>
      </c>
      <c r="K20" s="23">
        <f>opmp!B19</f>
        <v>11424861.059999999</v>
      </c>
      <c r="L20" s="22"/>
      <c r="M20" s="23" t="s">
        <v>21</v>
      </c>
      <c r="N20" s="22">
        <f>opmp!L19</f>
        <v>3754132.25</v>
      </c>
      <c r="O20" s="22">
        <f>fixchg!B20</f>
        <v>44951625.19000001</v>
      </c>
      <c r="P20" s="22">
        <f>comserv!B19</f>
        <v>304971.45</v>
      </c>
      <c r="Q20" s="22">
        <f>CapOut!B19</f>
        <v>223969.16999999998</v>
      </c>
      <c r="R20" s="23">
        <f>food!B19</f>
        <v>5967795.27</v>
      </c>
      <c r="S20" s="22">
        <f>const!B19</f>
        <v>10397865.229999999</v>
      </c>
      <c r="T20" s="22">
        <f>debt!J19</f>
        <v>5677113</v>
      </c>
      <c r="U20" s="22">
        <f>debt!E19</f>
        <v>3346743</v>
      </c>
      <c r="V20" s="22">
        <f>debt!C19</f>
        <v>0</v>
      </c>
      <c r="W20" s="268">
        <v>2838840</v>
      </c>
    </row>
    <row r="21" spans="1:23" ht="12.75">
      <c r="A21" s="23" t="s">
        <v>22</v>
      </c>
      <c r="B21" s="59">
        <f t="shared" si="2"/>
        <v>360033989.58</v>
      </c>
      <c r="C21" s="26">
        <f>SUM(D21:Q21)</f>
        <v>332678278.48</v>
      </c>
      <c r="D21" s="23">
        <f>Admin!B20</f>
        <v>8502656.530000001</v>
      </c>
      <c r="E21" s="23">
        <f>MidLev!B19</f>
        <v>20910542.22</v>
      </c>
      <c r="F21" s="23">
        <f>Inst!B21</f>
        <v>135594432.51999998</v>
      </c>
      <c r="G21" s="23">
        <f>'sp ed'!B20</f>
        <v>34438583.31</v>
      </c>
      <c r="H21" s="23">
        <f>ppshs!B21</f>
        <v>3031450.08</v>
      </c>
      <c r="I21" s="23">
        <f>ppshs!K21</f>
        <v>2635774.86</v>
      </c>
      <c r="J21" s="23">
        <f>trans!B20</f>
        <v>21507623.99</v>
      </c>
      <c r="K21" s="23">
        <f>opmp!B20</f>
        <v>25779168.41</v>
      </c>
      <c r="L21" s="22"/>
      <c r="M21" s="23" t="s">
        <v>22</v>
      </c>
      <c r="N21" s="22">
        <f>opmp!L20</f>
        <v>5330118.83</v>
      </c>
      <c r="O21" s="22">
        <f>fixchg!B21</f>
        <v>71162333.84</v>
      </c>
      <c r="P21" s="22">
        <f>comserv!B20</f>
        <v>2421794.78</v>
      </c>
      <c r="Q21" s="22">
        <f>CapOut!B20</f>
        <v>1363799.11</v>
      </c>
      <c r="R21" s="23">
        <f>food!B20</f>
        <v>10107653.39</v>
      </c>
      <c r="S21" s="22">
        <f>const!B20</f>
        <v>15996423.709999999</v>
      </c>
      <c r="T21" s="22">
        <f>debt!J20</f>
        <v>1251634</v>
      </c>
      <c r="U21" s="22">
        <f>debt!E20</f>
        <v>3452739</v>
      </c>
      <c r="V21" s="22">
        <f>debt!C20</f>
        <v>0</v>
      </c>
      <c r="W21" s="51">
        <v>6562695</v>
      </c>
    </row>
    <row r="22" spans="1:23" ht="12.75">
      <c r="A22" s="23" t="s">
        <v>23</v>
      </c>
      <c r="B22" s="59">
        <f t="shared" si="2"/>
        <v>78185990.66</v>
      </c>
      <c r="C22" s="26">
        <f>SUM(D22:Q22)</f>
        <v>55971058.37</v>
      </c>
      <c r="D22" s="23">
        <f>Admin!B21</f>
        <v>1356483.0799999998</v>
      </c>
      <c r="E22" s="23">
        <f>MidLev!B20</f>
        <v>4617551.07</v>
      </c>
      <c r="F22" s="23">
        <f>Inst!B22</f>
        <v>23243279.6</v>
      </c>
      <c r="G22" s="23">
        <f>'sp ed'!B21</f>
        <v>5229268.789999999</v>
      </c>
      <c r="H22" s="23">
        <f>ppshs!B22</f>
        <v>393891.37000000005</v>
      </c>
      <c r="I22" s="23">
        <f>ppshs!K22</f>
        <v>422572</v>
      </c>
      <c r="J22" s="23">
        <f>trans!B21</f>
        <v>2964690.8699999996</v>
      </c>
      <c r="K22" s="23">
        <f>opmp!B21</f>
        <v>3754944.79</v>
      </c>
      <c r="L22" s="22"/>
      <c r="M22" s="23" t="s">
        <v>23</v>
      </c>
      <c r="N22" s="22">
        <f>opmp!L21</f>
        <v>837193.39</v>
      </c>
      <c r="O22" s="22">
        <f>fixchg!B22</f>
        <v>13032132.23</v>
      </c>
      <c r="P22" s="22">
        <f>comserv!B21</f>
        <v>0</v>
      </c>
      <c r="Q22" s="22">
        <f>CapOut!B21</f>
        <v>119051.18000000001</v>
      </c>
      <c r="R22" s="23">
        <f>food!B21</f>
        <v>2236688.24</v>
      </c>
      <c r="S22" s="22">
        <f>const!B21</f>
        <v>19703461.05</v>
      </c>
      <c r="T22" s="22">
        <f>debt!J21</f>
        <v>274783</v>
      </c>
      <c r="U22" s="22">
        <f>debt!E21</f>
        <v>665000</v>
      </c>
      <c r="V22" s="22">
        <f>debt!C21</f>
        <v>0</v>
      </c>
      <c r="W22" s="51">
        <v>867970</v>
      </c>
    </row>
    <row r="23" spans="1:23" ht="12.75">
      <c r="A23" s="23"/>
      <c r="B23" s="59"/>
      <c r="C23" s="26"/>
      <c r="D23" s="23"/>
      <c r="E23" s="23"/>
      <c r="F23" s="23"/>
      <c r="G23" s="23"/>
      <c r="H23" s="23"/>
      <c r="I23" s="23"/>
      <c r="J23" s="23"/>
      <c r="K23" s="23"/>
      <c r="L23" s="22"/>
      <c r="M23" s="23"/>
      <c r="N23" s="22"/>
      <c r="O23" s="22"/>
      <c r="P23" s="22"/>
      <c r="Q23" s="22"/>
      <c r="R23" s="23"/>
      <c r="S23" s="22"/>
      <c r="T23" s="22"/>
      <c r="U23" s="22"/>
      <c r="V23" s="22"/>
      <c r="W23" s="51"/>
    </row>
    <row r="24" spans="1:23" ht="12.75">
      <c r="A24" s="23" t="s">
        <v>24</v>
      </c>
      <c r="B24" s="59">
        <f t="shared" si="2"/>
        <v>591177751.4599999</v>
      </c>
      <c r="C24" s="26">
        <f>SUM(D24:Q24)</f>
        <v>487074790.5399999</v>
      </c>
      <c r="D24" s="23">
        <f>Admin!B23</f>
        <v>9363798.24</v>
      </c>
      <c r="E24" s="23">
        <f>MidLev!B22</f>
        <v>32887612.999999996</v>
      </c>
      <c r="F24" s="23">
        <f>Inst!B24</f>
        <v>202245999.42999998</v>
      </c>
      <c r="G24" s="23">
        <f>'sp ed'!B23</f>
        <v>50423656.99999999</v>
      </c>
      <c r="H24" s="23">
        <f>ppshs!B24</f>
        <v>3153369</v>
      </c>
      <c r="I24" s="23">
        <f>ppshs!K24</f>
        <v>5184289.8100000005</v>
      </c>
      <c r="J24" s="23">
        <f>trans!B23</f>
        <v>19098666</v>
      </c>
      <c r="K24" s="23">
        <f>opmp!B23</f>
        <v>34640912</v>
      </c>
      <c r="L24" s="22"/>
      <c r="M24" s="23" t="s">
        <v>24</v>
      </c>
      <c r="N24" s="22">
        <f>opmp!L23</f>
        <v>11243354.870000001</v>
      </c>
      <c r="O24" s="22">
        <f>fixchg!B24</f>
        <v>116038234.47999997</v>
      </c>
      <c r="P24" s="22">
        <f>comserv!B23</f>
        <v>797632.3300000001</v>
      </c>
      <c r="Q24" s="22">
        <f>CapOut!B23</f>
        <v>1997264.38</v>
      </c>
      <c r="R24" s="23">
        <f>food!B23</f>
        <v>10623921.92</v>
      </c>
      <c r="S24" s="22">
        <f>const!B23</f>
        <v>81291599</v>
      </c>
      <c r="T24" s="22">
        <f>debt!J23</f>
        <v>12187440</v>
      </c>
      <c r="U24" s="22">
        <f>debt!E23</f>
        <v>15488336</v>
      </c>
      <c r="V24" s="22">
        <f>debt!C23</f>
        <v>0</v>
      </c>
      <c r="W24" s="51">
        <v>6809873</v>
      </c>
    </row>
    <row r="25" spans="1:23" ht="12.75">
      <c r="A25" s="23" t="s">
        <v>25</v>
      </c>
      <c r="B25" s="26">
        <f t="shared" si="2"/>
        <v>60498963.330000006</v>
      </c>
      <c r="C25" s="26">
        <f>SUM(D25:Q25)</f>
        <v>56859219.120000005</v>
      </c>
      <c r="D25" s="23">
        <f>Admin!B24</f>
        <v>1148587.27</v>
      </c>
      <c r="E25" s="23">
        <f>MidLev!B23</f>
        <v>2689534.37</v>
      </c>
      <c r="F25" s="23">
        <f>Inst!B25</f>
        <v>23898776.22</v>
      </c>
      <c r="G25" s="23">
        <f>'sp ed'!B24</f>
        <v>4866104.680000001</v>
      </c>
      <c r="H25" s="23">
        <f>ppshs!B25</f>
        <v>774102.8499999999</v>
      </c>
      <c r="I25" s="23">
        <f>ppshs!K25</f>
        <v>478734.18</v>
      </c>
      <c r="J25" s="23">
        <f>trans!B24</f>
        <v>4181194.56</v>
      </c>
      <c r="K25" s="23">
        <f>opmp!B24</f>
        <v>4168507.4499999997</v>
      </c>
      <c r="L25" s="22"/>
      <c r="M25" s="23" t="s">
        <v>25</v>
      </c>
      <c r="N25" s="22">
        <f>opmp!L24</f>
        <v>872139.27</v>
      </c>
      <c r="O25" s="22">
        <f>fixchg!B25</f>
        <v>13372042.219999999</v>
      </c>
      <c r="P25" s="22">
        <f>comserv!B24</f>
        <v>205934.91</v>
      </c>
      <c r="Q25" s="22">
        <f>CapOut!B24</f>
        <v>203561.14</v>
      </c>
      <c r="R25" s="23">
        <f>food!B24</f>
        <v>2671697</v>
      </c>
      <c r="S25" s="22">
        <f>const!B24</f>
        <v>899980.02</v>
      </c>
      <c r="T25" s="22">
        <f>debt!J24</f>
        <v>68067.19</v>
      </c>
      <c r="U25" s="22">
        <f>debt!E24</f>
        <v>149535.45</v>
      </c>
      <c r="V25" s="22">
        <f>debt!C24</f>
        <v>0</v>
      </c>
      <c r="W25" s="51">
        <v>1312124.37</v>
      </c>
    </row>
    <row r="26" spans="1:23" ht="12.75">
      <c r="A26" s="23" t="s">
        <v>26</v>
      </c>
      <c r="B26" s="26">
        <f t="shared" si="2"/>
        <v>577613415.6800001</v>
      </c>
      <c r="C26" s="26">
        <f>SUM(D26:Q26)</f>
        <v>472969887.26</v>
      </c>
      <c r="D26" s="23">
        <f>Admin!B25</f>
        <v>11224243.559999999</v>
      </c>
      <c r="E26" s="23">
        <f>MidLev!B24</f>
        <v>25783857.730000004</v>
      </c>
      <c r="F26" s="23">
        <f>Inst!B26</f>
        <v>183326294.46999997</v>
      </c>
      <c r="G26" s="23">
        <f>'sp ed'!B25</f>
        <v>56322087.00999999</v>
      </c>
      <c r="H26" s="23">
        <f>ppshs!B26</f>
        <v>1615159.7799999998</v>
      </c>
      <c r="I26" s="23">
        <f>ppshs!K26</f>
        <v>3242915.89</v>
      </c>
      <c r="J26" s="23">
        <f>trans!B25</f>
        <v>27970464.66</v>
      </c>
      <c r="K26" s="23">
        <f>opmp!B25</f>
        <v>29288405.52</v>
      </c>
      <c r="L26" s="22"/>
      <c r="M26" s="23" t="s">
        <v>26</v>
      </c>
      <c r="N26" s="22">
        <f>opmp!L25</f>
        <v>11341017.739999998</v>
      </c>
      <c r="O26" s="22">
        <f>fixchg!B26</f>
        <v>121175192.57000002</v>
      </c>
      <c r="P26" s="22">
        <f>comserv!B25</f>
        <v>352180.16000000003</v>
      </c>
      <c r="Q26" s="22">
        <f>CapOut!B25</f>
        <v>1328068.17</v>
      </c>
      <c r="R26" s="23">
        <f>food!B25</f>
        <v>14315281</v>
      </c>
      <c r="S26" s="22">
        <f>const!B25</f>
        <v>83305397.42000002</v>
      </c>
      <c r="T26" s="22">
        <f>debt!J25</f>
        <v>7022850</v>
      </c>
      <c r="U26" s="22">
        <f>debt!E25</f>
        <v>8838191</v>
      </c>
      <c r="V26" s="22">
        <f>debt!C25</f>
        <v>0</v>
      </c>
      <c r="W26" s="51">
        <v>6549904</v>
      </c>
    </row>
    <row r="27" spans="1:23" ht="12.75">
      <c r="A27" s="23" t="s">
        <v>27</v>
      </c>
      <c r="B27" s="26">
        <f t="shared" si="2"/>
        <v>814535038.6599998</v>
      </c>
      <c r="C27" s="26">
        <f>SUM(D27:Q27)</f>
        <v>730008616.6599998</v>
      </c>
      <c r="D27" s="23">
        <f>Admin!B26</f>
        <v>9625168</v>
      </c>
      <c r="E27" s="23">
        <f>MidLev!B25</f>
        <v>49324106.42999999</v>
      </c>
      <c r="F27" s="23">
        <f>Inst!B27</f>
        <v>301182214.41999996</v>
      </c>
      <c r="G27" s="23">
        <f>'sp ed'!B26</f>
        <v>96773132.62</v>
      </c>
      <c r="H27" s="23">
        <f>ppshs!B27</f>
        <v>2458987</v>
      </c>
      <c r="I27" s="23">
        <f>ppshs!K27</f>
        <v>5821030</v>
      </c>
      <c r="J27" s="23">
        <f>trans!B26</f>
        <v>32708710.95</v>
      </c>
      <c r="K27" s="23">
        <f>opmp!B26</f>
        <v>43285578</v>
      </c>
      <c r="L27" s="22"/>
      <c r="M27" s="23" t="s">
        <v>27</v>
      </c>
      <c r="N27" s="22">
        <f>opmp!L26</f>
        <v>22543209</v>
      </c>
      <c r="O27" s="22">
        <f>fixchg!B27</f>
        <v>159436334.70999998</v>
      </c>
      <c r="P27" s="22">
        <f>comserv!B26</f>
        <v>6062822.529999999</v>
      </c>
      <c r="Q27" s="22">
        <f>CapOut!B26</f>
        <v>787323</v>
      </c>
      <c r="R27" s="23">
        <f>food!B26</f>
        <v>11689063</v>
      </c>
      <c r="S27" s="22">
        <f>const!B26</f>
        <v>60021541</v>
      </c>
      <c r="T27" s="22">
        <f>debt!J26</f>
        <v>12815818</v>
      </c>
      <c r="U27" s="22">
        <f>debt!E26</f>
        <v>22188631</v>
      </c>
      <c r="V27" s="22">
        <f>debt!C26</f>
        <v>0</v>
      </c>
      <c r="W27" s="51">
        <v>15348580</v>
      </c>
    </row>
    <row r="28" spans="1:23" ht="12.75">
      <c r="A28" s="23" t="s">
        <v>28</v>
      </c>
      <c r="B28" s="26">
        <f t="shared" si="2"/>
        <v>35061130.12</v>
      </c>
      <c r="C28" s="26">
        <f>SUM(D28:Q28)</f>
        <v>32913089.709999997</v>
      </c>
      <c r="D28" s="23">
        <f>Admin!B27</f>
        <v>1403910.91</v>
      </c>
      <c r="E28" s="23">
        <f>MidLev!B26</f>
        <v>2492957.09</v>
      </c>
      <c r="F28" s="23">
        <f>Inst!B28</f>
        <v>13527778.119999997</v>
      </c>
      <c r="G28" s="23">
        <f>'sp ed'!B27</f>
        <v>3243504.4699999997</v>
      </c>
      <c r="H28" s="23">
        <f>ppshs!B28</f>
        <v>212616.16</v>
      </c>
      <c r="I28" s="23">
        <f>ppshs!K28</f>
        <v>3480</v>
      </c>
      <c r="J28" s="23">
        <f>trans!B27</f>
        <v>2168653.63</v>
      </c>
      <c r="K28" s="23">
        <f>opmp!B27</f>
        <v>2368162.0100000002</v>
      </c>
      <c r="L28" s="22"/>
      <c r="M28" s="23" t="s">
        <v>28</v>
      </c>
      <c r="N28" s="22">
        <f>opmp!L27</f>
        <v>645271.76</v>
      </c>
      <c r="O28" s="22">
        <f>fixchg!B28</f>
        <v>6662651.21</v>
      </c>
      <c r="P28" s="22">
        <f>comserv!B27</f>
        <v>86759.76999999999</v>
      </c>
      <c r="Q28" s="22">
        <f>CapOut!B27</f>
        <v>97344.58</v>
      </c>
      <c r="R28" s="23">
        <f>food!B27</f>
        <v>1333554.4100000001</v>
      </c>
      <c r="S28" s="22">
        <f>const!B27</f>
        <v>814486</v>
      </c>
      <c r="T28" s="22">
        <f>debt!J27</f>
        <v>0</v>
      </c>
      <c r="U28" s="22">
        <f>debt!E27</f>
        <v>0</v>
      </c>
      <c r="V28" s="22">
        <f>debt!C27</f>
        <v>0</v>
      </c>
      <c r="W28" s="51">
        <v>212216</v>
      </c>
    </row>
    <row r="29" spans="1:23" ht="12.75">
      <c r="A29" s="23"/>
      <c r="B29" s="26"/>
      <c r="C29" s="26"/>
      <c r="D29" s="23"/>
      <c r="E29" s="23"/>
      <c r="F29" s="23"/>
      <c r="G29" s="23"/>
      <c r="H29" s="23"/>
      <c r="I29" s="23"/>
      <c r="J29" s="23"/>
      <c r="K29" s="23"/>
      <c r="L29" s="22"/>
      <c r="M29" s="23"/>
      <c r="N29" s="22"/>
      <c r="O29" s="22"/>
      <c r="P29" s="22"/>
      <c r="Q29" s="22"/>
      <c r="R29" s="23"/>
      <c r="S29" s="22"/>
      <c r="T29" s="22"/>
      <c r="U29" s="22"/>
      <c r="V29" s="22"/>
      <c r="W29" s="51"/>
    </row>
    <row r="30" spans="1:23" ht="12.75">
      <c r="A30" s="23" t="s">
        <v>148</v>
      </c>
      <c r="B30" s="26">
        <f t="shared" si="2"/>
        <v>2548548732.2599998</v>
      </c>
      <c r="C30" s="26">
        <f>SUM(D30:Q30)</f>
        <v>2187410005.2</v>
      </c>
      <c r="D30" s="23">
        <f>Admin!B29</f>
        <v>40354063.379999995</v>
      </c>
      <c r="E30" s="23">
        <f>MidLev!B28</f>
        <v>134219861.94000003</v>
      </c>
      <c r="F30" s="23">
        <f>Inst!B30</f>
        <v>890031987.9199998</v>
      </c>
      <c r="G30" s="23">
        <f>'sp ed'!B29</f>
        <v>273565946.29999995</v>
      </c>
      <c r="H30" s="23">
        <f>ppshs!B30</f>
        <v>11289493.769999998</v>
      </c>
      <c r="I30" s="23">
        <f>ppshs!K30</f>
        <v>38956.869999999995</v>
      </c>
      <c r="J30" s="23">
        <f>trans!B29</f>
        <v>93108580.67999999</v>
      </c>
      <c r="K30" s="23">
        <f>opmp!B29</f>
        <v>121037953.82</v>
      </c>
      <c r="L30" s="22"/>
      <c r="M30" s="23" t="s">
        <v>148</v>
      </c>
      <c r="N30" s="22">
        <f>opmp!L29</f>
        <v>34940316.519999996</v>
      </c>
      <c r="O30" s="22">
        <f>fixchg!B30</f>
        <v>587005144.6700001</v>
      </c>
      <c r="P30" s="22">
        <f>comserv!B29</f>
        <v>1817699.33</v>
      </c>
      <c r="Q30" s="22">
        <f>CapOut!B29</f>
        <v>0</v>
      </c>
      <c r="R30" s="23">
        <f>food!B29</f>
        <v>43567750.06</v>
      </c>
      <c r="S30" s="22">
        <f>const!B29</f>
        <v>275383216</v>
      </c>
      <c r="T30" s="22">
        <f>debt!J29</f>
        <v>41382271</v>
      </c>
      <c r="U30" s="22">
        <f>debt!E29</f>
        <v>148134476</v>
      </c>
      <c r="V30" s="22">
        <f>debt!C29</f>
        <v>805490</v>
      </c>
      <c r="W30" s="51">
        <v>31333511</v>
      </c>
    </row>
    <row r="31" spans="1:23" ht="12.75">
      <c r="A31" s="23" t="s">
        <v>29</v>
      </c>
      <c r="B31" s="26">
        <f t="shared" si="2"/>
        <v>1934744943.7800002</v>
      </c>
      <c r="C31" s="26">
        <f>SUM(D31:Q31)</f>
        <v>1766759542.4700003</v>
      </c>
      <c r="D31" s="23">
        <f>Admin!B30</f>
        <v>52197101.23</v>
      </c>
      <c r="E31" s="23">
        <f>MidLev!B29</f>
        <v>114836543.34</v>
      </c>
      <c r="F31" s="23">
        <f>Inst!B31</f>
        <v>658500207.8700001</v>
      </c>
      <c r="G31" s="23">
        <f>'sp ed'!B30</f>
        <v>241835253.71999997</v>
      </c>
      <c r="H31" s="23">
        <f>ppshs!B31</f>
        <v>17721261.54</v>
      </c>
      <c r="I31" s="23">
        <f>ppshs!K31</f>
        <v>15316688.88</v>
      </c>
      <c r="J31" s="23">
        <f>trans!B30</f>
        <v>96530391.67</v>
      </c>
      <c r="K31" s="23">
        <f>opmp!B30</f>
        <v>114550730.50999999</v>
      </c>
      <c r="L31" s="22"/>
      <c r="M31" s="23" t="s">
        <v>29</v>
      </c>
      <c r="N31" s="22">
        <f>opmp!L30</f>
        <v>34292941.21</v>
      </c>
      <c r="O31" s="22">
        <f>fixchg!B31</f>
        <v>416541151.5200001</v>
      </c>
      <c r="P31" s="22">
        <f>comserv!B30</f>
        <v>2225596.07</v>
      </c>
      <c r="Q31" s="22">
        <f>CapOut!B30</f>
        <v>2211674.91</v>
      </c>
      <c r="R31" s="23">
        <f>food!B30</f>
        <v>67037868.3</v>
      </c>
      <c r="S31" s="22">
        <f>const!B30</f>
        <v>77711294.00999999</v>
      </c>
      <c r="T31" s="22">
        <f>debt!J30</f>
        <v>23236239</v>
      </c>
      <c r="U31" s="22">
        <f>debt!E30</f>
        <v>29244145</v>
      </c>
      <c r="V31" s="22">
        <f>debt!C30</f>
        <v>0</v>
      </c>
      <c r="W31" s="51">
        <v>15464568</v>
      </c>
    </row>
    <row r="32" spans="1:23" ht="12.75">
      <c r="A32" s="23" t="s">
        <v>30</v>
      </c>
      <c r="B32" s="26">
        <f t="shared" si="2"/>
        <v>99158520.36</v>
      </c>
      <c r="C32" s="26">
        <f>SUM(D32:Q32)</f>
        <v>90188107.28999999</v>
      </c>
      <c r="D32" s="23">
        <f>Admin!B31</f>
        <v>1830288.1300000001</v>
      </c>
      <c r="E32" s="23">
        <f>MidLev!B30</f>
        <v>5037199.67</v>
      </c>
      <c r="F32" s="23">
        <f>Inst!B32</f>
        <v>38190006.39</v>
      </c>
      <c r="G32" s="23">
        <f>'sp ed'!B31</f>
        <v>9186900.75</v>
      </c>
      <c r="H32" s="23">
        <f>ppshs!B32</f>
        <v>473552.91000000003</v>
      </c>
      <c r="I32" s="23">
        <f>ppshs!K32</f>
        <v>635575.76</v>
      </c>
      <c r="J32" s="23">
        <f>trans!B31</f>
        <v>6022291.120000001</v>
      </c>
      <c r="K32" s="23">
        <f>opmp!B31</f>
        <v>5825654.48</v>
      </c>
      <c r="L32" s="22"/>
      <c r="M32" s="23" t="s">
        <v>30</v>
      </c>
      <c r="N32" s="22">
        <f>opmp!L31</f>
        <v>1598420.5599999998</v>
      </c>
      <c r="O32" s="22">
        <f>fixchg!B32</f>
        <v>21388217.519999996</v>
      </c>
      <c r="P32" s="22">
        <f>comserv!B31</f>
        <v>0</v>
      </c>
      <c r="Q32" s="22">
        <f>CapOut!B31</f>
        <v>0</v>
      </c>
      <c r="R32" s="23">
        <f>food!B31</f>
        <v>2237782.7600000002</v>
      </c>
      <c r="S32" s="22">
        <f>const!B31</f>
        <v>4398024.3100000005</v>
      </c>
      <c r="T32" s="22">
        <f>debt!J31</f>
        <v>2334606</v>
      </c>
      <c r="U32" s="22">
        <f>debt!E31</f>
        <v>3814916</v>
      </c>
      <c r="V32" s="22">
        <f>debt!C31</f>
        <v>0</v>
      </c>
      <c r="W32" s="51">
        <v>1160057</v>
      </c>
    </row>
    <row r="33" spans="1:23" ht="12.75">
      <c r="A33" s="23" t="s">
        <v>31</v>
      </c>
      <c r="B33" s="26">
        <f t="shared" si="2"/>
        <v>223815180.1</v>
      </c>
      <c r="C33" s="26">
        <f>SUM(D33:Q33)</f>
        <v>208060203.88</v>
      </c>
      <c r="D33" s="23">
        <f>Admin!B32</f>
        <v>3962467.610000001</v>
      </c>
      <c r="E33" s="23">
        <f>MidLev!B31</f>
        <v>13738125.450000003</v>
      </c>
      <c r="F33" s="23">
        <f>Inst!B33</f>
        <v>81502618.75</v>
      </c>
      <c r="G33" s="23">
        <f>'sp ed'!B32</f>
        <v>21678078.03</v>
      </c>
      <c r="H33" s="23">
        <f>ppshs!B33</f>
        <v>1005709.51</v>
      </c>
      <c r="I33" s="23">
        <f>ppshs!K33</f>
        <v>1857034.13</v>
      </c>
      <c r="J33" s="23">
        <f>trans!B32</f>
        <v>14070859.579999998</v>
      </c>
      <c r="K33" s="23">
        <f>opmp!B32</f>
        <v>13940780.35</v>
      </c>
      <c r="L33" s="22"/>
      <c r="M33" s="23" t="s">
        <v>31</v>
      </c>
      <c r="N33" s="22">
        <f>opmp!L32</f>
        <v>3612232.8199999994</v>
      </c>
      <c r="O33" s="22">
        <f>fixchg!B33</f>
        <v>48495771.589999996</v>
      </c>
      <c r="P33" s="22">
        <f>comserv!B32</f>
        <v>7829.25</v>
      </c>
      <c r="Q33" s="22">
        <f>CapOut!B32</f>
        <v>4188696.81</v>
      </c>
      <c r="R33" s="23">
        <f>food!B32</f>
        <v>5975070.52</v>
      </c>
      <c r="S33" s="22">
        <f>const!B32</f>
        <v>8143888.7</v>
      </c>
      <c r="T33" s="22">
        <f>debt!J32</f>
        <v>1636017</v>
      </c>
      <c r="U33" s="22">
        <f>debt!E32</f>
        <v>3957720</v>
      </c>
      <c r="V33" s="22">
        <f>debt!C32</f>
        <v>0</v>
      </c>
      <c r="W33" s="51">
        <v>3668713.4</v>
      </c>
    </row>
    <row r="34" spans="1:23" ht="12.75">
      <c r="A34" s="23" t="s">
        <v>32</v>
      </c>
      <c r="B34" s="26">
        <f t="shared" si="2"/>
        <v>53884076.46000001</v>
      </c>
      <c r="C34" s="26">
        <f>SUM(D34:Q34)</f>
        <v>41219608.160000004</v>
      </c>
      <c r="D34" s="23">
        <f>Admin!B33</f>
        <v>783320.6900000001</v>
      </c>
      <c r="E34" s="23">
        <f>MidLev!B32</f>
        <v>2563194.22</v>
      </c>
      <c r="F34" s="23">
        <f>Inst!B34</f>
        <v>17886152.85</v>
      </c>
      <c r="G34" s="23">
        <f>'sp ed'!B33</f>
        <v>3617295.8200000003</v>
      </c>
      <c r="H34" s="23">
        <f>ppshs!B34</f>
        <v>703897.6400000001</v>
      </c>
      <c r="I34" s="23">
        <f>ppshs!K34</f>
        <v>325289.4</v>
      </c>
      <c r="J34" s="23">
        <f>trans!B33</f>
        <v>2692675.53</v>
      </c>
      <c r="K34" s="23">
        <f>opmp!B33</f>
        <v>2476513.5</v>
      </c>
      <c r="L34" s="22"/>
      <c r="M34" s="23" t="s">
        <v>32</v>
      </c>
      <c r="N34" s="22">
        <f>opmp!L33</f>
        <v>1021904.8</v>
      </c>
      <c r="O34" s="22">
        <f>fixchg!B34</f>
        <v>8907045.19</v>
      </c>
      <c r="P34" s="22">
        <f>comserv!B33</f>
        <v>0</v>
      </c>
      <c r="Q34" s="22">
        <f>CapOut!B33</f>
        <v>242318.52</v>
      </c>
      <c r="R34" s="23">
        <f>food!B33</f>
        <v>1516145.1400000001</v>
      </c>
      <c r="S34" s="22">
        <f>const!B33</f>
        <v>8505194.16</v>
      </c>
      <c r="T34" s="22">
        <f>debt!J33</f>
        <v>343129</v>
      </c>
      <c r="U34" s="22">
        <f>debt!E33</f>
        <v>742997</v>
      </c>
      <c r="V34" s="22">
        <f>debt!C33</f>
        <v>2300000</v>
      </c>
      <c r="W34" s="51">
        <v>619980</v>
      </c>
    </row>
    <row r="35" spans="1:23" ht="12.75">
      <c r="A35" s="23"/>
      <c r="B35" s="26"/>
      <c r="C35" s="26"/>
      <c r="D35" s="23"/>
      <c r="E35" s="23"/>
      <c r="F35" s="23"/>
      <c r="G35" s="23"/>
      <c r="H35" s="23"/>
      <c r="I35" s="23"/>
      <c r="J35" s="23"/>
      <c r="K35" s="23"/>
      <c r="L35" s="22"/>
      <c r="M35" s="23"/>
      <c r="N35" s="22"/>
      <c r="O35" s="22"/>
      <c r="P35" s="22"/>
      <c r="Q35" s="22"/>
      <c r="R35" s="23"/>
      <c r="S35" s="22"/>
      <c r="T35" s="22"/>
      <c r="U35" s="22"/>
      <c r="V35" s="22"/>
      <c r="W35" s="51"/>
    </row>
    <row r="36" spans="1:23" ht="12.75">
      <c r="A36" s="23" t="s">
        <v>33</v>
      </c>
      <c r="B36" s="26">
        <f t="shared" si="2"/>
        <v>56709420.85999999</v>
      </c>
      <c r="C36" s="26">
        <f>SUM(D36:Q36)</f>
        <v>52369625.55</v>
      </c>
      <c r="D36" s="23">
        <f>Admin!B35</f>
        <v>1114584.82</v>
      </c>
      <c r="E36" s="23">
        <f>MidLev!B34</f>
        <v>3989365.09</v>
      </c>
      <c r="F36" s="23">
        <f>Inst!B36</f>
        <v>22448371.1</v>
      </c>
      <c r="G36" s="23">
        <f>'sp ed'!B35</f>
        <v>4653886.19</v>
      </c>
      <c r="H36" s="23">
        <f>ppshs!B36</f>
        <v>201455.08</v>
      </c>
      <c r="I36" s="23">
        <f>ppshs!K36</f>
        <v>0</v>
      </c>
      <c r="J36" s="23">
        <f>trans!B35</f>
        <v>2726430.54</v>
      </c>
      <c r="K36" s="23">
        <f>opmp!B35</f>
        <v>3511344.24</v>
      </c>
      <c r="L36" s="22"/>
      <c r="M36" s="23" t="s">
        <v>33</v>
      </c>
      <c r="N36" s="22">
        <f>opmp!L35</f>
        <v>1234835.6</v>
      </c>
      <c r="O36" s="22">
        <f>fixchg!B36</f>
        <v>12194192.59</v>
      </c>
      <c r="P36" s="22">
        <f>comserv!B35</f>
        <v>295160.3</v>
      </c>
      <c r="Q36" s="22">
        <f>CapOut!B35</f>
        <v>0</v>
      </c>
      <c r="R36" s="23">
        <f>food!B35</f>
        <v>1653904.51</v>
      </c>
      <c r="S36" s="22">
        <f>const!B35</f>
        <v>1326657.8</v>
      </c>
      <c r="T36" s="22">
        <f>debt!J35</f>
        <v>1359233</v>
      </c>
      <c r="U36" s="22">
        <f>debt!E35</f>
        <v>2431839</v>
      </c>
      <c r="V36" s="22">
        <f>debt!C35</f>
        <v>0</v>
      </c>
      <c r="W36" s="268">
        <v>987881</v>
      </c>
    </row>
    <row r="37" spans="1:23" ht="12.75">
      <c r="A37" s="23" t="s">
        <v>34</v>
      </c>
      <c r="B37" s="59">
        <f t="shared" si="2"/>
        <v>293793522.43</v>
      </c>
      <c r="C37" s="26">
        <f>SUM(D37:Q37)</f>
        <v>264255325.56</v>
      </c>
      <c r="D37" s="23">
        <f>Admin!B36</f>
        <v>6602286.919999999</v>
      </c>
      <c r="E37" s="23">
        <f>MidLev!B35</f>
        <v>18196983.23</v>
      </c>
      <c r="F37" s="23">
        <f>Inst!B37</f>
        <v>110901499.66999996</v>
      </c>
      <c r="G37" s="23">
        <f>'sp ed'!B36</f>
        <v>25553007.580000002</v>
      </c>
      <c r="H37" s="23">
        <f>ppshs!B37</f>
        <v>1749973.81</v>
      </c>
      <c r="I37" s="23">
        <f>ppshs!K37</f>
        <v>418458.75</v>
      </c>
      <c r="J37" s="23">
        <f>trans!B36</f>
        <v>11174943.329999998</v>
      </c>
      <c r="K37" s="23">
        <f>opmp!B36</f>
        <v>19834166.800000004</v>
      </c>
      <c r="L37" s="22"/>
      <c r="M37" s="23" t="s">
        <v>34</v>
      </c>
      <c r="N37" s="22">
        <f>opmp!L36</f>
        <v>10622925.3</v>
      </c>
      <c r="O37" s="22">
        <f>fixchg!B37</f>
        <v>57562988.81</v>
      </c>
      <c r="P37" s="22">
        <f>comserv!B36</f>
        <v>262073.9</v>
      </c>
      <c r="Q37" s="22">
        <f>CapOut!B36</f>
        <v>1376017.46</v>
      </c>
      <c r="R37" s="23">
        <f>food!B36</f>
        <v>10361209.76</v>
      </c>
      <c r="S37" s="22">
        <f>const!B36</f>
        <v>17199180.11</v>
      </c>
      <c r="T37" s="22">
        <f>debt!J36</f>
        <v>1977807</v>
      </c>
      <c r="U37" s="22">
        <f>debt!E36</f>
        <v>3659633</v>
      </c>
      <c r="V37" s="22">
        <f>debt!C36</f>
        <v>0</v>
      </c>
      <c r="W37" s="51">
        <v>4579321.04</v>
      </c>
    </row>
    <row r="38" spans="1:23" ht="12.75">
      <c r="A38" s="23" t="s">
        <v>35</v>
      </c>
      <c r="B38" s="26">
        <f t="shared" si="2"/>
        <v>229068654.85</v>
      </c>
      <c r="C38" s="26">
        <f>SUM(D38:Q38)</f>
        <v>186184084.37</v>
      </c>
      <c r="D38" s="23">
        <f>Admin!B37</f>
        <v>4455682.4799999995</v>
      </c>
      <c r="E38" s="23">
        <f>MidLev!B36</f>
        <v>11772451.4</v>
      </c>
      <c r="F38" s="23">
        <f>Inst!B38</f>
        <v>78194337.46000001</v>
      </c>
      <c r="G38" s="23">
        <f>'sp ed'!B37</f>
        <v>18512337.65</v>
      </c>
      <c r="H38" s="23">
        <f>ppshs!B38</f>
        <v>2232773.7500000005</v>
      </c>
      <c r="I38" s="23">
        <f>ppshs!K38</f>
        <v>1449449.8199999998</v>
      </c>
      <c r="J38" s="23">
        <f>trans!B37</f>
        <v>8192017.879999999</v>
      </c>
      <c r="K38" s="23">
        <f>opmp!B37</f>
        <v>10688635.309999997</v>
      </c>
      <c r="L38" s="22"/>
      <c r="M38" s="23" t="s">
        <v>35</v>
      </c>
      <c r="N38" s="22">
        <f>opmp!L37</f>
        <v>2757014.03</v>
      </c>
      <c r="O38" s="22">
        <f>fixchg!B38</f>
        <v>41921693.58</v>
      </c>
      <c r="P38" s="22">
        <f>comserv!B37</f>
        <v>201250.65000000002</v>
      </c>
      <c r="Q38" s="22">
        <f>CapOut!B37</f>
        <v>5806440.359999999</v>
      </c>
      <c r="R38" s="23">
        <f>food!B37</f>
        <v>7050965.140000001</v>
      </c>
      <c r="S38" s="22">
        <f>const!B37</f>
        <v>32418979.339999996</v>
      </c>
      <c r="T38" s="22">
        <f>debt!J37</f>
        <v>3414626</v>
      </c>
      <c r="U38" s="22">
        <f>debt!E37</f>
        <v>6666949</v>
      </c>
      <c r="V38" s="22">
        <f>debt!C37</f>
        <v>0</v>
      </c>
      <c r="W38" s="51">
        <v>2501690.61</v>
      </c>
    </row>
    <row r="39" spans="1:23" ht="12.75">
      <c r="A39" s="34" t="s">
        <v>36</v>
      </c>
      <c r="B39" s="35">
        <f t="shared" si="2"/>
        <v>121325898.13</v>
      </c>
      <c r="C39" s="35">
        <f>SUM(D39:Q39)</f>
        <v>103102986.28999999</v>
      </c>
      <c r="D39" s="34">
        <f>Admin!B38</f>
        <v>1527649.0999999999</v>
      </c>
      <c r="E39" s="34">
        <f>MidLev!B37</f>
        <v>6670317.559999999</v>
      </c>
      <c r="F39" s="34">
        <f>Inst!B39</f>
        <v>46042506.50000001</v>
      </c>
      <c r="G39" s="34">
        <f>'sp ed'!B38</f>
        <v>10446243.6</v>
      </c>
      <c r="H39" s="34">
        <f>ppshs!B39</f>
        <v>305775.93000000005</v>
      </c>
      <c r="I39" s="34">
        <f>ppshs!K39</f>
        <v>847504.8099999999</v>
      </c>
      <c r="J39" s="34">
        <f>trans!B38</f>
        <v>5484967.590000001</v>
      </c>
      <c r="K39" s="34">
        <f>opmp!B38</f>
        <v>7106947.68</v>
      </c>
      <c r="L39" s="34"/>
      <c r="M39" s="34" t="s">
        <v>36</v>
      </c>
      <c r="N39" s="34">
        <f>opmp!L38</f>
        <v>935075.1000000001</v>
      </c>
      <c r="O39" s="34">
        <f>fixchg!B39</f>
        <v>23510981.179999996</v>
      </c>
      <c r="P39" s="34">
        <f>comserv!B38</f>
        <v>19711.05</v>
      </c>
      <c r="Q39" s="34">
        <f>CapOut!B38</f>
        <v>205306.19</v>
      </c>
      <c r="R39" s="34">
        <f>food!B38</f>
        <v>2495260.0199999996</v>
      </c>
      <c r="S39" s="34">
        <f>const!B38</f>
        <v>12358616.82</v>
      </c>
      <c r="T39" s="34">
        <f>debt!J38</f>
        <v>3369035</v>
      </c>
      <c r="U39" s="34">
        <f>debt!E38</f>
        <v>5820791</v>
      </c>
      <c r="V39" s="34">
        <f>debt!C38</f>
        <v>0</v>
      </c>
      <c r="W39" s="55">
        <v>2151257</v>
      </c>
    </row>
    <row r="40" spans="1:22" ht="12.75">
      <c r="A40" s="118" t="s">
        <v>194</v>
      </c>
      <c r="B40" s="22" t="s">
        <v>217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2.75">
      <c r="A41" s="156" t="s">
        <v>195</v>
      </c>
      <c r="B41" s="22" t="s">
        <v>199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3" ht="12.75">
      <c r="A42" s="9"/>
      <c r="B42" s="9"/>
      <c r="C42" s="9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M43" s="6"/>
    </row>
    <row r="44" spans="1:13" ht="12.75">
      <c r="A44" s="6"/>
      <c r="B44" s="6"/>
      <c r="C44" s="25" t="s">
        <v>123</v>
      </c>
      <c r="D44" s="6"/>
      <c r="E44" s="6"/>
      <c r="F44" s="6"/>
      <c r="G44" s="6"/>
      <c r="H44" s="6"/>
      <c r="I44" s="6"/>
      <c r="J44" s="6"/>
      <c r="K44" s="6"/>
      <c r="M44" s="6"/>
    </row>
    <row r="45" spans="1:13" ht="12.75">
      <c r="A45" s="6"/>
      <c r="B45" s="6"/>
      <c r="C45" s="25" t="s">
        <v>124</v>
      </c>
      <c r="D45" s="6"/>
      <c r="E45" s="6"/>
      <c r="F45" s="6"/>
      <c r="G45" s="6"/>
      <c r="H45" s="6"/>
      <c r="I45" s="6"/>
      <c r="J45" s="6"/>
      <c r="K45" s="6"/>
      <c r="M45" s="6"/>
    </row>
    <row r="46" spans="1:13" ht="13.5" thickBot="1">
      <c r="A46" s="6"/>
      <c r="B46" s="6"/>
      <c r="C46" s="30" t="s">
        <v>108</v>
      </c>
      <c r="D46" s="6"/>
      <c r="E46" s="6"/>
      <c r="F46" s="6"/>
      <c r="G46" s="6"/>
      <c r="H46" s="6"/>
      <c r="I46" s="6"/>
      <c r="J46" s="6"/>
      <c r="K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6"/>
    </row>
    <row r="48" spans="1:13" ht="12.75">
      <c r="A48" s="6"/>
      <c r="B48" s="247" t="s">
        <v>294</v>
      </c>
      <c r="C48" s="293">
        <v>11585899826.329</v>
      </c>
      <c r="D48" s="6"/>
      <c r="E48" s="6"/>
      <c r="F48" s="6"/>
      <c r="G48" s="6"/>
      <c r="H48" s="6"/>
      <c r="I48" s="6"/>
      <c r="J48" s="6"/>
      <c r="K48" s="6"/>
      <c r="M48" s="6"/>
    </row>
    <row r="49" spans="1:13" ht="12.75">
      <c r="A49" s="6"/>
      <c r="B49" s="247" t="s">
        <v>271</v>
      </c>
      <c r="C49" s="109">
        <v>11286317964.970003</v>
      </c>
      <c r="D49" s="6"/>
      <c r="E49" s="6"/>
      <c r="F49" s="6"/>
      <c r="G49" s="6"/>
      <c r="H49" s="6"/>
      <c r="I49" s="6"/>
      <c r="J49" s="6"/>
      <c r="K49" s="6"/>
      <c r="M49" s="6"/>
    </row>
    <row r="50" spans="1:13" ht="13.5" thickBot="1">
      <c r="A50" s="6"/>
      <c r="B50" s="247" t="s">
        <v>299</v>
      </c>
      <c r="C50" s="294">
        <f>C48-C49</f>
        <v>299581861.35899734</v>
      </c>
      <c r="D50" s="6"/>
      <c r="E50" s="6"/>
      <c r="F50" s="6"/>
      <c r="G50" s="6"/>
      <c r="H50" s="6"/>
      <c r="I50" s="6"/>
      <c r="J50" s="6"/>
      <c r="K50" s="6"/>
      <c r="M50" s="6"/>
    </row>
    <row r="51" spans="1:13" ht="13.5" thickTop="1">
      <c r="A51" s="6"/>
      <c r="B51" s="247" t="s">
        <v>300</v>
      </c>
      <c r="C51" s="295">
        <f>C50/C49</f>
        <v>0.026543808378323815</v>
      </c>
      <c r="D51" s="6"/>
      <c r="E51" s="6"/>
      <c r="F51" s="6"/>
      <c r="G51" s="6"/>
      <c r="H51" s="6"/>
      <c r="I51" s="6"/>
      <c r="J51" s="6"/>
      <c r="K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M75" s="6"/>
    </row>
  </sheetData>
  <sheetProtection password="CAF5" sheet="1"/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rintOptions horizontalCentered="1"/>
  <pageMargins left="0.25" right="0.23" top="0.87" bottom="0.82" header="0.67" footer="0.5"/>
  <pageSetup fitToWidth="2" fitToHeight="1" horizontalDpi="600" verticalDpi="600" orientation="landscape" scale="86" r:id="rId1"/>
  <headerFooter scaleWithDoc="0" alignWithMargins="0">
    <oddHeader>&amp;R
</oddHeader>
    <oddFooter>&amp;L&amp;"Arial,Italic"MSDE - LFRO  10 / 2011&amp;C&amp;"Arial,Regular"- &amp;P -&amp;R&amp;"Arial,Italic"Selected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13.28125" style="94" customWidth="1"/>
    <col min="2" max="2" width="16.421875" style="94" customWidth="1"/>
    <col min="3" max="3" width="18.00390625" style="94" customWidth="1"/>
    <col min="4" max="4" width="12.00390625" style="97" customWidth="1"/>
    <col min="5" max="5" width="15.00390625" style="97" customWidth="1"/>
    <col min="6" max="6" width="13.140625" style="97" customWidth="1"/>
    <col min="7" max="7" width="14.00390625" style="97" customWidth="1"/>
    <col min="8" max="8" width="14.140625" style="97" customWidth="1"/>
    <col min="9" max="9" width="14.8515625" style="97" customWidth="1"/>
    <col min="10" max="10" width="14.140625" style="97" customWidth="1"/>
    <col min="11" max="11" width="13.57421875" style="97" customWidth="1"/>
    <col min="13" max="13" width="16.00390625" style="0" bestFit="1" customWidth="1"/>
    <col min="15" max="15" width="9.421875" style="0" bestFit="1" customWidth="1"/>
    <col min="16" max="16" width="18.421875" style="0" customWidth="1"/>
    <col min="17" max="17" width="11.57421875" style="0" customWidth="1"/>
    <col min="18" max="18" width="12.7109375" style="0" customWidth="1"/>
  </cols>
  <sheetData>
    <row r="1" spans="1:11" ht="12.75">
      <c r="A1" s="312" t="s">
        <v>139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>
      <c r="A2" s="23"/>
      <c r="B2" s="23"/>
      <c r="C2" s="23"/>
      <c r="D2" s="22"/>
      <c r="E2" s="22"/>
      <c r="F2" s="22"/>
      <c r="G2" s="22"/>
      <c r="H2" s="22"/>
      <c r="I2" s="22"/>
      <c r="J2" s="22"/>
      <c r="K2" s="22"/>
    </row>
    <row r="3" spans="1:11" ht="12.75">
      <c r="A3" s="312" t="s">
        <v>282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="345" customFormat="1" ht="13.5" thickTop="1">
      <c r="A5" s="308" t="s">
        <v>85</v>
      </c>
    </row>
    <row r="6" spans="1:18" ht="12.75" customHeight="1">
      <c r="A6" s="25"/>
      <c r="B6" s="25"/>
      <c r="C6" s="25"/>
      <c r="D6" s="22"/>
      <c r="E6" s="346" t="s">
        <v>70</v>
      </c>
      <c r="F6" s="346"/>
      <c r="G6" s="346"/>
      <c r="H6" s="346"/>
      <c r="I6" s="346"/>
      <c r="J6" s="99"/>
      <c r="K6" s="22"/>
      <c r="M6" s="303" t="s">
        <v>265</v>
      </c>
      <c r="P6" s="344" t="s">
        <v>285</v>
      </c>
      <c r="Q6" s="344" t="s">
        <v>283</v>
      </c>
      <c r="R6" s="344" t="s">
        <v>284</v>
      </c>
    </row>
    <row r="7" spans="1:18" s="3" customFormat="1" ht="12.75">
      <c r="A7" s="26" t="s">
        <v>37</v>
      </c>
      <c r="B7" s="25" t="s">
        <v>168</v>
      </c>
      <c r="C7" s="25" t="s">
        <v>11</v>
      </c>
      <c r="D7" s="21"/>
      <c r="E7" s="21" t="s">
        <v>11</v>
      </c>
      <c r="F7" s="21" t="s">
        <v>7</v>
      </c>
      <c r="G7" s="21"/>
      <c r="H7" s="21"/>
      <c r="I7" s="21" t="s">
        <v>7</v>
      </c>
      <c r="J7" s="21"/>
      <c r="K7" s="21" t="s">
        <v>82</v>
      </c>
      <c r="M7" s="303"/>
      <c r="P7" s="345"/>
      <c r="Q7" s="345"/>
      <c r="R7" s="345"/>
    </row>
    <row r="8" spans="1:18" s="3" customFormat="1" ht="12.75">
      <c r="A8" s="26" t="s">
        <v>38</v>
      </c>
      <c r="B8" s="25" t="s">
        <v>167</v>
      </c>
      <c r="C8" s="25" t="s">
        <v>185</v>
      </c>
      <c r="D8" s="100" t="s">
        <v>3</v>
      </c>
      <c r="E8" s="100" t="s">
        <v>70</v>
      </c>
      <c r="F8" s="21" t="s">
        <v>75</v>
      </c>
      <c r="G8" s="21" t="s">
        <v>165</v>
      </c>
      <c r="H8" s="21" t="s">
        <v>184</v>
      </c>
      <c r="I8" s="21" t="s">
        <v>73</v>
      </c>
      <c r="J8" s="21" t="s">
        <v>7</v>
      </c>
      <c r="K8" s="21" t="s">
        <v>83</v>
      </c>
      <c r="M8" s="303"/>
      <c r="P8" s="345"/>
      <c r="Q8" s="345"/>
      <c r="R8" s="345"/>
    </row>
    <row r="9" spans="1:18" s="3" customFormat="1" ht="13.5" thickBot="1">
      <c r="A9" s="31" t="s">
        <v>39</v>
      </c>
      <c r="B9" s="101" t="s">
        <v>8</v>
      </c>
      <c r="C9" s="30" t="s">
        <v>186</v>
      </c>
      <c r="D9" s="30" t="s">
        <v>4</v>
      </c>
      <c r="E9" s="30"/>
      <c r="F9" s="30" t="s">
        <v>4</v>
      </c>
      <c r="G9" s="30" t="s">
        <v>81</v>
      </c>
      <c r="H9" s="30" t="s">
        <v>71</v>
      </c>
      <c r="I9" s="30" t="s">
        <v>74</v>
      </c>
      <c r="J9" s="30" t="s">
        <v>8</v>
      </c>
      <c r="K9" s="30" t="s">
        <v>81</v>
      </c>
      <c r="M9" s="303"/>
      <c r="P9" s="345"/>
      <c r="Q9" s="345"/>
      <c r="R9" s="345"/>
    </row>
    <row r="10" spans="1:18" s="90" customFormat="1" ht="12.75">
      <c r="A10" s="26" t="s">
        <v>13</v>
      </c>
      <c r="B10" s="113">
        <f>SUM(C10,K10)</f>
        <v>2775105964.269</v>
      </c>
      <c r="C10" s="114">
        <f aca="true" t="shared" si="0" ref="C10:J10">SUM(C12:C39)</f>
        <v>2054139984.2300003</v>
      </c>
      <c r="D10" s="114">
        <f t="shared" si="0"/>
        <v>214135.04</v>
      </c>
      <c r="E10" s="114">
        <f t="shared" si="0"/>
        <v>2053925849.19</v>
      </c>
      <c r="F10" s="114">
        <f t="shared" si="0"/>
        <v>12459308.08</v>
      </c>
      <c r="G10" s="266">
        <f t="shared" si="0"/>
        <v>148547274.34</v>
      </c>
      <c r="H10" s="114">
        <f t="shared" si="0"/>
        <v>517332512.48</v>
      </c>
      <c r="I10" s="114">
        <f t="shared" si="0"/>
        <v>1352909998.4800007</v>
      </c>
      <c r="J10" s="114">
        <f t="shared" si="0"/>
        <v>22676755.810000002</v>
      </c>
      <c r="K10" s="114">
        <f>SUM(K12:K39)</f>
        <v>720965980.0389999</v>
      </c>
      <c r="L10" s="211"/>
      <c r="M10" s="114">
        <f>SUM(M12:M39)</f>
        <v>2774543487.5390005</v>
      </c>
      <c r="P10"/>
      <c r="Q10"/>
      <c r="R10"/>
    </row>
    <row r="11" spans="1:18" ht="12.75">
      <c r="A11" s="26"/>
      <c r="B11" s="59"/>
      <c r="C11" s="116"/>
      <c r="D11" s="60"/>
      <c r="E11" s="60"/>
      <c r="F11" s="60"/>
      <c r="G11" s="60"/>
      <c r="H11" s="60"/>
      <c r="I11" s="60"/>
      <c r="J11" s="60"/>
      <c r="K11" s="60"/>
      <c r="L11" s="173"/>
      <c r="M11" s="166"/>
      <c r="P11" s="98">
        <v>8021470</v>
      </c>
      <c r="Q11" s="98">
        <v>548296.8400000001</v>
      </c>
      <c r="R11" s="98">
        <f>P11-Q11</f>
        <v>7473173.16</v>
      </c>
    </row>
    <row r="12" spans="1:18" s="98" customFormat="1" ht="12.75">
      <c r="A12" s="59" t="s">
        <v>14</v>
      </c>
      <c r="B12" s="59">
        <f>C12+K12</f>
        <v>28642817.410000004</v>
      </c>
      <c r="C12" s="59">
        <f>D12+E12</f>
        <v>21169644.250000004</v>
      </c>
      <c r="D12" s="60">
        <v>0</v>
      </c>
      <c r="E12" s="51">
        <f>SUM(F12:J12)</f>
        <v>21169644.250000004</v>
      </c>
      <c r="F12" s="92">
        <v>0</v>
      </c>
      <c r="G12" s="92">
        <f>932082.43+62704.75</f>
        <v>994787.18</v>
      </c>
      <c r="H12" s="92">
        <v>5527411.939999994</v>
      </c>
      <c r="I12" s="92">
        <v>13063164.37000001</v>
      </c>
      <c r="J12" s="92">
        <v>1584280.76</v>
      </c>
      <c r="K12" s="51">
        <v>7473173.16</v>
      </c>
      <c r="L12" s="173"/>
      <c r="M12" s="167">
        <f>B12-Adult!S10</f>
        <v>28624790.860000003</v>
      </c>
      <c r="O12" s="90"/>
      <c r="P12" s="98">
        <v>62628729</v>
      </c>
      <c r="Q12" s="98">
        <v>2885244.651</v>
      </c>
      <c r="R12" s="98">
        <f>P12-Q12</f>
        <v>59743484.349</v>
      </c>
    </row>
    <row r="13" spans="1:18" s="98" customFormat="1" ht="12.75">
      <c r="A13" s="59" t="s">
        <v>15</v>
      </c>
      <c r="B13" s="59">
        <f>C13+K13</f>
        <v>232398228.209</v>
      </c>
      <c r="C13" s="59">
        <f>D13+E13</f>
        <v>172654743.85999998</v>
      </c>
      <c r="D13" s="60">
        <v>0</v>
      </c>
      <c r="E13" s="51">
        <f>SUM(F13:J13)</f>
        <v>172654743.85999998</v>
      </c>
      <c r="F13" s="92">
        <v>93942.32</v>
      </c>
      <c r="G13" s="92">
        <v>6685802.839999996</v>
      </c>
      <c r="H13" s="92">
        <v>41718483.08000006</v>
      </c>
      <c r="I13" s="92">
        <v>123603391.57999995</v>
      </c>
      <c r="J13" s="92">
        <v>553124.04</v>
      </c>
      <c r="K13" s="51">
        <v>59743484.349</v>
      </c>
      <c r="L13" s="173"/>
      <c r="M13" s="167">
        <f>B13-Adult!S11</f>
        <v>232371884.309</v>
      </c>
      <c r="O13" s="90"/>
      <c r="P13" s="98">
        <v>73779744</v>
      </c>
      <c r="Q13" s="98">
        <v>5822992.329999999</v>
      </c>
      <c r="R13" s="98">
        <f>P13-Q13</f>
        <v>67956751.67</v>
      </c>
    </row>
    <row r="14" spans="1:18" s="98" customFormat="1" ht="12.75">
      <c r="A14" s="60" t="s">
        <v>16</v>
      </c>
      <c r="B14" s="59">
        <f>C14+K14</f>
        <v>258533183.51999998</v>
      </c>
      <c r="C14" s="59">
        <f>D14+E14</f>
        <v>190576431.84999996</v>
      </c>
      <c r="D14" s="51">
        <v>0</v>
      </c>
      <c r="E14" s="51">
        <f>SUM(F14:J14)</f>
        <v>190576431.84999996</v>
      </c>
      <c r="F14" s="92">
        <v>0</v>
      </c>
      <c r="G14" s="92">
        <v>12839435.7</v>
      </c>
      <c r="H14" s="92">
        <v>47602880.63999998</v>
      </c>
      <c r="I14" s="92">
        <v>130134115.50999998</v>
      </c>
      <c r="J14" s="92">
        <v>0</v>
      </c>
      <c r="K14" s="51">
        <v>67956751.67</v>
      </c>
      <c r="L14" s="173"/>
      <c r="M14" s="167">
        <f>B14-Adult!S12</f>
        <v>258533183.51999998</v>
      </c>
      <c r="O14" s="90"/>
      <c r="P14" s="98">
        <v>85998709</v>
      </c>
      <c r="Q14" s="98">
        <v>4542323.640000001</v>
      </c>
      <c r="R14" s="98">
        <f>P14-Q14</f>
        <v>81456385.36</v>
      </c>
    </row>
    <row r="15" spans="1:18" s="98" customFormat="1" ht="12.75">
      <c r="A15" s="60" t="s">
        <v>17</v>
      </c>
      <c r="B15" s="59">
        <f>C15+K15</f>
        <v>350064701.8700002</v>
      </c>
      <c r="C15" s="59">
        <f>D15+E15</f>
        <v>268608316.51000017</v>
      </c>
      <c r="D15" s="60">
        <v>0</v>
      </c>
      <c r="E15" s="51">
        <f>SUM(F15:J15)</f>
        <v>268608316.51000017</v>
      </c>
      <c r="F15" s="92">
        <v>1145133</v>
      </c>
      <c r="G15" s="92">
        <v>7811920.930000002</v>
      </c>
      <c r="H15" s="92">
        <v>59099431.650000006</v>
      </c>
      <c r="I15" s="92">
        <v>200439775.93000016</v>
      </c>
      <c r="J15" s="92">
        <v>112055</v>
      </c>
      <c r="K15" s="51">
        <v>81456385.36</v>
      </c>
      <c r="L15" s="173"/>
      <c r="M15" s="167">
        <f>B15-Adult!S13</f>
        <v>350038496.5900002</v>
      </c>
      <c r="O15" s="90"/>
      <c r="P15" s="98">
        <v>15163115</v>
      </c>
      <c r="Q15" s="98">
        <v>490588.96</v>
      </c>
      <c r="R15" s="98">
        <f>P15-Q15</f>
        <v>14672526.04</v>
      </c>
    </row>
    <row r="16" spans="1:15" s="98" customFormat="1" ht="12.75">
      <c r="A16" s="60" t="s">
        <v>18</v>
      </c>
      <c r="B16" s="59">
        <f>C16+K16</f>
        <v>46816777.04</v>
      </c>
      <c r="C16" s="59">
        <f>D16+E16</f>
        <v>32144251</v>
      </c>
      <c r="D16" s="60">
        <v>0</v>
      </c>
      <c r="E16" s="51">
        <f>SUM(F16:J16)</f>
        <v>32144251</v>
      </c>
      <c r="F16" s="92">
        <v>0</v>
      </c>
      <c r="G16" s="92">
        <v>1492291.29</v>
      </c>
      <c r="H16" s="92">
        <v>9942064.700000001</v>
      </c>
      <c r="I16" s="92">
        <v>19032903.61</v>
      </c>
      <c r="J16" s="92">
        <v>1676991.4</v>
      </c>
      <c r="K16" s="51">
        <v>14672526.04</v>
      </c>
      <c r="L16" s="173"/>
      <c r="M16" s="167">
        <f>B16-Adult!S14</f>
        <v>46770973.88</v>
      </c>
      <c r="O16" s="90"/>
    </row>
    <row r="17" spans="1:18" s="98" customFormat="1" ht="12.75">
      <c r="A17" s="60"/>
      <c r="B17" s="59"/>
      <c r="C17" s="59"/>
      <c r="D17" s="60"/>
      <c r="E17" s="60"/>
      <c r="F17" s="92"/>
      <c r="G17" s="92"/>
      <c r="H17" s="246"/>
      <c r="I17" s="92"/>
      <c r="J17" s="92"/>
      <c r="K17" s="51"/>
      <c r="L17" s="173"/>
      <c r="M17" s="167"/>
      <c r="P17" s="98">
        <v>4449995</v>
      </c>
      <c r="Q17" s="98">
        <v>306819.26</v>
      </c>
      <c r="R17" s="98">
        <f>P17-Q17</f>
        <v>4143175.74</v>
      </c>
    </row>
    <row r="18" spans="1:18" s="98" customFormat="1" ht="12.75">
      <c r="A18" s="60" t="s">
        <v>19</v>
      </c>
      <c r="B18" s="59">
        <f>C18+K18</f>
        <v>14229063.12</v>
      </c>
      <c r="C18" s="59">
        <f>D18+E18</f>
        <v>10085887.379999999</v>
      </c>
      <c r="D18" s="60">
        <v>0</v>
      </c>
      <c r="E18" s="51">
        <f>SUM(F18:J18)</f>
        <v>10085887.379999999</v>
      </c>
      <c r="F18" s="92">
        <v>32169.01</v>
      </c>
      <c r="G18" s="92">
        <v>471071.19</v>
      </c>
      <c r="H18" s="92">
        <v>2818110.81</v>
      </c>
      <c r="I18" s="92">
        <v>6677527.789999999</v>
      </c>
      <c r="J18" s="51">
        <v>87008.58</v>
      </c>
      <c r="K18" s="51">
        <v>4143175.74</v>
      </c>
      <c r="L18" s="173"/>
      <c r="M18" s="167">
        <f>B18-Adult!S16</f>
        <v>14229063.12</v>
      </c>
      <c r="O18" s="90"/>
      <c r="P18" s="98">
        <v>23405032</v>
      </c>
      <c r="Q18" s="98">
        <v>853336.8</v>
      </c>
      <c r="R18" s="98">
        <f>P18-Q18</f>
        <v>22551695.2</v>
      </c>
    </row>
    <row r="19" spans="1:18" s="98" customFormat="1" ht="12.75">
      <c r="A19" s="60" t="s">
        <v>20</v>
      </c>
      <c r="B19" s="59">
        <f>C19+K19</f>
        <v>81063460.00000001</v>
      </c>
      <c r="C19" s="59">
        <f>D19+E19</f>
        <v>58511764.80000001</v>
      </c>
      <c r="D19" s="60">
        <v>0</v>
      </c>
      <c r="E19" s="51">
        <f>SUM(F19:J19)</f>
        <v>58511764.80000001</v>
      </c>
      <c r="F19" s="92">
        <v>212164.8</v>
      </c>
      <c r="G19" s="92">
        <v>2015701.0100000005</v>
      </c>
      <c r="H19" s="92">
        <v>14951534.560000002</v>
      </c>
      <c r="I19" s="92">
        <v>41073303.59</v>
      </c>
      <c r="J19" s="92">
        <v>259060.84</v>
      </c>
      <c r="K19" s="51">
        <v>22551695.2</v>
      </c>
      <c r="L19" s="173"/>
      <c r="M19" s="167">
        <f>B19-Adult!S17</f>
        <v>81063460.00000001</v>
      </c>
      <c r="O19" s="90"/>
      <c r="P19" s="98">
        <v>13251127</v>
      </c>
      <c r="Q19" s="98">
        <v>743313.7</v>
      </c>
      <c r="R19" s="98">
        <f>P19-Q19</f>
        <v>12507813.3</v>
      </c>
    </row>
    <row r="20" spans="1:18" s="98" customFormat="1" ht="12.75">
      <c r="A20" s="60" t="s">
        <v>21</v>
      </c>
      <c r="B20" s="59">
        <f>C20+K20</f>
        <v>44951625.19000001</v>
      </c>
      <c r="C20" s="59">
        <f>D20+E20</f>
        <v>32443811.890000008</v>
      </c>
      <c r="D20" s="60">
        <v>0</v>
      </c>
      <c r="E20" s="51">
        <f>SUM(F20:J20)</f>
        <v>32443811.890000008</v>
      </c>
      <c r="F20" s="92">
        <v>0</v>
      </c>
      <c r="G20" s="92">
        <v>1624007.69</v>
      </c>
      <c r="H20" s="92">
        <v>8642022.77</v>
      </c>
      <c r="I20" s="92">
        <v>22177781.430000007</v>
      </c>
      <c r="J20" s="92">
        <v>0</v>
      </c>
      <c r="K20" s="51">
        <v>12507813.3</v>
      </c>
      <c r="L20" s="173"/>
      <c r="M20" s="167">
        <f>B20-Adult!S18</f>
        <v>44951625.19000001</v>
      </c>
      <c r="O20" s="90"/>
      <c r="P20" s="98">
        <v>21545453</v>
      </c>
      <c r="Q20" s="98">
        <v>741238.5599999999</v>
      </c>
      <c r="R20" s="98">
        <f>P20-Q20</f>
        <v>20804214.44</v>
      </c>
    </row>
    <row r="21" spans="1:18" s="98" customFormat="1" ht="12.75">
      <c r="A21" s="60" t="s">
        <v>22</v>
      </c>
      <c r="B21" s="59">
        <f>C21+K21</f>
        <v>71162333.84</v>
      </c>
      <c r="C21" s="59">
        <f>D21+E21</f>
        <v>50358119.400000006</v>
      </c>
      <c r="D21" s="60">
        <v>0</v>
      </c>
      <c r="E21" s="51">
        <f>SUM(F21:J21)</f>
        <v>50358119.400000006</v>
      </c>
      <c r="F21" s="92">
        <v>0</v>
      </c>
      <c r="G21" s="92">
        <v>6248939.380000001</v>
      </c>
      <c r="H21" s="92">
        <v>14609945.310000004</v>
      </c>
      <c r="I21" s="92">
        <v>29499234.71</v>
      </c>
      <c r="J21" s="92">
        <v>0</v>
      </c>
      <c r="K21" s="51">
        <v>20804214.44</v>
      </c>
      <c r="L21" s="173"/>
      <c r="M21" s="167">
        <f>B21-Adult!S19</f>
        <v>71087809.33</v>
      </c>
      <c r="O21" s="90"/>
      <c r="P21" s="98">
        <v>3940669</v>
      </c>
      <c r="Q21" s="98">
        <v>293921.92</v>
      </c>
      <c r="R21" s="98">
        <f>P21-Q21</f>
        <v>3646747.08</v>
      </c>
    </row>
    <row r="22" spans="1:15" s="98" customFormat="1" ht="12.75">
      <c r="A22" s="60" t="s">
        <v>23</v>
      </c>
      <c r="B22" s="59">
        <f>C22+K22</f>
        <v>13032132.23</v>
      </c>
      <c r="C22" s="59">
        <f>D22+E22</f>
        <v>9385385.15</v>
      </c>
      <c r="D22" s="60">
        <v>0</v>
      </c>
      <c r="E22" s="51">
        <f>SUM(F22:J22)</f>
        <v>9385385.15</v>
      </c>
      <c r="F22" s="92">
        <v>0</v>
      </c>
      <c r="G22" s="92">
        <v>511267.84</v>
      </c>
      <c r="H22" s="92">
        <v>2498601.9800000004</v>
      </c>
      <c r="I22" s="92">
        <v>6375515.33</v>
      </c>
      <c r="J22" s="92">
        <v>0</v>
      </c>
      <c r="K22" s="51">
        <v>3646747.08</v>
      </c>
      <c r="L22" s="173"/>
      <c r="M22" s="167">
        <f>B22-Adult!S20</f>
        <v>13032132.23</v>
      </c>
      <c r="O22" s="90"/>
    </row>
    <row r="23" spans="1:18" s="98" customFormat="1" ht="12.75">
      <c r="A23" s="60"/>
      <c r="B23" s="59"/>
      <c r="C23" s="59"/>
      <c r="D23" s="60"/>
      <c r="E23" s="60"/>
      <c r="F23" s="92"/>
      <c r="G23" s="51"/>
      <c r="H23" s="92"/>
      <c r="I23" s="92"/>
      <c r="J23" s="92"/>
      <c r="K23" s="51"/>
      <c r="L23" s="173"/>
      <c r="M23" s="167"/>
      <c r="P23" s="98">
        <v>33017195</v>
      </c>
      <c r="Q23" s="98">
        <v>1271044.52</v>
      </c>
      <c r="R23" s="98">
        <f>P23-Q23</f>
        <v>31746150.48</v>
      </c>
    </row>
    <row r="24" spans="1:18" s="98" customFormat="1" ht="12.75">
      <c r="A24" s="60" t="s">
        <v>24</v>
      </c>
      <c r="B24" s="59">
        <f>C24+K24</f>
        <v>116038234.47999997</v>
      </c>
      <c r="C24" s="59">
        <f>D24+E24</f>
        <v>84292083.99999997</v>
      </c>
      <c r="D24" s="60">
        <v>0</v>
      </c>
      <c r="E24" s="51">
        <f>SUM(F24:J24)</f>
        <v>84292083.99999997</v>
      </c>
      <c r="F24" s="92">
        <v>445738.38</v>
      </c>
      <c r="G24" s="92">
        <f>2977987.98+1063880.81</f>
        <v>4041868.79</v>
      </c>
      <c r="H24" s="51">
        <v>23294339.400000002</v>
      </c>
      <c r="I24" s="92">
        <v>56510137.42999998</v>
      </c>
      <c r="J24" s="92">
        <v>0</v>
      </c>
      <c r="K24" s="51">
        <v>31746150.48</v>
      </c>
      <c r="L24" s="173"/>
      <c r="M24" s="167">
        <f>B24-Adult!S22</f>
        <v>115915116.37999998</v>
      </c>
      <c r="O24" s="90"/>
      <c r="P24" s="98">
        <v>3858744</v>
      </c>
      <c r="Q24" s="98">
        <v>288467.59</v>
      </c>
      <c r="R24" s="98">
        <f>P24-Q24</f>
        <v>3570276.41</v>
      </c>
    </row>
    <row r="25" spans="1:18" s="98" customFormat="1" ht="12.75">
      <c r="A25" s="60" t="s">
        <v>25</v>
      </c>
      <c r="B25" s="59">
        <f>C25+K25</f>
        <v>13372042.219999999</v>
      </c>
      <c r="C25" s="59">
        <f>D25+E25</f>
        <v>9801765.809999999</v>
      </c>
      <c r="D25" s="60">
        <v>0</v>
      </c>
      <c r="E25" s="51">
        <f>SUM(F25:J25)</f>
        <v>9801765.809999999</v>
      </c>
      <c r="F25" s="92">
        <v>0</v>
      </c>
      <c r="G25" s="92">
        <v>473601.06</v>
      </c>
      <c r="H25" s="92">
        <v>2447672.4999999986</v>
      </c>
      <c r="I25" s="92">
        <v>6878351.249999999</v>
      </c>
      <c r="J25" s="92">
        <v>2141</v>
      </c>
      <c r="K25" s="51">
        <v>3570276.41</v>
      </c>
      <c r="L25" s="173"/>
      <c r="M25" s="167">
        <f>B25-Adult!S23</f>
        <v>13372042.219999999</v>
      </c>
      <c r="O25" s="90"/>
      <c r="P25" s="98">
        <v>31578248</v>
      </c>
      <c r="Q25" s="98">
        <v>1490159.3</v>
      </c>
      <c r="R25" s="98">
        <f>P25-Q25</f>
        <v>30088088.7</v>
      </c>
    </row>
    <row r="26" spans="1:18" s="98" customFormat="1" ht="12.75">
      <c r="A26" s="60" t="s">
        <v>26</v>
      </c>
      <c r="B26" s="59">
        <f>C26+K26</f>
        <v>121175192.57000002</v>
      </c>
      <c r="C26" s="59">
        <f>D26+E26</f>
        <v>91087103.87000002</v>
      </c>
      <c r="D26" s="60">
        <v>0</v>
      </c>
      <c r="E26" s="51">
        <f>SUM(F26:J26)</f>
        <v>91087103.87000002</v>
      </c>
      <c r="F26" s="92">
        <v>0</v>
      </c>
      <c r="G26" s="92">
        <v>3267079.0100000002</v>
      </c>
      <c r="H26" s="92">
        <v>20294082.070000004</v>
      </c>
      <c r="I26" s="92">
        <v>65338822.49000001</v>
      </c>
      <c r="J26" s="92">
        <v>2187120.3</v>
      </c>
      <c r="K26" s="51">
        <v>30088088.7</v>
      </c>
      <c r="L26" s="173"/>
      <c r="M26" s="167">
        <f>B26-Adult!S24</f>
        <v>121175192.57000002</v>
      </c>
      <c r="O26" s="90"/>
      <c r="P26" s="98">
        <v>51557589</v>
      </c>
      <c r="Q26" s="98">
        <v>948244.14</v>
      </c>
      <c r="R26" s="98">
        <f>P26-Q26</f>
        <v>50609344.86</v>
      </c>
    </row>
    <row r="27" spans="1:18" s="98" customFormat="1" ht="12.75">
      <c r="A27" s="60" t="s">
        <v>27</v>
      </c>
      <c r="B27" s="59">
        <f>C27+K27</f>
        <v>159436334.70999998</v>
      </c>
      <c r="C27" s="59">
        <f>D27+E27</f>
        <v>108826989.85</v>
      </c>
      <c r="D27" s="60">
        <v>0</v>
      </c>
      <c r="E27" s="51">
        <f>SUM(F27:J27)</f>
        <v>108826989.85</v>
      </c>
      <c r="F27" s="92">
        <v>444998</v>
      </c>
      <c r="G27" s="92">
        <v>4279557.12</v>
      </c>
      <c r="H27" s="92">
        <v>34773165.08</v>
      </c>
      <c r="I27" s="92">
        <v>69317602.65</v>
      </c>
      <c r="J27" s="92">
        <v>11667</v>
      </c>
      <c r="K27" s="51">
        <v>50609344.86</v>
      </c>
      <c r="L27" s="173"/>
      <c r="M27" s="167">
        <f>B27-Adult!S25</f>
        <v>159436334.70999998</v>
      </c>
      <c r="O27" s="90"/>
      <c r="P27" s="98">
        <v>2121580</v>
      </c>
      <c r="Q27" s="98">
        <v>137448.33000000002</v>
      </c>
      <c r="R27" s="98">
        <f>P27-Q27</f>
        <v>1984131.67</v>
      </c>
    </row>
    <row r="28" spans="1:15" s="98" customFormat="1" ht="12.75">
      <c r="A28" s="60" t="s">
        <v>28</v>
      </c>
      <c r="B28" s="59">
        <f>C28+K28</f>
        <v>6662651.21</v>
      </c>
      <c r="C28" s="59">
        <f>D28+E28</f>
        <v>4678519.54</v>
      </c>
      <c r="D28" s="60">
        <v>0</v>
      </c>
      <c r="E28" s="51">
        <f>SUM(F28:J28)</f>
        <v>4678519.54</v>
      </c>
      <c r="F28" s="92">
        <v>0</v>
      </c>
      <c r="G28" s="92">
        <v>331256.2900000001</v>
      </c>
      <c r="H28" s="92">
        <v>1330026.06</v>
      </c>
      <c r="I28" s="92">
        <v>3017237.19</v>
      </c>
      <c r="J28" s="92">
        <v>0</v>
      </c>
      <c r="K28" s="51">
        <v>1984131.67</v>
      </c>
      <c r="L28" s="173"/>
      <c r="M28" s="167">
        <f>B28-Adult!S26</f>
        <v>6662651.21</v>
      </c>
      <c r="O28" s="90"/>
    </row>
    <row r="29" spans="1:18" s="98" customFormat="1" ht="12.75">
      <c r="A29" s="60"/>
      <c r="B29" s="59"/>
      <c r="C29" s="59"/>
      <c r="D29" s="60"/>
      <c r="E29" s="60"/>
      <c r="F29" s="92"/>
      <c r="G29" s="51"/>
      <c r="H29" s="92"/>
      <c r="I29" s="92"/>
      <c r="J29" s="92"/>
      <c r="K29" s="51"/>
      <c r="L29" s="173"/>
      <c r="M29" s="167"/>
      <c r="P29" s="98">
        <v>149981157</v>
      </c>
      <c r="Q29" s="98">
        <v>6408320.64</v>
      </c>
      <c r="R29" s="98">
        <f>P29-Q29</f>
        <v>143572836.36</v>
      </c>
    </row>
    <row r="30" spans="1:18" s="98" customFormat="1" ht="12.75">
      <c r="A30" s="59" t="s">
        <v>148</v>
      </c>
      <c r="B30" s="59">
        <f>C30+K30</f>
        <v>587005144.6700001</v>
      </c>
      <c r="C30" s="59">
        <f>D30+E30</f>
        <v>443432308.3100001</v>
      </c>
      <c r="D30" s="60">
        <v>0</v>
      </c>
      <c r="E30" s="51">
        <f>SUM(F30:J30)</f>
        <v>443432308.3100001</v>
      </c>
      <c r="F30" s="92">
        <v>9112220.05</v>
      </c>
      <c r="G30" s="92">
        <v>68642853.32</v>
      </c>
      <c r="H30" s="92">
        <v>105214507.04000005</v>
      </c>
      <c r="I30" s="92">
        <v>260419881.0100001</v>
      </c>
      <c r="J30" s="92">
        <v>42846.89</v>
      </c>
      <c r="K30" s="51">
        <v>143572836.36</v>
      </c>
      <c r="L30" s="173"/>
      <c r="M30" s="167">
        <f>B30-Adult!S28</f>
        <v>587005144.6700001</v>
      </c>
      <c r="O30" s="90"/>
      <c r="P30" s="98">
        <v>113898728</v>
      </c>
      <c r="Q30" s="98">
        <v>6683407.33</v>
      </c>
      <c r="R30" s="98">
        <f>P30-Q30</f>
        <v>107215320.67</v>
      </c>
    </row>
    <row r="31" spans="1:18" s="98" customFormat="1" ht="12.75">
      <c r="A31" s="60" t="s">
        <v>29</v>
      </c>
      <c r="B31" s="59">
        <f>C31+K31</f>
        <v>416541151.5200001</v>
      </c>
      <c r="C31" s="59">
        <f>D31+E31</f>
        <v>309325830.8500001</v>
      </c>
      <c r="D31" s="60">
        <v>213585.41</v>
      </c>
      <c r="E31" s="51">
        <f>SUM(F31:J31)</f>
        <v>309112245.44000006</v>
      </c>
      <c r="F31" s="92">
        <v>0</v>
      </c>
      <c r="G31" s="92">
        <v>19297746.410000004</v>
      </c>
      <c r="H31" s="92">
        <v>80724079.68</v>
      </c>
      <c r="I31" s="92">
        <v>193668701.43000004</v>
      </c>
      <c r="J31" s="92">
        <v>15421717.92</v>
      </c>
      <c r="K31" s="51">
        <v>107215320.67</v>
      </c>
      <c r="L31" s="173"/>
      <c r="M31" s="167">
        <f>B31-Adult!S29</f>
        <v>416541151.5200001</v>
      </c>
      <c r="O31" s="90"/>
      <c r="P31" s="98">
        <v>5778261</v>
      </c>
      <c r="Q31" s="98">
        <v>322442.56</v>
      </c>
      <c r="R31" s="98">
        <f>P31-Q31</f>
        <v>5455818.44</v>
      </c>
    </row>
    <row r="32" spans="1:18" s="98" customFormat="1" ht="12.75">
      <c r="A32" s="60" t="s">
        <v>30</v>
      </c>
      <c r="B32" s="59">
        <f>C32+K32</f>
        <v>21388217.519999996</v>
      </c>
      <c r="C32" s="59">
        <f>D32+E32</f>
        <v>15932399.079999996</v>
      </c>
      <c r="D32" s="60">
        <v>0</v>
      </c>
      <c r="E32" s="51">
        <f>SUM(F32:J32)</f>
        <v>15932399.079999996</v>
      </c>
      <c r="F32" s="285">
        <v>91506.31</v>
      </c>
      <c r="G32" s="92">
        <v>707081.2699999997</v>
      </c>
      <c r="H32" s="92">
        <v>4077569.8799999994</v>
      </c>
      <c r="I32" s="92">
        <v>10700208.139999997</v>
      </c>
      <c r="J32" s="92">
        <v>356033.48</v>
      </c>
      <c r="K32" s="51">
        <v>5455818.44</v>
      </c>
      <c r="L32" s="173"/>
      <c r="M32" s="167">
        <f>B32-Adult!S30</f>
        <v>21364625.889999997</v>
      </c>
      <c r="O32" s="90"/>
      <c r="P32" s="98">
        <v>13031237</v>
      </c>
      <c r="Q32" s="98">
        <v>597562.2799999999</v>
      </c>
      <c r="R32" s="98">
        <f>P32-Q32</f>
        <v>12433674.72</v>
      </c>
    </row>
    <row r="33" spans="1:18" s="98" customFormat="1" ht="12.75">
      <c r="A33" s="60" t="s">
        <v>31</v>
      </c>
      <c r="B33" s="59">
        <f>C33+K33</f>
        <v>48495771.589999996</v>
      </c>
      <c r="C33" s="59">
        <f>D33+E33</f>
        <v>36062096.87</v>
      </c>
      <c r="D33" s="60">
        <v>0</v>
      </c>
      <c r="E33" s="51">
        <f>SUM(F33:J33)</f>
        <v>36062096.87</v>
      </c>
      <c r="F33" s="92">
        <v>162275.78</v>
      </c>
      <c r="G33" s="92">
        <v>1361627.27</v>
      </c>
      <c r="H33" s="92">
        <v>8823006.869999995</v>
      </c>
      <c r="I33" s="92">
        <v>25715186.95</v>
      </c>
      <c r="J33" s="92">
        <v>0</v>
      </c>
      <c r="K33" s="51">
        <v>12433674.72</v>
      </c>
      <c r="L33" s="173"/>
      <c r="M33" s="167">
        <f>B33-Adult!S31</f>
        <v>48423181.8</v>
      </c>
      <c r="O33" s="90"/>
      <c r="P33" s="98">
        <v>2743826</v>
      </c>
      <c r="Q33" s="98">
        <v>281129.21</v>
      </c>
      <c r="R33" s="98">
        <f>P33-Q33</f>
        <v>2462696.79</v>
      </c>
    </row>
    <row r="34" spans="1:15" s="98" customFormat="1" ht="12.75">
      <c r="A34" s="60" t="s">
        <v>32</v>
      </c>
      <c r="B34" s="59">
        <f>C34+K34</f>
        <v>8907045.19</v>
      </c>
      <c r="C34" s="59">
        <f>D34+E34</f>
        <v>6444348.399999999</v>
      </c>
      <c r="D34" s="60">
        <v>549.63</v>
      </c>
      <c r="E34" s="51">
        <f>SUM(F34:J34)</f>
        <v>6443798.77</v>
      </c>
      <c r="F34" s="92">
        <v>166059.16000000012</v>
      </c>
      <c r="G34" s="92">
        <v>366015.2</v>
      </c>
      <c r="H34" s="92">
        <v>1781198.9400000002</v>
      </c>
      <c r="I34" s="92">
        <v>3960984.769999999</v>
      </c>
      <c r="J34" s="92">
        <v>169540.7</v>
      </c>
      <c r="K34" s="51">
        <v>2462696.79</v>
      </c>
      <c r="L34" s="173"/>
      <c r="M34" s="167">
        <f>B34-Adult!S32</f>
        <v>8880547.25</v>
      </c>
      <c r="O34" s="90"/>
    </row>
    <row r="35" spans="1:18" s="98" customFormat="1" ht="12.75">
      <c r="A35" s="60"/>
      <c r="B35" s="59"/>
      <c r="C35" s="59"/>
      <c r="D35" s="60"/>
      <c r="E35" s="60"/>
      <c r="F35" s="92"/>
      <c r="G35" s="51"/>
      <c r="H35" s="92"/>
      <c r="I35" s="92"/>
      <c r="J35" s="92"/>
      <c r="K35" s="51"/>
      <c r="L35" s="173"/>
      <c r="M35" s="167"/>
      <c r="P35" s="98">
        <v>3309785</v>
      </c>
      <c r="Q35" s="98">
        <v>201292.80000000002</v>
      </c>
      <c r="R35" s="98">
        <f>P35-Q35</f>
        <v>3108492.2</v>
      </c>
    </row>
    <row r="36" spans="1:18" s="98" customFormat="1" ht="12.75">
      <c r="A36" s="60" t="s">
        <v>33</v>
      </c>
      <c r="B36" s="59">
        <f>C36+K36</f>
        <v>12194192.59</v>
      </c>
      <c r="C36" s="59">
        <f>D36+E36</f>
        <v>9085700.39</v>
      </c>
      <c r="D36" s="60">
        <v>0</v>
      </c>
      <c r="E36" s="51">
        <f>SUM(F36:J36)</f>
        <v>9085700.39</v>
      </c>
      <c r="F36" s="92">
        <v>0</v>
      </c>
      <c r="G36" s="92">
        <v>465369.72000000003</v>
      </c>
      <c r="H36" s="92">
        <v>2339756.2499999995</v>
      </c>
      <c r="I36" s="92">
        <v>6280574.42</v>
      </c>
      <c r="J36" s="92">
        <v>0</v>
      </c>
      <c r="K36" s="51">
        <v>3108492.2</v>
      </c>
      <c r="L36" s="173"/>
      <c r="M36" s="167">
        <f>B36-Adult!S34</f>
        <v>12194192.59</v>
      </c>
      <c r="O36" s="90"/>
      <c r="P36" s="98">
        <v>16580708</v>
      </c>
      <c r="Q36" s="98">
        <v>1081706.84</v>
      </c>
      <c r="R36" s="98">
        <f>P36-Q36</f>
        <v>15499001.16</v>
      </c>
    </row>
    <row r="37" spans="1:18" s="98" customFormat="1" ht="12.75">
      <c r="A37" s="60" t="s">
        <v>34</v>
      </c>
      <c r="B37" s="59">
        <f>C37+K37</f>
        <v>57562988.81</v>
      </c>
      <c r="C37" s="59">
        <f>D37+E37</f>
        <v>42063987.650000006</v>
      </c>
      <c r="D37" s="60">
        <v>0</v>
      </c>
      <c r="E37" s="51">
        <f>SUM(F37:J37)</f>
        <v>42063987.650000006</v>
      </c>
      <c r="F37" s="60">
        <v>0</v>
      </c>
      <c r="G37" s="51">
        <v>2457159.25</v>
      </c>
      <c r="H37" s="92">
        <v>11870110.579999998</v>
      </c>
      <c r="I37" s="92">
        <v>27536433.720000006</v>
      </c>
      <c r="J37" s="92">
        <v>200284.1</v>
      </c>
      <c r="K37" s="51">
        <v>15499001.16</v>
      </c>
      <c r="L37" s="173"/>
      <c r="M37" s="167">
        <f>B37-Adult!S35</f>
        <v>57562988.81</v>
      </c>
      <c r="O37" s="90"/>
      <c r="P37" s="98">
        <v>12316880</v>
      </c>
      <c r="Q37" s="98">
        <v>795957.5700000001</v>
      </c>
      <c r="R37" s="98">
        <f>P37-Q37</f>
        <v>11520922.43</v>
      </c>
    </row>
    <row r="38" spans="1:18" s="98" customFormat="1" ht="12.75">
      <c r="A38" s="60" t="s">
        <v>35</v>
      </c>
      <c r="B38" s="59">
        <f>C38+K38</f>
        <v>41921693.58</v>
      </c>
      <c r="C38" s="59">
        <f>D38+E38</f>
        <v>30400771.150000002</v>
      </c>
      <c r="D38" s="60">
        <v>0</v>
      </c>
      <c r="E38" s="51">
        <f>SUM(F38:J38)</f>
        <v>30400771.150000002</v>
      </c>
      <c r="F38" s="92">
        <v>553101.2699999999</v>
      </c>
      <c r="G38" s="92">
        <v>1778043.1199999996</v>
      </c>
      <c r="H38" s="92">
        <v>8324115.329999999</v>
      </c>
      <c r="I38" s="92">
        <v>19732627.630000003</v>
      </c>
      <c r="J38" s="92">
        <v>12883.8</v>
      </c>
      <c r="K38" s="60">
        <v>11520922.43</v>
      </c>
      <c r="L38" s="173"/>
      <c r="M38" s="167">
        <f>B38-Adult!S36</f>
        <v>41833392.83</v>
      </c>
      <c r="O38" s="90"/>
      <c r="P38" s="98">
        <v>7118593</v>
      </c>
      <c r="Q38" s="98">
        <v>375334.19</v>
      </c>
      <c r="R38" s="98">
        <f>P38-Q38</f>
        <v>6743258.81</v>
      </c>
    </row>
    <row r="39" spans="1:18" s="98" customFormat="1" ht="12.75">
      <c r="A39" s="55" t="s">
        <v>36</v>
      </c>
      <c r="B39" s="73">
        <f>C39+K39</f>
        <v>23510981.179999996</v>
      </c>
      <c r="C39" s="73">
        <f>D39+E39</f>
        <v>16767722.369999997</v>
      </c>
      <c r="D39" s="55">
        <v>0</v>
      </c>
      <c r="E39" s="55">
        <f>SUM(F39:J39)</f>
        <v>16767722.369999997</v>
      </c>
      <c r="F39" s="265">
        <v>0</v>
      </c>
      <c r="G39" s="175">
        <v>382791.45999999996</v>
      </c>
      <c r="H39" s="175">
        <v>4628395.360000002</v>
      </c>
      <c r="I39" s="175">
        <v>11756535.549999995</v>
      </c>
      <c r="J39" s="175">
        <v>0</v>
      </c>
      <c r="K39" s="55">
        <v>6743258.81</v>
      </c>
      <c r="L39" s="173"/>
      <c r="M39" s="167">
        <f>B39-Adult!S37</f>
        <v>23473506.059999995</v>
      </c>
      <c r="O39" s="90"/>
      <c r="P39" s="98">
        <f>SUM(P11:P38)</f>
        <v>759076574</v>
      </c>
      <c r="Q39" s="98">
        <f>SUM(Q11:Q38)</f>
        <v>38110593.961</v>
      </c>
      <c r="R39" s="98">
        <f>P39-Q39</f>
        <v>720965980.039</v>
      </c>
    </row>
    <row r="40" spans="1:12" s="98" customFormat="1" ht="12.75">
      <c r="A40" s="60"/>
      <c r="B40" s="60"/>
      <c r="C40" s="60"/>
      <c r="D40" s="51"/>
      <c r="E40" s="51"/>
      <c r="F40" s="51"/>
      <c r="G40" s="51"/>
      <c r="H40" s="51"/>
      <c r="I40" s="51"/>
      <c r="J40" s="51"/>
      <c r="K40" s="51"/>
      <c r="L40" s="173"/>
    </row>
    <row r="45" ht="12.75">
      <c r="I45" s="152"/>
    </row>
  </sheetData>
  <sheetProtection password="CAF5" sheet="1"/>
  <mergeCells count="8">
    <mergeCell ref="R6:R9"/>
    <mergeCell ref="A5:IV5"/>
    <mergeCell ref="A3:K3"/>
    <mergeCell ref="A1:K1"/>
    <mergeCell ref="E6:I6"/>
    <mergeCell ref="M6:M9"/>
    <mergeCell ref="P6:P9"/>
    <mergeCell ref="Q6:Q9"/>
  </mergeCells>
  <printOptions horizontalCentered="1"/>
  <pageMargins left="0.4" right="0.45" top="0.87" bottom="0.82" header="0.67" footer="0.5"/>
  <pageSetup fitToHeight="1" fitToWidth="1" horizontalDpi="600" verticalDpi="600" orientation="landscape" scale="83" r:id="rId1"/>
  <headerFooter scaleWithDoc="0" alignWithMargins="0">
    <oddFooter>&amp;L&amp;"Arial,Italic"MSDE - LFRO   10 / 2011&amp;C&amp;"Arial,Regular"- 12 -&amp;R&amp;"Arial,Italic"Selected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F22">
      <selection activeCell="M16" sqref="M16"/>
    </sheetView>
  </sheetViews>
  <sheetFormatPr defaultColWidth="9.140625" defaultRowHeight="12.75"/>
  <cols>
    <col min="1" max="1" width="17.140625" style="112" customWidth="1"/>
    <col min="2" max="2" width="20.140625" style="200" customWidth="1"/>
    <col min="3" max="3" width="13.57421875" style="200" bestFit="1" customWidth="1"/>
    <col min="4" max="4" width="13.140625" style="200" customWidth="1"/>
    <col min="5" max="5" width="15.7109375" style="200" customWidth="1"/>
    <col min="6" max="6" width="13.57421875" style="200" customWidth="1"/>
    <col min="7" max="7" width="12.28125" style="200" customWidth="1"/>
    <col min="8" max="8" width="12.8515625" style="200" customWidth="1"/>
    <col min="9" max="9" width="14.57421875" style="200" customWidth="1"/>
    <col min="10" max="10" width="13.28125" style="200" customWidth="1"/>
    <col min="11" max="11" width="13.7109375" style="200" customWidth="1"/>
    <col min="12" max="12" width="11.140625" style="200" customWidth="1"/>
    <col min="13" max="13" width="12.421875" style="200" customWidth="1"/>
    <col min="14" max="14" width="3.7109375" style="173" customWidth="1"/>
    <col min="15" max="15" width="16.28125" style="173" customWidth="1"/>
    <col min="16" max="16" width="25.140625" style="173" bestFit="1" customWidth="1"/>
    <col min="17" max="17" width="9.140625" style="173" customWidth="1"/>
    <col min="18" max="18" width="16.140625" style="173" customWidth="1"/>
    <col min="19" max="16384" width="9.140625" style="98" customWidth="1"/>
  </cols>
  <sheetData>
    <row r="1" spans="1:18" ht="12.75">
      <c r="A1" s="320" t="s">
        <v>140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212"/>
      <c r="O1" s="212"/>
      <c r="P1" s="212"/>
      <c r="Q1" s="212"/>
      <c r="R1" s="212"/>
    </row>
    <row r="2" spans="1:13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320" t="s">
        <v>286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3.5" thickBo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8" s="135" customFormat="1" ht="13.5" thickTop="1">
      <c r="A5" s="59" t="s">
        <v>37</v>
      </c>
      <c r="B5" s="103" t="s">
        <v>11</v>
      </c>
      <c r="C5" s="353" t="s">
        <v>12</v>
      </c>
      <c r="D5" s="353" t="s">
        <v>264</v>
      </c>
      <c r="E5" s="103"/>
      <c r="F5" s="103"/>
      <c r="G5" s="103" t="s">
        <v>64</v>
      </c>
      <c r="H5" s="103"/>
      <c r="I5" s="103" t="s">
        <v>64</v>
      </c>
      <c r="J5" s="103"/>
      <c r="K5" s="103" t="s">
        <v>112</v>
      </c>
      <c r="L5" s="103"/>
      <c r="M5" s="103"/>
      <c r="N5" s="213"/>
      <c r="O5" s="347" t="s">
        <v>269</v>
      </c>
      <c r="P5" s="350" t="s">
        <v>270</v>
      </c>
      <c r="Q5" s="213"/>
      <c r="R5" s="213"/>
    </row>
    <row r="6" spans="1:18" s="135" customFormat="1" ht="12.75" customHeight="1">
      <c r="A6" s="59" t="s">
        <v>38</v>
      </c>
      <c r="B6" s="103" t="s">
        <v>117</v>
      </c>
      <c r="C6" s="354"/>
      <c r="D6" s="354"/>
      <c r="E6" s="103"/>
      <c r="F6" s="103" t="s">
        <v>63</v>
      </c>
      <c r="G6" s="103" t="s">
        <v>65</v>
      </c>
      <c r="H6" s="103" t="s">
        <v>66</v>
      </c>
      <c r="I6" s="103" t="s">
        <v>110</v>
      </c>
      <c r="J6" s="103" t="s">
        <v>76</v>
      </c>
      <c r="K6" s="103" t="s">
        <v>113</v>
      </c>
      <c r="L6" s="103" t="s">
        <v>86</v>
      </c>
      <c r="M6" s="103" t="s">
        <v>116</v>
      </c>
      <c r="N6" s="213"/>
      <c r="O6" s="348"/>
      <c r="P6" s="351"/>
      <c r="Q6" s="213"/>
      <c r="R6" s="213"/>
    </row>
    <row r="7" spans="1:18" s="135" customFormat="1" ht="13.5" thickBot="1">
      <c r="A7" s="106" t="s">
        <v>39</v>
      </c>
      <c r="B7" s="107" t="s">
        <v>118</v>
      </c>
      <c r="C7" s="355"/>
      <c r="D7" s="355"/>
      <c r="E7" s="107" t="s">
        <v>109</v>
      </c>
      <c r="F7" s="107" t="s">
        <v>38</v>
      </c>
      <c r="G7" s="107" t="s">
        <v>4</v>
      </c>
      <c r="H7" s="107" t="s">
        <v>4</v>
      </c>
      <c r="I7" s="107" t="s">
        <v>111</v>
      </c>
      <c r="J7" s="107" t="s">
        <v>77</v>
      </c>
      <c r="K7" s="107" t="s">
        <v>114</v>
      </c>
      <c r="L7" s="107" t="s">
        <v>4</v>
      </c>
      <c r="M7" s="107" t="s">
        <v>115</v>
      </c>
      <c r="N7" s="213"/>
      <c r="O7" s="349"/>
      <c r="P7" s="352"/>
      <c r="Q7" s="213"/>
      <c r="R7" s="213"/>
    </row>
    <row r="8" spans="1:18" s="136" customFormat="1" ht="12.75">
      <c r="A8" s="59" t="s">
        <v>13</v>
      </c>
      <c r="B8" s="168">
        <f>SUM(B10:B38)</f>
        <v>2054139984.2299998</v>
      </c>
      <c r="C8" s="168">
        <f>SUM(C10:C37)</f>
        <v>65606618.660000004</v>
      </c>
      <c r="D8" s="168">
        <f aca="true" t="shared" si="0" ref="D8:P8">SUM(D10:D38)</f>
        <v>190933319.60000002</v>
      </c>
      <c r="E8" s="168">
        <f t="shared" si="0"/>
        <v>1187334999.1499999</v>
      </c>
      <c r="F8" s="168">
        <f t="shared" si="0"/>
        <v>330153885.27000004</v>
      </c>
      <c r="G8" s="168">
        <f t="shared" si="0"/>
        <v>21235515.130000003</v>
      </c>
      <c r="H8" s="168">
        <f t="shared" si="0"/>
        <v>14604155.71</v>
      </c>
      <c r="I8" s="168">
        <f t="shared" si="0"/>
        <v>77371911.80999999</v>
      </c>
      <c r="J8" s="168">
        <f t="shared" si="0"/>
        <v>124777976.31</v>
      </c>
      <c r="K8" s="168">
        <f t="shared" si="0"/>
        <v>36894508.690000005</v>
      </c>
      <c r="L8" s="168">
        <f t="shared" si="0"/>
        <v>1621466.3</v>
      </c>
      <c r="M8" s="168">
        <f t="shared" si="0"/>
        <v>3605627.5999999996</v>
      </c>
      <c r="N8" s="214"/>
      <c r="O8" s="168">
        <f t="shared" si="0"/>
        <v>2054139984.2300003</v>
      </c>
      <c r="P8" s="168">
        <f t="shared" si="0"/>
        <v>0</v>
      </c>
      <c r="Q8" s="214"/>
      <c r="R8" s="214"/>
    </row>
    <row r="9" spans="1:18" s="137" customFormat="1" ht="12.75">
      <c r="A9" s="59"/>
      <c r="B9" s="133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73"/>
      <c r="O9" s="173"/>
      <c r="P9" s="173"/>
      <c r="Q9" s="173"/>
      <c r="R9" s="173"/>
    </row>
    <row r="10" spans="1:18" s="137" customFormat="1" ht="12.75">
      <c r="A10" s="59" t="s">
        <v>14</v>
      </c>
      <c r="B10" s="51">
        <f>SUM(C10:M10)</f>
        <v>21169644.25</v>
      </c>
      <c r="C10" s="51">
        <v>432794.75</v>
      </c>
      <c r="D10" s="51">
        <v>1931112.2000000002</v>
      </c>
      <c r="E10" s="51">
        <v>12625265.28</v>
      </c>
      <c r="F10" s="51">
        <v>3300101.2800000003</v>
      </c>
      <c r="G10" s="51">
        <v>147255.44</v>
      </c>
      <c r="H10" s="51">
        <v>0</v>
      </c>
      <c r="I10" s="51">
        <v>295599.74</v>
      </c>
      <c r="J10" s="51">
        <v>2080247.11</v>
      </c>
      <c r="K10" s="51">
        <v>357268.45</v>
      </c>
      <c r="L10" s="51">
        <v>0</v>
      </c>
      <c r="M10" s="51">
        <v>0</v>
      </c>
      <c r="N10" s="173"/>
      <c r="O10" s="250">
        <v>21169644.250000004</v>
      </c>
      <c r="P10" s="216">
        <f>O10-B10</f>
        <v>0</v>
      </c>
      <c r="Q10" s="173"/>
      <c r="R10" s="173"/>
    </row>
    <row r="11" spans="1:18" s="137" customFormat="1" ht="12.75">
      <c r="A11" s="59" t="s">
        <v>15</v>
      </c>
      <c r="B11" s="60">
        <f aca="true" t="shared" si="1" ref="B11:B37">SUM(C11:M11)</f>
        <v>172654743.86000004</v>
      </c>
      <c r="C11" s="60">
        <v>5848034.53</v>
      </c>
      <c r="D11" s="51">
        <v>16946451.75</v>
      </c>
      <c r="E11" s="51">
        <v>106197249.99</v>
      </c>
      <c r="F11" s="51">
        <v>28614073.47</v>
      </c>
      <c r="G11" s="51">
        <v>1637556.6500000001</v>
      </c>
      <c r="H11" s="51">
        <v>0</v>
      </c>
      <c r="I11" s="51">
        <v>1426513.11</v>
      </c>
      <c r="J11" s="51">
        <v>9129799.639999999</v>
      </c>
      <c r="K11" s="51">
        <v>1998718.52</v>
      </c>
      <c r="L11" s="51">
        <v>5863.87</v>
      </c>
      <c r="M11" s="51">
        <v>850482.33</v>
      </c>
      <c r="N11" s="173"/>
      <c r="O11" s="250">
        <v>172654743.85999998</v>
      </c>
      <c r="P11" s="216">
        <f>O11-B11</f>
        <v>0</v>
      </c>
      <c r="Q11" s="173"/>
      <c r="R11" s="173"/>
    </row>
    <row r="12" spans="1:18" s="137" customFormat="1" ht="12.75">
      <c r="A12" s="60" t="s">
        <v>16</v>
      </c>
      <c r="B12" s="60">
        <f t="shared" si="1"/>
        <v>190576431.85000002</v>
      </c>
      <c r="C12" s="22">
        <v>9447051.16</v>
      </c>
      <c r="D12" s="22">
        <v>21380068.959999997</v>
      </c>
      <c r="E12" s="22">
        <f>102567645.02+27</f>
        <v>102567672.02</v>
      </c>
      <c r="F12" s="22">
        <v>37324680.71</v>
      </c>
      <c r="G12" s="22">
        <v>3639206.55</v>
      </c>
      <c r="H12" s="51">
        <v>0</v>
      </c>
      <c r="I12" s="22">
        <v>1654431.5</v>
      </c>
      <c r="J12" s="22">
        <v>12901617.82</v>
      </c>
      <c r="K12" s="22">
        <v>1292448.52</v>
      </c>
      <c r="L12" s="51">
        <v>0</v>
      </c>
      <c r="M12" s="22">
        <v>369254.61</v>
      </c>
      <c r="N12" s="173"/>
      <c r="O12" s="251">
        <v>190576431.84999996</v>
      </c>
      <c r="P12" s="216">
        <f>O12-B12</f>
        <v>0</v>
      </c>
      <c r="Q12" s="173"/>
      <c r="R12" s="173"/>
    </row>
    <row r="13" spans="1:18" s="137" customFormat="1" ht="12.75">
      <c r="A13" s="60" t="s">
        <v>17</v>
      </c>
      <c r="B13" s="60">
        <f t="shared" si="1"/>
        <v>268608316.51</v>
      </c>
      <c r="C13" s="60">
        <v>9176229.98</v>
      </c>
      <c r="D13" s="51">
        <v>25213282.879999995</v>
      </c>
      <c r="E13" s="51">
        <v>152499770.91</v>
      </c>
      <c r="F13" s="51">
        <v>45438289.66</v>
      </c>
      <c r="G13" s="51">
        <v>2913276.2</v>
      </c>
      <c r="H13" s="51">
        <v>4436281.88</v>
      </c>
      <c r="I13" s="51">
        <v>10469040</v>
      </c>
      <c r="J13" s="51">
        <v>13243742</v>
      </c>
      <c r="K13" s="51">
        <v>4275606</v>
      </c>
      <c r="L13" s="51">
        <v>0</v>
      </c>
      <c r="M13" s="51">
        <v>942797</v>
      </c>
      <c r="N13" s="173"/>
      <c r="O13" s="250">
        <v>268608316.51000017</v>
      </c>
      <c r="P13" s="216">
        <f>O13-B13</f>
        <v>0</v>
      </c>
      <c r="Q13" s="173"/>
      <c r="R13" s="173"/>
    </row>
    <row r="14" spans="1:18" s="137" customFormat="1" ht="12.75">
      <c r="A14" s="60" t="s">
        <v>18</v>
      </c>
      <c r="B14" s="60">
        <f t="shared" si="1"/>
        <v>32144251.000000004</v>
      </c>
      <c r="C14" s="60">
        <v>717231.8399999999</v>
      </c>
      <c r="D14" s="51">
        <v>2143285.94</v>
      </c>
      <c r="E14" s="51">
        <v>19197728.4</v>
      </c>
      <c r="F14" s="51">
        <v>5922214.33</v>
      </c>
      <c r="G14" s="51">
        <v>185345.01</v>
      </c>
      <c r="H14" s="51">
        <v>413041.25</v>
      </c>
      <c r="I14" s="51">
        <v>401069.43999999994</v>
      </c>
      <c r="J14" s="51">
        <v>2366844.67</v>
      </c>
      <c r="K14" s="51">
        <v>675282.73</v>
      </c>
      <c r="L14" s="51">
        <v>65812.14</v>
      </c>
      <c r="M14" s="51">
        <v>56395.25</v>
      </c>
      <c r="N14" s="173"/>
      <c r="O14" s="250">
        <v>32144251</v>
      </c>
      <c r="P14" s="216">
        <f>O14-B14</f>
        <v>0</v>
      </c>
      <c r="Q14" s="173"/>
      <c r="R14" s="173"/>
    </row>
    <row r="15" spans="1:18" s="137" customFormat="1" ht="12.75">
      <c r="A15" s="60"/>
      <c r="B15" s="60"/>
      <c r="C15" s="6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73"/>
      <c r="O15" s="250"/>
      <c r="P15" s="173"/>
      <c r="Q15" s="173"/>
      <c r="R15" s="173"/>
    </row>
    <row r="16" spans="1:18" s="137" customFormat="1" ht="12.75">
      <c r="A16" s="60" t="s">
        <v>19</v>
      </c>
      <c r="B16" s="60">
        <f t="shared" si="1"/>
        <v>10085887.379999999</v>
      </c>
      <c r="C16" s="60">
        <v>276645.45999999996</v>
      </c>
      <c r="D16" s="51">
        <v>1038147.6200000001</v>
      </c>
      <c r="E16" s="51">
        <v>6483207.629999999</v>
      </c>
      <c r="F16" s="51">
        <v>1264237.49</v>
      </c>
      <c r="G16" s="51">
        <v>152248.78</v>
      </c>
      <c r="H16" s="51">
        <v>139938.99</v>
      </c>
      <c r="I16" s="51">
        <v>240034.7</v>
      </c>
      <c r="J16" s="51">
        <v>381031.64999999997</v>
      </c>
      <c r="K16" s="92">
        <v>110395.06</v>
      </c>
      <c r="L16" s="51">
        <v>0</v>
      </c>
      <c r="M16" s="51">
        <v>0</v>
      </c>
      <c r="N16" s="173"/>
      <c r="O16" s="250">
        <v>10085887.379999999</v>
      </c>
      <c r="P16" s="216">
        <f>O16-B16</f>
        <v>0</v>
      </c>
      <c r="Q16" s="173"/>
      <c r="R16" s="173"/>
    </row>
    <row r="17" spans="1:18" s="137" customFormat="1" ht="12.75">
      <c r="A17" s="60" t="s">
        <v>20</v>
      </c>
      <c r="B17" s="60">
        <f t="shared" si="1"/>
        <v>58511764.800000004</v>
      </c>
      <c r="C17" s="60">
        <v>1355172.79</v>
      </c>
      <c r="D17" s="51">
        <v>5282055.19</v>
      </c>
      <c r="E17" s="51">
        <v>36574288.519999996</v>
      </c>
      <c r="F17" s="51">
        <v>7518155.53</v>
      </c>
      <c r="G17" s="51">
        <v>246236.38</v>
      </c>
      <c r="H17" s="51">
        <v>735976.5</v>
      </c>
      <c r="I17" s="51">
        <v>442458.89</v>
      </c>
      <c r="J17" s="51">
        <v>4582909.35</v>
      </c>
      <c r="K17" s="51">
        <v>1529179.83</v>
      </c>
      <c r="L17" s="51">
        <v>21142.67</v>
      </c>
      <c r="M17" s="51">
        <v>224189.15</v>
      </c>
      <c r="N17" s="173"/>
      <c r="O17" s="250">
        <v>58511764.80000001</v>
      </c>
      <c r="P17" s="216">
        <f>O17-B17</f>
        <v>0</v>
      </c>
      <c r="Q17" s="173"/>
      <c r="R17" s="173"/>
    </row>
    <row r="18" spans="1:18" s="137" customFormat="1" ht="12.75">
      <c r="A18" s="60" t="s">
        <v>21</v>
      </c>
      <c r="B18" s="60">
        <f t="shared" si="1"/>
        <v>32443811.889999993</v>
      </c>
      <c r="C18" s="60">
        <v>952290.1299999999</v>
      </c>
      <c r="D18" s="51">
        <v>3845207.6</v>
      </c>
      <c r="E18" s="51">
        <v>20311961.509999994</v>
      </c>
      <c r="F18" s="51">
        <v>6093476.83</v>
      </c>
      <c r="G18" s="51">
        <v>264914.20999999996</v>
      </c>
      <c r="H18" s="51">
        <v>443441.05</v>
      </c>
      <c r="I18" s="51">
        <v>230259.04</v>
      </c>
      <c r="J18" s="51">
        <v>72660.32</v>
      </c>
      <c r="K18" s="51">
        <v>155720.44999999998</v>
      </c>
      <c r="L18" s="51">
        <v>9990.18</v>
      </c>
      <c r="M18" s="51">
        <v>63890.57</v>
      </c>
      <c r="N18" s="173"/>
      <c r="O18" s="250">
        <v>32443811.890000008</v>
      </c>
      <c r="P18" s="216">
        <f>O18-B18</f>
        <v>0</v>
      </c>
      <c r="Q18" s="173"/>
      <c r="R18" s="173"/>
    </row>
    <row r="19" spans="1:18" s="137" customFormat="1" ht="12.75">
      <c r="A19" s="60" t="s">
        <v>22</v>
      </c>
      <c r="B19" s="60">
        <f t="shared" si="1"/>
        <v>50358119.4</v>
      </c>
      <c r="C19" s="60">
        <v>2873476.7600000007</v>
      </c>
      <c r="D19" s="51">
        <v>3557614.36</v>
      </c>
      <c r="E19" s="51">
        <v>25632822.53</v>
      </c>
      <c r="F19" s="51">
        <v>5593284.119999999</v>
      </c>
      <c r="G19" s="51">
        <v>540422.98</v>
      </c>
      <c r="H19" s="51">
        <v>0</v>
      </c>
      <c r="I19" s="51">
        <v>177991.19</v>
      </c>
      <c r="J19" s="51">
        <v>10362867.49</v>
      </c>
      <c r="K19" s="51">
        <v>1310553.68</v>
      </c>
      <c r="L19" s="51">
        <v>201035.25999999998</v>
      </c>
      <c r="M19" s="51">
        <v>108051.03</v>
      </c>
      <c r="N19" s="173"/>
      <c r="O19" s="250">
        <v>50358119.400000006</v>
      </c>
      <c r="P19" s="216">
        <f>O19-B19</f>
        <v>0</v>
      </c>
      <c r="Q19" s="173"/>
      <c r="R19" s="173"/>
    </row>
    <row r="20" spans="1:16" s="19" customFormat="1" ht="12.75">
      <c r="A20" s="60" t="s">
        <v>23</v>
      </c>
      <c r="B20" s="60">
        <f t="shared" si="1"/>
        <v>9385385.149999999</v>
      </c>
      <c r="C20" s="60">
        <v>239496.41999999998</v>
      </c>
      <c r="D20" s="51">
        <v>957411.28</v>
      </c>
      <c r="E20" s="51">
        <v>6507442.510000001</v>
      </c>
      <c r="F20" s="51">
        <v>1024411.0700000001</v>
      </c>
      <c r="G20" s="51">
        <v>88047.53</v>
      </c>
      <c r="H20" s="51">
        <v>6744.37</v>
      </c>
      <c r="I20" s="51">
        <v>105927.59</v>
      </c>
      <c r="J20" s="51">
        <v>341529.42</v>
      </c>
      <c r="K20" s="51">
        <v>87527.87</v>
      </c>
      <c r="L20" s="51">
        <v>0</v>
      </c>
      <c r="M20" s="51">
        <v>26847.09</v>
      </c>
      <c r="O20" s="251">
        <v>9385385.15</v>
      </c>
      <c r="P20" s="216">
        <f>O20-B20</f>
        <v>0</v>
      </c>
    </row>
    <row r="21" spans="1:18" s="137" customFormat="1" ht="12.75">
      <c r="A21" s="60"/>
      <c r="B21" s="60"/>
      <c r="C21" s="6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73"/>
      <c r="O21" s="250"/>
      <c r="P21" s="173"/>
      <c r="Q21" s="173"/>
      <c r="R21" s="173"/>
    </row>
    <row r="22" spans="1:16" s="19" customFormat="1" ht="12.75">
      <c r="A22" s="60" t="s">
        <v>24</v>
      </c>
      <c r="B22" s="60">
        <f t="shared" si="1"/>
        <v>84292083.99999999</v>
      </c>
      <c r="C22" s="60">
        <v>2030081.6400000001</v>
      </c>
      <c r="D22" s="51">
        <v>8289327.180000001</v>
      </c>
      <c r="E22" s="51">
        <v>52512040.04</v>
      </c>
      <c r="F22" s="51">
        <v>10908004.68</v>
      </c>
      <c r="G22" s="51">
        <v>784198.14</v>
      </c>
      <c r="H22" s="51">
        <v>37354.11</v>
      </c>
      <c r="I22" s="51">
        <v>3180633.91</v>
      </c>
      <c r="J22" s="51">
        <v>4182561.41</v>
      </c>
      <c r="K22" s="51">
        <v>2054071.12</v>
      </c>
      <c r="L22" s="51">
        <v>18848.57</v>
      </c>
      <c r="M22" s="51">
        <v>294963.2</v>
      </c>
      <c r="O22" s="251">
        <v>84292083.99999997</v>
      </c>
      <c r="P22" s="216">
        <f>O22-B22</f>
        <v>0</v>
      </c>
    </row>
    <row r="23" spans="1:16" s="19" customFormat="1" ht="12.75">
      <c r="A23" s="60" t="s">
        <v>25</v>
      </c>
      <c r="B23" s="60">
        <f t="shared" si="1"/>
        <v>9801765.810000002</v>
      </c>
      <c r="C23" s="60">
        <v>213747.68000000002</v>
      </c>
      <c r="D23" s="51">
        <v>639742.8700000001</v>
      </c>
      <c r="E23" s="51">
        <v>6474199.640000001</v>
      </c>
      <c r="F23" s="51">
        <v>1153784.91</v>
      </c>
      <c r="G23" s="51">
        <v>166615.42</v>
      </c>
      <c r="H23" s="51">
        <v>115496.47</v>
      </c>
      <c r="I23" s="51">
        <v>63262.39</v>
      </c>
      <c r="J23" s="51">
        <v>747456.8</v>
      </c>
      <c r="K23" s="92">
        <v>172508.33</v>
      </c>
      <c r="L23" s="51">
        <v>54951.299999999996</v>
      </c>
      <c r="M23" s="51">
        <v>0</v>
      </c>
      <c r="O23" s="251">
        <v>9801765.809999999</v>
      </c>
      <c r="P23" s="216">
        <f>O23-B23</f>
        <v>0</v>
      </c>
    </row>
    <row r="24" spans="1:16" s="19" customFormat="1" ht="12.75">
      <c r="A24" s="60" t="s">
        <v>26</v>
      </c>
      <c r="B24" s="60">
        <f t="shared" si="1"/>
        <v>91087103.87</v>
      </c>
      <c r="C24" s="60">
        <v>2250419.5999999996</v>
      </c>
      <c r="D24" s="51">
        <v>6541786.160000001</v>
      </c>
      <c r="E24" s="51">
        <v>51612633.89999999</v>
      </c>
      <c r="F24" s="51">
        <v>17363568.65</v>
      </c>
      <c r="G24" s="51">
        <v>377397.63</v>
      </c>
      <c r="H24" s="51">
        <v>1334869.0899999999</v>
      </c>
      <c r="I24" s="92">
        <v>3252955.27</v>
      </c>
      <c r="J24" s="51">
        <v>5777333.32</v>
      </c>
      <c r="K24" s="51">
        <v>2542019.3400000003</v>
      </c>
      <c r="L24" s="51">
        <v>31939.25</v>
      </c>
      <c r="M24" s="51">
        <v>2181.66</v>
      </c>
      <c r="O24" s="251">
        <v>91087103.87000002</v>
      </c>
      <c r="P24" s="216">
        <f>O24-B24</f>
        <v>0</v>
      </c>
    </row>
    <row r="25" spans="1:18" s="19" customFormat="1" ht="12.75">
      <c r="A25" s="60" t="s">
        <v>27</v>
      </c>
      <c r="B25" s="60">
        <f t="shared" si="1"/>
        <v>108826989.85</v>
      </c>
      <c r="C25" s="60">
        <v>1766108</v>
      </c>
      <c r="D25" s="51">
        <v>10303998.36</v>
      </c>
      <c r="E25" s="51">
        <v>69690332.52</v>
      </c>
      <c r="F25" s="51">
        <v>17219027.97</v>
      </c>
      <c r="G25" s="51">
        <v>538787</v>
      </c>
      <c r="H25" s="51">
        <v>1232851</v>
      </c>
      <c r="I25" s="51">
        <v>284272</v>
      </c>
      <c r="J25" s="51">
        <v>4326082</v>
      </c>
      <c r="K25" s="51">
        <v>2659512</v>
      </c>
      <c r="L25" s="51">
        <v>628903</v>
      </c>
      <c r="M25" s="51">
        <v>177116</v>
      </c>
      <c r="O25" s="251">
        <v>108826989.85</v>
      </c>
      <c r="P25" s="216">
        <f>O25-B25</f>
        <v>0</v>
      </c>
      <c r="R25" s="267"/>
    </row>
    <row r="26" spans="1:16" s="19" customFormat="1" ht="12.75">
      <c r="A26" s="60" t="s">
        <v>28</v>
      </c>
      <c r="B26" s="60">
        <f t="shared" si="1"/>
        <v>4678519.54</v>
      </c>
      <c r="C26" s="60">
        <v>312281.18</v>
      </c>
      <c r="D26" s="51">
        <v>557449.1699999999</v>
      </c>
      <c r="E26" s="51">
        <v>2922384.1199999996</v>
      </c>
      <c r="F26" s="51">
        <v>738028.53</v>
      </c>
      <c r="G26" s="51">
        <v>50415.06</v>
      </c>
      <c r="H26" s="51">
        <v>2907.46</v>
      </c>
      <c r="I26" s="51">
        <v>28374.5</v>
      </c>
      <c r="J26" s="51">
        <v>59215.82</v>
      </c>
      <c r="K26" s="51">
        <v>0</v>
      </c>
      <c r="L26" s="51">
        <v>7463.7</v>
      </c>
      <c r="M26" s="51"/>
      <c r="O26" s="251">
        <v>4678519.54</v>
      </c>
      <c r="P26" s="216">
        <f>O26-B26</f>
        <v>0</v>
      </c>
    </row>
    <row r="27" spans="1:18" s="137" customFormat="1" ht="12.75">
      <c r="A27" s="60"/>
      <c r="B27" s="60"/>
      <c r="C27" s="6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73"/>
      <c r="O27" s="250"/>
      <c r="P27" s="173"/>
      <c r="Q27" s="173"/>
      <c r="R27" s="173"/>
    </row>
    <row r="28" spans="1:16" s="19" customFormat="1" ht="12.75">
      <c r="A28" s="59" t="s">
        <v>148</v>
      </c>
      <c r="B28" s="60">
        <f t="shared" si="1"/>
        <v>443432308.30999994</v>
      </c>
      <c r="C28" s="60">
        <v>11800487.86</v>
      </c>
      <c r="D28" s="51">
        <v>40045944.41000001</v>
      </c>
      <c r="E28" s="51">
        <v>267190187.25999996</v>
      </c>
      <c r="F28" s="51">
        <v>71490344.07</v>
      </c>
      <c r="G28" s="51">
        <v>3397595.27</v>
      </c>
      <c r="H28" s="51">
        <v>899</v>
      </c>
      <c r="I28" s="51">
        <v>21902215</v>
      </c>
      <c r="J28" s="51">
        <v>19741191</v>
      </c>
      <c r="K28" s="51">
        <v>7477800</v>
      </c>
      <c r="L28" s="51">
        <v>385644.44</v>
      </c>
      <c r="M28" s="51">
        <v>0</v>
      </c>
      <c r="O28" s="251">
        <v>443432308.3100001</v>
      </c>
      <c r="P28" s="216">
        <f>O28-B28</f>
        <v>0</v>
      </c>
    </row>
    <row r="29" spans="1:18" s="137" customFormat="1" ht="12.75">
      <c r="A29" s="60" t="s">
        <v>29</v>
      </c>
      <c r="B29" s="60">
        <f t="shared" si="1"/>
        <v>309325830.84999996</v>
      </c>
      <c r="C29" s="60">
        <v>11275517.760000002</v>
      </c>
      <c r="D29" s="51">
        <v>26865119.35</v>
      </c>
      <c r="E29" s="51">
        <v>150982785.93999997</v>
      </c>
      <c r="F29" s="51">
        <v>46932484.36</v>
      </c>
      <c r="G29" s="51">
        <v>4629691.23</v>
      </c>
      <c r="H29" s="51">
        <v>4157051.35</v>
      </c>
      <c r="I29" s="51">
        <v>30559967.41</v>
      </c>
      <c r="J29" s="51">
        <v>26075989.93</v>
      </c>
      <c r="K29" s="51">
        <v>7732184.46</v>
      </c>
      <c r="L29" s="51">
        <v>115039.06</v>
      </c>
      <c r="M29" s="51">
        <v>0</v>
      </c>
      <c r="N29" s="173"/>
      <c r="O29" s="250">
        <v>309325830.8500001</v>
      </c>
      <c r="P29" s="216">
        <f>O29-B29</f>
        <v>0</v>
      </c>
      <c r="Q29" s="173"/>
      <c r="R29" s="173"/>
    </row>
    <row r="30" spans="1:18" s="137" customFormat="1" ht="12.75">
      <c r="A30" s="60" t="s">
        <v>30</v>
      </c>
      <c r="B30" s="60">
        <f t="shared" si="1"/>
        <v>15932399.080000002</v>
      </c>
      <c r="C30" s="60">
        <v>404659.97</v>
      </c>
      <c r="D30" s="51">
        <v>1399258.5199999998</v>
      </c>
      <c r="E30" s="51">
        <v>10089289.059999999</v>
      </c>
      <c r="F30" s="51">
        <v>2445190.0500000003</v>
      </c>
      <c r="G30" s="51">
        <v>134153.08</v>
      </c>
      <c r="H30" s="51">
        <v>176599.58</v>
      </c>
      <c r="I30" s="51">
        <v>312064.38</v>
      </c>
      <c r="J30" s="51">
        <v>792210.31</v>
      </c>
      <c r="K30" s="51">
        <v>178974.13</v>
      </c>
      <c r="L30" s="51">
        <v>0</v>
      </c>
      <c r="M30" s="51">
        <v>0</v>
      </c>
      <c r="N30" s="173"/>
      <c r="O30" s="250">
        <v>15932399.079999996</v>
      </c>
      <c r="P30" s="216">
        <f>O30-B30</f>
        <v>0</v>
      </c>
      <c r="Q30" s="173"/>
      <c r="R30" s="173"/>
    </row>
    <row r="31" spans="1:18" s="137" customFormat="1" ht="12.75">
      <c r="A31" s="60" t="s">
        <v>31</v>
      </c>
      <c r="B31" s="60">
        <f t="shared" si="1"/>
        <v>36062096.87</v>
      </c>
      <c r="C31" s="60">
        <v>1230713.6</v>
      </c>
      <c r="D31" s="51">
        <v>3336074.5500000003</v>
      </c>
      <c r="E31" s="51">
        <v>21292405.509999998</v>
      </c>
      <c r="F31" s="51">
        <v>4998521.37</v>
      </c>
      <c r="G31" s="51">
        <v>266813.26999999996</v>
      </c>
      <c r="H31" s="51">
        <v>625893.6</v>
      </c>
      <c r="I31" s="51">
        <v>457972.98</v>
      </c>
      <c r="J31" s="51">
        <v>2682143.8100000005</v>
      </c>
      <c r="K31" s="51">
        <v>980457.23</v>
      </c>
      <c r="L31" s="51">
        <v>610.53</v>
      </c>
      <c r="M31" s="51">
        <v>190490.42</v>
      </c>
      <c r="N31" s="173"/>
      <c r="O31" s="250">
        <v>36062096.87</v>
      </c>
      <c r="P31" s="216">
        <f>O31-B31</f>
        <v>0</v>
      </c>
      <c r="Q31" s="173"/>
      <c r="R31" s="173"/>
    </row>
    <row r="32" spans="1:18" s="137" customFormat="1" ht="12.75">
      <c r="A32" s="60" t="s">
        <v>32</v>
      </c>
      <c r="B32" s="60">
        <f t="shared" si="1"/>
        <v>6444348.399999999</v>
      </c>
      <c r="C32" s="60">
        <v>120045.01000000001</v>
      </c>
      <c r="D32" s="51">
        <v>684300.08</v>
      </c>
      <c r="E32" s="51">
        <v>4082995.9500000007</v>
      </c>
      <c r="F32" s="51">
        <v>871393.8700000001</v>
      </c>
      <c r="G32" s="51">
        <v>151541.35</v>
      </c>
      <c r="H32" s="51">
        <v>77857.17</v>
      </c>
      <c r="I32" s="51">
        <v>80717.39</v>
      </c>
      <c r="J32" s="51">
        <v>229274.02</v>
      </c>
      <c r="K32" s="51">
        <v>144210.13</v>
      </c>
      <c r="L32" s="51">
        <v>0</v>
      </c>
      <c r="M32" s="51">
        <v>2013.43</v>
      </c>
      <c r="N32" s="173"/>
      <c r="O32" s="250">
        <v>6444348.399999999</v>
      </c>
      <c r="P32" s="216">
        <f>O32-B32</f>
        <v>0</v>
      </c>
      <c r="Q32" s="173"/>
      <c r="R32" s="173"/>
    </row>
    <row r="33" spans="1:18" s="137" customFormat="1" ht="12.75">
      <c r="A33" s="60"/>
      <c r="B33" s="60"/>
      <c r="C33" s="60"/>
      <c r="D33" s="51"/>
      <c r="E33" s="51"/>
      <c r="F33" s="51"/>
      <c r="G33" s="212"/>
      <c r="H33" s="51"/>
      <c r="I33" s="51"/>
      <c r="J33" s="51"/>
      <c r="K33" s="51"/>
      <c r="L33" s="51"/>
      <c r="M33" s="51"/>
      <c r="N33" s="173"/>
      <c r="O33" s="250"/>
      <c r="P33" s="173"/>
      <c r="Q33" s="173"/>
      <c r="R33" s="173"/>
    </row>
    <row r="34" spans="1:18" s="137" customFormat="1" ht="12.75">
      <c r="A34" s="60" t="s">
        <v>33</v>
      </c>
      <c r="B34" s="60">
        <f t="shared" si="1"/>
        <v>9085700.390000002</v>
      </c>
      <c r="C34" s="60">
        <v>237382.94</v>
      </c>
      <c r="D34" s="51">
        <v>1066962.9100000001</v>
      </c>
      <c r="E34" s="51">
        <v>5804066.2299999995</v>
      </c>
      <c r="F34" s="51">
        <v>957209.79</v>
      </c>
      <c r="G34" s="92">
        <v>37593.11</v>
      </c>
      <c r="H34" s="51">
        <v>0</v>
      </c>
      <c r="I34" s="51">
        <v>378614.39</v>
      </c>
      <c r="J34" s="51">
        <v>385515.30000000005</v>
      </c>
      <c r="K34" s="51">
        <v>204003.71000000002</v>
      </c>
      <c r="L34" s="51">
        <v>14352.01</v>
      </c>
      <c r="M34" s="51">
        <v>0</v>
      </c>
      <c r="N34" s="173"/>
      <c r="O34" s="250">
        <v>9085700.39</v>
      </c>
      <c r="P34" s="216">
        <f>O34-B34</f>
        <v>0</v>
      </c>
      <c r="Q34" s="173"/>
      <c r="R34" s="173"/>
    </row>
    <row r="35" spans="1:18" s="137" customFormat="1" ht="12.75">
      <c r="A35" s="60" t="s">
        <v>34</v>
      </c>
      <c r="B35" s="60">
        <f t="shared" si="1"/>
        <v>42063987.64999999</v>
      </c>
      <c r="C35" s="60">
        <v>1394083.7999999998</v>
      </c>
      <c r="D35" s="51">
        <v>4360372.339999999</v>
      </c>
      <c r="E35" s="51">
        <v>25940537.18</v>
      </c>
      <c r="F35" s="51">
        <v>5705959.760000001</v>
      </c>
      <c r="G35" s="51">
        <v>421183.94</v>
      </c>
      <c r="H35" s="51">
        <v>83643.34999999999</v>
      </c>
      <c r="I35" s="92">
        <v>1247428.4</v>
      </c>
      <c r="J35" s="51">
        <v>2270195.16</v>
      </c>
      <c r="K35" s="51">
        <v>449915.58</v>
      </c>
      <c r="L35" s="51">
        <v>55440.57</v>
      </c>
      <c r="M35" s="51">
        <v>135227.57</v>
      </c>
      <c r="N35" s="173"/>
      <c r="O35" s="250">
        <v>42063987.650000006</v>
      </c>
      <c r="P35" s="216">
        <f>O35-B35</f>
        <v>0</v>
      </c>
      <c r="Q35" s="173"/>
      <c r="R35" s="173"/>
    </row>
    <row r="36" spans="1:18" s="137" customFormat="1" ht="12.75">
      <c r="A36" s="60" t="s">
        <v>35</v>
      </c>
      <c r="B36" s="60">
        <f>SUM(C36:M36)</f>
        <v>30400771.149999995</v>
      </c>
      <c r="C36" s="60">
        <v>917463.09</v>
      </c>
      <c r="D36" s="51">
        <v>2881809.7199999997</v>
      </c>
      <c r="E36" s="60">
        <v>18981285.7</v>
      </c>
      <c r="F36" s="60">
        <v>4965098.08</v>
      </c>
      <c r="G36" s="60">
        <v>382088.85</v>
      </c>
      <c r="H36" s="60">
        <v>365962.58</v>
      </c>
      <c r="I36" s="60">
        <v>119203.49</v>
      </c>
      <c r="J36" s="60">
        <v>1311179.87</v>
      </c>
      <c r="K36" s="60">
        <v>340612.24</v>
      </c>
      <c r="L36" s="60">
        <v>2954.51</v>
      </c>
      <c r="M36" s="60">
        <v>133113.02</v>
      </c>
      <c r="N36" s="173"/>
      <c r="O36" s="250">
        <v>30400771.150000002</v>
      </c>
      <c r="P36" s="216">
        <f>O36-B36</f>
        <v>0</v>
      </c>
      <c r="Q36" s="173"/>
      <c r="R36" s="173"/>
    </row>
    <row r="37" spans="1:18" s="137" customFormat="1" ht="12.75">
      <c r="A37" s="55" t="s">
        <v>36</v>
      </c>
      <c r="B37" s="55">
        <f t="shared" si="1"/>
        <v>16767722.37</v>
      </c>
      <c r="C37" s="55">
        <v>335202.71</v>
      </c>
      <c r="D37" s="55">
        <v>1666536.2000000002</v>
      </c>
      <c r="E37" s="55">
        <v>11162446.799999999</v>
      </c>
      <c r="F37" s="55">
        <v>2312344.69</v>
      </c>
      <c r="G37" s="55">
        <v>82932.05</v>
      </c>
      <c r="H37" s="55">
        <v>217346.91</v>
      </c>
      <c r="I37" s="55">
        <v>60905.100000000006</v>
      </c>
      <c r="J37" s="55">
        <v>734378.09</v>
      </c>
      <c r="K37" s="55">
        <v>165539.31</v>
      </c>
      <c r="L37" s="175">
        <v>1475.24</v>
      </c>
      <c r="M37" s="175">
        <v>28615.27</v>
      </c>
      <c r="N37" s="173"/>
      <c r="O37" s="250">
        <v>16767722.369999997</v>
      </c>
      <c r="P37" s="216">
        <f>O37-B37</f>
        <v>0</v>
      </c>
      <c r="Q37" s="173"/>
      <c r="R37" s="173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1" ht="12.75">
      <c r="A39" s="120"/>
      <c r="B39" s="215"/>
      <c r="C39" s="117"/>
      <c r="D39" s="18"/>
      <c r="E39" s="18"/>
      <c r="F39" s="18"/>
      <c r="G39" s="18"/>
      <c r="H39" s="18"/>
      <c r="I39" s="18"/>
      <c r="J39" s="18"/>
      <c r="K39" s="18"/>
    </row>
    <row r="40" spans="1:11" ht="12.75">
      <c r="A40" s="120"/>
      <c r="B40" s="215"/>
      <c r="C40" s="117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120"/>
      <c r="B41" s="215"/>
      <c r="C41" s="117"/>
      <c r="D41" s="18"/>
      <c r="E41" s="18"/>
      <c r="F41" s="18"/>
      <c r="G41" s="18"/>
      <c r="H41" s="18"/>
      <c r="I41" s="18"/>
      <c r="J41" s="18"/>
      <c r="K41" s="18"/>
    </row>
    <row r="42" spans="1:13" ht="12.75">
      <c r="A42" s="120"/>
      <c r="B42" s="134"/>
      <c r="C42" s="60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1" ht="12.75">
      <c r="A43" s="120"/>
      <c r="B43" s="215"/>
      <c r="C43" s="117"/>
      <c r="D43" s="18"/>
      <c r="E43" s="18"/>
      <c r="F43" s="18"/>
      <c r="G43" s="18"/>
      <c r="H43" s="18"/>
      <c r="I43" s="18"/>
      <c r="J43" s="18"/>
      <c r="K43" s="18"/>
    </row>
    <row r="44" spans="1:14" ht="12.75">
      <c r="A44" s="120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216"/>
    </row>
    <row r="45" spans="1:11" ht="12.75">
      <c r="A45" s="120"/>
      <c r="B45" s="215"/>
      <c r="C45" s="117"/>
      <c r="D45" s="18"/>
      <c r="E45" s="18"/>
      <c r="F45" s="18"/>
      <c r="G45" s="18"/>
      <c r="H45" s="18"/>
      <c r="I45" s="18"/>
      <c r="J45" s="18"/>
      <c r="K45" s="18"/>
    </row>
    <row r="46" spans="1:14" ht="12.75">
      <c r="A46" s="120"/>
      <c r="B46" s="215"/>
      <c r="C46" s="117"/>
      <c r="D46" s="18"/>
      <c r="E46" s="18"/>
      <c r="F46" s="18"/>
      <c r="G46" s="18"/>
      <c r="H46" s="18"/>
      <c r="I46" s="18"/>
      <c r="J46" s="18"/>
      <c r="K46" s="18"/>
      <c r="N46" s="217"/>
    </row>
    <row r="47" spans="1:11" ht="12.75">
      <c r="A47" s="120"/>
      <c r="B47" s="215"/>
      <c r="C47" s="117"/>
      <c r="D47" s="123"/>
      <c r="E47" s="18"/>
      <c r="F47" s="18"/>
      <c r="G47" s="18"/>
      <c r="H47" s="18"/>
      <c r="I47" s="18"/>
      <c r="J47" s="18"/>
      <c r="K47" s="18"/>
    </row>
    <row r="48" spans="1:11" ht="12.75">
      <c r="A48" s="120"/>
      <c r="B48" s="215"/>
      <c r="C48" s="117"/>
      <c r="D48" s="18"/>
      <c r="E48" s="18"/>
      <c r="F48" s="18"/>
      <c r="G48" s="18"/>
      <c r="H48" s="18"/>
      <c r="I48" s="18"/>
      <c r="J48" s="18"/>
      <c r="K48" s="18"/>
    </row>
    <row r="49" spans="1:11" ht="12.75">
      <c r="A49" s="120"/>
      <c r="B49" s="134"/>
      <c r="C49" s="117"/>
      <c r="D49" s="18"/>
      <c r="E49" s="18"/>
      <c r="F49" s="18"/>
      <c r="H49" s="18"/>
      <c r="I49" s="18"/>
      <c r="J49" s="18"/>
      <c r="K49" s="18"/>
    </row>
    <row r="50" spans="1:11" ht="12.75">
      <c r="A50" s="120"/>
      <c r="B50" s="215"/>
      <c r="C50" s="117"/>
      <c r="D50" s="18"/>
      <c r="E50" s="82"/>
      <c r="F50" s="82"/>
      <c r="G50" s="82"/>
      <c r="H50" s="82"/>
      <c r="I50" s="82"/>
      <c r="J50" s="82"/>
      <c r="K50" s="82"/>
    </row>
    <row r="51" spans="1:12" ht="12.75">
      <c r="A51" s="120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2" ht="12.75">
      <c r="A52" s="120"/>
      <c r="B52" s="219"/>
      <c r="C52" s="219"/>
      <c r="D52" s="176"/>
      <c r="E52" s="176"/>
      <c r="F52" s="176"/>
      <c r="G52" s="176"/>
      <c r="H52" s="176"/>
      <c r="I52" s="176"/>
      <c r="J52" s="176"/>
      <c r="K52" s="176"/>
      <c r="L52" s="176"/>
    </row>
    <row r="53" spans="1:3" ht="12.75">
      <c r="A53" s="120"/>
      <c r="B53" s="124"/>
      <c r="C53" s="117"/>
    </row>
    <row r="54" spans="1:3" ht="12.75">
      <c r="A54" s="120"/>
      <c r="B54" s="215"/>
      <c r="C54" s="117"/>
    </row>
    <row r="55" spans="1:3" ht="12.75">
      <c r="A55" s="120"/>
      <c r="B55" s="215"/>
      <c r="C55" s="117"/>
    </row>
    <row r="56" spans="1:3" ht="12.75">
      <c r="A56" s="120"/>
      <c r="B56" s="215"/>
      <c r="C56" s="117"/>
    </row>
  </sheetData>
  <sheetProtection password="CAF5" sheet="1"/>
  <mergeCells count="6">
    <mergeCell ref="O5:O7"/>
    <mergeCell ref="P5:P7"/>
    <mergeCell ref="A3:M3"/>
    <mergeCell ref="A1:M1"/>
    <mergeCell ref="C5:C7"/>
    <mergeCell ref="D5:D7"/>
  </mergeCells>
  <printOptions horizontalCentered="1"/>
  <pageMargins left="0.25" right="0.23" top="0.87" bottom="0.82" header="0.67" footer="0.5"/>
  <pageSetup fitToHeight="1" fitToWidth="1" horizontalDpi="600" verticalDpi="600" orientation="landscape" scale="74" r:id="rId3"/>
  <headerFooter scaleWithDoc="0" alignWithMargins="0">
    <oddFooter>&amp;L&amp;"Arial,Italic"MSDE - LFRO  10  / 2011&amp;C&amp;"Arial,Regular"- 13 -&amp;R&amp;"Arial,Italic"Selected Financial Data - Part 2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4.00390625" style="147" customWidth="1"/>
    <col min="2" max="2" width="13.7109375" style="220" customWidth="1"/>
    <col min="3" max="3" width="3.8515625" style="220" customWidth="1"/>
    <col min="4" max="4" width="14.7109375" style="220" customWidth="1"/>
    <col min="5" max="5" width="2.8515625" style="220" customWidth="1"/>
    <col min="6" max="6" width="16.421875" style="220" customWidth="1"/>
    <col min="7" max="7" width="3.28125" style="220" customWidth="1"/>
    <col min="8" max="8" width="15.8515625" style="220" customWidth="1"/>
    <col min="9" max="9" width="4.28125" style="220" customWidth="1"/>
    <col min="10" max="10" width="13.8515625" style="220" customWidth="1"/>
    <col min="11" max="11" width="11.7109375" style="220" customWidth="1"/>
    <col min="12" max="12" width="10.00390625" style="220" customWidth="1"/>
    <col min="13" max="13" width="14.8515625" style="220" customWidth="1"/>
    <col min="14" max="15" width="9.140625" style="203" customWidth="1"/>
    <col min="16" max="16" width="24.57421875" style="147" customWidth="1"/>
    <col min="17" max="16384" width="9.140625" style="131" customWidth="1"/>
  </cols>
  <sheetData>
    <row r="1" spans="1:15" ht="12.75">
      <c r="A1" s="315" t="s">
        <v>146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220"/>
      <c r="O1" s="220"/>
    </row>
    <row r="2" spans="1:12" ht="12.75">
      <c r="A2" s="5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3" ht="12.75">
      <c r="A3" s="315" t="s">
        <v>287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2" ht="13.5" thickBot="1">
      <c r="A4" s="45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6" ht="13.5" thickTop="1">
      <c r="A5" s="4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321" t="s">
        <v>225</v>
      </c>
      <c r="P5" s="164" t="s">
        <v>296</v>
      </c>
    </row>
    <row r="6" spans="1:16" ht="12.75">
      <c r="A6" s="46" t="s">
        <v>37</v>
      </c>
      <c r="B6" s="328" t="s">
        <v>11</v>
      </c>
      <c r="C6" s="328"/>
      <c r="D6" s="328" t="s">
        <v>0</v>
      </c>
      <c r="E6" s="328"/>
      <c r="F6" s="181"/>
      <c r="G6" s="181"/>
      <c r="H6" s="328" t="s">
        <v>5</v>
      </c>
      <c r="I6" s="328"/>
      <c r="J6" s="181"/>
      <c r="K6" s="181"/>
      <c r="L6" s="64"/>
      <c r="M6" s="340"/>
      <c r="P6" s="144" t="s">
        <v>248</v>
      </c>
    </row>
    <row r="7" spans="1:16" ht="12.75">
      <c r="A7" s="46" t="s">
        <v>38</v>
      </c>
      <c r="B7" s="328" t="s">
        <v>86</v>
      </c>
      <c r="C7" s="328"/>
      <c r="D7" s="328" t="s">
        <v>1</v>
      </c>
      <c r="E7" s="328"/>
      <c r="F7" s="328" t="s">
        <v>3</v>
      </c>
      <c r="G7" s="328"/>
      <c r="H7" s="328" t="s">
        <v>1</v>
      </c>
      <c r="I7" s="328"/>
      <c r="J7" s="181" t="s">
        <v>7</v>
      </c>
      <c r="K7" s="181"/>
      <c r="L7" s="181" t="s">
        <v>7</v>
      </c>
      <c r="M7" s="340"/>
      <c r="P7" s="144" t="s">
        <v>243</v>
      </c>
    </row>
    <row r="8" spans="1:16" ht="13.5" thickBot="1">
      <c r="A8" s="48" t="s">
        <v>39</v>
      </c>
      <c r="B8" s="356" t="s">
        <v>4</v>
      </c>
      <c r="C8" s="356"/>
      <c r="D8" s="356" t="s">
        <v>2</v>
      </c>
      <c r="E8" s="356"/>
      <c r="F8" s="356" t="s">
        <v>4</v>
      </c>
      <c r="G8" s="356"/>
      <c r="H8" s="356" t="s">
        <v>6</v>
      </c>
      <c r="I8" s="356"/>
      <c r="J8" s="222" t="s">
        <v>8</v>
      </c>
      <c r="K8" s="222" t="s">
        <v>9</v>
      </c>
      <c r="L8" s="222" t="s">
        <v>10</v>
      </c>
      <c r="M8" s="337"/>
      <c r="P8" s="66" t="s">
        <v>244</v>
      </c>
    </row>
    <row r="9" spans="1:16" s="143" customFormat="1" ht="12.75">
      <c r="A9" s="67" t="s">
        <v>13</v>
      </c>
      <c r="B9" s="110">
        <f>SUM(B11:B38)</f>
        <v>16342365.820000002</v>
      </c>
      <c r="C9" s="110"/>
      <c r="D9" s="110">
        <f>SUM(D11:D38)</f>
        <v>9239661.709999999</v>
      </c>
      <c r="E9" s="110"/>
      <c r="F9" s="110">
        <f>SUM(F11:F38)</f>
        <v>3565523.48</v>
      </c>
      <c r="G9" s="110"/>
      <c r="H9" s="110">
        <f>SUM(H11:H38)</f>
        <v>1762066.17</v>
      </c>
      <c r="I9" s="110"/>
      <c r="J9" s="110">
        <f>SUM(J11:J38)</f>
        <v>1468750.54</v>
      </c>
      <c r="K9" s="110">
        <f>SUM(K11:K38)</f>
        <v>306363.92000000004</v>
      </c>
      <c r="L9" s="110">
        <f>SUM(L11:L38)</f>
        <v>0</v>
      </c>
      <c r="M9" s="223">
        <f>SUM(M11:M38)</f>
        <v>0</v>
      </c>
      <c r="N9" s="221"/>
      <c r="O9" s="221"/>
      <c r="P9" s="91">
        <f>SUM(P11:P38)</f>
        <v>16036001.899999999</v>
      </c>
    </row>
    <row r="10" spans="1:12" ht="12.75">
      <c r="A10" s="46"/>
      <c r="B10" s="64"/>
      <c r="C10" s="64"/>
      <c r="D10" s="60"/>
      <c r="E10" s="64"/>
      <c r="F10" s="60"/>
      <c r="G10" s="64"/>
      <c r="H10" s="60"/>
      <c r="I10" s="64"/>
      <c r="J10" s="60"/>
      <c r="K10" s="60"/>
      <c r="L10" s="224"/>
    </row>
    <row r="11" spans="1:16" ht="12.75">
      <c r="A11" s="46" t="s">
        <v>14</v>
      </c>
      <c r="B11" s="60">
        <f>SUM(D11:L11)</f>
        <v>0</v>
      </c>
      <c r="C11" s="60"/>
      <c r="D11" s="60">
        <v>0</v>
      </c>
      <c r="E11" s="60"/>
      <c r="F11" s="60">
        <v>0</v>
      </c>
      <c r="G11" s="60"/>
      <c r="H11" s="60">
        <v>0</v>
      </c>
      <c r="I11" s="60"/>
      <c r="J11" s="60">
        <v>0</v>
      </c>
      <c r="K11" s="60">
        <v>0</v>
      </c>
      <c r="L11" s="60">
        <v>0</v>
      </c>
      <c r="M11" s="60">
        <v>0</v>
      </c>
      <c r="P11" s="149">
        <f>B11-K11-L11</f>
        <v>0</v>
      </c>
    </row>
    <row r="12" spans="1:16" ht="12.75">
      <c r="A12" s="46" t="s">
        <v>15</v>
      </c>
      <c r="B12" s="60">
        <f aca="true" t="shared" si="0" ref="B12:B38">SUM(D12:L12)</f>
        <v>91200.56999999999</v>
      </c>
      <c r="C12" s="60"/>
      <c r="D12" s="60">
        <v>19518.6</v>
      </c>
      <c r="E12" s="60"/>
      <c r="F12" s="60">
        <v>18500</v>
      </c>
      <c r="G12" s="60"/>
      <c r="H12" s="60">
        <v>45388.39</v>
      </c>
      <c r="I12" s="60"/>
      <c r="J12" s="60">
        <v>7793.58</v>
      </c>
      <c r="K12" s="60">
        <v>0</v>
      </c>
      <c r="L12" s="60">
        <v>0</v>
      </c>
      <c r="M12" s="60">
        <v>0</v>
      </c>
      <c r="P12" s="149">
        <f aca="true" t="shared" si="1" ref="P12:P38">B12-K12-L12</f>
        <v>91200.56999999999</v>
      </c>
    </row>
    <row r="13" spans="1:16" ht="12.75">
      <c r="A13" s="52" t="s">
        <v>16</v>
      </c>
      <c r="B13" s="60">
        <f t="shared" si="0"/>
        <v>8719.86</v>
      </c>
      <c r="C13" s="60"/>
      <c r="D13" s="60">
        <v>600</v>
      </c>
      <c r="E13" s="60"/>
      <c r="F13" s="60">
        <v>6504.6</v>
      </c>
      <c r="G13" s="60"/>
      <c r="H13" s="60">
        <v>1284.57</v>
      </c>
      <c r="I13" s="60"/>
      <c r="J13" s="60">
        <v>0</v>
      </c>
      <c r="K13" s="60">
        <v>330.69</v>
      </c>
      <c r="L13" s="60">
        <v>0</v>
      </c>
      <c r="M13" s="60">
        <v>0</v>
      </c>
      <c r="P13" s="149">
        <f t="shared" si="1"/>
        <v>8389.17</v>
      </c>
    </row>
    <row r="14" spans="1:16" ht="12.75">
      <c r="A14" s="52" t="s">
        <v>17</v>
      </c>
      <c r="B14" s="60">
        <f t="shared" si="0"/>
        <v>33985.17</v>
      </c>
      <c r="C14" s="60"/>
      <c r="D14" s="60">
        <v>126</v>
      </c>
      <c r="E14" s="60"/>
      <c r="F14" s="60">
        <v>30624.43</v>
      </c>
      <c r="G14" s="60"/>
      <c r="H14" s="60">
        <v>3234.7400000000002</v>
      </c>
      <c r="I14" s="60"/>
      <c r="J14" s="60">
        <v>0</v>
      </c>
      <c r="K14" s="60">
        <v>0</v>
      </c>
      <c r="L14" s="60">
        <v>0</v>
      </c>
      <c r="M14" s="60">
        <v>0</v>
      </c>
      <c r="P14" s="149">
        <f t="shared" si="1"/>
        <v>33985.17</v>
      </c>
    </row>
    <row r="15" spans="1:16" ht="12.75">
      <c r="A15" s="52" t="s">
        <v>18</v>
      </c>
      <c r="B15" s="60">
        <f t="shared" si="0"/>
        <v>916107.4099999999</v>
      </c>
      <c r="C15" s="60"/>
      <c r="D15" s="60">
        <v>740461.95</v>
      </c>
      <c r="E15" s="60"/>
      <c r="F15" s="60">
        <v>80418.93</v>
      </c>
      <c r="G15" s="60"/>
      <c r="H15" s="60">
        <v>63407.66</v>
      </c>
      <c r="I15" s="60"/>
      <c r="J15" s="286">
        <v>31818.87</v>
      </c>
      <c r="K15" s="60">
        <v>0</v>
      </c>
      <c r="L15" s="60">
        <v>0</v>
      </c>
      <c r="M15" s="60">
        <v>0</v>
      </c>
      <c r="P15" s="149">
        <f t="shared" si="1"/>
        <v>916107.4099999999</v>
      </c>
    </row>
    <row r="16" spans="1:12" ht="12.75">
      <c r="A16" s="5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6" ht="12.75">
      <c r="A17" s="52" t="s">
        <v>19</v>
      </c>
      <c r="B17" s="60">
        <f t="shared" si="0"/>
        <v>0</v>
      </c>
      <c r="C17" s="60"/>
      <c r="D17" s="60">
        <v>0</v>
      </c>
      <c r="E17" s="60"/>
      <c r="F17" s="60">
        <v>0</v>
      </c>
      <c r="G17" s="60"/>
      <c r="H17" s="60">
        <v>0</v>
      </c>
      <c r="I17" s="60"/>
      <c r="J17" s="60">
        <v>0</v>
      </c>
      <c r="K17" s="60">
        <v>0</v>
      </c>
      <c r="L17" s="60">
        <v>0</v>
      </c>
      <c r="M17" s="60">
        <v>0</v>
      </c>
      <c r="P17" s="149">
        <f t="shared" si="1"/>
        <v>0</v>
      </c>
    </row>
    <row r="18" spans="1:16" ht="12.75">
      <c r="A18" s="52" t="s">
        <v>20</v>
      </c>
      <c r="B18" s="60">
        <f t="shared" si="0"/>
        <v>230936.33000000002</v>
      </c>
      <c r="C18" s="60"/>
      <c r="D18" s="60">
        <v>221108.59</v>
      </c>
      <c r="E18" s="60"/>
      <c r="F18" s="60">
        <v>6323.23</v>
      </c>
      <c r="G18" s="60"/>
      <c r="H18" s="60">
        <v>3129.51</v>
      </c>
      <c r="I18" s="60"/>
      <c r="J18" s="60">
        <v>375</v>
      </c>
      <c r="K18" s="60">
        <v>0</v>
      </c>
      <c r="L18" s="51">
        <v>0</v>
      </c>
      <c r="M18" s="60">
        <v>0</v>
      </c>
      <c r="P18" s="149">
        <f t="shared" si="1"/>
        <v>230936.33000000002</v>
      </c>
    </row>
    <row r="19" spans="1:16" ht="12.75">
      <c r="A19" s="52" t="s">
        <v>21</v>
      </c>
      <c r="B19" s="60">
        <f t="shared" si="0"/>
        <v>304971.45</v>
      </c>
      <c r="C19" s="60"/>
      <c r="D19" s="60">
        <v>76446.83</v>
      </c>
      <c r="E19" s="60"/>
      <c r="F19" s="60">
        <v>227265.12000000002</v>
      </c>
      <c r="G19" s="60"/>
      <c r="H19" s="60">
        <v>0</v>
      </c>
      <c r="I19" s="60"/>
      <c r="J19" s="60">
        <v>37.5</v>
      </c>
      <c r="K19" s="60">
        <v>1222</v>
      </c>
      <c r="L19" s="60">
        <v>0</v>
      </c>
      <c r="M19" s="60">
        <v>0</v>
      </c>
      <c r="P19" s="149">
        <f t="shared" si="1"/>
        <v>303749.45</v>
      </c>
    </row>
    <row r="20" spans="1:16" ht="12.75">
      <c r="A20" s="52" t="s">
        <v>22</v>
      </c>
      <c r="B20" s="60">
        <f t="shared" si="0"/>
        <v>2421794.78</v>
      </c>
      <c r="C20" s="60"/>
      <c r="D20" s="60">
        <v>688536.07</v>
      </c>
      <c r="E20" s="60"/>
      <c r="F20" s="60">
        <v>1531773.28</v>
      </c>
      <c r="G20" s="60"/>
      <c r="H20" s="60">
        <v>183733.38</v>
      </c>
      <c r="I20" s="60"/>
      <c r="J20" s="60">
        <v>17752.05</v>
      </c>
      <c r="K20" s="60">
        <v>0</v>
      </c>
      <c r="L20" s="60">
        <v>0</v>
      </c>
      <c r="M20" s="60">
        <v>0</v>
      </c>
      <c r="P20" s="149">
        <f t="shared" si="1"/>
        <v>2421794.78</v>
      </c>
    </row>
    <row r="21" spans="1:16" ht="12.75">
      <c r="A21" s="52" t="s">
        <v>23</v>
      </c>
      <c r="B21" s="60">
        <f t="shared" si="0"/>
        <v>0</v>
      </c>
      <c r="C21" s="60"/>
      <c r="D21" s="60">
        <v>0</v>
      </c>
      <c r="E21" s="60"/>
      <c r="F21" s="60">
        <v>0</v>
      </c>
      <c r="G21" s="60"/>
      <c r="H21" s="60">
        <v>0</v>
      </c>
      <c r="I21" s="60"/>
      <c r="J21" s="60">
        <v>0</v>
      </c>
      <c r="K21" s="60">
        <v>0</v>
      </c>
      <c r="L21" s="60">
        <v>0</v>
      </c>
      <c r="M21" s="60">
        <v>0</v>
      </c>
      <c r="P21" s="149">
        <f t="shared" si="1"/>
        <v>0</v>
      </c>
    </row>
    <row r="22" spans="1:12" ht="12.75">
      <c r="A22" s="5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6" ht="12.75">
      <c r="A23" s="52" t="s">
        <v>24</v>
      </c>
      <c r="B23" s="60">
        <f t="shared" si="0"/>
        <v>797632.3300000001</v>
      </c>
      <c r="C23" s="60"/>
      <c r="D23" s="60">
        <v>235607.07</v>
      </c>
      <c r="E23" s="60"/>
      <c r="F23" s="270">
        <v>7409.2</v>
      </c>
      <c r="G23" s="60"/>
      <c r="H23" s="60">
        <v>473707.61</v>
      </c>
      <c r="I23" s="60"/>
      <c r="J23" s="60">
        <v>7894.43</v>
      </c>
      <c r="K23" s="60">
        <v>73014.02</v>
      </c>
      <c r="L23" s="60">
        <v>0</v>
      </c>
      <c r="M23" s="60">
        <v>0</v>
      </c>
      <c r="P23" s="149">
        <f t="shared" si="1"/>
        <v>724618.31</v>
      </c>
    </row>
    <row r="24" spans="1:16" ht="12.75">
      <c r="A24" s="52" t="s">
        <v>25</v>
      </c>
      <c r="B24" s="60">
        <f t="shared" si="0"/>
        <v>205934.91</v>
      </c>
      <c r="C24" s="60"/>
      <c r="D24" s="60">
        <v>194997.3</v>
      </c>
      <c r="E24" s="60"/>
      <c r="F24" s="60">
        <v>7958</v>
      </c>
      <c r="G24" s="60"/>
      <c r="H24" s="60">
        <v>1975.35</v>
      </c>
      <c r="I24" s="60"/>
      <c r="J24" s="60">
        <v>1004.26</v>
      </c>
      <c r="K24" s="60">
        <v>0</v>
      </c>
      <c r="L24" s="60">
        <v>0</v>
      </c>
      <c r="M24" s="60">
        <v>0</v>
      </c>
      <c r="P24" s="149">
        <f t="shared" si="1"/>
        <v>205934.91</v>
      </c>
    </row>
    <row r="25" spans="1:16" ht="12.75">
      <c r="A25" s="52" t="s">
        <v>26</v>
      </c>
      <c r="B25" s="60">
        <f t="shared" si="0"/>
        <v>352180.16000000003</v>
      </c>
      <c r="C25" s="60"/>
      <c r="D25" s="60">
        <v>236467.16</v>
      </c>
      <c r="E25" s="60"/>
      <c r="F25" s="60">
        <v>0</v>
      </c>
      <c r="G25" s="60"/>
      <c r="H25" s="60">
        <v>115713</v>
      </c>
      <c r="I25" s="60"/>
      <c r="J25" s="60">
        <v>0</v>
      </c>
      <c r="K25" s="60">
        <v>0</v>
      </c>
      <c r="L25" s="60">
        <v>0</v>
      </c>
      <c r="M25" s="60">
        <v>0</v>
      </c>
      <c r="P25" s="149">
        <f t="shared" si="1"/>
        <v>352180.16000000003</v>
      </c>
    </row>
    <row r="26" spans="1:16" ht="12.75">
      <c r="A26" s="52" t="s">
        <v>27</v>
      </c>
      <c r="B26" s="60">
        <f t="shared" si="0"/>
        <v>6062822.529999999</v>
      </c>
      <c r="C26" s="60"/>
      <c r="D26" s="60">
        <v>2780375.53</v>
      </c>
      <c r="E26" s="60"/>
      <c r="F26" s="60">
        <v>1369718</v>
      </c>
      <c r="G26" s="60"/>
      <c r="H26" s="60">
        <v>485520</v>
      </c>
      <c r="I26" s="60"/>
      <c r="J26" s="60">
        <v>1245898</v>
      </c>
      <c r="K26" s="60">
        <v>181311</v>
      </c>
      <c r="L26" s="60">
        <v>0</v>
      </c>
      <c r="M26" s="60">
        <v>0</v>
      </c>
      <c r="P26" s="149">
        <f t="shared" si="1"/>
        <v>5881511.529999999</v>
      </c>
    </row>
    <row r="27" spans="1:16" ht="12.75">
      <c r="A27" s="52" t="s">
        <v>28</v>
      </c>
      <c r="B27" s="60">
        <f t="shared" si="0"/>
        <v>86759.76999999999</v>
      </c>
      <c r="C27" s="60"/>
      <c r="D27" s="60">
        <v>51294.45</v>
      </c>
      <c r="E27" s="60"/>
      <c r="F27" s="60">
        <v>27930.28</v>
      </c>
      <c r="G27" s="60"/>
      <c r="H27" s="60">
        <v>5875.75</v>
      </c>
      <c r="I27" s="60"/>
      <c r="J27" s="60">
        <v>1659.29</v>
      </c>
      <c r="K27" s="60">
        <v>0</v>
      </c>
      <c r="L27" s="60">
        <v>0</v>
      </c>
      <c r="M27" s="60">
        <v>0</v>
      </c>
      <c r="P27" s="149">
        <f t="shared" si="1"/>
        <v>86759.76999999999</v>
      </c>
    </row>
    <row r="28" spans="1:12" ht="12.75">
      <c r="A28" s="52"/>
      <c r="B28" s="60"/>
      <c r="C28" s="60"/>
      <c r="D28" s="60"/>
      <c r="E28" s="60"/>
      <c r="F28" s="60"/>
      <c r="G28" s="60"/>
      <c r="H28" s="51"/>
      <c r="I28" s="60"/>
      <c r="J28" s="51"/>
      <c r="K28" s="60"/>
      <c r="L28" s="60"/>
    </row>
    <row r="29" spans="1:16" ht="12.75">
      <c r="A29" s="58" t="s">
        <v>148</v>
      </c>
      <c r="B29" s="60">
        <f t="shared" si="0"/>
        <v>1817699.33</v>
      </c>
      <c r="C29" s="60"/>
      <c r="D29" s="60">
        <v>1341448.0999999999</v>
      </c>
      <c r="E29" s="60"/>
      <c r="F29" s="60">
        <v>53975.33</v>
      </c>
      <c r="G29" s="60"/>
      <c r="H29" s="60">
        <v>332319.03</v>
      </c>
      <c r="I29" s="60"/>
      <c r="J29" s="92">
        <v>89956.87</v>
      </c>
      <c r="K29" s="60">
        <v>0</v>
      </c>
      <c r="L29" s="60">
        <v>0</v>
      </c>
      <c r="M29" s="60">
        <v>0</v>
      </c>
      <c r="P29" s="149">
        <f t="shared" si="1"/>
        <v>1817699.33</v>
      </c>
    </row>
    <row r="30" spans="1:16" ht="12.75">
      <c r="A30" s="52" t="s">
        <v>29</v>
      </c>
      <c r="B30" s="60">
        <f t="shared" si="0"/>
        <v>2225596.07</v>
      </c>
      <c r="C30" s="60"/>
      <c r="D30" s="60">
        <v>2210913.07</v>
      </c>
      <c r="E30" s="60"/>
      <c r="F30" s="60">
        <v>9343</v>
      </c>
      <c r="G30" s="60"/>
      <c r="H30" s="60">
        <v>5340</v>
      </c>
      <c r="I30" s="60"/>
      <c r="J30" s="60">
        <v>0</v>
      </c>
      <c r="K30" s="60">
        <v>0</v>
      </c>
      <c r="L30" s="60">
        <v>0</v>
      </c>
      <c r="M30" s="60">
        <v>0</v>
      </c>
      <c r="P30" s="149">
        <f t="shared" si="1"/>
        <v>2225596.07</v>
      </c>
    </row>
    <row r="31" spans="1:16" ht="12.75">
      <c r="A31" s="52" t="s">
        <v>30</v>
      </c>
      <c r="B31" s="60">
        <f t="shared" si="0"/>
        <v>0</v>
      </c>
      <c r="C31" s="60"/>
      <c r="D31" s="60">
        <v>0</v>
      </c>
      <c r="E31" s="60"/>
      <c r="F31" s="60">
        <v>0</v>
      </c>
      <c r="G31" s="60"/>
      <c r="H31" s="60">
        <v>0</v>
      </c>
      <c r="I31" s="60"/>
      <c r="J31" s="60">
        <v>0</v>
      </c>
      <c r="K31" s="60">
        <v>0</v>
      </c>
      <c r="L31" s="60">
        <v>0</v>
      </c>
      <c r="M31" s="60">
        <v>0</v>
      </c>
      <c r="P31" s="149">
        <f t="shared" si="1"/>
        <v>0</v>
      </c>
    </row>
    <row r="32" spans="1:16" ht="12.75">
      <c r="A32" s="52" t="s">
        <v>31</v>
      </c>
      <c r="B32" s="60">
        <f t="shared" si="0"/>
        <v>7829.25</v>
      </c>
      <c r="C32" s="60"/>
      <c r="D32" s="60">
        <v>7829.25</v>
      </c>
      <c r="E32" s="60"/>
      <c r="F32" s="60">
        <v>0</v>
      </c>
      <c r="G32" s="60"/>
      <c r="H32" s="60">
        <v>0</v>
      </c>
      <c r="I32" s="60"/>
      <c r="J32" s="60">
        <v>0</v>
      </c>
      <c r="K32" s="60">
        <v>0</v>
      </c>
      <c r="L32" s="60">
        <v>0</v>
      </c>
      <c r="M32" s="60">
        <v>0</v>
      </c>
      <c r="P32" s="149">
        <f t="shared" si="1"/>
        <v>7829.25</v>
      </c>
    </row>
    <row r="33" spans="1:16" ht="12.75">
      <c r="A33" s="52" t="s">
        <v>32</v>
      </c>
      <c r="B33" s="60">
        <f t="shared" si="0"/>
        <v>0</v>
      </c>
      <c r="C33" s="60"/>
      <c r="D33" s="60">
        <v>0</v>
      </c>
      <c r="E33" s="60"/>
      <c r="F33" s="60">
        <v>0</v>
      </c>
      <c r="G33" s="60"/>
      <c r="H33" s="60">
        <v>0</v>
      </c>
      <c r="I33" s="60"/>
      <c r="J33" s="60">
        <v>0</v>
      </c>
      <c r="K33" s="60">
        <v>0</v>
      </c>
      <c r="L33" s="60">
        <v>0</v>
      </c>
      <c r="M33" s="60">
        <v>0</v>
      </c>
      <c r="P33" s="149">
        <f t="shared" si="1"/>
        <v>0</v>
      </c>
    </row>
    <row r="34" spans="1:12" ht="12.75">
      <c r="A34" s="52"/>
      <c r="B34" s="60"/>
      <c r="C34" s="60"/>
      <c r="D34" s="60"/>
      <c r="E34" s="60"/>
      <c r="F34" s="60"/>
      <c r="G34" s="60"/>
      <c r="I34" s="60"/>
      <c r="J34" s="60"/>
      <c r="K34" s="60"/>
      <c r="L34" s="60"/>
    </row>
    <row r="35" spans="1:16" ht="12.75">
      <c r="A35" s="52" t="s">
        <v>33</v>
      </c>
      <c r="B35" s="60">
        <f t="shared" si="0"/>
        <v>295160.3</v>
      </c>
      <c r="C35" s="60"/>
      <c r="D35" s="60">
        <v>139844.77</v>
      </c>
      <c r="E35" s="60"/>
      <c r="F35" s="60">
        <v>124570.19</v>
      </c>
      <c r="G35" s="60"/>
      <c r="H35" s="60">
        <v>10831.9</v>
      </c>
      <c r="I35" s="60"/>
      <c r="J35" s="60">
        <v>19486.34</v>
      </c>
      <c r="K35" s="60">
        <v>427.1</v>
      </c>
      <c r="L35" s="60">
        <v>0</v>
      </c>
      <c r="M35" s="60">
        <v>0</v>
      </c>
      <c r="P35" s="149">
        <f t="shared" si="1"/>
        <v>294733.2</v>
      </c>
    </row>
    <row r="36" spans="1:16" ht="12.75">
      <c r="A36" s="52" t="s">
        <v>34</v>
      </c>
      <c r="B36" s="60">
        <f t="shared" si="0"/>
        <v>262073.9</v>
      </c>
      <c r="C36" s="60"/>
      <c r="D36" s="60">
        <v>244660.41999999998</v>
      </c>
      <c r="E36" s="60"/>
      <c r="F36" s="60">
        <v>1712.6</v>
      </c>
      <c r="G36" s="60"/>
      <c r="H36" s="60">
        <v>11209.23</v>
      </c>
      <c r="I36" s="60"/>
      <c r="J36" s="60">
        <v>4491.65</v>
      </c>
      <c r="K36" s="60">
        <v>0</v>
      </c>
      <c r="L36" s="51">
        <v>0</v>
      </c>
      <c r="M36" s="60">
        <v>0</v>
      </c>
      <c r="P36" s="149">
        <f t="shared" si="1"/>
        <v>262073.9</v>
      </c>
    </row>
    <row r="37" spans="1:16" ht="12.75">
      <c r="A37" s="52" t="s">
        <v>35</v>
      </c>
      <c r="B37" s="60">
        <f t="shared" si="0"/>
        <v>201250.65000000002</v>
      </c>
      <c r="C37" s="60"/>
      <c r="D37" s="60">
        <v>29715.5</v>
      </c>
      <c r="E37" s="60"/>
      <c r="F37" s="60">
        <v>61497.29</v>
      </c>
      <c r="G37" s="60"/>
      <c r="H37" s="60">
        <v>19396.05</v>
      </c>
      <c r="I37" s="60"/>
      <c r="J37" s="60">
        <v>40582.7</v>
      </c>
      <c r="K37" s="60">
        <v>50059.11</v>
      </c>
      <c r="L37" s="60">
        <v>0</v>
      </c>
      <c r="M37" s="60">
        <v>0</v>
      </c>
      <c r="P37" s="149">
        <f t="shared" si="1"/>
        <v>151191.54000000004</v>
      </c>
    </row>
    <row r="38" spans="1:16" ht="12.75">
      <c r="A38" s="54" t="s">
        <v>36</v>
      </c>
      <c r="B38" s="55">
        <f t="shared" si="0"/>
        <v>19711.05</v>
      </c>
      <c r="C38" s="55"/>
      <c r="D38" s="55">
        <v>19711.05</v>
      </c>
      <c r="E38" s="55"/>
      <c r="F38" s="55">
        <v>0</v>
      </c>
      <c r="G38" s="55"/>
      <c r="H38" s="55">
        <v>0</v>
      </c>
      <c r="I38" s="55"/>
      <c r="J38" s="55">
        <v>0</v>
      </c>
      <c r="K38" s="55">
        <v>0</v>
      </c>
      <c r="L38" s="55">
        <v>0</v>
      </c>
      <c r="M38" s="55">
        <v>0</v>
      </c>
      <c r="P38" s="149">
        <f t="shared" si="1"/>
        <v>19711.05</v>
      </c>
    </row>
    <row r="39" spans="1:22" s="1" customFormat="1" ht="12.75">
      <c r="A39" s="140" t="s">
        <v>228</v>
      </c>
      <c r="B39" s="60" t="s">
        <v>230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47"/>
      <c r="Q39" s="60"/>
      <c r="R39" s="60"/>
      <c r="S39" s="60"/>
      <c r="T39" s="60"/>
      <c r="U39" s="60"/>
      <c r="V39" s="20"/>
    </row>
    <row r="40" spans="1:12" ht="12.75">
      <c r="A40" s="52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</sheetData>
  <sheetProtection password="CAF5" sheet="1"/>
  <mergeCells count="14">
    <mergeCell ref="F7:G7"/>
    <mergeCell ref="F8:G8"/>
    <mergeCell ref="H6:I6"/>
    <mergeCell ref="A1:M1"/>
    <mergeCell ref="A3:M3"/>
    <mergeCell ref="H8:I8"/>
    <mergeCell ref="H7:I7"/>
    <mergeCell ref="M5:M8"/>
    <mergeCell ref="B8:C8"/>
    <mergeCell ref="B7:C7"/>
    <mergeCell ref="B6:C6"/>
    <mergeCell ref="D8:E8"/>
    <mergeCell ref="D7:E7"/>
    <mergeCell ref="D6:E6"/>
  </mergeCells>
  <printOptions horizontalCentered="1"/>
  <pageMargins left="0.5" right="0.59" top="0.87" bottom="0.82" header="0.67" footer="0.5"/>
  <pageSetup fitToHeight="1" fitToWidth="1" horizontalDpi="600" verticalDpi="600" orientation="landscape" scale="92" r:id="rId1"/>
  <headerFooter scaleWithDoc="0" alignWithMargins="0">
    <oddFooter>&amp;L&amp;"Arial,Italic"MSDE - LFRO  10  / 2011&amp;C&amp;"Arial,Regular"- 14 -&amp;R&amp;"Arial,Italic"Selected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H28">
      <selection activeCell="P27" sqref="P27"/>
    </sheetView>
  </sheetViews>
  <sheetFormatPr defaultColWidth="9.140625" defaultRowHeight="12.75"/>
  <cols>
    <col min="1" max="1" width="13.28125" style="1" customWidth="1"/>
    <col min="2" max="2" width="15.00390625" style="84" bestFit="1" customWidth="1"/>
    <col min="3" max="3" width="3.7109375" style="84" customWidth="1"/>
    <col min="4" max="4" width="13.00390625" style="203" customWidth="1"/>
    <col min="5" max="5" width="2.57421875" style="203" customWidth="1"/>
    <col min="6" max="6" width="12.8515625" style="203" customWidth="1"/>
    <col min="7" max="7" width="2.8515625" style="203" customWidth="1"/>
    <col min="8" max="8" width="12.8515625" style="203" bestFit="1" customWidth="1"/>
    <col min="9" max="9" width="2.421875" style="203" customWidth="1"/>
    <col min="10" max="10" width="12.8515625" style="203" bestFit="1" customWidth="1"/>
    <col min="11" max="11" width="2.421875" style="203" customWidth="1"/>
    <col min="12" max="12" width="14.00390625" style="203" bestFit="1" customWidth="1"/>
    <col min="13" max="13" width="2.8515625" style="203" customWidth="1"/>
    <col min="14" max="14" width="11.28125" style="203" bestFit="1" customWidth="1"/>
    <col min="15" max="16" width="14.00390625" style="203" bestFit="1" customWidth="1"/>
    <col min="17" max="17" width="12.28125" style="203" bestFit="1" customWidth="1"/>
    <col min="18" max="18" width="9.140625" style="1" customWidth="1"/>
    <col min="19" max="19" width="16.8515625" style="147" customWidth="1"/>
    <col min="20" max="16384" width="9.140625" style="1" customWidth="1"/>
  </cols>
  <sheetData>
    <row r="1" spans="1:17" ht="12.75">
      <c r="A1" s="315" t="s">
        <v>141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7" ht="12.75">
      <c r="A2" s="52"/>
      <c r="B2" s="52"/>
      <c r="C2" s="52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08"/>
    </row>
    <row r="3" spans="1:17" ht="12.75">
      <c r="A3" s="315" t="s">
        <v>288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3.5" thickBot="1">
      <c r="A4" s="45"/>
      <c r="B4" s="56"/>
      <c r="C4" s="56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9" ht="13.5" thickTop="1">
      <c r="A5" s="44"/>
      <c r="B5" s="52"/>
      <c r="C5" s="52"/>
      <c r="D5" s="64"/>
      <c r="E5" s="64"/>
      <c r="F5" s="64"/>
      <c r="G5" s="64"/>
      <c r="H5" s="64"/>
      <c r="I5" s="64"/>
      <c r="J5" s="64"/>
      <c r="K5" s="64"/>
      <c r="L5" s="332" t="s">
        <v>89</v>
      </c>
      <c r="M5" s="332"/>
      <c r="N5" s="332"/>
      <c r="O5" s="332"/>
      <c r="P5" s="332"/>
      <c r="Q5" s="64"/>
      <c r="S5" s="171">
        <v>40786</v>
      </c>
    </row>
    <row r="6" spans="1:19" ht="12.75">
      <c r="A6" s="46" t="s">
        <v>37</v>
      </c>
      <c r="B6" s="315" t="s">
        <v>11</v>
      </c>
      <c r="C6" s="315"/>
      <c r="D6" s="328" t="s">
        <v>0</v>
      </c>
      <c r="E6" s="328"/>
      <c r="F6" s="181"/>
      <c r="G6" s="181"/>
      <c r="H6" s="328" t="s">
        <v>5</v>
      </c>
      <c r="I6" s="328"/>
      <c r="J6" s="181"/>
      <c r="K6" s="181"/>
      <c r="L6" s="357" t="s">
        <v>90</v>
      </c>
      <c r="M6" s="357"/>
      <c r="N6" s="64"/>
      <c r="O6" s="64"/>
      <c r="P6" s="64"/>
      <c r="Q6" s="64"/>
      <c r="S6" s="147" t="s">
        <v>249</v>
      </c>
    </row>
    <row r="7" spans="1:19" ht="12.75">
      <c r="A7" s="46" t="s">
        <v>38</v>
      </c>
      <c r="B7" s="315" t="s">
        <v>116</v>
      </c>
      <c r="C7" s="315"/>
      <c r="D7" s="328" t="s">
        <v>1</v>
      </c>
      <c r="E7" s="328"/>
      <c r="F7" s="328" t="s">
        <v>3</v>
      </c>
      <c r="G7" s="328"/>
      <c r="H7" s="328" t="s">
        <v>1</v>
      </c>
      <c r="I7" s="328"/>
      <c r="J7" s="328" t="s">
        <v>7</v>
      </c>
      <c r="K7" s="328"/>
      <c r="L7" s="328" t="s">
        <v>91</v>
      </c>
      <c r="M7" s="328"/>
      <c r="N7" s="181"/>
      <c r="O7" s="181"/>
      <c r="P7" s="181"/>
      <c r="Q7" s="225" t="s">
        <v>92</v>
      </c>
      <c r="S7" s="147" t="s">
        <v>243</v>
      </c>
    </row>
    <row r="8" spans="1:19" ht="13.5" thickBot="1">
      <c r="A8" s="48" t="s">
        <v>39</v>
      </c>
      <c r="B8" s="358" t="s">
        <v>178</v>
      </c>
      <c r="C8" s="358"/>
      <c r="D8" s="356" t="s">
        <v>2</v>
      </c>
      <c r="E8" s="356"/>
      <c r="F8" s="356" t="s">
        <v>4</v>
      </c>
      <c r="G8" s="356"/>
      <c r="H8" s="356" t="s">
        <v>6</v>
      </c>
      <c r="I8" s="356"/>
      <c r="J8" s="356" t="s">
        <v>8</v>
      </c>
      <c r="K8" s="356"/>
      <c r="L8" s="356" t="s">
        <v>9</v>
      </c>
      <c r="M8" s="356"/>
      <c r="N8" s="226" t="s">
        <v>87</v>
      </c>
      <c r="O8" s="226" t="s">
        <v>88</v>
      </c>
      <c r="P8" s="222" t="s">
        <v>9</v>
      </c>
      <c r="Q8" s="226" t="s">
        <v>10</v>
      </c>
      <c r="S8" s="147" t="s">
        <v>244</v>
      </c>
    </row>
    <row r="9" spans="1:19" s="83" customFormat="1" ht="12.75">
      <c r="A9" s="32" t="s">
        <v>13</v>
      </c>
      <c r="B9" s="109">
        <f>SUM(B11:B38)</f>
        <v>40726634.779999994</v>
      </c>
      <c r="C9" s="110"/>
      <c r="D9" s="110">
        <f>SUM(D11:D38)</f>
        <v>12188033.760000004</v>
      </c>
      <c r="E9" s="110"/>
      <c r="F9" s="110">
        <f>SUM(F11:F38)</f>
        <v>15691955.760000002</v>
      </c>
      <c r="G9" s="110"/>
      <c r="H9" s="110">
        <f>SUM(H11:H38)</f>
        <v>1626474.2699999998</v>
      </c>
      <c r="I9" s="110"/>
      <c r="J9" s="110">
        <f>SUM(J11:J38)</f>
        <v>1317439.1800000002</v>
      </c>
      <c r="K9" s="110"/>
      <c r="L9" s="110">
        <f>SUM(L11:L38)</f>
        <v>9902731.809999999</v>
      </c>
      <c r="M9" s="110"/>
      <c r="N9" s="110">
        <f>SUM(N11:N38)</f>
        <v>10471.779999999999</v>
      </c>
      <c r="O9" s="110">
        <f>SUM(O11:O38)</f>
        <v>6107517.499999999</v>
      </c>
      <c r="P9" s="110">
        <f>SUM(P11:P38)</f>
        <v>3784742.53</v>
      </c>
      <c r="Q9" s="110">
        <f>SUM(Q11:Q38)</f>
        <v>5199224.62</v>
      </c>
      <c r="S9" s="150">
        <f>SUM(S11:S38)</f>
        <v>30823902.970000006</v>
      </c>
    </row>
    <row r="10" spans="1:17" ht="12.75">
      <c r="A10" s="46"/>
      <c r="B10" s="33"/>
      <c r="C10" s="63"/>
      <c r="D10" s="60"/>
      <c r="E10" s="64"/>
      <c r="F10" s="60"/>
      <c r="G10" s="64"/>
      <c r="H10" s="60"/>
      <c r="I10" s="64"/>
      <c r="J10" s="60"/>
      <c r="K10" s="64"/>
      <c r="L10" s="60"/>
      <c r="M10" s="64"/>
      <c r="N10" s="64"/>
      <c r="O10" s="64"/>
      <c r="P10" s="64"/>
      <c r="Q10" s="64"/>
    </row>
    <row r="11" spans="1:19" ht="12.75">
      <c r="A11" s="46" t="s">
        <v>14</v>
      </c>
      <c r="B11" s="60">
        <f>SUM(D11:L11)</f>
        <v>422506.2</v>
      </c>
      <c r="C11" s="60"/>
      <c r="D11" s="60">
        <v>0</v>
      </c>
      <c r="E11" s="60"/>
      <c r="F11" s="174">
        <v>0</v>
      </c>
      <c r="G11" s="60"/>
      <c r="H11" s="60">
        <v>0</v>
      </c>
      <c r="I11" s="60"/>
      <c r="J11" s="92">
        <v>422506.2</v>
      </c>
      <c r="K11" s="60"/>
      <c r="L11" s="60">
        <f aca="true" t="shared" si="0" ref="L11:L38">SUM(N11:P11)</f>
        <v>0</v>
      </c>
      <c r="M11" s="60"/>
      <c r="N11" s="60">
        <v>0</v>
      </c>
      <c r="O11" s="60">
        <v>0</v>
      </c>
      <c r="P11" s="60">
        <v>0</v>
      </c>
      <c r="Q11" s="60">
        <v>3392000</v>
      </c>
      <c r="S11" s="151">
        <f>B11-L11</f>
        <v>422506.2</v>
      </c>
    </row>
    <row r="12" spans="1:19" ht="12.75">
      <c r="A12" s="46" t="s">
        <v>15</v>
      </c>
      <c r="B12" s="60">
        <f aca="true" t="shared" si="1" ref="B12:B38">SUM(D12:L12)</f>
        <v>3961672.12</v>
      </c>
      <c r="C12" s="60"/>
      <c r="D12" s="60">
        <v>2815135.6</v>
      </c>
      <c r="E12" s="60"/>
      <c r="F12" s="60">
        <v>13516.3</v>
      </c>
      <c r="G12" s="60"/>
      <c r="H12" s="60">
        <v>1124367.6</v>
      </c>
      <c r="I12" s="60"/>
      <c r="J12" s="60">
        <v>6733.62</v>
      </c>
      <c r="K12" s="60"/>
      <c r="L12" s="60">
        <f t="shared" si="0"/>
        <v>1919</v>
      </c>
      <c r="M12" s="60"/>
      <c r="N12" s="60">
        <v>0</v>
      </c>
      <c r="O12" s="60">
        <v>0</v>
      </c>
      <c r="P12" s="60">
        <v>1919</v>
      </c>
      <c r="Q12" s="60">
        <v>0</v>
      </c>
      <c r="S12" s="151">
        <f>B12-L12</f>
        <v>3959753.12</v>
      </c>
    </row>
    <row r="13" spans="1:23" ht="12.75">
      <c r="A13" s="52" t="s">
        <v>16</v>
      </c>
      <c r="B13" s="60">
        <f t="shared" si="1"/>
        <v>10999909.28</v>
      </c>
      <c r="C13" s="60"/>
      <c r="D13" s="60">
        <v>1373419.6099999999</v>
      </c>
      <c r="E13" s="60"/>
      <c r="F13" s="60">
        <v>9579889.23</v>
      </c>
      <c r="G13" s="60"/>
      <c r="H13" s="60">
        <v>22243.91</v>
      </c>
      <c r="I13" s="60"/>
      <c r="J13" s="60">
        <v>24356.53</v>
      </c>
      <c r="K13" s="60"/>
      <c r="L13" s="60">
        <f t="shared" si="0"/>
        <v>0</v>
      </c>
      <c r="M13" s="60"/>
      <c r="N13" s="60">
        <v>0</v>
      </c>
      <c r="O13" s="60">
        <v>0</v>
      </c>
      <c r="P13" s="60">
        <v>0</v>
      </c>
      <c r="Q13" s="60">
        <v>0</v>
      </c>
      <c r="R13" s="131"/>
      <c r="S13" s="151">
        <f>B13-L13</f>
        <v>10999909.28</v>
      </c>
      <c r="T13" s="131"/>
      <c r="U13" s="131"/>
      <c r="V13" s="131"/>
      <c r="W13" s="131"/>
    </row>
    <row r="14" spans="1:19" ht="12.75">
      <c r="A14" s="52" t="s">
        <v>17</v>
      </c>
      <c r="B14" s="60">
        <f t="shared" si="1"/>
        <v>3211284</v>
      </c>
      <c r="C14" s="60"/>
      <c r="D14" s="51">
        <v>2789582</v>
      </c>
      <c r="E14" s="60"/>
      <c r="F14" s="60">
        <v>49700</v>
      </c>
      <c r="G14" s="60"/>
      <c r="H14" s="60">
        <v>39447</v>
      </c>
      <c r="I14" s="60"/>
      <c r="J14" s="51">
        <v>107603</v>
      </c>
      <c r="K14" s="60"/>
      <c r="L14" s="60">
        <f t="shared" si="0"/>
        <v>224952</v>
      </c>
      <c r="M14" s="60"/>
      <c r="N14" s="60">
        <v>0</v>
      </c>
      <c r="O14" s="60">
        <v>0</v>
      </c>
      <c r="P14" s="51">
        <v>224952</v>
      </c>
      <c r="Q14" s="60">
        <v>0</v>
      </c>
      <c r="S14" s="151">
        <f>B14-L14</f>
        <v>2986332</v>
      </c>
    </row>
    <row r="15" spans="1:19" ht="12.75">
      <c r="A15" s="52" t="s">
        <v>18</v>
      </c>
      <c r="B15" s="60">
        <f t="shared" si="1"/>
        <v>663373.98</v>
      </c>
      <c r="C15" s="60"/>
      <c r="D15" s="51">
        <v>216680.6</v>
      </c>
      <c r="E15" s="60"/>
      <c r="F15" s="51">
        <v>145063.09</v>
      </c>
      <c r="G15" s="60"/>
      <c r="H15" s="51">
        <v>3530.02</v>
      </c>
      <c r="I15" s="60"/>
      <c r="J15" s="51">
        <v>298100.27</v>
      </c>
      <c r="K15" s="60"/>
      <c r="L15" s="60">
        <f t="shared" si="0"/>
        <v>0</v>
      </c>
      <c r="M15" s="60"/>
      <c r="N15" s="60">
        <v>0</v>
      </c>
      <c r="O15" s="60">
        <v>0</v>
      </c>
      <c r="P15" s="60">
        <v>0</v>
      </c>
      <c r="Q15" s="60">
        <v>0</v>
      </c>
      <c r="S15" s="151">
        <f>B15-L15</f>
        <v>663373.98</v>
      </c>
    </row>
    <row r="16" spans="1:19" ht="12.75">
      <c r="A16" s="5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S16" s="151"/>
    </row>
    <row r="17" spans="1:19" ht="12.75">
      <c r="A17" s="52" t="s">
        <v>19</v>
      </c>
      <c r="B17" s="60">
        <f t="shared" si="1"/>
        <v>417802.05000000005</v>
      </c>
      <c r="C17" s="60"/>
      <c r="D17" s="60">
        <v>0</v>
      </c>
      <c r="E17" s="60"/>
      <c r="F17" s="60">
        <v>12680.97</v>
      </c>
      <c r="G17" s="60"/>
      <c r="H17" s="60">
        <v>0</v>
      </c>
      <c r="I17" s="60"/>
      <c r="J17" s="60">
        <v>102994</v>
      </c>
      <c r="K17" s="60"/>
      <c r="L17" s="60">
        <f t="shared" si="0"/>
        <v>302127.08</v>
      </c>
      <c r="M17" s="60"/>
      <c r="N17" s="60">
        <v>0</v>
      </c>
      <c r="O17" s="60">
        <v>210869.7</v>
      </c>
      <c r="P17" s="51">
        <v>91257.38</v>
      </c>
      <c r="Q17" s="60">
        <v>0</v>
      </c>
      <c r="S17" s="151">
        <f>B17-L17</f>
        <v>115674.97000000003</v>
      </c>
    </row>
    <row r="18" spans="1:19" ht="12.75">
      <c r="A18" s="52" t="s">
        <v>20</v>
      </c>
      <c r="B18" s="60">
        <f t="shared" si="1"/>
        <v>899252.17</v>
      </c>
      <c r="C18" s="60"/>
      <c r="D18" s="51">
        <v>766765.7</v>
      </c>
      <c r="E18" s="60"/>
      <c r="F18" s="60">
        <v>36557.740000000005</v>
      </c>
      <c r="G18" s="60"/>
      <c r="H18" s="60">
        <v>4947.68</v>
      </c>
      <c r="I18" s="60"/>
      <c r="J18" s="60">
        <v>15981.05</v>
      </c>
      <c r="K18" s="60"/>
      <c r="L18" s="60">
        <f t="shared" si="0"/>
        <v>75000</v>
      </c>
      <c r="M18" s="60"/>
      <c r="N18" s="60">
        <v>0</v>
      </c>
      <c r="O18" s="60">
        <v>0</v>
      </c>
      <c r="P18" s="51">
        <v>75000</v>
      </c>
      <c r="Q18" s="60">
        <v>0</v>
      </c>
      <c r="S18" s="151">
        <f>B18-L18</f>
        <v>824252.17</v>
      </c>
    </row>
    <row r="19" spans="1:19" ht="12.75">
      <c r="A19" s="52" t="s">
        <v>21</v>
      </c>
      <c r="B19" s="60">
        <f t="shared" si="1"/>
        <v>223969.16999999998</v>
      </c>
      <c r="C19" s="60"/>
      <c r="D19" s="60">
        <v>217363.78</v>
      </c>
      <c r="E19" s="60"/>
      <c r="F19" s="60">
        <v>2473</v>
      </c>
      <c r="G19" s="60"/>
      <c r="H19" s="51">
        <v>1842.68</v>
      </c>
      <c r="I19" s="60"/>
      <c r="J19" s="60">
        <v>1913.71</v>
      </c>
      <c r="K19" s="60"/>
      <c r="L19" s="60">
        <f t="shared" si="0"/>
        <v>376</v>
      </c>
      <c r="M19" s="60"/>
      <c r="N19" s="60">
        <v>0</v>
      </c>
      <c r="O19" s="60">
        <v>0</v>
      </c>
      <c r="P19" s="60">
        <v>376</v>
      </c>
      <c r="Q19" s="60">
        <v>0</v>
      </c>
      <c r="S19" s="151">
        <f>B19-L19</f>
        <v>223593.16999999998</v>
      </c>
    </row>
    <row r="20" spans="1:19" ht="12.75">
      <c r="A20" s="52" t="s">
        <v>22</v>
      </c>
      <c r="B20" s="60">
        <f t="shared" si="1"/>
        <v>1363799.11</v>
      </c>
      <c r="C20" s="60"/>
      <c r="D20" s="51">
        <v>348193.03</v>
      </c>
      <c r="E20" s="60"/>
      <c r="F20" s="51">
        <v>763258.79</v>
      </c>
      <c r="G20" s="60"/>
      <c r="H20" s="51">
        <v>108886.33</v>
      </c>
      <c r="I20" s="60"/>
      <c r="J20" s="60">
        <v>739.63</v>
      </c>
      <c r="K20" s="60"/>
      <c r="L20" s="60">
        <f t="shared" si="0"/>
        <v>142721.33000000002</v>
      </c>
      <c r="M20" s="60"/>
      <c r="N20" s="51">
        <v>0</v>
      </c>
      <c r="O20" s="51">
        <v>0</v>
      </c>
      <c r="P20" s="60">
        <v>142721.33000000002</v>
      </c>
      <c r="Q20" s="60">
        <v>0</v>
      </c>
      <c r="S20" s="151">
        <f>B20-L20</f>
        <v>1221077.78</v>
      </c>
    </row>
    <row r="21" spans="1:19" ht="12.75">
      <c r="A21" s="52" t="s">
        <v>23</v>
      </c>
      <c r="B21" s="60">
        <f t="shared" si="1"/>
        <v>119051.18000000001</v>
      </c>
      <c r="C21" s="60"/>
      <c r="D21" s="51">
        <v>115741.88</v>
      </c>
      <c r="E21" s="60"/>
      <c r="F21" s="51">
        <v>0</v>
      </c>
      <c r="G21" s="60"/>
      <c r="H21" s="60">
        <v>610.31</v>
      </c>
      <c r="I21" s="60"/>
      <c r="J21" s="51">
        <v>2698.99</v>
      </c>
      <c r="K21" s="60"/>
      <c r="L21" s="60">
        <f t="shared" si="0"/>
        <v>0</v>
      </c>
      <c r="M21" s="60"/>
      <c r="N21" s="60">
        <v>0</v>
      </c>
      <c r="O21" s="60">
        <v>0</v>
      </c>
      <c r="P21" s="60">
        <v>0</v>
      </c>
      <c r="Q21" s="60">
        <v>0</v>
      </c>
      <c r="S21" s="151">
        <f>B21-L21</f>
        <v>119051.18000000001</v>
      </c>
    </row>
    <row r="22" spans="1:19" ht="12.75">
      <c r="A22" s="52"/>
      <c r="B22" s="60"/>
      <c r="C22" s="60"/>
      <c r="D22" s="60"/>
      <c r="E22" s="60"/>
      <c r="F22" s="60"/>
      <c r="G22" s="60"/>
      <c r="H22" s="220"/>
      <c r="I22" s="60"/>
      <c r="J22" s="60"/>
      <c r="K22" s="60"/>
      <c r="L22" s="60"/>
      <c r="M22" s="60"/>
      <c r="N22" s="60"/>
      <c r="O22" s="60"/>
      <c r="P22" s="60"/>
      <c r="Q22" s="60"/>
      <c r="S22" s="151"/>
    </row>
    <row r="23" spans="1:19" ht="12.75">
      <c r="A23" s="52" t="s">
        <v>24</v>
      </c>
      <c r="B23" s="60">
        <f t="shared" si="1"/>
        <v>1997264.38</v>
      </c>
      <c r="C23" s="60"/>
      <c r="D23" s="60">
        <v>1065007.82</v>
      </c>
      <c r="E23" s="60"/>
      <c r="F23" s="60">
        <v>163181.76</v>
      </c>
      <c r="G23" s="60"/>
      <c r="H23" s="60">
        <v>21693.14</v>
      </c>
      <c r="I23" s="60"/>
      <c r="J23" s="60">
        <v>15830.720000000001</v>
      </c>
      <c r="K23" s="60"/>
      <c r="L23" s="60">
        <f t="shared" si="0"/>
        <v>731550.9400000001</v>
      </c>
      <c r="M23" s="60"/>
      <c r="N23" s="60">
        <v>7410.78</v>
      </c>
      <c r="O23" s="60">
        <v>724140.16</v>
      </c>
      <c r="P23" s="60">
        <v>0</v>
      </c>
      <c r="Q23" s="60">
        <v>0</v>
      </c>
      <c r="S23" s="151">
        <f>B23-L23</f>
        <v>1265713.44</v>
      </c>
    </row>
    <row r="24" spans="1:19" ht="12.75">
      <c r="A24" s="52" t="s">
        <v>25</v>
      </c>
      <c r="B24" s="60">
        <f t="shared" si="1"/>
        <v>203561.14</v>
      </c>
      <c r="C24" s="60"/>
      <c r="D24" s="60">
        <v>0</v>
      </c>
      <c r="E24" s="60"/>
      <c r="F24" s="60">
        <v>199469.25</v>
      </c>
      <c r="G24" s="60"/>
      <c r="H24" s="60">
        <v>4091.89</v>
      </c>
      <c r="I24" s="60"/>
      <c r="J24" s="60">
        <v>0</v>
      </c>
      <c r="K24" s="60"/>
      <c r="L24" s="60">
        <f t="shared" si="0"/>
        <v>0</v>
      </c>
      <c r="M24" s="60"/>
      <c r="N24" s="60">
        <v>0</v>
      </c>
      <c r="O24" s="60">
        <v>0</v>
      </c>
      <c r="P24" s="60">
        <v>0</v>
      </c>
      <c r="Q24" s="60">
        <v>0</v>
      </c>
      <c r="S24" s="151">
        <f>B24-L24</f>
        <v>203561.14</v>
      </c>
    </row>
    <row r="25" spans="1:19" ht="12.75">
      <c r="A25" s="52" t="s">
        <v>26</v>
      </c>
      <c r="B25" s="60">
        <f t="shared" si="1"/>
        <v>1328068.17</v>
      </c>
      <c r="C25" s="60"/>
      <c r="D25" s="60">
        <v>26436.4</v>
      </c>
      <c r="E25" s="60"/>
      <c r="F25" s="60">
        <v>520833</v>
      </c>
      <c r="G25" s="60"/>
      <c r="H25" s="60">
        <v>8870.28</v>
      </c>
      <c r="I25" s="60"/>
      <c r="J25" s="60">
        <v>296928.49</v>
      </c>
      <c r="K25" s="60"/>
      <c r="L25" s="60">
        <f t="shared" si="0"/>
        <v>475000</v>
      </c>
      <c r="M25" s="60"/>
      <c r="N25" s="60">
        <v>0</v>
      </c>
      <c r="O25" s="60">
        <v>0</v>
      </c>
      <c r="P25" s="51">
        <v>475000</v>
      </c>
      <c r="Q25" s="60">
        <v>0</v>
      </c>
      <c r="S25" s="151">
        <f>B25-L25</f>
        <v>853068.1699999999</v>
      </c>
    </row>
    <row r="26" spans="1:19" ht="12.75">
      <c r="A26" s="52" t="s">
        <v>27</v>
      </c>
      <c r="B26" s="60">
        <f t="shared" si="1"/>
        <v>787323</v>
      </c>
      <c r="C26" s="60"/>
      <c r="D26" s="51">
        <v>764964</v>
      </c>
      <c r="E26" s="60"/>
      <c r="F26" s="60">
        <v>1565</v>
      </c>
      <c r="G26" s="60"/>
      <c r="H26" s="51">
        <v>11240</v>
      </c>
      <c r="I26" s="60"/>
      <c r="J26" s="51">
        <v>9554</v>
      </c>
      <c r="K26" s="60"/>
      <c r="L26" s="60">
        <f t="shared" si="0"/>
        <v>0</v>
      </c>
      <c r="M26" s="60"/>
      <c r="N26" s="60">
        <v>0</v>
      </c>
      <c r="O26" s="60">
        <v>0</v>
      </c>
      <c r="P26" s="60">
        <v>0</v>
      </c>
      <c r="Q26" s="60">
        <v>0</v>
      </c>
      <c r="S26" s="151">
        <f>B26-L26</f>
        <v>787323</v>
      </c>
    </row>
    <row r="27" spans="1:19" ht="12.75">
      <c r="A27" s="52" t="s">
        <v>28</v>
      </c>
      <c r="B27" s="60">
        <f t="shared" si="1"/>
        <v>97344.58</v>
      </c>
      <c r="C27" s="60"/>
      <c r="D27" s="60">
        <v>0</v>
      </c>
      <c r="E27" s="60"/>
      <c r="F27" s="51">
        <v>97344.58</v>
      </c>
      <c r="G27" s="60"/>
      <c r="H27" s="60">
        <v>0</v>
      </c>
      <c r="I27" s="60"/>
      <c r="J27" s="60">
        <v>0</v>
      </c>
      <c r="K27" s="60"/>
      <c r="L27" s="60">
        <f t="shared" si="0"/>
        <v>0</v>
      </c>
      <c r="M27" s="60"/>
      <c r="N27" s="60">
        <v>0</v>
      </c>
      <c r="O27" s="60">
        <v>0</v>
      </c>
      <c r="P27" s="60">
        <v>0</v>
      </c>
      <c r="Q27" s="60">
        <v>0</v>
      </c>
      <c r="S27" s="151">
        <f>B27-L27</f>
        <v>97344.58</v>
      </c>
    </row>
    <row r="28" spans="1:19" ht="12.75">
      <c r="A28" s="5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S28" s="151"/>
    </row>
    <row r="29" spans="1:19" ht="12.75">
      <c r="A29" s="58" t="s">
        <v>148</v>
      </c>
      <c r="B29" s="60">
        <f t="shared" si="1"/>
        <v>0</v>
      </c>
      <c r="C29" s="60"/>
      <c r="D29" s="60">
        <v>0</v>
      </c>
      <c r="E29" s="60"/>
      <c r="F29" s="60">
        <v>0</v>
      </c>
      <c r="G29" s="60"/>
      <c r="H29" s="60">
        <v>0</v>
      </c>
      <c r="I29" s="60"/>
      <c r="J29" s="60">
        <v>0</v>
      </c>
      <c r="K29" s="60"/>
      <c r="L29" s="60">
        <f t="shared" si="0"/>
        <v>0</v>
      </c>
      <c r="M29" s="60"/>
      <c r="N29" s="60">
        <v>0</v>
      </c>
      <c r="O29" s="60">
        <v>0</v>
      </c>
      <c r="P29" s="60">
        <v>0</v>
      </c>
      <c r="Q29" s="60">
        <v>0</v>
      </c>
      <c r="S29" s="151">
        <f>B29-L29</f>
        <v>0</v>
      </c>
    </row>
    <row r="30" spans="1:19" ht="12.75">
      <c r="A30" s="52" t="s">
        <v>29</v>
      </c>
      <c r="B30" s="60">
        <f t="shared" si="1"/>
        <v>2211674.91</v>
      </c>
      <c r="C30" s="60"/>
      <c r="D30" s="60">
        <v>0</v>
      </c>
      <c r="E30" s="60"/>
      <c r="F30" s="60">
        <v>2211674.91</v>
      </c>
      <c r="G30" s="60"/>
      <c r="H30" s="60">
        <v>0</v>
      </c>
      <c r="I30" s="60"/>
      <c r="J30" s="60">
        <v>0</v>
      </c>
      <c r="K30" s="60"/>
      <c r="L30" s="60">
        <f t="shared" si="0"/>
        <v>0</v>
      </c>
      <c r="M30" s="60"/>
      <c r="N30" s="60">
        <v>0</v>
      </c>
      <c r="O30" s="60">
        <v>0</v>
      </c>
      <c r="P30" s="60">
        <v>0</v>
      </c>
      <c r="Q30" s="60">
        <v>0</v>
      </c>
      <c r="S30" s="151">
        <f>B30-L30</f>
        <v>2211674.91</v>
      </c>
    </row>
    <row r="31" spans="1:19" ht="12.75">
      <c r="A31" s="52" t="s">
        <v>30</v>
      </c>
      <c r="B31" s="60">
        <f t="shared" si="1"/>
        <v>0</v>
      </c>
      <c r="C31" s="60"/>
      <c r="D31" s="60">
        <v>0</v>
      </c>
      <c r="E31" s="60"/>
      <c r="F31" s="60">
        <v>0</v>
      </c>
      <c r="G31" s="60"/>
      <c r="H31" s="60">
        <v>0</v>
      </c>
      <c r="I31" s="60"/>
      <c r="J31" s="60">
        <v>0</v>
      </c>
      <c r="K31" s="60"/>
      <c r="L31" s="60">
        <f t="shared" si="0"/>
        <v>0</v>
      </c>
      <c r="M31" s="60"/>
      <c r="N31" s="60">
        <v>0</v>
      </c>
      <c r="O31" s="60">
        <v>0</v>
      </c>
      <c r="P31" s="60">
        <v>0</v>
      </c>
      <c r="Q31" s="60">
        <v>0</v>
      </c>
      <c r="S31" s="151">
        <f>B31-L31</f>
        <v>0</v>
      </c>
    </row>
    <row r="32" spans="1:19" ht="12.75">
      <c r="A32" s="52" t="s">
        <v>31</v>
      </c>
      <c r="B32" s="60">
        <f t="shared" si="1"/>
        <v>4188696.81</v>
      </c>
      <c r="C32" s="60"/>
      <c r="D32" s="51">
        <v>574830.72</v>
      </c>
      <c r="E32" s="60"/>
      <c r="F32" s="51">
        <v>7047.46</v>
      </c>
      <c r="G32" s="60"/>
      <c r="H32" s="51">
        <v>18329.55</v>
      </c>
      <c r="I32" s="60"/>
      <c r="J32" s="51">
        <v>10410.61</v>
      </c>
      <c r="K32" s="60"/>
      <c r="L32" s="60">
        <f t="shared" si="0"/>
        <v>3578078.47</v>
      </c>
      <c r="M32" s="60"/>
      <c r="N32" s="60">
        <v>0</v>
      </c>
      <c r="O32" s="60">
        <v>3578078.47</v>
      </c>
      <c r="P32" s="60">
        <v>0</v>
      </c>
      <c r="Q32" s="60">
        <v>0</v>
      </c>
      <c r="S32" s="151">
        <f>B32-L32</f>
        <v>610618.3399999999</v>
      </c>
    </row>
    <row r="33" spans="1:19" ht="12.75">
      <c r="A33" s="52" t="s">
        <v>32</v>
      </c>
      <c r="B33" s="60">
        <f t="shared" si="1"/>
        <v>242318.52</v>
      </c>
      <c r="C33" s="60"/>
      <c r="D33" s="60">
        <v>1000.72</v>
      </c>
      <c r="E33" s="60"/>
      <c r="F33" s="60">
        <v>0</v>
      </c>
      <c r="G33" s="60"/>
      <c r="H33" s="60">
        <v>0</v>
      </c>
      <c r="I33" s="60"/>
      <c r="J33" s="60">
        <v>0</v>
      </c>
      <c r="K33" s="60"/>
      <c r="L33" s="60">
        <f t="shared" si="0"/>
        <v>241317.8</v>
      </c>
      <c r="M33" s="60"/>
      <c r="N33" s="60">
        <v>3061</v>
      </c>
      <c r="O33" s="60">
        <v>138674.8</v>
      </c>
      <c r="P33" s="60">
        <v>99582</v>
      </c>
      <c r="Q33" s="60">
        <v>0</v>
      </c>
      <c r="S33" s="151">
        <f>B33-L33</f>
        <v>1000.7200000000012</v>
      </c>
    </row>
    <row r="34" spans="1:19" ht="12.75">
      <c r="A34" s="5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S34" s="151"/>
    </row>
    <row r="35" spans="1:19" ht="12.75">
      <c r="A35" s="52" t="s">
        <v>33</v>
      </c>
      <c r="B35" s="60">
        <f t="shared" si="1"/>
        <v>0</v>
      </c>
      <c r="C35" s="60"/>
      <c r="D35" s="60">
        <v>0</v>
      </c>
      <c r="E35" s="60"/>
      <c r="F35" s="60">
        <v>0</v>
      </c>
      <c r="G35" s="60"/>
      <c r="H35" s="60">
        <v>0</v>
      </c>
      <c r="I35" s="60"/>
      <c r="J35" s="60">
        <v>0</v>
      </c>
      <c r="K35" s="60"/>
      <c r="L35" s="60">
        <f t="shared" si="0"/>
        <v>0</v>
      </c>
      <c r="M35" s="60"/>
      <c r="N35" s="60">
        <v>0</v>
      </c>
      <c r="O35" s="60">
        <v>0</v>
      </c>
      <c r="P35" s="60">
        <v>0</v>
      </c>
      <c r="Q35" s="60">
        <v>0</v>
      </c>
      <c r="S35" s="151">
        <f>B35-L35</f>
        <v>0</v>
      </c>
    </row>
    <row r="36" spans="1:19" ht="12.75">
      <c r="A36" s="52" t="s">
        <v>34</v>
      </c>
      <c r="B36" s="60">
        <f t="shared" si="1"/>
        <v>1376017.46</v>
      </c>
      <c r="C36" s="60"/>
      <c r="D36" s="60">
        <v>522086.99</v>
      </c>
      <c r="E36" s="60"/>
      <c r="F36" s="60">
        <v>154547.98</v>
      </c>
      <c r="G36" s="60"/>
      <c r="H36" s="60">
        <v>14880.65</v>
      </c>
      <c r="I36" s="60"/>
      <c r="J36" s="60">
        <v>1033.3600000000001</v>
      </c>
      <c r="K36" s="60"/>
      <c r="L36" s="60">
        <f t="shared" si="0"/>
        <v>683468.48</v>
      </c>
      <c r="M36" s="60"/>
      <c r="N36" s="60">
        <v>0</v>
      </c>
      <c r="O36" s="60">
        <v>633468.48</v>
      </c>
      <c r="P36" s="60">
        <v>50000</v>
      </c>
      <c r="Q36" s="60">
        <v>0</v>
      </c>
      <c r="S36" s="151">
        <f>B36-L36</f>
        <v>692548.98</v>
      </c>
    </row>
    <row r="37" spans="1:19" ht="12.75">
      <c r="A37" s="52" t="s">
        <v>35</v>
      </c>
      <c r="B37" s="60">
        <f t="shared" si="1"/>
        <v>5806440.359999999</v>
      </c>
      <c r="C37" s="60"/>
      <c r="D37" s="51">
        <v>486345.71</v>
      </c>
      <c r="E37" s="60"/>
      <c r="F37" s="51">
        <v>1695307.66</v>
      </c>
      <c r="G37" s="60"/>
      <c r="H37" s="51">
        <v>239953.8</v>
      </c>
      <c r="I37" s="60"/>
      <c r="J37" s="60">
        <v>0</v>
      </c>
      <c r="K37" s="60"/>
      <c r="L37" s="60">
        <f t="shared" si="0"/>
        <v>3384833.19</v>
      </c>
      <c r="M37" s="60"/>
      <c r="N37" s="60">
        <v>0</v>
      </c>
      <c r="O37" s="60">
        <v>817248.37</v>
      </c>
      <c r="P37" s="60">
        <v>2567584.82</v>
      </c>
      <c r="Q37" s="60">
        <v>1807224.62</v>
      </c>
      <c r="S37" s="151">
        <f>B37-L37</f>
        <v>2421607.1699999995</v>
      </c>
    </row>
    <row r="38" spans="1:19" ht="12.75">
      <c r="A38" s="54" t="s">
        <v>36</v>
      </c>
      <c r="B38" s="55">
        <f t="shared" si="1"/>
        <v>205306.19</v>
      </c>
      <c r="C38" s="55"/>
      <c r="D38" s="55">
        <v>104479.2</v>
      </c>
      <c r="E38" s="55"/>
      <c r="F38" s="55">
        <v>37845.04</v>
      </c>
      <c r="G38" s="55"/>
      <c r="H38" s="55">
        <v>1539.43</v>
      </c>
      <c r="I38" s="55"/>
      <c r="J38" s="55">
        <v>55</v>
      </c>
      <c r="K38" s="55"/>
      <c r="L38" s="55">
        <f t="shared" si="0"/>
        <v>61387.520000000004</v>
      </c>
      <c r="M38" s="55"/>
      <c r="N38" s="55">
        <v>0</v>
      </c>
      <c r="O38" s="55">
        <v>5037.52</v>
      </c>
      <c r="P38" s="292">
        <v>56350</v>
      </c>
      <c r="Q38" s="55">
        <v>0</v>
      </c>
      <c r="S38" s="151">
        <f>B38-L38</f>
        <v>143918.66999999998</v>
      </c>
    </row>
    <row r="39" spans="1:17" ht="12.75">
      <c r="A39" s="52" t="s">
        <v>121</v>
      </c>
      <c r="B39" s="52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1:17" ht="12.75">
      <c r="A40" s="52" t="s">
        <v>179</v>
      </c>
      <c r="B40" s="52"/>
      <c r="C40" s="52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</row>
    <row r="41" spans="1:17" ht="12.75">
      <c r="A41" s="52"/>
      <c r="B41" s="52"/>
      <c r="C41" s="52"/>
      <c r="D41" s="227"/>
      <c r="E41" s="63"/>
      <c r="F41" s="227"/>
      <c r="G41" s="63"/>
      <c r="H41" s="227"/>
      <c r="I41" s="63"/>
      <c r="J41" s="227"/>
      <c r="K41" s="64"/>
      <c r="L41" s="228"/>
      <c r="M41" s="64"/>
      <c r="N41" s="64"/>
      <c r="O41" s="64"/>
      <c r="P41" s="64"/>
      <c r="Q41" s="64"/>
    </row>
  </sheetData>
  <sheetProtection password="CAF5" sheet="1"/>
  <mergeCells count="19">
    <mergeCell ref="A1:Q1"/>
    <mergeCell ref="B8:C8"/>
    <mergeCell ref="B7:C7"/>
    <mergeCell ref="B6:C6"/>
    <mergeCell ref="D8:E8"/>
    <mergeCell ref="D7:E7"/>
    <mergeCell ref="D6:E6"/>
    <mergeCell ref="F8:G8"/>
    <mergeCell ref="F7:G7"/>
    <mergeCell ref="H8:I8"/>
    <mergeCell ref="L5:P5"/>
    <mergeCell ref="A3:Q3"/>
    <mergeCell ref="H7:I7"/>
    <mergeCell ref="H6:I6"/>
    <mergeCell ref="L6:M6"/>
    <mergeCell ref="J8:K8"/>
    <mergeCell ref="J7:K7"/>
    <mergeCell ref="L8:M8"/>
    <mergeCell ref="L7:M7"/>
  </mergeCells>
  <printOptions horizontalCentered="1"/>
  <pageMargins left="0.25" right="0.23" top="0.87" bottom="0.82" header="0.67" footer="0.5"/>
  <pageSetup fitToHeight="1" fitToWidth="1" horizontalDpi="600" verticalDpi="600" orientation="landscape" scale="84" r:id="rId1"/>
  <headerFooter scaleWithDoc="0" alignWithMargins="0">
    <oddFooter>&amp;L&amp;"Arial,Italic"MSDE - LFRO  10 / 2011&amp;C&amp;"Arial,Regular"- 15 -&amp;R&amp;"Arial,Italic"Selected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55"/>
  <sheetViews>
    <sheetView zoomScale="90" zoomScaleNormal="90" zoomScalePageLayoutView="0" workbookViewId="0" topLeftCell="P4">
      <selection activeCell="S42" sqref="S42"/>
    </sheetView>
  </sheetViews>
  <sheetFormatPr defaultColWidth="9.140625" defaultRowHeight="12.75"/>
  <cols>
    <col min="1" max="1" width="15.00390625" style="97" customWidth="1"/>
    <col min="2" max="3" width="14.57421875" style="97" bestFit="1" customWidth="1"/>
    <col min="4" max="4" width="13.421875" style="97" customWidth="1"/>
    <col min="5" max="5" width="10.57421875" style="97" bestFit="1" customWidth="1"/>
    <col min="6" max="6" width="11.8515625" style="97" customWidth="1"/>
    <col min="7" max="7" width="11.140625" style="97" customWidth="1"/>
    <col min="8" max="8" width="12.140625" style="97" customWidth="1"/>
    <col min="9" max="9" width="14.57421875" style="86" bestFit="1" customWidth="1"/>
    <col min="10" max="10" width="14.57421875" style="97" customWidth="1"/>
    <col min="11" max="11" width="12.8515625" style="97" customWidth="1"/>
    <col min="12" max="12" width="12.57421875" style="97" customWidth="1"/>
    <col min="13" max="13" width="13.140625" style="97" customWidth="1"/>
    <col min="14" max="14" width="18.140625" style="97" customWidth="1"/>
    <col min="15" max="15" width="12.00390625" style="199" customWidth="1"/>
    <col min="16" max="16" width="12.421875" style="199" customWidth="1"/>
    <col min="17" max="17" width="15.00390625" style="199" customWidth="1"/>
    <col min="18" max="18" width="13.421875" style="199" customWidth="1"/>
    <col min="19" max="19" width="10.7109375" style="248" customWidth="1"/>
    <col min="20" max="20" width="14.421875" style="199" customWidth="1"/>
    <col min="21" max="22" width="12.57421875" style="199" customWidth="1"/>
    <col min="23" max="23" width="12.140625" style="199" bestFit="1" customWidth="1"/>
    <col min="24" max="24" width="12.140625" style="199" customWidth="1"/>
    <col min="25" max="16384" width="9.140625" style="7" customWidth="1"/>
  </cols>
  <sheetData>
    <row r="1" spans="1:24" ht="12.75">
      <c r="A1" s="297" t="s">
        <v>142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 t="s">
        <v>212</v>
      </c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spans="1:24" ht="12.75">
      <c r="A2" s="22"/>
      <c r="B2" s="22"/>
      <c r="C2" s="22"/>
      <c r="D2" s="22"/>
      <c r="E2" s="22"/>
      <c r="F2" s="22"/>
      <c r="G2" s="22"/>
      <c r="H2" s="22"/>
      <c r="I2" s="39"/>
      <c r="J2" s="22"/>
      <c r="K2" s="22"/>
      <c r="L2" s="22"/>
      <c r="M2" s="22"/>
      <c r="N2" s="22"/>
      <c r="O2" s="22"/>
      <c r="U2" s="22"/>
      <c r="V2" s="22"/>
      <c r="W2" s="22"/>
      <c r="X2" s="22"/>
    </row>
    <row r="3" spans="1:24" s="126" customFormat="1" ht="12.75">
      <c r="A3" s="312" t="s">
        <v>290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 t="s">
        <v>291</v>
      </c>
      <c r="O3" s="312"/>
      <c r="P3" s="312"/>
      <c r="Q3" s="312"/>
      <c r="R3" s="312"/>
      <c r="S3" s="312"/>
      <c r="T3" s="312"/>
      <c r="U3" s="312"/>
      <c r="V3" s="312"/>
      <c r="W3" s="312"/>
      <c r="X3" s="312"/>
    </row>
    <row r="4" spans="1:2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29"/>
      <c r="Q4" s="229"/>
      <c r="R4" s="229"/>
      <c r="S4" s="252"/>
      <c r="T4" s="229"/>
      <c r="U4" s="24"/>
      <c r="V4" s="24"/>
      <c r="W4" s="24"/>
      <c r="X4" s="24"/>
    </row>
    <row r="5" spans="1:24" ht="13.5" thickTop="1">
      <c r="A5" s="25"/>
      <c r="B5" s="21" t="s">
        <v>11</v>
      </c>
      <c r="C5" s="22"/>
      <c r="D5" s="361" t="s">
        <v>105</v>
      </c>
      <c r="E5" s="361"/>
      <c r="F5" s="361"/>
      <c r="G5" s="361"/>
      <c r="H5" s="361"/>
      <c r="I5" s="361" t="s">
        <v>59</v>
      </c>
      <c r="J5" s="361"/>
      <c r="K5" s="361"/>
      <c r="L5" s="361"/>
      <c r="M5" s="361"/>
      <c r="N5" s="25"/>
      <c r="O5" s="361" t="s">
        <v>70</v>
      </c>
      <c r="P5" s="361"/>
      <c r="Q5" s="361"/>
      <c r="R5" s="361"/>
      <c r="S5" s="361"/>
      <c r="T5" s="361"/>
      <c r="U5" s="25"/>
      <c r="V5" s="23"/>
      <c r="W5" s="23"/>
      <c r="X5" s="25"/>
    </row>
    <row r="6" spans="1:24" ht="12.75">
      <c r="A6" s="26" t="s">
        <v>37</v>
      </c>
      <c r="B6" s="21" t="s">
        <v>107</v>
      </c>
      <c r="C6" s="21" t="s">
        <v>0</v>
      </c>
      <c r="D6" s="21" t="s">
        <v>11</v>
      </c>
      <c r="E6" s="21"/>
      <c r="F6" s="21" t="s">
        <v>106</v>
      </c>
      <c r="G6" s="199"/>
      <c r="H6" s="21"/>
      <c r="I6" s="21" t="s">
        <v>11</v>
      </c>
      <c r="J6" s="21"/>
      <c r="K6" s="21"/>
      <c r="L6" s="21"/>
      <c r="M6" s="334" t="s">
        <v>298</v>
      </c>
      <c r="N6" s="26" t="s">
        <v>37</v>
      </c>
      <c r="O6" s="21" t="s">
        <v>7</v>
      </c>
      <c r="P6" s="21"/>
      <c r="Q6" s="230"/>
      <c r="R6" s="21" t="s">
        <v>7</v>
      </c>
      <c r="S6" s="253"/>
      <c r="T6" s="231" t="s">
        <v>7</v>
      </c>
      <c r="U6" s="21"/>
      <c r="X6" s="21" t="s">
        <v>189</v>
      </c>
    </row>
    <row r="7" spans="1:24" ht="12.75">
      <c r="A7" s="26" t="s">
        <v>38</v>
      </c>
      <c r="B7" s="21" t="s">
        <v>98</v>
      </c>
      <c r="C7" s="21" t="s">
        <v>1</v>
      </c>
      <c r="D7" s="21" t="s">
        <v>3</v>
      </c>
      <c r="E7" s="21"/>
      <c r="F7" s="21" t="s">
        <v>107</v>
      </c>
      <c r="G7" s="21" t="s">
        <v>187</v>
      </c>
      <c r="H7" s="21"/>
      <c r="I7" s="21" t="s">
        <v>60</v>
      </c>
      <c r="J7" s="21"/>
      <c r="K7" s="21" t="s">
        <v>192</v>
      </c>
      <c r="L7" s="21" t="s">
        <v>107</v>
      </c>
      <c r="M7" s="359"/>
      <c r="N7" s="26" t="s">
        <v>38</v>
      </c>
      <c r="O7" s="230" t="s">
        <v>209</v>
      </c>
      <c r="P7" s="25" t="s">
        <v>165</v>
      </c>
      <c r="Q7" s="230" t="s">
        <v>184</v>
      </c>
      <c r="R7" s="21" t="s">
        <v>73</v>
      </c>
      <c r="S7" s="253" t="s">
        <v>183</v>
      </c>
      <c r="T7" s="230" t="s">
        <v>208</v>
      </c>
      <c r="U7" s="21"/>
      <c r="V7" s="21"/>
      <c r="W7" s="21"/>
      <c r="X7" s="21" t="s">
        <v>190</v>
      </c>
    </row>
    <row r="8" spans="1:24" ht="13.5" thickBot="1">
      <c r="A8" s="31" t="s">
        <v>39</v>
      </c>
      <c r="B8" s="30" t="s">
        <v>108</v>
      </c>
      <c r="C8" s="30" t="s">
        <v>2</v>
      </c>
      <c r="D8" s="30" t="s">
        <v>4</v>
      </c>
      <c r="E8" s="30" t="s">
        <v>72</v>
      </c>
      <c r="F8" s="30" t="s">
        <v>98</v>
      </c>
      <c r="G8" s="30" t="s">
        <v>188</v>
      </c>
      <c r="H8" s="30" t="s">
        <v>7</v>
      </c>
      <c r="I8" s="30" t="s">
        <v>6</v>
      </c>
      <c r="J8" s="30" t="s">
        <v>107</v>
      </c>
      <c r="K8" s="30" t="s">
        <v>193</v>
      </c>
      <c r="L8" s="30" t="s">
        <v>5</v>
      </c>
      <c r="M8" s="360"/>
      <c r="N8" s="31" t="s">
        <v>39</v>
      </c>
      <c r="O8" s="30" t="s">
        <v>4</v>
      </c>
      <c r="P8" s="125" t="s">
        <v>81</v>
      </c>
      <c r="Q8" s="232" t="s">
        <v>71</v>
      </c>
      <c r="R8" s="30" t="s">
        <v>74</v>
      </c>
      <c r="S8" s="254" t="s">
        <v>4</v>
      </c>
      <c r="T8" s="232" t="s">
        <v>8</v>
      </c>
      <c r="U8" s="30" t="s">
        <v>9</v>
      </c>
      <c r="V8" s="30" t="s">
        <v>189</v>
      </c>
      <c r="W8" s="30" t="s">
        <v>10</v>
      </c>
      <c r="X8" s="30" t="s">
        <v>191</v>
      </c>
    </row>
    <row r="9" spans="1:24" s="5" customFormat="1" ht="12.75">
      <c r="A9" s="72" t="s">
        <v>13</v>
      </c>
      <c r="B9" s="38">
        <f aca="true" t="shared" si="0" ref="B9:H9">SUM(B11:B38)</f>
        <v>309939073.7399999</v>
      </c>
      <c r="C9" s="38">
        <f t="shared" si="0"/>
        <v>113280038.43</v>
      </c>
      <c r="D9" s="38">
        <f t="shared" si="0"/>
        <v>10208097.989999998</v>
      </c>
      <c r="E9" s="38">
        <f t="shared" si="0"/>
        <v>225097.79</v>
      </c>
      <c r="F9" s="38">
        <f t="shared" si="0"/>
        <v>3289475.2800000003</v>
      </c>
      <c r="G9" s="38">
        <f t="shared" si="0"/>
        <v>30386.37</v>
      </c>
      <c r="H9" s="38">
        <f t="shared" si="0"/>
        <v>6663138.55</v>
      </c>
      <c r="I9" s="38">
        <f>SUM(I11:I38)</f>
        <v>126860765.35</v>
      </c>
      <c r="J9" s="38">
        <f>SUM(J11:J38)</f>
        <v>116794380.59</v>
      </c>
      <c r="K9" s="38">
        <f>SUM(K11:K38)</f>
        <v>1646646.44</v>
      </c>
      <c r="L9" s="38">
        <f>SUM(L11:L38)</f>
        <v>4076708.5100000002</v>
      </c>
      <c r="M9" s="38">
        <f>SUM(M11:M38)</f>
        <v>4343029.81</v>
      </c>
      <c r="N9" s="72" t="s">
        <v>13</v>
      </c>
      <c r="O9" s="38">
        <f aca="true" t="shared" si="1" ref="O9:T9">SUM(O11:O38)</f>
        <v>685634.6599999999</v>
      </c>
      <c r="P9" s="38">
        <f t="shared" si="1"/>
        <v>5614155.63</v>
      </c>
      <c r="Q9" s="38">
        <f t="shared" si="1"/>
        <v>7396884.620000001</v>
      </c>
      <c r="R9" s="38">
        <f t="shared" si="1"/>
        <v>36432946.050000004</v>
      </c>
      <c r="S9" s="38">
        <f t="shared" si="1"/>
        <v>26650.8</v>
      </c>
      <c r="T9" s="38">
        <f t="shared" si="1"/>
        <v>2336835.22</v>
      </c>
      <c r="U9" s="38">
        <f>SUM(U11:U38)</f>
        <v>2668896.99</v>
      </c>
      <c r="V9" s="38">
        <f>SUM(V11:V38)</f>
        <v>1773507.83</v>
      </c>
      <c r="W9" s="38">
        <f>SUM(W11:W38)</f>
        <v>4428168</v>
      </c>
      <c r="X9" s="38">
        <f>SUM(X11:X38)</f>
        <v>1023411.77</v>
      </c>
    </row>
    <row r="10" spans="1:24" ht="12.75">
      <c r="A10" s="26"/>
      <c r="B10" s="22"/>
      <c r="C10" s="22"/>
      <c r="D10" s="51"/>
      <c r="E10" s="22"/>
      <c r="F10" s="22"/>
      <c r="G10" s="22"/>
      <c r="H10" s="22"/>
      <c r="I10" s="22"/>
      <c r="J10" s="22"/>
      <c r="K10" s="22"/>
      <c r="L10" s="22"/>
      <c r="M10" s="22"/>
      <c r="N10" s="26"/>
      <c r="O10" s="22"/>
      <c r="U10" s="22"/>
      <c r="V10" s="248"/>
      <c r="W10" s="22"/>
      <c r="X10" s="22"/>
    </row>
    <row r="11" spans="1:24" ht="12.75">
      <c r="A11" s="26" t="s">
        <v>14</v>
      </c>
      <c r="B11" s="22">
        <f>+C11+D11+I11+SUM(O11:T11)+U11+W11</f>
        <v>5457721.22</v>
      </c>
      <c r="C11" s="51">
        <v>2225890.96</v>
      </c>
      <c r="D11" s="51">
        <f>SUM(E11:H11)</f>
        <v>180793.61</v>
      </c>
      <c r="E11" s="51">
        <v>45437.05</v>
      </c>
      <c r="F11" s="51">
        <v>135356.56</v>
      </c>
      <c r="G11" s="51">
        <v>0</v>
      </c>
      <c r="H11" s="22">
        <v>0</v>
      </c>
      <c r="I11" s="51">
        <f>SUM(J11:M11)</f>
        <v>1775091.79</v>
      </c>
      <c r="J11" s="51">
        <v>1517023.26</v>
      </c>
      <c r="K11" s="51">
        <v>0</v>
      </c>
      <c r="L11" s="51">
        <v>56666.05</v>
      </c>
      <c r="M11" s="51">
        <v>201402.48</v>
      </c>
      <c r="N11" s="26" t="s">
        <v>14</v>
      </c>
      <c r="O11" s="51">
        <v>1205.84</v>
      </c>
      <c r="P11" s="22">
        <v>130000</v>
      </c>
      <c r="Q11" s="22">
        <v>170280.7</v>
      </c>
      <c r="R11" s="22">
        <v>863100</v>
      </c>
      <c r="S11" s="51">
        <v>0</v>
      </c>
      <c r="T11" s="22">
        <v>6880.51</v>
      </c>
      <c r="U11" s="51">
        <v>104477.81</v>
      </c>
      <c r="V11" s="51">
        <v>0</v>
      </c>
      <c r="W11" s="51">
        <v>0</v>
      </c>
      <c r="X11" s="51">
        <v>0</v>
      </c>
    </row>
    <row r="12" spans="1:24" ht="12.75">
      <c r="A12" s="26" t="s">
        <v>15</v>
      </c>
      <c r="B12" s="22">
        <f>+C12+D12+I12+SUM(O12:T12)+U12+W12</f>
        <v>21182565</v>
      </c>
      <c r="C12" s="51">
        <v>6996309</v>
      </c>
      <c r="D12" s="51">
        <f>SUM(E12:H12)</f>
        <v>1436674</v>
      </c>
      <c r="E12" s="51">
        <v>22740</v>
      </c>
      <c r="F12" s="51">
        <v>0</v>
      </c>
      <c r="G12" s="51">
        <v>4930</v>
      </c>
      <c r="H12" s="22">
        <v>1409004</v>
      </c>
      <c r="I12" s="51">
        <f>SUM(J12:M12)</f>
        <v>7505841</v>
      </c>
      <c r="J12" s="51">
        <v>7028876</v>
      </c>
      <c r="K12" s="51">
        <v>0</v>
      </c>
      <c r="L12" s="51">
        <v>354960</v>
      </c>
      <c r="M12" s="51">
        <v>122005</v>
      </c>
      <c r="N12" s="26" t="s">
        <v>15</v>
      </c>
      <c r="O12" s="51">
        <v>147900</v>
      </c>
      <c r="P12" s="22">
        <v>453789</v>
      </c>
      <c r="Q12" s="22">
        <v>516934</v>
      </c>
      <c r="R12" s="22">
        <v>4024694</v>
      </c>
      <c r="S12" s="51">
        <v>0</v>
      </c>
      <c r="T12" s="22">
        <v>31353</v>
      </c>
      <c r="U12" s="51">
        <v>69071</v>
      </c>
      <c r="V12" s="51">
        <v>0</v>
      </c>
      <c r="W12" s="51">
        <v>0</v>
      </c>
      <c r="X12" s="51">
        <v>0</v>
      </c>
    </row>
    <row r="13" spans="1:24" s="102" customFormat="1" ht="12.75">
      <c r="A13" s="60" t="s">
        <v>16</v>
      </c>
      <c r="B13" s="51">
        <f>+C13+D13+I13+SUM(O13:T13)+U13+W13</f>
        <v>33937719.339999996</v>
      </c>
      <c r="C13" s="51">
        <v>11299306.09</v>
      </c>
      <c r="D13" s="51">
        <f>SUM(E13:H13)</f>
        <v>879291.58</v>
      </c>
      <c r="E13" s="51">
        <v>0</v>
      </c>
      <c r="F13" s="51">
        <v>0</v>
      </c>
      <c r="G13" s="51">
        <v>0</v>
      </c>
      <c r="H13" s="22">
        <v>879291.58</v>
      </c>
      <c r="I13" s="51">
        <f>SUM(J13:M13)</f>
        <v>15652324.66</v>
      </c>
      <c r="J13" s="51">
        <v>14588749.46</v>
      </c>
      <c r="K13" s="51">
        <v>163562.59</v>
      </c>
      <c r="L13" s="51">
        <v>0</v>
      </c>
      <c r="M13" s="51">
        <v>900012.61</v>
      </c>
      <c r="N13" s="60" t="s">
        <v>16</v>
      </c>
      <c r="O13" s="51">
        <v>45986.57</v>
      </c>
      <c r="P13" s="51">
        <v>0</v>
      </c>
      <c r="Q13" s="51">
        <v>0</v>
      </c>
      <c r="R13" s="51">
        <v>5632718.36</v>
      </c>
      <c r="S13" s="51">
        <v>0</v>
      </c>
      <c r="T13" s="51">
        <v>428092.08</v>
      </c>
      <c r="U13" s="92">
        <v>0</v>
      </c>
      <c r="V13" s="51">
        <v>0</v>
      </c>
      <c r="W13" s="51">
        <v>0</v>
      </c>
      <c r="X13" s="92">
        <v>0</v>
      </c>
    </row>
    <row r="14" spans="1:24" ht="12.75">
      <c r="A14" s="23" t="s">
        <v>17</v>
      </c>
      <c r="B14" s="22">
        <f>+C14+D14+I14+SUM(O14:T14)+U14+W14</f>
        <v>34657166.75</v>
      </c>
      <c r="C14" s="51">
        <v>14747279</v>
      </c>
      <c r="D14" s="51">
        <f>SUM(E14:H14)</f>
        <v>851070.75</v>
      </c>
      <c r="E14" s="41">
        <v>148372</v>
      </c>
      <c r="F14" s="51">
        <v>0</v>
      </c>
      <c r="G14" s="51">
        <v>0</v>
      </c>
      <c r="H14" s="22">
        <v>702698.75</v>
      </c>
      <c r="I14" s="51">
        <f>SUM(J14:M14)</f>
        <v>14340825</v>
      </c>
      <c r="J14" s="51">
        <v>13292047</v>
      </c>
      <c r="K14" s="51">
        <v>0</v>
      </c>
      <c r="L14" s="51">
        <v>710575</v>
      </c>
      <c r="M14" s="51">
        <v>338203</v>
      </c>
      <c r="N14" s="23" t="s">
        <v>17</v>
      </c>
      <c r="O14" s="41">
        <v>94642</v>
      </c>
      <c r="P14" s="22">
        <v>69384</v>
      </c>
      <c r="Q14" s="22">
        <v>1083154</v>
      </c>
      <c r="R14" s="22">
        <v>3327395</v>
      </c>
      <c r="S14" s="51">
        <v>0</v>
      </c>
      <c r="T14" s="22">
        <v>69090</v>
      </c>
      <c r="U14" s="51">
        <v>74327</v>
      </c>
      <c r="V14" s="51">
        <v>1642725</v>
      </c>
      <c r="W14" s="51">
        <v>0</v>
      </c>
      <c r="X14" s="51">
        <v>0</v>
      </c>
    </row>
    <row r="15" spans="1:24" ht="12.75">
      <c r="A15" s="23" t="s">
        <v>18</v>
      </c>
      <c r="B15" s="22">
        <f>+C15+D15+I15+SUM(O15:T15)+U15+W15</f>
        <v>5278399.469999999</v>
      </c>
      <c r="C15" s="51">
        <v>2231955.28</v>
      </c>
      <c r="D15" s="51">
        <f>SUM(E15:H15)</f>
        <v>59962.5</v>
      </c>
      <c r="E15" s="51">
        <v>0</v>
      </c>
      <c r="F15" s="51">
        <v>0</v>
      </c>
      <c r="G15" s="51">
        <v>0</v>
      </c>
      <c r="H15" s="22">
        <v>59962.5</v>
      </c>
      <c r="I15" s="51">
        <f>SUM(J15:M15)</f>
        <v>1951151.24</v>
      </c>
      <c r="J15" s="51">
        <v>1569654.73</v>
      </c>
      <c r="K15" s="51">
        <v>231621</v>
      </c>
      <c r="L15" s="51">
        <v>87605.3</v>
      </c>
      <c r="M15" s="51">
        <v>62270.21</v>
      </c>
      <c r="N15" s="23" t="s">
        <v>18</v>
      </c>
      <c r="O15" s="51">
        <v>0</v>
      </c>
      <c r="P15" s="22">
        <v>166959</v>
      </c>
      <c r="Q15" s="22">
        <v>170764.09</v>
      </c>
      <c r="R15" s="22">
        <v>621846.16</v>
      </c>
      <c r="S15" s="51">
        <v>0</v>
      </c>
      <c r="T15" s="22">
        <v>17924.69</v>
      </c>
      <c r="U15" s="51">
        <v>57836.51</v>
      </c>
      <c r="V15" s="51">
        <v>0</v>
      </c>
      <c r="W15" s="51">
        <v>0</v>
      </c>
      <c r="X15" s="51">
        <v>0</v>
      </c>
    </row>
    <row r="16" spans="1:24" ht="12.75">
      <c r="A16" s="23"/>
      <c r="B16" s="22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3"/>
      <c r="O16" s="51"/>
      <c r="P16" s="22"/>
      <c r="Q16" s="22"/>
      <c r="R16" s="22"/>
      <c r="S16" s="22"/>
      <c r="T16" s="22"/>
      <c r="U16" s="51"/>
      <c r="V16" s="248"/>
      <c r="W16" s="51"/>
      <c r="X16" s="51"/>
    </row>
    <row r="17" spans="1:24" ht="12.75">
      <c r="A17" s="23" t="s">
        <v>19</v>
      </c>
      <c r="B17" s="22">
        <f>+C17+D17+I17+SUM(O17:T17)+U17+W17</f>
        <v>2196036.39</v>
      </c>
      <c r="C17" s="51">
        <v>880237.52</v>
      </c>
      <c r="D17" s="51">
        <f>SUM(E17:H17)</f>
        <v>51794.14</v>
      </c>
      <c r="E17" s="51">
        <v>0</v>
      </c>
      <c r="F17" s="51">
        <v>0</v>
      </c>
      <c r="G17" s="51">
        <v>2000</v>
      </c>
      <c r="H17" s="22">
        <v>49794.14</v>
      </c>
      <c r="I17" s="51">
        <f>SUM(J17:M17)</f>
        <v>910154.23</v>
      </c>
      <c r="J17" s="51">
        <v>826685.75</v>
      </c>
      <c r="K17" s="51">
        <v>0</v>
      </c>
      <c r="L17" s="51">
        <v>49542.41</v>
      </c>
      <c r="M17" s="51">
        <v>33926.07</v>
      </c>
      <c r="N17" s="23" t="s">
        <v>19</v>
      </c>
      <c r="O17" s="51">
        <v>1671.58</v>
      </c>
      <c r="P17" s="51">
        <v>58842</v>
      </c>
      <c r="Q17" s="22">
        <v>62297.42</v>
      </c>
      <c r="R17" s="22">
        <v>166629.82</v>
      </c>
      <c r="S17" s="51">
        <v>0</v>
      </c>
      <c r="T17" s="22">
        <v>18712.36</v>
      </c>
      <c r="U17" s="51">
        <v>45697.32</v>
      </c>
      <c r="V17" s="51">
        <v>26678.34</v>
      </c>
      <c r="W17" s="51">
        <v>0</v>
      </c>
      <c r="X17" s="51">
        <v>0</v>
      </c>
    </row>
    <row r="18" spans="1:24" ht="12.75">
      <c r="A18" s="23" t="s">
        <v>20</v>
      </c>
      <c r="B18" s="22">
        <f>+C18+D18+I18+SUM(O18:T18)+U18+W18</f>
        <v>6387855.13</v>
      </c>
      <c r="C18" s="51">
        <v>2705718.94</v>
      </c>
      <c r="D18" s="51">
        <f>SUM(E18:H18)</f>
        <v>21450.98</v>
      </c>
      <c r="E18" s="51">
        <v>0</v>
      </c>
      <c r="F18" s="51">
        <v>0</v>
      </c>
      <c r="G18" s="51">
        <v>0</v>
      </c>
      <c r="H18" s="22">
        <v>21450.98</v>
      </c>
      <c r="I18" s="51">
        <f>SUM(J18:M18)</f>
        <v>2321071.21</v>
      </c>
      <c r="J18" s="51">
        <v>2088814.72</v>
      </c>
      <c r="K18" s="51">
        <v>0</v>
      </c>
      <c r="L18" s="51">
        <v>95481.34</v>
      </c>
      <c r="M18" s="51">
        <v>136775.15</v>
      </c>
      <c r="N18" s="23" t="s">
        <v>20</v>
      </c>
      <c r="O18" s="51">
        <v>447</v>
      </c>
      <c r="P18" s="22">
        <v>189159.18</v>
      </c>
      <c r="Q18" s="22">
        <v>196903.96</v>
      </c>
      <c r="R18" s="22">
        <v>883296.44</v>
      </c>
      <c r="S18" s="41">
        <v>3130.16</v>
      </c>
      <c r="T18" s="22">
        <v>36849.26</v>
      </c>
      <c r="U18" s="51">
        <v>29828</v>
      </c>
      <c r="V18" s="51">
        <v>0</v>
      </c>
      <c r="W18" s="51">
        <v>0</v>
      </c>
      <c r="X18" s="51">
        <v>0</v>
      </c>
    </row>
    <row r="19" spans="1:24" ht="12.75">
      <c r="A19" s="23" t="s">
        <v>21</v>
      </c>
      <c r="B19" s="22">
        <f>+C19+D19+I19+SUM(O19:T19)+U19+W19</f>
        <v>5967795.27</v>
      </c>
      <c r="C19" s="51">
        <v>2349072.56</v>
      </c>
      <c r="D19" s="51">
        <f>SUM(E19:H19)</f>
        <v>64154.82</v>
      </c>
      <c r="E19" s="51">
        <v>2460</v>
      </c>
      <c r="F19" s="51">
        <v>0</v>
      </c>
      <c r="G19" s="51">
        <v>0</v>
      </c>
      <c r="H19" s="22">
        <v>61694.82</v>
      </c>
      <c r="I19" s="51">
        <f>SUM(J19:M19)</f>
        <v>2561713.57</v>
      </c>
      <c r="J19" s="51">
        <v>2217270.27</v>
      </c>
      <c r="K19" s="51">
        <v>0</v>
      </c>
      <c r="L19" s="51">
        <v>148535.19</v>
      </c>
      <c r="M19" s="51">
        <v>195908.11</v>
      </c>
      <c r="N19" s="23" t="s">
        <v>21</v>
      </c>
      <c r="O19" s="51">
        <v>15227.08</v>
      </c>
      <c r="P19" s="22">
        <v>171775</v>
      </c>
      <c r="Q19" s="22">
        <v>174662.03</v>
      </c>
      <c r="R19" s="22">
        <v>284017.09</v>
      </c>
      <c r="S19" s="51">
        <v>0</v>
      </c>
      <c r="T19" s="22">
        <v>10803.38</v>
      </c>
      <c r="U19" s="51">
        <v>88421.73999999999</v>
      </c>
      <c r="V19" s="51">
        <v>0</v>
      </c>
      <c r="W19" s="51">
        <v>247948</v>
      </c>
      <c r="X19" s="51">
        <v>0</v>
      </c>
    </row>
    <row r="20" spans="1:24" ht="12.75">
      <c r="A20" s="23" t="s">
        <v>22</v>
      </c>
      <c r="B20" s="22">
        <f>+C20+D20+I20+SUM(O20:T20)+U20+W20</f>
        <v>10107653.39</v>
      </c>
      <c r="C20" s="51">
        <v>3687354.61</v>
      </c>
      <c r="D20" s="51">
        <f>SUM(E20:H20)</f>
        <v>105419.78</v>
      </c>
      <c r="E20" s="51">
        <v>0</v>
      </c>
      <c r="F20" s="51">
        <v>0</v>
      </c>
      <c r="G20" s="51">
        <v>0</v>
      </c>
      <c r="H20" s="22">
        <v>105419.78</v>
      </c>
      <c r="I20" s="51">
        <f>SUM(J20:M20)</f>
        <v>4624207.79</v>
      </c>
      <c r="J20" s="51">
        <v>3347751.1</v>
      </c>
      <c r="K20" s="51">
        <v>524055.32</v>
      </c>
      <c r="L20" s="51">
        <v>235607.9</v>
      </c>
      <c r="M20" s="51">
        <v>516793.47</v>
      </c>
      <c r="N20" s="23" t="s">
        <v>22</v>
      </c>
      <c r="O20" s="41">
        <v>16264.98</v>
      </c>
      <c r="P20" s="22">
        <v>524735.38</v>
      </c>
      <c r="Q20" s="22">
        <v>260327.47</v>
      </c>
      <c r="R20" s="22">
        <v>769199.12</v>
      </c>
      <c r="S20" s="51">
        <v>0</v>
      </c>
      <c r="T20" s="22">
        <v>64506.26</v>
      </c>
      <c r="U20" s="51">
        <v>55638</v>
      </c>
      <c r="V20" s="51">
        <v>0</v>
      </c>
      <c r="W20" s="51">
        <v>0</v>
      </c>
      <c r="X20" s="51">
        <v>0</v>
      </c>
    </row>
    <row r="21" spans="1:24" ht="12.75">
      <c r="A21" s="23" t="s">
        <v>23</v>
      </c>
      <c r="B21" s="22">
        <f>+C21+D21+I21+SUM(O21:T21)+U21+W21</f>
        <v>2236688.24</v>
      </c>
      <c r="C21" s="51">
        <v>790113</v>
      </c>
      <c r="D21" s="51">
        <f>SUM(E21:H21)</f>
        <v>36407</v>
      </c>
      <c r="E21" s="51">
        <v>0</v>
      </c>
      <c r="F21" s="51">
        <v>0</v>
      </c>
      <c r="G21" s="51">
        <v>0</v>
      </c>
      <c r="H21" s="22">
        <v>36407</v>
      </c>
      <c r="I21" s="51">
        <f>SUM(J21:M21)</f>
        <v>917990</v>
      </c>
      <c r="J21" s="51">
        <v>769476</v>
      </c>
      <c r="K21" s="51">
        <v>74552</v>
      </c>
      <c r="L21" s="51">
        <v>0</v>
      </c>
      <c r="M21" s="51">
        <v>73962</v>
      </c>
      <c r="N21" s="23" t="s">
        <v>23</v>
      </c>
      <c r="O21" s="51">
        <v>9896</v>
      </c>
      <c r="P21" s="22">
        <v>54851.94</v>
      </c>
      <c r="Q21" s="22">
        <v>60212.39</v>
      </c>
      <c r="R21" s="51">
        <v>339744.67</v>
      </c>
      <c r="S21" s="51">
        <v>0</v>
      </c>
      <c r="T21" s="51">
        <v>0</v>
      </c>
      <c r="U21" s="51">
        <v>27473.24</v>
      </c>
      <c r="V21" s="51">
        <v>2210</v>
      </c>
      <c r="W21" s="51">
        <v>0</v>
      </c>
      <c r="X21" s="51">
        <v>0</v>
      </c>
    </row>
    <row r="22" spans="1:24" ht="12.75">
      <c r="A22" s="23"/>
      <c r="B22" s="22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248"/>
      <c r="N22" s="23"/>
      <c r="O22" s="51"/>
      <c r="P22" s="22"/>
      <c r="Q22" s="22"/>
      <c r="R22" s="22"/>
      <c r="S22" s="22"/>
      <c r="T22" s="22"/>
      <c r="U22" s="51"/>
      <c r="V22" s="248"/>
      <c r="W22" s="248"/>
      <c r="X22" s="51"/>
    </row>
    <row r="23" spans="1:24" ht="12.75">
      <c r="A23" s="23" t="s">
        <v>24</v>
      </c>
      <c r="B23" s="22">
        <f>+C23+D23+I23+SUM(O23:T23)+U23+W23</f>
        <v>10623921.92</v>
      </c>
      <c r="C23" s="51">
        <v>3833832.12</v>
      </c>
      <c r="D23" s="51">
        <f>SUM(E23:H23)</f>
        <v>153545.43</v>
      </c>
      <c r="E23" s="51">
        <v>0</v>
      </c>
      <c r="F23" s="41">
        <v>129085.79</v>
      </c>
      <c r="G23" s="41">
        <v>1056.37</v>
      </c>
      <c r="H23" s="22">
        <v>23403.27</v>
      </c>
      <c r="I23" s="51">
        <f>SUM(J23:M23)</f>
        <v>3436814.5799999996</v>
      </c>
      <c r="J23" s="51">
        <v>3160856.84</v>
      </c>
      <c r="K23" s="51">
        <v>0</v>
      </c>
      <c r="L23" s="51">
        <v>139763.21</v>
      </c>
      <c r="M23" s="51">
        <v>136194.53</v>
      </c>
      <c r="N23" s="23" t="s">
        <v>24</v>
      </c>
      <c r="O23" s="51">
        <v>5017.5</v>
      </c>
      <c r="P23" s="22">
        <v>247185</v>
      </c>
      <c r="Q23" s="22">
        <v>245359.07</v>
      </c>
      <c r="R23" s="22">
        <v>1840542.25</v>
      </c>
      <c r="S23" s="51">
        <v>0</v>
      </c>
      <c r="T23" s="22">
        <v>703897.97</v>
      </c>
      <c r="U23" s="248">
        <v>157728</v>
      </c>
      <c r="V23" s="51">
        <v>0</v>
      </c>
      <c r="W23" s="51">
        <v>0</v>
      </c>
      <c r="X23" s="51">
        <v>0</v>
      </c>
    </row>
    <row r="24" spans="1:24" ht="12.75">
      <c r="A24" s="23" t="s">
        <v>25</v>
      </c>
      <c r="B24" s="22">
        <f>+C24+D24+I24+SUM(O24:T24)+U24+W24</f>
        <v>2671697</v>
      </c>
      <c r="C24" s="51">
        <v>1097250</v>
      </c>
      <c r="D24" s="51">
        <f>SUM(E24:H24)</f>
        <v>59502</v>
      </c>
      <c r="E24" s="51">
        <v>0</v>
      </c>
      <c r="F24" s="51">
        <v>0</v>
      </c>
      <c r="G24" s="51">
        <v>9900</v>
      </c>
      <c r="H24" s="22">
        <v>49602</v>
      </c>
      <c r="I24" s="51">
        <f>SUM(J24:M24)</f>
        <v>918634</v>
      </c>
      <c r="J24" s="51">
        <v>847454</v>
      </c>
      <c r="K24" s="51">
        <v>0</v>
      </c>
      <c r="L24" s="51">
        <v>17802</v>
      </c>
      <c r="M24" s="51">
        <v>53378</v>
      </c>
      <c r="N24" s="23" t="s">
        <v>25</v>
      </c>
      <c r="O24" s="51">
        <v>21723</v>
      </c>
      <c r="P24" s="22">
        <v>79167</v>
      </c>
      <c r="Q24" s="22">
        <v>81946</v>
      </c>
      <c r="R24" s="22">
        <v>283257</v>
      </c>
      <c r="S24" s="51">
        <v>0</v>
      </c>
      <c r="T24" s="22">
        <v>44608</v>
      </c>
      <c r="U24" s="51">
        <v>85610</v>
      </c>
      <c r="V24" s="51">
        <v>0</v>
      </c>
      <c r="W24" s="51">
        <v>0</v>
      </c>
      <c r="X24" s="51">
        <v>0</v>
      </c>
    </row>
    <row r="25" spans="1:24" ht="12.75">
      <c r="A25" s="23" t="s">
        <v>26</v>
      </c>
      <c r="B25" s="22">
        <f>+C25+D25+I25+SUM(O25:T25)+U25+W25</f>
        <v>14315281</v>
      </c>
      <c r="C25" s="51">
        <v>5137954</v>
      </c>
      <c r="D25" s="51">
        <f>SUM(E25:H25)</f>
        <v>328553</v>
      </c>
      <c r="E25" s="51">
        <v>0</v>
      </c>
      <c r="F25" s="51">
        <v>0</v>
      </c>
      <c r="G25" s="51">
        <v>6000</v>
      </c>
      <c r="H25" s="22">
        <v>322553</v>
      </c>
      <c r="I25" s="51">
        <f>SUM(J25:M25)</f>
        <v>6767569</v>
      </c>
      <c r="J25" s="51">
        <v>6316174</v>
      </c>
      <c r="K25" s="51">
        <v>0</v>
      </c>
      <c r="L25" s="51">
        <v>0</v>
      </c>
      <c r="M25" s="51">
        <v>451395</v>
      </c>
      <c r="N25" s="23" t="s">
        <v>26</v>
      </c>
      <c r="O25" s="51">
        <v>27696</v>
      </c>
      <c r="P25" s="22">
        <v>202997</v>
      </c>
      <c r="Q25" s="22">
        <v>393137</v>
      </c>
      <c r="R25" s="22">
        <v>1185858</v>
      </c>
      <c r="S25" s="51">
        <v>396</v>
      </c>
      <c r="T25" s="51">
        <v>0</v>
      </c>
      <c r="U25" s="51">
        <v>271121</v>
      </c>
      <c r="V25" s="51">
        <v>0</v>
      </c>
      <c r="W25" s="51">
        <v>0</v>
      </c>
      <c r="X25" s="51">
        <v>0</v>
      </c>
    </row>
    <row r="26" spans="1:24" ht="12.75">
      <c r="A26" s="23" t="s">
        <v>27</v>
      </c>
      <c r="B26" s="22">
        <f>+C26+D26+I26+SUM(O26:T26)+U26+W26</f>
        <v>11689063</v>
      </c>
      <c r="C26" s="51">
        <v>4163133</v>
      </c>
      <c r="D26" s="51">
        <f>SUM(E26:H26)</f>
        <v>399778</v>
      </c>
      <c r="E26" s="51">
        <v>0</v>
      </c>
      <c r="F26" s="51">
        <v>0</v>
      </c>
      <c r="G26" s="51">
        <v>0</v>
      </c>
      <c r="H26" s="22">
        <v>399778</v>
      </c>
      <c r="I26" s="51">
        <f>SUM(J26:M26)</f>
        <v>4178448</v>
      </c>
      <c r="J26" s="51">
        <v>4113979</v>
      </c>
      <c r="K26" s="51">
        <v>0</v>
      </c>
      <c r="L26" s="51">
        <v>0</v>
      </c>
      <c r="M26" s="51">
        <v>64469</v>
      </c>
      <c r="N26" s="23" t="s">
        <v>27</v>
      </c>
      <c r="O26" s="51">
        <v>78683</v>
      </c>
      <c r="P26" s="51">
        <v>282679</v>
      </c>
      <c r="Q26" s="51">
        <v>296573</v>
      </c>
      <c r="R26" s="51">
        <v>2112156</v>
      </c>
      <c r="S26" s="51">
        <v>0</v>
      </c>
      <c r="T26" s="22">
        <v>170000</v>
      </c>
      <c r="U26" s="51">
        <v>7613</v>
      </c>
      <c r="V26" s="51">
        <v>0</v>
      </c>
      <c r="W26" s="51">
        <v>0</v>
      </c>
      <c r="X26" s="51">
        <v>0</v>
      </c>
    </row>
    <row r="27" spans="1:24" ht="12.75">
      <c r="A27" s="23" t="s">
        <v>28</v>
      </c>
      <c r="B27" s="22">
        <f>+C27+D27+I27+SUM(O27:T27)+U27+W27</f>
        <v>1333554.4100000001</v>
      </c>
      <c r="C27" s="51">
        <v>478424.79</v>
      </c>
      <c r="D27" s="51">
        <f>SUM(E27:H27)</f>
        <v>47665.5</v>
      </c>
      <c r="E27" s="51">
        <v>0</v>
      </c>
      <c r="F27" s="51">
        <v>0</v>
      </c>
      <c r="G27" s="51">
        <v>0</v>
      </c>
      <c r="H27" s="22">
        <v>47665.5</v>
      </c>
      <c r="I27" s="51">
        <f>SUM(J27:M27)</f>
        <v>578698</v>
      </c>
      <c r="J27" s="51">
        <v>402550.56</v>
      </c>
      <c r="K27" s="51">
        <v>0</v>
      </c>
      <c r="L27" s="51">
        <v>0</v>
      </c>
      <c r="M27" s="51">
        <v>176147.44</v>
      </c>
      <c r="N27" s="23" t="s">
        <v>28</v>
      </c>
      <c r="O27" s="51">
        <v>0</v>
      </c>
      <c r="P27" s="51">
        <v>0</v>
      </c>
      <c r="Q27" s="22">
        <v>30242.54</v>
      </c>
      <c r="R27" s="51">
        <v>0</v>
      </c>
      <c r="S27" s="51">
        <v>6367.32</v>
      </c>
      <c r="T27" s="22">
        <v>34583.62</v>
      </c>
      <c r="U27" s="51">
        <v>157572.64</v>
      </c>
      <c r="V27" s="51">
        <v>0</v>
      </c>
      <c r="W27" s="51">
        <v>0</v>
      </c>
      <c r="X27" s="51">
        <v>0</v>
      </c>
    </row>
    <row r="28" spans="1:24" ht="12.75">
      <c r="A28" s="23"/>
      <c r="B28" s="22"/>
      <c r="C28" s="51"/>
      <c r="D28" s="51"/>
      <c r="E28" s="51"/>
      <c r="F28" s="51"/>
      <c r="G28" s="51"/>
      <c r="H28" s="51"/>
      <c r="I28" s="51"/>
      <c r="J28" s="248"/>
      <c r="K28" s="51"/>
      <c r="L28" s="248"/>
      <c r="M28" s="51"/>
      <c r="N28" s="23"/>
      <c r="O28" s="51"/>
      <c r="P28" s="22"/>
      <c r="Q28" s="22"/>
      <c r="R28" s="22"/>
      <c r="S28" s="22"/>
      <c r="T28" s="22"/>
      <c r="U28" s="51"/>
      <c r="V28" s="248"/>
      <c r="W28" s="51"/>
      <c r="X28" s="51"/>
    </row>
    <row r="29" spans="1:24" ht="12.75">
      <c r="A29" s="74" t="s">
        <v>148</v>
      </c>
      <c r="B29" s="22">
        <f>+C29+D29+I29+SUM(O29:T29)+U29+W29</f>
        <v>43567750.06</v>
      </c>
      <c r="C29" s="51">
        <v>18260588.53</v>
      </c>
      <c r="D29" s="51">
        <f>SUM(E29:H29)</f>
        <v>1035413.24</v>
      </c>
      <c r="E29" s="51">
        <v>0</v>
      </c>
      <c r="F29" s="51">
        <v>872015.16</v>
      </c>
      <c r="G29" s="51">
        <v>0</v>
      </c>
      <c r="H29" s="22">
        <v>163398.08</v>
      </c>
      <c r="I29" s="51">
        <f>SUM(J29:M29)</f>
        <v>15728863.08</v>
      </c>
      <c r="J29" s="51">
        <v>14105049</v>
      </c>
      <c r="K29" s="51">
        <v>0</v>
      </c>
      <c r="L29" s="51">
        <v>1537039.36</v>
      </c>
      <c r="M29" s="51">
        <v>86774.72</v>
      </c>
      <c r="N29" s="74" t="s">
        <v>148</v>
      </c>
      <c r="O29" s="51">
        <v>117632.18</v>
      </c>
      <c r="P29" s="22">
        <v>841475</v>
      </c>
      <c r="Q29" s="22">
        <v>1347682.17</v>
      </c>
      <c r="R29" s="22">
        <v>5889176.61</v>
      </c>
      <c r="S29" s="51">
        <v>0</v>
      </c>
      <c r="T29" s="22">
        <v>134884.43</v>
      </c>
      <c r="U29" s="51">
        <v>212034.82</v>
      </c>
      <c r="V29" s="51">
        <v>0</v>
      </c>
      <c r="W29" s="51">
        <v>0</v>
      </c>
      <c r="X29" s="51">
        <v>1023411.77</v>
      </c>
    </row>
    <row r="30" spans="1:24" ht="12.75">
      <c r="A30" s="23" t="s">
        <v>29</v>
      </c>
      <c r="B30" s="22">
        <f>+C30+D30+I30+SUM(O30:T30)+U30+W30</f>
        <v>67037868.3</v>
      </c>
      <c r="C30" s="51">
        <v>22202334</v>
      </c>
      <c r="D30" s="51">
        <f>SUM(E30:H30)</f>
        <v>1994971</v>
      </c>
      <c r="E30" s="51">
        <v>0</v>
      </c>
      <c r="F30" s="51">
        <v>0</v>
      </c>
      <c r="G30" s="51">
        <v>0</v>
      </c>
      <c r="H30" s="22">
        <v>1994971</v>
      </c>
      <c r="I30" s="51">
        <f>SUM(J30:M30)</f>
        <v>28969367</v>
      </c>
      <c r="J30" s="51">
        <v>28869157</v>
      </c>
      <c r="K30" s="51">
        <v>0</v>
      </c>
      <c r="L30" s="51">
        <v>0</v>
      </c>
      <c r="M30" s="51">
        <v>100210</v>
      </c>
      <c r="N30" s="23" t="s">
        <v>29</v>
      </c>
      <c r="O30" s="51">
        <v>0</v>
      </c>
      <c r="P30" s="22">
        <v>1593947</v>
      </c>
      <c r="Q30" s="22">
        <v>1566932</v>
      </c>
      <c r="R30" s="22">
        <v>5696173</v>
      </c>
      <c r="S30" s="51">
        <v>0</v>
      </c>
      <c r="T30" s="22">
        <v>159109</v>
      </c>
      <c r="U30" s="51">
        <v>674815.3</v>
      </c>
      <c r="V30" s="51">
        <v>0</v>
      </c>
      <c r="W30" s="51">
        <v>4180220</v>
      </c>
      <c r="X30" s="51">
        <v>0</v>
      </c>
    </row>
    <row r="31" spans="1:24" ht="12.75">
      <c r="A31" s="23" t="s">
        <v>30</v>
      </c>
      <c r="B31" s="22">
        <f>+C31+D31+I31+SUM(O31:T31)+U31+W31</f>
        <v>2237782.7600000002</v>
      </c>
      <c r="C31" s="51">
        <v>0</v>
      </c>
      <c r="D31" s="51">
        <f>SUM(E31:H31)</f>
        <v>2172968.34</v>
      </c>
      <c r="E31" s="51">
        <v>0</v>
      </c>
      <c r="F31" s="51">
        <v>2153017.77</v>
      </c>
      <c r="G31" s="51">
        <v>0</v>
      </c>
      <c r="H31" s="22">
        <v>19950.57</v>
      </c>
      <c r="I31" s="51">
        <f>SUM(J31:M31)</f>
        <v>40613.66</v>
      </c>
      <c r="J31" s="51">
        <v>133.47</v>
      </c>
      <c r="K31" s="51">
        <v>0</v>
      </c>
      <c r="L31" s="51">
        <v>0</v>
      </c>
      <c r="M31" s="51">
        <v>40480.19</v>
      </c>
      <c r="N31" s="23" t="s">
        <v>30</v>
      </c>
      <c r="O31" s="51">
        <v>1174.16</v>
      </c>
      <c r="P31" s="51">
        <v>0</v>
      </c>
      <c r="Q31" s="51">
        <v>0</v>
      </c>
      <c r="R31" s="51">
        <v>0</v>
      </c>
      <c r="S31" s="51">
        <v>0</v>
      </c>
      <c r="T31" s="22">
        <v>708.79</v>
      </c>
      <c r="U31" s="51">
        <v>22317.81</v>
      </c>
      <c r="V31" s="51">
        <v>0</v>
      </c>
      <c r="W31" s="51">
        <v>0</v>
      </c>
      <c r="X31" s="51">
        <v>0</v>
      </c>
    </row>
    <row r="32" spans="1:24" ht="12.75">
      <c r="A32" s="23" t="s">
        <v>31</v>
      </c>
      <c r="B32" s="22">
        <f>+C32+D32+I32+SUM(O32:T32)+U32+W32</f>
        <v>5975070.52</v>
      </c>
      <c r="C32" s="51">
        <v>2387672.02</v>
      </c>
      <c r="D32" s="51">
        <f>SUM(E32:H32)</f>
        <v>47166.92</v>
      </c>
      <c r="E32" s="51">
        <v>4521.73</v>
      </c>
      <c r="F32" s="51">
        <v>0</v>
      </c>
      <c r="G32" s="51">
        <v>0</v>
      </c>
      <c r="H32" s="22">
        <v>42645.19</v>
      </c>
      <c r="I32" s="51">
        <f>SUM(J32:M32)</f>
        <v>2453125.76</v>
      </c>
      <c r="J32" s="51">
        <v>2205338.14</v>
      </c>
      <c r="K32" s="51">
        <v>0</v>
      </c>
      <c r="L32" s="51">
        <v>137052.82</v>
      </c>
      <c r="M32" s="51">
        <v>110734.8</v>
      </c>
      <c r="N32" s="23" t="s">
        <v>31</v>
      </c>
      <c r="O32" s="51">
        <v>20671.11</v>
      </c>
      <c r="P32" s="22">
        <v>137316.07</v>
      </c>
      <c r="Q32" s="22">
        <v>172346.75</v>
      </c>
      <c r="R32" s="22">
        <v>494544.36</v>
      </c>
      <c r="S32" s="22">
        <v>1800</v>
      </c>
      <c r="T32" s="22">
        <v>229545.63</v>
      </c>
      <c r="U32" s="51">
        <v>30881.9</v>
      </c>
      <c r="V32" s="51">
        <v>101894.49</v>
      </c>
      <c r="W32" s="51">
        <v>0</v>
      </c>
      <c r="X32" s="51">
        <v>0</v>
      </c>
    </row>
    <row r="33" spans="1:24" ht="12.75">
      <c r="A33" s="23" t="s">
        <v>32</v>
      </c>
      <c r="B33" s="22">
        <f>+C33+D33+I33+SUM(O33:T33)+U33+W33</f>
        <v>1516145.1400000001</v>
      </c>
      <c r="C33" s="51">
        <v>505194.96</v>
      </c>
      <c r="D33" s="51">
        <f>SUM(E33:H33)</f>
        <v>19868.35</v>
      </c>
      <c r="E33" s="51">
        <v>0</v>
      </c>
      <c r="F33" s="51">
        <v>0</v>
      </c>
      <c r="G33" s="51">
        <v>0</v>
      </c>
      <c r="H33" s="22">
        <v>19868.35</v>
      </c>
      <c r="I33" s="51">
        <f>SUM(J33:M33)</f>
        <v>760320.68</v>
      </c>
      <c r="J33" s="51">
        <v>667544.17</v>
      </c>
      <c r="K33" s="51">
        <v>37682.36</v>
      </c>
      <c r="L33" s="51">
        <v>42521.74</v>
      </c>
      <c r="M33" s="51">
        <v>12572.41</v>
      </c>
      <c r="N33" s="23" t="s">
        <v>32</v>
      </c>
      <c r="O33" s="51">
        <v>1446.88</v>
      </c>
      <c r="P33" s="22">
        <v>34593.45</v>
      </c>
      <c r="Q33" s="22">
        <v>37112.82</v>
      </c>
      <c r="R33" s="22">
        <v>108288.38</v>
      </c>
      <c r="S33" s="51">
        <v>0</v>
      </c>
      <c r="T33" s="22">
        <v>5959.64</v>
      </c>
      <c r="U33" s="51">
        <v>43359.979999999996</v>
      </c>
      <c r="V33" s="51">
        <v>0</v>
      </c>
      <c r="W33" s="51">
        <v>0</v>
      </c>
      <c r="X33" s="51">
        <v>0</v>
      </c>
    </row>
    <row r="34" spans="1:24" ht="12.75">
      <c r="A34" s="23"/>
      <c r="B34" s="22"/>
      <c r="C34" s="51"/>
      <c r="D34" s="51"/>
      <c r="E34" s="51"/>
      <c r="F34" s="51"/>
      <c r="G34" s="51"/>
      <c r="H34" s="51"/>
      <c r="I34" s="51"/>
      <c r="J34" s="248"/>
      <c r="K34" s="51"/>
      <c r="L34" s="248"/>
      <c r="M34" s="51"/>
      <c r="N34" s="23"/>
      <c r="O34" s="51"/>
      <c r="P34" s="22"/>
      <c r="Q34" s="22"/>
      <c r="R34" s="22"/>
      <c r="S34" s="22"/>
      <c r="T34" s="22"/>
      <c r="U34" s="51"/>
      <c r="V34" s="248"/>
      <c r="W34" s="51"/>
      <c r="X34" s="51"/>
    </row>
    <row r="35" spans="1:24" ht="12.75">
      <c r="A35" s="23" t="s">
        <v>33</v>
      </c>
      <c r="B35" s="22">
        <f>+C35+D35+I35+SUM(O35:T35)+U35+W35</f>
        <v>1653904.51</v>
      </c>
      <c r="C35" s="51">
        <v>520274.04</v>
      </c>
      <c r="D35" s="51">
        <f>SUM(E35:H35)</f>
        <v>43841.3</v>
      </c>
      <c r="E35" s="51">
        <v>0</v>
      </c>
      <c r="F35" s="51">
        <v>0</v>
      </c>
      <c r="G35" s="51">
        <v>2500</v>
      </c>
      <c r="H35" s="22">
        <v>41341.3</v>
      </c>
      <c r="I35" s="51">
        <f>SUM(J35:M35)</f>
        <v>774870.63</v>
      </c>
      <c r="J35" s="51">
        <v>718839.34</v>
      </c>
      <c r="K35" s="51">
        <v>0</v>
      </c>
      <c r="L35" s="51">
        <v>53623.16</v>
      </c>
      <c r="M35" s="51">
        <v>2408.13</v>
      </c>
      <c r="N35" s="23" t="s">
        <v>33</v>
      </c>
      <c r="O35" s="51">
        <v>0</v>
      </c>
      <c r="P35" s="22">
        <v>32902</v>
      </c>
      <c r="Q35" s="22">
        <v>38664.69</v>
      </c>
      <c r="R35" s="22">
        <v>214112.59</v>
      </c>
      <c r="S35" s="22">
        <v>444.58</v>
      </c>
      <c r="T35" s="22">
        <v>19515.68</v>
      </c>
      <c r="U35" s="51">
        <v>9279</v>
      </c>
      <c r="V35" s="248">
        <v>0</v>
      </c>
      <c r="W35" s="51">
        <v>0</v>
      </c>
      <c r="X35" s="51">
        <v>0</v>
      </c>
    </row>
    <row r="36" spans="1:24" ht="12.75">
      <c r="A36" s="23" t="s">
        <v>34</v>
      </c>
      <c r="B36" s="22">
        <f>+C36+D36+I36+SUM(O36:T36)+U36+W36</f>
        <v>10361209.76</v>
      </c>
      <c r="C36" s="51">
        <v>3618520.86</v>
      </c>
      <c r="D36" s="51">
        <f>SUM(E36:H36)</f>
        <v>152864.03</v>
      </c>
      <c r="E36" s="51">
        <v>0</v>
      </c>
      <c r="F36" s="51">
        <v>0</v>
      </c>
      <c r="G36" s="51">
        <v>0</v>
      </c>
      <c r="H36" s="22">
        <v>152864.03</v>
      </c>
      <c r="I36" s="51">
        <f>SUM(J36:M36)</f>
        <v>4982466</v>
      </c>
      <c r="J36" s="51">
        <v>4112541.67</v>
      </c>
      <c r="K36" s="51">
        <v>535810</v>
      </c>
      <c r="L36" s="51">
        <v>160737.11</v>
      </c>
      <c r="M36" s="51">
        <v>173377.22</v>
      </c>
      <c r="N36" s="23" t="s">
        <v>34</v>
      </c>
      <c r="O36" s="51">
        <v>15160.76</v>
      </c>
      <c r="P36" s="22">
        <v>240781.89</v>
      </c>
      <c r="Q36" s="22">
        <v>261169.2</v>
      </c>
      <c r="R36" s="22">
        <v>824205.59</v>
      </c>
      <c r="S36" s="22">
        <v>14512.74</v>
      </c>
      <c r="T36" s="22">
        <v>12373.1</v>
      </c>
      <c r="U36" s="51">
        <v>239155.59</v>
      </c>
      <c r="V36" s="248">
        <v>0</v>
      </c>
      <c r="W36" s="51">
        <v>0</v>
      </c>
      <c r="X36" s="51">
        <v>0</v>
      </c>
    </row>
    <row r="37" spans="1:24" ht="12.75">
      <c r="A37" s="23" t="s">
        <v>35</v>
      </c>
      <c r="B37" s="22">
        <f>+C37+D37+I37+SUM(O37:T37)+U37+W37</f>
        <v>7050965.140000001</v>
      </c>
      <c r="C37" s="51">
        <v>2247158.5</v>
      </c>
      <c r="D37" s="51">
        <f>SUM(E37:H37)</f>
        <v>60982.1</v>
      </c>
      <c r="E37" s="51">
        <v>1567.01</v>
      </c>
      <c r="F37" s="51">
        <v>0</v>
      </c>
      <c r="G37" s="51">
        <v>4000</v>
      </c>
      <c r="H37" s="22">
        <v>55415.09</v>
      </c>
      <c r="I37" s="51">
        <f>SUM(J37:M37)</f>
        <v>3538201.21</v>
      </c>
      <c r="J37" s="51">
        <v>3043572.65</v>
      </c>
      <c r="K37" s="51">
        <v>0</v>
      </c>
      <c r="L37" s="51">
        <v>176966.93</v>
      </c>
      <c r="M37" s="51">
        <v>317661.63</v>
      </c>
      <c r="N37" s="23" t="s">
        <v>35</v>
      </c>
      <c r="O37" s="51">
        <v>62465.2</v>
      </c>
      <c r="P37" s="22">
        <v>101616.72</v>
      </c>
      <c r="Q37" s="22">
        <v>163111.37</v>
      </c>
      <c r="R37" s="22">
        <v>677592.54</v>
      </c>
      <c r="S37" s="51">
        <v>0</v>
      </c>
      <c r="T37" s="22">
        <v>12222.17</v>
      </c>
      <c r="U37" s="51">
        <v>187615.33000000002</v>
      </c>
      <c r="V37" s="248">
        <v>0</v>
      </c>
      <c r="W37" s="51">
        <v>0</v>
      </c>
      <c r="X37" s="51">
        <v>0</v>
      </c>
    </row>
    <row r="38" spans="1:24" ht="12.75">
      <c r="A38" s="34" t="s">
        <v>36</v>
      </c>
      <c r="B38" s="34">
        <f>+C38+D38+I38+SUM(O38:T38)+U38+W38</f>
        <v>2495260.0199999996</v>
      </c>
      <c r="C38" s="55">
        <v>914464.65</v>
      </c>
      <c r="D38" s="55">
        <f>SUM(E38:H38)</f>
        <v>3959.62</v>
      </c>
      <c r="E38" s="55">
        <v>0</v>
      </c>
      <c r="F38" s="55">
        <v>0</v>
      </c>
      <c r="G38" s="55">
        <v>0</v>
      </c>
      <c r="H38" s="34">
        <v>3959.62</v>
      </c>
      <c r="I38" s="55">
        <f>SUM(J38:M38)</f>
        <v>1172403.2599999998</v>
      </c>
      <c r="J38" s="55">
        <v>984842.46</v>
      </c>
      <c r="K38" s="55">
        <v>79363.17</v>
      </c>
      <c r="L38" s="55">
        <v>72228.99</v>
      </c>
      <c r="M38" s="55">
        <v>35968.64</v>
      </c>
      <c r="N38" s="34" t="s">
        <v>36</v>
      </c>
      <c r="O38" s="55">
        <v>723.82</v>
      </c>
      <c r="P38" s="34">
        <v>0</v>
      </c>
      <c r="Q38" s="34">
        <v>67071.95</v>
      </c>
      <c r="R38" s="34">
        <v>194399.07</v>
      </c>
      <c r="S38" s="55">
        <v>0</v>
      </c>
      <c r="T38" s="34">
        <v>125215.65</v>
      </c>
      <c r="U38" s="55">
        <v>17022</v>
      </c>
      <c r="V38" s="255">
        <v>0</v>
      </c>
      <c r="W38" s="55">
        <v>0</v>
      </c>
      <c r="X38" s="55">
        <v>0</v>
      </c>
    </row>
    <row r="39" spans="1:24" ht="12.75">
      <c r="A39" s="199"/>
      <c r="B39" s="199"/>
      <c r="C39" s="248"/>
      <c r="D39" s="248"/>
      <c r="E39" s="248"/>
      <c r="F39" s="248"/>
      <c r="G39" s="248"/>
      <c r="H39" s="248"/>
      <c r="I39" s="157"/>
      <c r="J39" s="248"/>
      <c r="K39" s="248"/>
      <c r="L39" s="248"/>
      <c r="M39" s="248"/>
      <c r="N39" s="248"/>
      <c r="O39" s="248"/>
      <c r="P39" s="248"/>
      <c r="Q39" s="248"/>
      <c r="R39" s="248"/>
      <c r="T39" s="248"/>
      <c r="U39" s="248"/>
      <c r="V39" s="248"/>
      <c r="W39" s="248"/>
      <c r="X39" s="248"/>
    </row>
    <row r="40" spans="1:24" ht="12.75">
      <c r="A40" s="199"/>
      <c r="B40" s="199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8"/>
      <c r="Q40" s="248"/>
      <c r="R40" s="248"/>
      <c r="T40" s="248"/>
      <c r="U40" s="246"/>
      <c r="V40" s="246"/>
      <c r="W40" s="246"/>
      <c r="X40" s="246"/>
    </row>
    <row r="41" spans="1:24" ht="12.75">
      <c r="A41" s="199"/>
      <c r="B41" s="19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U41" s="18"/>
      <c r="V41" s="18"/>
      <c r="W41" s="18"/>
      <c r="X41" s="18"/>
    </row>
    <row r="42" spans="1:24" s="102" customFormat="1" ht="12.75">
      <c r="A42" s="60"/>
      <c r="B42" s="20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00"/>
      <c r="Q42" s="200"/>
      <c r="R42" s="200"/>
      <c r="S42" s="246"/>
      <c r="T42" s="200"/>
      <c r="U42" s="18"/>
      <c r="V42" s="18"/>
      <c r="W42" s="18"/>
      <c r="X42" s="200"/>
    </row>
    <row r="43" spans="1:24" ht="12.75">
      <c r="A43" s="199"/>
      <c r="B43" s="199"/>
      <c r="C43" s="18"/>
      <c r="D43" s="18"/>
      <c r="E43" s="18"/>
      <c r="F43" s="18"/>
      <c r="G43" s="18"/>
      <c r="H43" s="18"/>
      <c r="I43" s="19"/>
      <c r="J43" s="18"/>
      <c r="K43" s="18"/>
      <c r="L43" s="18"/>
      <c r="M43" s="18"/>
      <c r="N43" s="18"/>
      <c r="O43" s="18"/>
      <c r="U43" s="18"/>
      <c r="V43" s="18"/>
      <c r="W43" s="18"/>
      <c r="X43" s="18"/>
    </row>
    <row r="44" spans="1:13" ht="12.75">
      <c r="A44" s="199"/>
      <c r="B44" s="199"/>
      <c r="C44" s="199"/>
      <c r="D44" s="199"/>
      <c r="E44" s="199"/>
      <c r="F44" s="199"/>
      <c r="G44" s="199"/>
      <c r="H44" s="199"/>
      <c r="I44" s="202"/>
      <c r="J44" s="199"/>
      <c r="K44" s="199"/>
      <c r="L44" s="199"/>
      <c r="M44" s="199"/>
    </row>
    <row r="45" spans="1:13" ht="12.75">
      <c r="A45" s="199"/>
      <c r="B45" s="199"/>
      <c r="C45" s="199"/>
      <c r="D45" s="199"/>
      <c r="E45" s="199"/>
      <c r="F45" s="199"/>
      <c r="G45" s="199"/>
      <c r="H45" s="199"/>
      <c r="I45" s="202"/>
      <c r="J45" s="199"/>
      <c r="K45" s="199"/>
      <c r="L45" s="199"/>
      <c r="M45" s="199"/>
    </row>
    <row r="46" spans="1:13" ht="12.75">
      <c r="A46" s="199"/>
      <c r="B46" s="199"/>
      <c r="C46" s="199"/>
      <c r="D46" s="199"/>
      <c r="E46" s="199"/>
      <c r="F46" s="199"/>
      <c r="G46" s="199"/>
      <c r="H46" s="199"/>
      <c r="I46" s="202"/>
      <c r="J46" s="199"/>
      <c r="K46" s="199"/>
      <c r="L46" s="199"/>
      <c r="M46" s="199"/>
    </row>
    <row r="47" spans="1:13" ht="12.75">
      <c r="A47" s="199"/>
      <c r="B47" s="199"/>
      <c r="C47" s="199"/>
      <c r="D47" s="199"/>
      <c r="E47" s="199"/>
      <c r="F47" s="199"/>
      <c r="G47" s="199"/>
      <c r="H47" s="199"/>
      <c r="I47" s="202"/>
      <c r="J47" s="199"/>
      <c r="K47" s="199"/>
      <c r="L47" s="199"/>
      <c r="M47" s="199"/>
    </row>
    <row r="48" spans="1:13" ht="12.75">
      <c r="A48" s="199"/>
      <c r="B48" s="199"/>
      <c r="C48" s="199"/>
      <c r="D48" s="199"/>
      <c r="E48" s="199"/>
      <c r="F48" s="199"/>
      <c r="G48" s="199"/>
      <c r="H48" s="199"/>
      <c r="I48" s="202"/>
      <c r="J48" s="199"/>
      <c r="K48" s="199"/>
      <c r="L48" s="199"/>
      <c r="M48" s="199"/>
    </row>
    <row r="49" spans="1:13" ht="12.75">
      <c r="A49" s="199"/>
      <c r="B49" s="199"/>
      <c r="C49" s="199"/>
      <c r="D49" s="199"/>
      <c r="E49" s="199"/>
      <c r="F49" s="199"/>
      <c r="G49" s="199"/>
      <c r="H49" s="199"/>
      <c r="I49" s="202"/>
      <c r="J49" s="199"/>
      <c r="K49" s="199"/>
      <c r="L49" s="199"/>
      <c r="M49" s="199"/>
    </row>
    <row r="50" spans="1:13" ht="12.75">
      <c r="A50" s="199"/>
      <c r="B50" s="199"/>
      <c r="C50" s="199"/>
      <c r="D50" s="199"/>
      <c r="E50" s="199"/>
      <c r="F50" s="199"/>
      <c r="G50" s="199"/>
      <c r="H50" s="199"/>
      <c r="I50" s="202"/>
      <c r="J50" s="199"/>
      <c r="K50" s="199"/>
      <c r="L50" s="199"/>
      <c r="M50" s="199"/>
    </row>
    <row r="51" spans="1:13" ht="12.75">
      <c r="A51" s="199"/>
      <c r="B51" s="199"/>
      <c r="C51" s="199"/>
      <c r="D51" s="199"/>
      <c r="E51" s="199"/>
      <c r="F51" s="199"/>
      <c r="G51" s="199"/>
      <c r="H51" s="199"/>
      <c r="I51" s="202"/>
      <c r="J51" s="199"/>
      <c r="K51" s="199"/>
      <c r="L51" s="199"/>
      <c r="M51" s="199"/>
    </row>
    <row r="52" spans="1:13" ht="12.75">
      <c r="A52" s="199"/>
      <c r="B52" s="199"/>
      <c r="C52" s="199"/>
      <c r="D52" s="199"/>
      <c r="E52" s="199"/>
      <c r="F52" s="199"/>
      <c r="G52" s="199"/>
      <c r="H52" s="199"/>
      <c r="I52" s="202"/>
      <c r="J52" s="199"/>
      <c r="K52" s="199"/>
      <c r="L52" s="199"/>
      <c r="M52" s="199"/>
    </row>
    <row r="53" spans="1:13" ht="12.75">
      <c r="A53" s="199"/>
      <c r="B53" s="199"/>
      <c r="C53" s="199"/>
      <c r="D53" s="199"/>
      <c r="E53" s="199"/>
      <c r="F53" s="199"/>
      <c r="G53" s="199"/>
      <c r="H53" s="199"/>
      <c r="I53" s="202"/>
      <c r="J53" s="199"/>
      <c r="K53" s="199"/>
      <c r="L53" s="199"/>
      <c r="M53" s="199"/>
    </row>
    <row r="54" spans="1:13" ht="12.75">
      <c r="A54" s="199"/>
      <c r="B54" s="199"/>
      <c r="C54" s="199"/>
      <c r="D54" s="199"/>
      <c r="E54" s="199"/>
      <c r="F54" s="199"/>
      <c r="G54" s="199"/>
      <c r="H54" s="199"/>
      <c r="I54" s="202"/>
      <c r="J54" s="199"/>
      <c r="K54" s="199"/>
      <c r="L54" s="199"/>
      <c r="M54" s="199"/>
    </row>
    <row r="55" spans="1:13" ht="12.75">
      <c r="A55" s="199"/>
      <c r="B55" s="199"/>
      <c r="C55" s="199"/>
      <c r="D55" s="199"/>
      <c r="E55" s="199"/>
      <c r="F55" s="199"/>
      <c r="G55" s="199"/>
      <c r="H55" s="199"/>
      <c r="I55" s="202"/>
      <c r="J55" s="199"/>
      <c r="K55" s="199"/>
      <c r="L55" s="199"/>
      <c r="M55" s="199"/>
    </row>
  </sheetData>
  <sheetProtection password="CAF5" sheet="1"/>
  <mergeCells count="8">
    <mergeCell ref="M6:M8"/>
    <mergeCell ref="A1:M1"/>
    <mergeCell ref="N3:X3"/>
    <mergeCell ref="N1:X1"/>
    <mergeCell ref="D5:H5"/>
    <mergeCell ref="I5:M5"/>
    <mergeCell ref="O5:T5"/>
    <mergeCell ref="A3:M3"/>
  </mergeCells>
  <printOptions horizontalCentered="1"/>
  <pageMargins left="0.19" right="0.17" top="0.87" bottom="0.82" header="0.67" footer="0.5"/>
  <pageSetup fitToWidth="2" horizontalDpi="600" verticalDpi="600" orientation="landscape" scale="80" r:id="rId1"/>
  <headerFooter scaleWithDoc="0" alignWithMargins="0">
    <oddFooter>&amp;L&amp;"Arial,Italic"MSDE - LFRO     10 / 2011
&amp;C&amp;"Arial,Regular"- &amp;P -&amp;"MS Sans Serif,Regular"
&amp;R&amp;"Arial,Italic"Selected Financial Data - Part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18.57421875" style="0" customWidth="1"/>
    <col min="2" max="2" width="15.00390625" style="202" bestFit="1" customWidth="1"/>
    <col min="3" max="3" width="14.00390625" style="202" bestFit="1" customWidth="1"/>
    <col min="4" max="4" width="16.00390625" style="202" bestFit="1" customWidth="1"/>
    <col min="5" max="5" width="14.00390625" style="202" bestFit="1" customWidth="1"/>
    <col min="6" max="6" width="16.00390625" style="202" bestFit="1" customWidth="1"/>
    <col min="7" max="7" width="13.421875" style="202" customWidth="1"/>
    <col min="8" max="8" width="12.00390625" style="202" customWidth="1"/>
    <col min="9" max="9" width="17.28125" style="202" customWidth="1"/>
    <col min="10" max="10" width="16.28125" style="202" customWidth="1"/>
    <col min="11" max="11" width="13.140625" style="202" customWidth="1"/>
    <col min="12" max="15" width="9.140625" style="202" customWidth="1"/>
  </cols>
  <sheetData>
    <row r="1" spans="1:15" ht="12.75">
      <c r="A1" s="331" t="s">
        <v>143</v>
      </c>
      <c r="B1" s="331"/>
      <c r="C1" s="331"/>
      <c r="D1" s="331"/>
      <c r="E1" s="331"/>
      <c r="F1" s="331"/>
      <c r="G1" s="331"/>
      <c r="H1" s="331"/>
      <c r="I1" s="331"/>
      <c r="J1" s="331"/>
      <c r="K1" s="157"/>
      <c r="L1" s="157"/>
      <c r="M1" s="157"/>
      <c r="N1" s="157"/>
      <c r="O1" s="157"/>
    </row>
    <row r="2" spans="1:10" ht="12.75">
      <c r="A2" s="39"/>
      <c r="B2" s="43"/>
      <c r="C2" s="39"/>
      <c r="D2" s="39"/>
      <c r="E2" s="39"/>
      <c r="F2" s="39"/>
      <c r="G2" s="39"/>
      <c r="H2" s="39"/>
      <c r="I2" s="39"/>
      <c r="J2" s="39"/>
    </row>
    <row r="3" spans="1:15" s="1" customFormat="1" ht="12.75">
      <c r="A3" s="315" t="s">
        <v>289</v>
      </c>
      <c r="B3" s="315"/>
      <c r="C3" s="315"/>
      <c r="D3" s="315"/>
      <c r="E3" s="315"/>
      <c r="F3" s="315"/>
      <c r="G3" s="315"/>
      <c r="H3" s="315"/>
      <c r="I3" s="315"/>
      <c r="J3" s="315"/>
      <c r="K3" s="201"/>
      <c r="L3" s="201"/>
      <c r="M3" s="201"/>
      <c r="N3" s="201"/>
      <c r="O3" s="201"/>
    </row>
    <row r="4" spans="1:10" ht="13.5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3.5" thickTop="1">
      <c r="A5" s="44"/>
      <c r="B5" s="44"/>
      <c r="C5" s="44"/>
      <c r="D5" s="44"/>
      <c r="E5" s="44"/>
      <c r="F5" s="44"/>
      <c r="G5" s="362" t="s">
        <v>89</v>
      </c>
      <c r="H5" s="362"/>
      <c r="I5" s="362"/>
      <c r="J5" s="362"/>
    </row>
    <row r="6" spans="1:10" ht="12.75" customHeight="1">
      <c r="A6" s="46" t="s">
        <v>37</v>
      </c>
      <c r="B6" s="47" t="s">
        <v>172</v>
      </c>
      <c r="C6" s="47" t="s">
        <v>0</v>
      </c>
      <c r="D6" s="44"/>
      <c r="E6" s="47" t="s">
        <v>5</v>
      </c>
      <c r="F6" s="44"/>
      <c r="H6" s="363" t="s">
        <v>204</v>
      </c>
      <c r="I6" s="363" t="s">
        <v>202</v>
      </c>
      <c r="J6" s="363" t="s">
        <v>203</v>
      </c>
    </row>
    <row r="7" spans="1:10" ht="12.75" customHeight="1">
      <c r="A7" s="46" t="s">
        <v>38</v>
      </c>
      <c r="B7" s="47" t="s">
        <v>95</v>
      </c>
      <c r="C7" s="44" t="s">
        <v>170</v>
      </c>
      <c r="D7" s="47" t="s">
        <v>3</v>
      </c>
      <c r="E7" s="44" t="s">
        <v>1</v>
      </c>
      <c r="F7" s="44" t="s">
        <v>7</v>
      </c>
      <c r="G7" s="44"/>
      <c r="H7" s="364"/>
      <c r="I7" s="364"/>
      <c r="J7" s="364"/>
    </row>
    <row r="8" spans="1:10" ht="13.5" thickBot="1">
      <c r="A8" s="48" t="s">
        <v>39</v>
      </c>
      <c r="B8" s="49" t="s">
        <v>96</v>
      </c>
      <c r="C8" s="29" t="s">
        <v>171</v>
      </c>
      <c r="D8" s="29" t="s">
        <v>169</v>
      </c>
      <c r="E8" s="50" t="s">
        <v>6</v>
      </c>
      <c r="F8" s="50" t="s">
        <v>8</v>
      </c>
      <c r="G8" s="29" t="s">
        <v>94</v>
      </c>
      <c r="H8" s="365"/>
      <c r="I8" s="365"/>
      <c r="J8" s="365"/>
    </row>
    <row r="9" spans="1:15" s="10" customFormat="1" ht="12.75">
      <c r="A9" s="32" t="s">
        <v>13</v>
      </c>
      <c r="B9" s="38">
        <f aca="true" t="shared" si="0" ref="B9:J9">SUM(B11:B38)</f>
        <v>1003548990.26</v>
      </c>
      <c r="C9" s="38">
        <f t="shared" si="0"/>
        <v>9587079.389999999</v>
      </c>
      <c r="D9" s="38">
        <f t="shared" si="0"/>
        <v>738505388.4799999</v>
      </c>
      <c r="E9" s="38">
        <f t="shared" si="0"/>
        <v>12231157.66</v>
      </c>
      <c r="F9" s="38">
        <f t="shared" si="0"/>
        <v>93377854.69000001</v>
      </c>
      <c r="G9" s="38">
        <f t="shared" si="0"/>
        <v>149847510.04</v>
      </c>
      <c r="H9" s="38">
        <f t="shared" si="0"/>
        <v>3603172.86</v>
      </c>
      <c r="I9" s="38">
        <f>SUM(I11:I38)</f>
        <v>115939853.65</v>
      </c>
      <c r="J9" s="38">
        <f t="shared" si="0"/>
        <v>30304483.53</v>
      </c>
      <c r="K9" s="233"/>
      <c r="L9" s="233"/>
      <c r="M9" s="233"/>
      <c r="N9" s="233"/>
      <c r="O9" s="233"/>
    </row>
    <row r="10" spans="1:15" ht="12.75">
      <c r="A10" s="46"/>
      <c r="B10" s="22"/>
      <c r="C10" s="22"/>
      <c r="D10" s="22"/>
      <c r="E10" s="22"/>
      <c r="F10" s="22"/>
      <c r="G10" s="22"/>
      <c r="H10" s="22"/>
      <c r="I10" s="22"/>
      <c r="J10" s="22"/>
      <c r="M10" s="199"/>
      <c r="N10" s="199"/>
      <c r="O10" s="199"/>
    </row>
    <row r="11" spans="1:15" ht="12.75">
      <c r="A11" s="46" t="s">
        <v>14</v>
      </c>
      <c r="B11" s="51">
        <f>SUM(C11:G11)</f>
        <v>4125244.2199999997</v>
      </c>
      <c r="C11" s="51">
        <v>0</v>
      </c>
      <c r="D11" s="51">
        <v>0</v>
      </c>
      <c r="E11" s="51">
        <v>0</v>
      </c>
      <c r="F11" s="51">
        <v>3524313.84</v>
      </c>
      <c r="G11" s="51">
        <f>SUM(H11:J11)</f>
        <v>600930.38</v>
      </c>
      <c r="H11" s="51">
        <v>134101.98</v>
      </c>
      <c r="I11" s="51">
        <v>31699.79</v>
      </c>
      <c r="J11" s="51">
        <v>435128.61</v>
      </c>
      <c r="K11" s="234"/>
      <c r="M11" s="199"/>
      <c r="N11" s="199"/>
      <c r="O11" s="199"/>
    </row>
    <row r="12" spans="1:15" ht="12.75">
      <c r="A12" s="46" t="s">
        <v>15</v>
      </c>
      <c r="B12" s="51">
        <f aca="true" t="shared" si="1" ref="B12:B38">SUM(C12:G12)</f>
        <v>102298970</v>
      </c>
      <c r="C12" s="51">
        <v>0</v>
      </c>
      <c r="D12" s="51">
        <v>92058346</v>
      </c>
      <c r="E12" s="51">
        <v>6903566</v>
      </c>
      <c r="F12" s="51">
        <v>0</v>
      </c>
      <c r="G12" s="51">
        <f>SUM(H12:J12)</f>
        <v>3337058</v>
      </c>
      <c r="H12" s="51">
        <v>0</v>
      </c>
      <c r="I12" s="51">
        <v>3337058</v>
      </c>
      <c r="J12" s="51">
        <v>0</v>
      </c>
      <c r="M12" s="199"/>
      <c r="N12" s="199"/>
      <c r="O12" s="199"/>
    </row>
    <row r="13" spans="1:15" ht="12.75">
      <c r="A13" s="52" t="s">
        <v>16</v>
      </c>
      <c r="B13" s="51">
        <f t="shared" si="1"/>
        <v>53394938.55</v>
      </c>
      <c r="C13" s="51">
        <v>0</v>
      </c>
      <c r="D13" s="51">
        <v>8982976.53</v>
      </c>
      <c r="E13" s="51">
        <v>0</v>
      </c>
      <c r="F13" s="51">
        <v>44411962.019999996</v>
      </c>
      <c r="G13" s="51">
        <f>SUM(H13:J13)</f>
        <v>0</v>
      </c>
      <c r="H13" s="51">
        <v>0</v>
      </c>
      <c r="I13" s="51">
        <v>0</v>
      </c>
      <c r="J13" s="51">
        <v>0</v>
      </c>
      <c r="M13" s="199"/>
      <c r="N13" s="199"/>
      <c r="O13" s="199"/>
    </row>
    <row r="14" spans="1:15" ht="12.75">
      <c r="A14" s="52" t="s">
        <v>17</v>
      </c>
      <c r="B14" s="51">
        <f t="shared" si="1"/>
        <v>108572316</v>
      </c>
      <c r="C14" s="51">
        <v>0</v>
      </c>
      <c r="D14" s="51">
        <v>106789975</v>
      </c>
      <c r="E14" s="51">
        <v>0</v>
      </c>
      <c r="F14" s="51">
        <v>0</v>
      </c>
      <c r="G14" s="51">
        <f>SUM(H14:J14)</f>
        <v>1782341</v>
      </c>
      <c r="H14" s="51">
        <v>0</v>
      </c>
      <c r="I14" s="51">
        <v>1782341</v>
      </c>
      <c r="J14" s="51">
        <v>0</v>
      </c>
      <c r="M14" s="199"/>
      <c r="N14" s="199"/>
      <c r="O14" s="199"/>
    </row>
    <row r="15" spans="1:15" ht="12.75">
      <c r="A15" s="52" t="s">
        <v>18</v>
      </c>
      <c r="B15" s="51">
        <f t="shared" si="1"/>
        <v>11704737.88</v>
      </c>
      <c r="C15" s="51">
        <v>0</v>
      </c>
      <c r="D15" s="51">
        <v>0</v>
      </c>
      <c r="E15" s="51">
        <v>0</v>
      </c>
      <c r="F15" s="51">
        <v>0</v>
      </c>
      <c r="G15" s="51">
        <f>SUM(H15:J15)</f>
        <v>11704737.88</v>
      </c>
      <c r="H15" s="51">
        <v>0</v>
      </c>
      <c r="I15" s="22">
        <v>11704737.88</v>
      </c>
      <c r="J15" s="51">
        <v>0</v>
      </c>
      <c r="M15" s="199"/>
      <c r="N15" s="199"/>
      <c r="O15" s="199"/>
    </row>
    <row r="16" spans="1:15" ht="12.75">
      <c r="A16" s="52"/>
      <c r="B16" s="51"/>
      <c r="C16" s="245"/>
      <c r="D16" s="51"/>
      <c r="E16" s="51"/>
      <c r="F16" s="51"/>
      <c r="G16" s="51"/>
      <c r="H16" s="51"/>
      <c r="I16" s="51"/>
      <c r="J16" s="51"/>
      <c r="M16" s="199"/>
      <c r="N16" s="199"/>
      <c r="O16" s="199"/>
    </row>
    <row r="17" spans="1:15" ht="12.75">
      <c r="A17" s="52" t="s">
        <v>19</v>
      </c>
      <c r="B17" s="51">
        <f t="shared" si="1"/>
        <v>142123.39</v>
      </c>
      <c r="C17" s="51">
        <v>0</v>
      </c>
      <c r="D17" s="51">
        <v>0</v>
      </c>
      <c r="E17" s="51">
        <v>0</v>
      </c>
      <c r="F17" s="51">
        <v>0</v>
      </c>
      <c r="G17" s="51">
        <f>SUM(H17:J17)</f>
        <v>142123.39</v>
      </c>
      <c r="H17" s="51">
        <v>39660.53</v>
      </c>
      <c r="I17" s="51">
        <v>5662.86</v>
      </c>
      <c r="J17" s="51">
        <v>96800</v>
      </c>
      <c r="M17" s="199"/>
      <c r="N17" s="199"/>
      <c r="O17" s="199"/>
    </row>
    <row r="18" spans="1:15" ht="12.75">
      <c r="A18" s="52" t="s">
        <v>20</v>
      </c>
      <c r="B18" s="51">
        <f t="shared" si="1"/>
        <v>13434855.54</v>
      </c>
      <c r="C18" s="51">
        <v>0</v>
      </c>
      <c r="D18" s="51">
        <v>11414106.97</v>
      </c>
      <c r="E18" s="51">
        <v>1439765.1</v>
      </c>
      <c r="F18" s="51">
        <v>239043.53</v>
      </c>
      <c r="G18" s="51">
        <f>SUM(H18:J18)</f>
        <v>341939.94</v>
      </c>
      <c r="H18" s="51">
        <v>0</v>
      </c>
      <c r="I18" s="51">
        <v>282351.23</v>
      </c>
      <c r="J18" s="51">
        <v>59588.71</v>
      </c>
      <c r="M18" s="199"/>
      <c r="N18" s="199"/>
      <c r="O18" s="199"/>
    </row>
    <row r="19" spans="1:15" ht="12.75">
      <c r="A19" s="52" t="s">
        <v>21</v>
      </c>
      <c r="B19" s="51">
        <f t="shared" si="1"/>
        <v>10397865.229999999</v>
      </c>
      <c r="C19" s="51">
        <v>0</v>
      </c>
      <c r="D19" s="51">
        <v>9141485.79</v>
      </c>
      <c r="E19" s="51">
        <v>111729.85</v>
      </c>
      <c r="F19" s="51">
        <v>0</v>
      </c>
      <c r="G19" s="51">
        <f>SUM(H19:J19)</f>
        <v>1144649.59</v>
      </c>
      <c r="H19" s="51">
        <v>0</v>
      </c>
      <c r="I19" s="51">
        <v>1144649.59</v>
      </c>
      <c r="J19" s="51">
        <v>0</v>
      </c>
      <c r="M19" s="199"/>
      <c r="N19" s="199"/>
      <c r="O19" s="199"/>
    </row>
    <row r="20" spans="1:15" ht="12.75">
      <c r="A20" s="52" t="s">
        <v>22</v>
      </c>
      <c r="B20" s="51">
        <f t="shared" si="1"/>
        <v>15996423.709999999</v>
      </c>
      <c r="C20" s="51">
        <v>0</v>
      </c>
      <c r="D20" s="51">
        <v>15602217.43</v>
      </c>
      <c r="E20" s="51">
        <v>335918.28</v>
      </c>
      <c r="F20" s="51">
        <v>0</v>
      </c>
      <c r="G20" s="51">
        <f>SUM(H20:J20)</f>
        <v>58288</v>
      </c>
      <c r="H20" s="51">
        <v>0</v>
      </c>
      <c r="I20" s="51">
        <v>58288</v>
      </c>
      <c r="J20" s="51">
        <v>0</v>
      </c>
      <c r="M20" s="199"/>
      <c r="N20" s="199"/>
      <c r="O20" s="199"/>
    </row>
    <row r="21" spans="1:15" ht="12.75">
      <c r="A21" s="52" t="s">
        <v>23</v>
      </c>
      <c r="B21" s="51">
        <f t="shared" si="1"/>
        <v>19703461.05</v>
      </c>
      <c r="C21" s="264">
        <v>3474.16</v>
      </c>
      <c r="D21" s="51">
        <v>0</v>
      </c>
      <c r="E21" s="51">
        <v>22577.95</v>
      </c>
      <c r="F21" s="51">
        <v>0</v>
      </c>
      <c r="G21" s="51">
        <f>SUM(H21:J21)</f>
        <v>19677408.94</v>
      </c>
      <c r="H21" s="51">
        <v>0</v>
      </c>
      <c r="I21" s="51">
        <v>19677408.94</v>
      </c>
      <c r="J21" s="51">
        <v>0</v>
      </c>
      <c r="M21" s="199"/>
      <c r="N21" s="199"/>
      <c r="O21" s="199"/>
    </row>
    <row r="22" spans="1:15" ht="12.75">
      <c r="A22" s="52"/>
      <c r="B22" s="51"/>
      <c r="C22" s="245"/>
      <c r="D22" s="51"/>
      <c r="E22" s="51"/>
      <c r="F22" s="51"/>
      <c r="G22" s="51"/>
      <c r="H22" s="51"/>
      <c r="I22" s="51"/>
      <c r="J22" s="246"/>
      <c r="M22" s="199"/>
      <c r="N22" s="199"/>
      <c r="O22" s="199"/>
    </row>
    <row r="23" spans="1:15" ht="12.75">
      <c r="A23" s="52" t="s">
        <v>24</v>
      </c>
      <c r="B23" s="51">
        <f t="shared" si="1"/>
        <v>81291599</v>
      </c>
      <c r="C23" s="264">
        <v>376181</v>
      </c>
      <c r="D23" s="51">
        <v>75444861</v>
      </c>
      <c r="E23" s="51">
        <v>0</v>
      </c>
      <c r="F23" s="51">
        <v>0</v>
      </c>
      <c r="G23" s="51">
        <f>SUM(H23:J23)</f>
        <v>5470557</v>
      </c>
      <c r="H23" s="51">
        <v>0</v>
      </c>
      <c r="I23" s="51">
        <v>5470557</v>
      </c>
      <c r="J23" s="51">
        <v>0</v>
      </c>
      <c r="M23" s="199"/>
      <c r="N23" s="199"/>
      <c r="O23" s="199"/>
    </row>
    <row r="24" spans="1:15" ht="12.75">
      <c r="A24" s="52" t="s">
        <v>25</v>
      </c>
      <c r="B24" s="51">
        <f t="shared" si="1"/>
        <v>899980.02</v>
      </c>
      <c r="C24" s="51">
        <v>0</v>
      </c>
      <c r="D24" s="51">
        <v>874980.02</v>
      </c>
      <c r="E24" s="51">
        <v>0</v>
      </c>
      <c r="F24" s="51">
        <v>0</v>
      </c>
      <c r="G24" s="51">
        <f>SUM(H24:J24)</f>
        <v>25000</v>
      </c>
      <c r="H24" s="51">
        <v>0</v>
      </c>
      <c r="I24" s="51">
        <v>0</v>
      </c>
      <c r="J24" s="51">
        <v>25000</v>
      </c>
      <c r="M24" s="199"/>
      <c r="N24" s="199"/>
      <c r="O24" s="199"/>
    </row>
    <row r="25" spans="1:15" ht="12.75">
      <c r="A25" s="52" t="s">
        <v>26</v>
      </c>
      <c r="B25" s="51">
        <f t="shared" si="1"/>
        <v>83305397.42000002</v>
      </c>
      <c r="C25" s="264">
        <v>52046.11</v>
      </c>
      <c r="D25" s="51">
        <v>69205428.58</v>
      </c>
      <c r="E25" s="51">
        <v>1687071.54</v>
      </c>
      <c r="F25" s="51">
        <v>88943.79</v>
      </c>
      <c r="G25" s="51">
        <f>SUM(H25:J25)</f>
        <v>12271907.4</v>
      </c>
      <c r="H25" s="51">
        <v>8995.34</v>
      </c>
      <c r="I25" s="92">
        <v>1705952.51</v>
      </c>
      <c r="J25" s="51">
        <v>10556959.55</v>
      </c>
      <c r="M25" s="199"/>
      <c r="N25" s="199"/>
      <c r="O25" s="199"/>
    </row>
    <row r="26" spans="1:15" ht="12.75">
      <c r="A26" s="52" t="s">
        <v>27</v>
      </c>
      <c r="B26" s="51">
        <f t="shared" si="1"/>
        <v>60021541</v>
      </c>
      <c r="C26" s="51">
        <v>0</v>
      </c>
      <c r="D26" s="51">
        <v>59490897</v>
      </c>
      <c r="E26" s="51">
        <v>0</v>
      </c>
      <c r="F26" s="51">
        <v>0</v>
      </c>
      <c r="G26" s="51">
        <f>SUM(H26:J26)</f>
        <v>530644</v>
      </c>
      <c r="H26" s="51">
        <v>0</v>
      </c>
      <c r="I26" s="51">
        <v>530644</v>
      </c>
      <c r="J26" s="51">
        <v>0</v>
      </c>
      <c r="M26" s="199"/>
      <c r="N26" s="199"/>
      <c r="O26" s="199"/>
    </row>
    <row r="27" spans="1:15" ht="12.75">
      <c r="A27" s="52" t="s">
        <v>28</v>
      </c>
      <c r="B27" s="51">
        <f t="shared" si="1"/>
        <v>814486</v>
      </c>
      <c r="C27" s="51">
        <v>0</v>
      </c>
      <c r="D27" s="51">
        <v>0</v>
      </c>
      <c r="E27" s="51">
        <v>0</v>
      </c>
      <c r="F27" s="51">
        <v>0</v>
      </c>
      <c r="G27" s="51">
        <f>SUM(H27:J27)</f>
        <v>814486</v>
      </c>
      <c r="H27" s="51">
        <v>814486</v>
      </c>
      <c r="I27" s="51">
        <v>0</v>
      </c>
      <c r="J27" s="51">
        <v>0</v>
      </c>
      <c r="M27" s="199"/>
      <c r="N27" s="199"/>
      <c r="O27" s="199"/>
    </row>
    <row r="28" spans="1:15" ht="12.75">
      <c r="A28" s="52"/>
      <c r="B28" s="51"/>
      <c r="C28" s="51"/>
      <c r="D28" s="51"/>
      <c r="E28" s="51"/>
      <c r="F28" s="51"/>
      <c r="G28" s="51"/>
      <c r="H28" s="51"/>
      <c r="I28" s="51"/>
      <c r="J28" s="51"/>
      <c r="M28" s="199"/>
      <c r="N28" s="199"/>
      <c r="O28" s="199"/>
    </row>
    <row r="29" spans="1:15" ht="12.75">
      <c r="A29" s="52" t="s">
        <v>148</v>
      </c>
      <c r="B29" s="51">
        <f t="shared" si="1"/>
        <v>275383216</v>
      </c>
      <c r="C29" s="51">
        <v>9102299</v>
      </c>
      <c r="D29" s="51">
        <v>208154325</v>
      </c>
      <c r="E29" s="51">
        <v>0</v>
      </c>
      <c r="F29" s="51">
        <v>40857864</v>
      </c>
      <c r="G29" s="51">
        <f>SUM(H29:J29)</f>
        <v>17268728</v>
      </c>
      <c r="H29" s="51">
        <v>0</v>
      </c>
      <c r="I29" s="51">
        <v>3942183</v>
      </c>
      <c r="J29" s="51">
        <v>13326545</v>
      </c>
      <c r="M29" s="199"/>
      <c r="N29" s="199"/>
      <c r="O29" s="199"/>
    </row>
    <row r="30" spans="1:15" ht="12.75">
      <c r="A30" s="52" t="s">
        <v>29</v>
      </c>
      <c r="B30" s="51">
        <f t="shared" si="1"/>
        <v>77711294.00999999</v>
      </c>
      <c r="C30" s="51">
        <v>0</v>
      </c>
      <c r="D30" s="51">
        <v>61000933.72</v>
      </c>
      <c r="E30" s="51">
        <v>0</v>
      </c>
      <c r="F30" s="51">
        <v>711748.76</v>
      </c>
      <c r="G30" s="51">
        <f>SUM(H30:J30)</f>
        <v>15998611.53</v>
      </c>
      <c r="H30" s="51">
        <v>2507181</v>
      </c>
      <c r="I30" s="51">
        <v>13154042.17</v>
      </c>
      <c r="J30" s="51">
        <v>337388.36</v>
      </c>
      <c r="M30" s="199"/>
      <c r="N30" s="199"/>
      <c r="O30" s="199"/>
    </row>
    <row r="31" spans="1:15" ht="12.75">
      <c r="A31" s="52" t="s">
        <v>30</v>
      </c>
      <c r="B31" s="51">
        <f t="shared" si="1"/>
        <v>4398024.3100000005</v>
      </c>
      <c r="C31" s="51">
        <v>0</v>
      </c>
      <c r="D31" s="51">
        <v>1293136.3</v>
      </c>
      <c r="E31" s="51">
        <v>353468.5</v>
      </c>
      <c r="F31" s="51">
        <v>1538707.48</v>
      </c>
      <c r="G31" s="51">
        <f>SUM(H31:J31)</f>
        <v>1212712.03</v>
      </c>
      <c r="H31" s="51">
        <v>0</v>
      </c>
      <c r="I31" s="51">
        <v>1212712.03</v>
      </c>
      <c r="J31" s="51">
        <v>0</v>
      </c>
      <c r="M31" s="199"/>
      <c r="N31" s="199"/>
      <c r="O31" s="199"/>
    </row>
    <row r="32" spans="1:15" ht="12.75">
      <c r="A32" s="53" t="s">
        <v>31</v>
      </c>
      <c r="B32" s="51">
        <f t="shared" si="1"/>
        <v>8143888.7</v>
      </c>
      <c r="C32" s="51">
        <v>0</v>
      </c>
      <c r="D32" s="51">
        <v>0</v>
      </c>
      <c r="E32" s="51">
        <v>1138143.28</v>
      </c>
      <c r="F32" s="51">
        <v>0</v>
      </c>
      <c r="G32" s="51">
        <f>SUM(H32:J32)</f>
        <v>7005745.42</v>
      </c>
      <c r="H32" s="51">
        <v>98748.01</v>
      </c>
      <c r="I32" s="51">
        <v>1439924.11</v>
      </c>
      <c r="J32" s="51">
        <v>5467073.3</v>
      </c>
      <c r="M32" s="199"/>
      <c r="N32" s="199"/>
      <c r="O32" s="199"/>
    </row>
    <row r="33" spans="1:15" ht="12.75">
      <c r="A33" s="52" t="s">
        <v>32</v>
      </c>
      <c r="B33" s="51">
        <f t="shared" si="1"/>
        <v>8505194.16</v>
      </c>
      <c r="C33" s="51">
        <v>0</v>
      </c>
      <c r="D33" s="51">
        <v>0</v>
      </c>
      <c r="E33" s="51">
        <v>0</v>
      </c>
      <c r="F33" s="51">
        <v>0</v>
      </c>
      <c r="G33" s="51">
        <f>SUM(H33:J33)</f>
        <v>8505194.16</v>
      </c>
      <c r="H33" s="51">
        <v>0</v>
      </c>
      <c r="I33" s="51">
        <v>8505194.16</v>
      </c>
      <c r="J33" s="51">
        <v>0</v>
      </c>
      <c r="M33" s="199"/>
      <c r="N33" s="199"/>
      <c r="O33" s="199"/>
    </row>
    <row r="34" spans="1:15" ht="12.75">
      <c r="A34" s="52"/>
      <c r="B34" s="51"/>
      <c r="C34" s="51"/>
      <c r="D34" s="51"/>
      <c r="E34" s="51"/>
      <c r="F34" s="51"/>
      <c r="G34" s="51"/>
      <c r="H34" s="51"/>
      <c r="I34" s="51"/>
      <c r="J34" s="51"/>
      <c r="M34" s="199"/>
      <c r="N34" s="199"/>
      <c r="O34" s="199"/>
    </row>
    <row r="35" spans="1:15" ht="12.75">
      <c r="A35" s="52" t="s">
        <v>33</v>
      </c>
      <c r="B35" s="51">
        <f t="shared" si="1"/>
        <v>1326657.8</v>
      </c>
      <c r="C35" s="51">
        <v>0</v>
      </c>
      <c r="D35" s="51">
        <v>1326657.8</v>
      </c>
      <c r="E35" s="51">
        <v>0</v>
      </c>
      <c r="F35" s="51">
        <v>0</v>
      </c>
      <c r="G35" s="51">
        <f>SUM(H35:J35)</f>
        <v>0</v>
      </c>
      <c r="H35" s="51">
        <v>0</v>
      </c>
      <c r="I35" s="51">
        <v>0</v>
      </c>
      <c r="J35" s="51">
        <v>0</v>
      </c>
      <c r="M35" s="199"/>
      <c r="N35" s="199"/>
      <c r="O35" s="199"/>
    </row>
    <row r="36" spans="1:15" ht="12.75">
      <c r="A36" s="52" t="s">
        <v>34</v>
      </c>
      <c r="B36" s="51">
        <f t="shared" si="1"/>
        <v>17199180.11</v>
      </c>
      <c r="C36" s="51">
        <v>0</v>
      </c>
      <c r="D36" s="51">
        <v>16637813.209999999</v>
      </c>
      <c r="E36" s="51">
        <v>223425.88</v>
      </c>
      <c r="F36" s="51">
        <v>0</v>
      </c>
      <c r="G36" s="51">
        <f>SUM(H36:J36)</f>
        <v>337941.02</v>
      </c>
      <c r="H36" s="51">
        <v>0</v>
      </c>
      <c r="I36" s="51">
        <v>337941.02</v>
      </c>
      <c r="J36" s="51">
        <v>0</v>
      </c>
      <c r="M36" s="199"/>
      <c r="N36" s="199"/>
      <c r="O36" s="199"/>
    </row>
    <row r="37" spans="1:15" ht="12.75">
      <c r="A37" s="52" t="s">
        <v>35</v>
      </c>
      <c r="B37" s="51">
        <f t="shared" si="1"/>
        <v>32418979.339999996</v>
      </c>
      <c r="C37" s="51">
        <v>0</v>
      </c>
      <c r="D37" s="51">
        <v>0</v>
      </c>
      <c r="E37" s="51">
        <v>79.65</v>
      </c>
      <c r="F37" s="51">
        <v>2000000</v>
      </c>
      <c r="G37" s="51">
        <f>SUM(H37:J37)</f>
        <v>30418899.689999998</v>
      </c>
      <c r="H37" s="51">
        <v>0</v>
      </c>
      <c r="I37" s="51">
        <v>30418899.689999998</v>
      </c>
      <c r="J37" s="51">
        <v>0</v>
      </c>
      <c r="M37" s="199"/>
      <c r="N37" s="199"/>
      <c r="O37" s="199"/>
    </row>
    <row r="38" spans="1:15" ht="12.75">
      <c r="A38" s="54" t="s">
        <v>36</v>
      </c>
      <c r="B38" s="55">
        <f t="shared" si="1"/>
        <v>12358616.82</v>
      </c>
      <c r="C38" s="55">
        <v>53079.12</v>
      </c>
      <c r="D38" s="55">
        <v>1087248.13</v>
      </c>
      <c r="E38" s="55">
        <v>15411.63</v>
      </c>
      <c r="F38" s="55">
        <v>5271.27</v>
      </c>
      <c r="G38" s="55">
        <f>SUM(H38:J38)</f>
        <v>11197606.67</v>
      </c>
      <c r="H38" s="55">
        <v>0</v>
      </c>
      <c r="I38" s="55">
        <v>11197606.67</v>
      </c>
      <c r="J38" s="55">
        <v>0</v>
      </c>
      <c r="M38" s="199"/>
      <c r="N38" s="199"/>
      <c r="O38" s="199"/>
    </row>
  </sheetData>
  <sheetProtection password="CAF5" sheet="1"/>
  <mergeCells count="6">
    <mergeCell ref="G5:J5"/>
    <mergeCell ref="A3:J3"/>
    <mergeCell ref="A1:J1"/>
    <mergeCell ref="I6:I8"/>
    <mergeCell ref="H6:H8"/>
    <mergeCell ref="J6:J8"/>
  </mergeCells>
  <printOptions horizontalCentered="1"/>
  <pageMargins left="0.71" right="0.66" top="0.87" bottom="0.82" header="0.67" footer="0.5"/>
  <pageSetup fitToHeight="1" fitToWidth="1" horizontalDpi="600" verticalDpi="600" orientation="landscape" scale="82" r:id="rId1"/>
  <headerFooter scaleWithDoc="0" alignWithMargins="0">
    <oddFooter>&amp;L&amp;"Cambria,Italic"MSDE - LFRO  10 / 2011&amp;C&amp;"Arial,Regular"- 18  -&amp;R&amp;"Arial,Italic"Selected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6">
      <selection activeCell="F47" sqref="F47"/>
    </sheetView>
  </sheetViews>
  <sheetFormatPr defaultColWidth="9.140625" defaultRowHeight="12.75"/>
  <cols>
    <col min="1" max="1" width="14.421875" style="199" customWidth="1"/>
    <col min="2" max="2" width="13.7109375" style="199" customWidth="1"/>
    <col min="3" max="3" width="12.8515625" style="248" bestFit="1" customWidth="1"/>
    <col min="4" max="4" width="3.28125" style="199" customWidth="1"/>
    <col min="5" max="5" width="14.421875" style="199" customWidth="1"/>
    <col min="6" max="7" width="13.57421875" style="199" customWidth="1"/>
    <col min="8" max="8" width="12.28125" style="199" customWidth="1"/>
    <col min="9" max="9" width="4.57421875" style="199" customWidth="1"/>
    <col min="10" max="10" width="14.00390625" style="199" bestFit="1" customWidth="1"/>
    <col min="11" max="11" width="13.421875" style="199" customWidth="1"/>
    <col min="12" max="12" width="10.28125" style="199" customWidth="1"/>
    <col min="13" max="13" width="13.140625" style="199" bestFit="1" customWidth="1"/>
    <col min="14" max="14" width="2.140625" style="199" customWidth="1"/>
    <col min="15" max="15" width="9.140625" style="199" customWidth="1"/>
    <col min="16" max="16" width="13.57421875" style="199" customWidth="1"/>
    <col min="17" max="17" width="11.00390625" style="7" bestFit="1" customWidth="1"/>
    <col min="18" max="16384" width="9.140625" style="7" customWidth="1"/>
  </cols>
  <sheetData>
    <row r="1" spans="1:14" ht="12.75">
      <c r="A1" s="297" t="s">
        <v>145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2"/>
    </row>
    <row r="2" spans="1:1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s="6" customFormat="1" ht="12.75">
      <c r="A3" s="312" t="s">
        <v>292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23"/>
      <c r="O3" s="235"/>
      <c r="P3" s="235"/>
    </row>
    <row r="4" spans="1:14" ht="13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4"/>
    </row>
    <row r="5" spans="1:14" ht="13.5" thickTop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1:14" ht="12.75">
      <c r="A6" s="26" t="s">
        <v>37</v>
      </c>
      <c r="B6" s="25" t="s">
        <v>11</v>
      </c>
      <c r="C6" s="25"/>
      <c r="D6" s="25"/>
      <c r="E6" s="301" t="s">
        <v>99</v>
      </c>
      <c r="F6" s="301"/>
      <c r="G6" s="301"/>
      <c r="H6" s="301"/>
      <c r="I6" s="25"/>
      <c r="J6" s="301" t="s">
        <v>104</v>
      </c>
      <c r="K6" s="301"/>
      <c r="L6" s="301"/>
      <c r="M6" s="301"/>
      <c r="N6" s="301"/>
    </row>
    <row r="7" spans="1:14" ht="12.75">
      <c r="A7" s="26" t="s">
        <v>38</v>
      </c>
      <c r="B7" s="25" t="s">
        <v>97</v>
      </c>
      <c r="C7" s="87" t="s">
        <v>54</v>
      </c>
      <c r="D7" s="87"/>
      <c r="E7" s="25" t="s">
        <v>11</v>
      </c>
      <c r="F7" s="25" t="s">
        <v>100</v>
      </c>
      <c r="G7" s="25" t="s">
        <v>213</v>
      </c>
      <c r="H7" s="25" t="s">
        <v>103</v>
      </c>
      <c r="I7" s="25"/>
      <c r="J7" s="25" t="s">
        <v>11</v>
      </c>
      <c r="K7" s="25" t="s">
        <v>100</v>
      </c>
      <c r="L7" s="25" t="s">
        <v>213</v>
      </c>
      <c r="M7" s="312" t="s">
        <v>103</v>
      </c>
      <c r="N7" s="312"/>
    </row>
    <row r="8" spans="1:14" ht="13.5" thickBot="1">
      <c r="A8" s="31" t="s">
        <v>39</v>
      </c>
      <c r="B8" s="30" t="s">
        <v>98</v>
      </c>
      <c r="C8" s="88" t="s">
        <v>8</v>
      </c>
      <c r="D8" s="88"/>
      <c r="E8" s="30" t="s">
        <v>99</v>
      </c>
      <c r="F8" s="30" t="s">
        <v>101</v>
      </c>
      <c r="G8" s="30" t="s">
        <v>214</v>
      </c>
      <c r="H8" s="30" t="s">
        <v>102</v>
      </c>
      <c r="I8" s="30"/>
      <c r="J8" s="30" t="s">
        <v>104</v>
      </c>
      <c r="K8" s="30" t="s">
        <v>101</v>
      </c>
      <c r="L8" s="30" t="s">
        <v>214</v>
      </c>
      <c r="M8" s="311" t="s">
        <v>102</v>
      </c>
      <c r="N8" s="311"/>
    </row>
    <row r="9" spans="1:16" s="5" customFormat="1" ht="12.75">
      <c r="A9" s="37" t="s">
        <v>13</v>
      </c>
      <c r="B9" s="38">
        <f>SUM(B11:B38)</f>
        <v>472435064.12</v>
      </c>
      <c r="C9" s="38">
        <f>SUM(C11:C38)</f>
        <v>3105490</v>
      </c>
      <c r="D9" s="38"/>
      <c r="E9" s="38">
        <f>SUM(E11:E38)</f>
        <v>317939462.33</v>
      </c>
      <c r="F9" s="38">
        <f>SUM(F12:F38)</f>
        <v>316543759.88</v>
      </c>
      <c r="G9" s="38">
        <f>SUM(G12:G38)</f>
        <v>5785.45</v>
      </c>
      <c r="H9" s="38">
        <f>SUM(H11:H38)</f>
        <v>0</v>
      </c>
      <c r="I9" s="38"/>
      <c r="J9" s="38">
        <f>SUM(J11:J38)</f>
        <v>151390111.79000002</v>
      </c>
      <c r="K9" s="38">
        <f>SUM(K11:K38)</f>
        <v>151390111.79000002</v>
      </c>
      <c r="L9" s="38">
        <f>SUM(L11:L38)</f>
        <v>0</v>
      </c>
      <c r="M9" s="165">
        <f>SUM(M11:M38)</f>
        <v>0</v>
      </c>
      <c r="N9" s="38"/>
      <c r="O9" s="236"/>
      <c r="P9" s="22"/>
    </row>
    <row r="10" spans="1:14" ht="12.75">
      <c r="A10" s="2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ht="12.75">
      <c r="A11" s="59" t="s">
        <v>14</v>
      </c>
      <c r="B11" s="51">
        <f>+C11+F11+J11</f>
        <v>1966099</v>
      </c>
      <c r="C11" s="51">
        <v>0</v>
      </c>
      <c r="D11" s="51"/>
      <c r="E11" s="51">
        <f>F11+G11+H11</f>
        <v>1389917</v>
      </c>
      <c r="F11" s="51">
        <v>1389917</v>
      </c>
      <c r="G11" s="51">
        <v>0</v>
      </c>
      <c r="H11" s="51">
        <v>0</v>
      </c>
      <c r="I11" s="51"/>
      <c r="J11" s="51">
        <f>+K11+M11+R11</f>
        <v>576182</v>
      </c>
      <c r="K11" s="51">
        <v>576182</v>
      </c>
      <c r="L11" s="51">
        <f>+M11+O11+T11</f>
        <v>0</v>
      </c>
      <c r="M11" s="51">
        <f>+N11+P11+U11</f>
        <v>0</v>
      </c>
      <c r="N11" s="51">
        <f>+O11+Q11+V11</f>
        <v>0</v>
      </c>
      <c r="O11" s="200"/>
    </row>
    <row r="12" spans="1:14" ht="12.75">
      <c r="A12" s="26" t="s">
        <v>15</v>
      </c>
      <c r="B12" s="51">
        <f aca="true" t="shared" si="0" ref="B12:B38">+C12+E12+J12</f>
        <v>37430397</v>
      </c>
      <c r="C12" s="51">
        <v>0</v>
      </c>
      <c r="D12" s="51"/>
      <c r="E12" s="51">
        <f>F12+G12+H12</f>
        <v>25319169</v>
      </c>
      <c r="F12" s="92">
        <v>25319169</v>
      </c>
      <c r="G12" s="268">
        <v>0</v>
      </c>
      <c r="H12" s="268">
        <v>0</v>
      </c>
      <c r="I12" s="51"/>
      <c r="J12" s="51">
        <f>SUM(K12:M12)</f>
        <v>12111228</v>
      </c>
      <c r="K12" s="92">
        <v>12111228</v>
      </c>
      <c r="L12" s="51">
        <v>0</v>
      </c>
      <c r="M12" s="51">
        <v>0</v>
      </c>
      <c r="N12" s="22"/>
    </row>
    <row r="13" spans="1:14" ht="12.75">
      <c r="A13" s="23" t="s">
        <v>16</v>
      </c>
      <c r="B13" s="51">
        <f t="shared" si="0"/>
        <v>6703986.9399999995</v>
      </c>
      <c r="C13" s="41">
        <v>0</v>
      </c>
      <c r="D13" s="51"/>
      <c r="E13" s="51">
        <f>F13+G13+H13</f>
        <v>4276143.13</v>
      </c>
      <c r="F13" s="60">
        <v>4276143.13</v>
      </c>
      <c r="G13" s="60">
        <v>0</v>
      </c>
      <c r="H13" s="60">
        <v>0</v>
      </c>
      <c r="I13" s="51"/>
      <c r="J13" s="51">
        <f>SUM(K13:M13)</f>
        <v>2427843.81</v>
      </c>
      <c r="K13" s="60">
        <v>2427843.81</v>
      </c>
      <c r="L13" s="60">
        <v>0</v>
      </c>
      <c r="M13" s="60">
        <v>0</v>
      </c>
      <c r="N13" s="22"/>
    </row>
    <row r="14" spans="1:14" ht="12.75">
      <c r="A14" s="23" t="s">
        <v>17</v>
      </c>
      <c r="B14" s="51">
        <f t="shared" si="0"/>
        <v>26931693</v>
      </c>
      <c r="C14" s="92">
        <v>0</v>
      </c>
      <c r="D14" s="51"/>
      <c r="E14" s="51">
        <f>F14+G14+H14</f>
        <v>15708000</v>
      </c>
      <c r="F14" s="92">
        <v>15708000</v>
      </c>
      <c r="G14" s="51">
        <v>0</v>
      </c>
      <c r="H14" s="51">
        <v>0</v>
      </c>
      <c r="I14" s="51"/>
      <c r="J14" s="51">
        <f>SUM(K14:M14)</f>
        <v>11223693</v>
      </c>
      <c r="K14" s="92">
        <v>11223693</v>
      </c>
      <c r="L14" s="51">
        <v>0</v>
      </c>
      <c r="M14" s="51">
        <v>0</v>
      </c>
      <c r="N14" s="22"/>
    </row>
    <row r="15" spans="1:14" ht="12.75">
      <c r="A15" s="23" t="s">
        <v>18</v>
      </c>
      <c r="B15" s="51">
        <f t="shared" si="0"/>
        <v>6266455.12</v>
      </c>
      <c r="C15" s="51">
        <v>0</v>
      </c>
      <c r="D15" s="51"/>
      <c r="E15" s="51">
        <f>F15+G15+H15</f>
        <v>4531069.5</v>
      </c>
      <c r="F15" s="51">
        <v>4531069.5</v>
      </c>
      <c r="G15" s="51">
        <v>0</v>
      </c>
      <c r="H15" s="51">
        <v>0</v>
      </c>
      <c r="I15" s="51"/>
      <c r="J15" s="51">
        <f>SUM(K15:M15)</f>
        <v>1735385.62</v>
      </c>
      <c r="K15" s="51">
        <v>1735385.62</v>
      </c>
      <c r="L15" s="51">
        <v>0</v>
      </c>
      <c r="M15" s="51">
        <v>0</v>
      </c>
      <c r="N15" s="22"/>
    </row>
    <row r="16" spans="1:14" ht="12.75">
      <c r="A16" s="2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2"/>
    </row>
    <row r="17" spans="1:14" ht="12.75">
      <c r="A17" s="23" t="s">
        <v>19</v>
      </c>
      <c r="B17" s="51">
        <f>+C17+E17+K17</f>
        <v>1513484.22</v>
      </c>
      <c r="C17" s="51">
        <v>0</v>
      </c>
      <c r="D17" s="51"/>
      <c r="E17" s="51">
        <f>+F17+H17+M17</f>
        <v>1013886.51</v>
      </c>
      <c r="F17" s="51">
        <v>1013886.51</v>
      </c>
      <c r="G17" s="51">
        <v>0</v>
      </c>
      <c r="H17" s="51">
        <v>0</v>
      </c>
      <c r="I17" s="51"/>
      <c r="J17" s="51">
        <f>SUM(K17:M17)</f>
        <v>499597.71</v>
      </c>
      <c r="K17" s="51">
        <v>499597.71</v>
      </c>
      <c r="L17" s="51">
        <f>+M17+O17+T17</f>
        <v>0</v>
      </c>
      <c r="M17" s="51">
        <v>0</v>
      </c>
      <c r="N17" s="22"/>
    </row>
    <row r="18" spans="1:14" ht="12.75">
      <c r="A18" s="23" t="s">
        <v>20</v>
      </c>
      <c r="B18" s="51">
        <f t="shared" si="0"/>
        <v>11564149.2</v>
      </c>
      <c r="C18" s="51">
        <v>0</v>
      </c>
      <c r="D18" s="51"/>
      <c r="E18" s="51">
        <f>F18+G18+H18</f>
        <v>7098635.74</v>
      </c>
      <c r="F18" s="92">
        <v>7098635.74</v>
      </c>
      <c r="G18" s="51">
        <v>0</v>
      </c>
      <c r="H18" s="51">
        <v>0</v>
      </c>
      <c r="I18" s="51"/>
      <c r="J18" s="51">
        <f>SUM(K18:M18)</f>
        <v>4465513.46</v>
      </c>
      <c r="K18" s="92">
        <v>4465513.46</v>
      </c>
      <c r="L18" s="51">
        <v>0</v>
      </c>
      <c r="M18" s="51">
        <v>0</v>
      </c>
      <c r="N18" s="22"/>
    </row>
    <row r="19" spans="1:14" ht="12.75">
      <c r="A19" s="23" t="s">
        <v>21</v>
      </c>
      <c r="B19" s="51">
        <f t="shared" si="0"/>
        <v>9023856</v>
      </c>
      <c r="C19" s="51">
        <v>0</v>
      </c>
      <c r="D19" s="51"/>
      <c r="E19" s="51">
        <f>F19+G19+H19</f>
        <v>3346743</v>
      </c>
      <c r="F19" s="51">
        <v>3346743</v>
      </c>
      <c r="G19" s="51">
        <v>0</v>
      </c>
      <c r="H19" s="51">
        <v>0</v>
      </c>
      <c r="I19" s="51"/>
      <c r="J19" s="51">
        <f>SUM(K19:M19)</f>
        <v>5677113</v>
      </c>
      <c r="K19" s="92">
        <v>5677113</v>
      </c>
      <c r="L19" s="60">
        <v>0</v>
      </c>
      <c r="M19" s="51">
        <v>0</v>
      </c>
      <c r="N19" s="22"/>
    </row>
    <row r="20" spans="1:14" ht="12.75">
      <c r="A20" s="23" t="s">
        <v>22</v>
      </c>
      <c r="B20" s="51">
        <f t="shared" si="0"/>
        <v>4704373</v>
      </c>
      <c r="C20" s="51">
        <v>0</v>
      </c>
      <c r="D20" s="51"/>
      <c r="E20" s="51">
        <f>F20+G20+H20</f>
        <v>3452739</v>
      </c>
      <c r="F20" s="51">
        <v>3452739</v>
      </c>
      <c r="G20" s="51">
        <v>0</v>
      </c>
      <c r="H20" s="51">
        <v>0</v>
      </c>
      <c r="I20" s="51"/>
      <c r="J20" s="51">
        <f>SUM(K20:M20)</f>
        <v>1251634</v>
      </c>
      <c r="K20" s="51">
        <v>1251634</v>
      </c>
      <c r="L20" s="51">
        <v>0</v>
      </c>
      <c r="M20" s="51">
        <v>0</v>
      </c>
      <c r="N20" s="22"/>
    </row>
    <row r="21" spans="1:14" ht="12.75">
      <c r="A21" s="23" t="s">
        <v>23</v>
      </c>
      <c r="B21" s="51">
        <f t="shared" si="0"/>
        <v>939783</v>
      </c>
      <c r="C21" s="51">
        <v>0</v>
      </c>
      <c r="D21" s="51"/>
      <c r="E21" s="51">
        <f>F21+G21+H21</f>
        <v>665000</v>
      </c>
      <c r="F21" s="51">
        <v>665000</v>
      </c>
      <c r="G21" s="51">
        <v>0</v>
      </c>
      <c r="H21" s="51">
        <v>0</v>
      </c>
      <c r="I21" s="51"/>
      <c r="J21" s="51">
        <f>SUM(K21:M21)</f>
        <v>274783</v>
      </c>
      <c r="K21" s="51">
        <v>274783</v>
      </c>
      <c r="L21" s="51">
        <v>0</v>
      </c>
      <c r="M21" s="51">
        <v>0</v>
      </c>
      <c r="N21" s="22"/>
    </row>
    <row r="22" spans="1:14" ht="12.75">
      <c r="A22" s="2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2"/>
    </row>
    <row r="23" spans="1:16" ht="12.75">
      <c r="A23" s="23" t="s">
        <v>24</v>
      </c>
      <c r="B23" s="51">
        <f t="shared" si="0"/>
        <v>27675776</v>
      </c>
      <c r="C23" s="51">
        <v>0</v>
      </c>
      <c r="D23" s="51"/>
      <c r="E23" s="51">
        <f>F23+G23+H23</f>
        <v>15488336</v>
      </c>
      <c r="F23" s="92">
        <v>15488336</v>
      </c>
      <c r="G23" s="60">
        <v>0</v>
      </c>
      <c r="H23" s="51">
        <v>0</v>
      </c>
      <c r="I23" s="51"/>
      <c r="J23" s="51">
        <f>SUM(K23:M23)</f>
        <v>12187440</v>
      </c>
      <c r="K23" s="51">
        <v>12187440</v>
      </c>
      <c r="L23" s="51">
        <f>+M23+O23+T23</f>
        <v>0</v>
      </c>
      <c r="M23" s="51">
        <v>0</v>
      </c>
      <c r="N23" s="22"/>
      <c r="P23" s="51"/>
    </row>
    <row r="24" spans="1:14" ht="12.75">
      <c r="A24" s="23" t="s">
        <v>215</v>
      </c>
      <c r="B24" s="51">
        <f t="shared" si="0"/>
        <v>217602.64</v>
      </c>
      <c r="C24" s="51">
        <v>0</v>
      </c>
      <c r="D24" s="51"/>
      <c r="E24" s="51">
        <f>F24+G24+H24</f>
        <v>149535.45</v>
      </c>
      <c r="F24" s="51">
        <v>143750</v>
      </c>
      <c r="G24" s="51">
        <v>5785.45</v>
      </c>
      <c r="H24" s="268">
        <v>0</v>
      </c>
      <c r="I24" s="51"/>
      <c r="J24" s="51">
        <f>SUM(K24:M24)</f>
        <v>68067.19</v>
      </c>
      <c r="K24" s="92">
        <v>68067.19</v>
      </c>
      <c r="L24" s="51">
        <v>0</v>
      </c>
      <c r="M24" s="288">
        <v>0</v>
      </c>
      <c r="N24" s="22"/>
    </row>
    <row r="25" spans="1:14" ht="12.75">
      <c r="A25" s="23" t="s">
        <v>26</v>
      </c>
      <c r="B25" s="51">
        <f t="shared" si="0"/>
        <v>15861041</v>
      </c>
      <c r="C25" s="51">
        <v>0</v>
      </c>
      <c r="D25" s="51"/>
      <c r="E25" s="51">
        <f>F25+G25+H25</f>
        <v>8838191</v>
      </c>
      <c r="F25" s="51">
        <v>8838191</v>
      </c>
      <c r="G25" s="51">
        <v>0</v>
      </c>
      <c r="H25" s="51">
        <v>0</v>
      </c>
      <c r="I25" s="51"/>
      <c r="J25" s="51">
        <f>SUM(K25:M25)</f>
        <v>7022850</v>
      </c>
      <c r="K25" s="51">
        <v>7022850</v>
      </c>
      <c r="L25" s="60">
        <v>0</v>
      </c>
      <c r="M25" s="51">
        <v>0</v>
      </c>
      <c r="N25" s="22"/>
    </row>
    <row r="26" spans="1:14" ht="12.75">
      <c r="A26" s="23" t="s">
        <v>27</v>
      </c>
      <c r="B26" s="51">
        <f t="shared" si="0"/>
        <v>35004449</v>
      </c>
      <c r="C26" s="51">
        <v>0</v>
      </c>
      <c r="D26" s="51"/>
      <c r="E26" s="51">
        <f>F26+G26+H26</f>
        <v>22188631</v>
      </c>
      <c r="F26" s="92">
        <v>22188631</v>
      </c>
      <c r="G26" s="51">
        <v>0</v>
      </c>
      <c r="H26" s="51">
        <v>0</v>
      </c>
      <c r="I26" s="51"/>
      <c r="J26" s="51">
        <f>SUM(K26:M26)</f>
        <v>12815818</v>
      </c>
      <c r="K26" s="51">
        <v>12815818</v>
      </c>
      <c r="L26" s="51">
        <v>0</v>
      </c>
      <c r="M26" s="51">
        <v>0</v>
      </c>
      <c r="N26" s="22"/>
    </row>
    <row r="27" spans="1:14" ht="12.75">
      <c r="A27" s="23" t="s">
        <v>28</v>
      </c>
      <c r="B27" s="51">
        <f t="shared" si="0"/>
        <v>0</v>
      </c>
      <c r="C27" s="51">
        <v>0</v>
      </c>
      <c r="D27" s="51"/>
      <c r="E27" s="51">
        <f>F27+G27+H27</f>
        <v>0</v>
      </c>
      <c r="F27" s="51">
        <v>0</v>
      </c>
      <c r="G27" s="51">
        <v>0</v>
      </c>
      <c r="H27" s="51">
        <v>0</v>
      </c>
      <c r="I27" s="51"/>
      <c r="J27" s="51">
        <f>SUM(K27:M27)</f>
        <v>0</v>
      </c>
      <c r="K27" s="92">
        <v>0</v>
      </c>
      <c r="L27" s="51">
        <v>0</v>
      </c>
      <c r="M27" s="51">
        <v>0</v>
      </c>
      <c r="N27" s="22"/>
    </row>
    <row r="28" spans="1:14" ht="12.75">
      <c r="A28" s="23"/>
      <c r="B28" s="51"/>
      <c r="C28" s="51"/>
      <c r="D28" s="51"/>
      <c r="E28" s="51"/>
      <c r="F28" s="51"/>
      <c r="G28" s="51"/>
      <c r="H28" s="51"/>
      <c r="I28" s="51"/>
      <c r="J28" s="51"/>
      <c r="K28" s="246"/>
      <c r="L28" s="248"/>
      <c r="M28" s="51"/>
      <c r="N28" s="22"/>
    </row>
    <row r="29" spans="1:16" ht="12.75">
      <c r="A29" s="40" t="s">
        <v>148</v>
      </c>
      <c r="B29" s="51">
        <f t="shared" si="0"/>
        <v>190322237</v>
      </c>
      <c r="C29" s="92">
        <v>805490</v>
      </c>
      <c r="D29" s="51"/>
      <c r="E29" s="51">
        <f>F29+G29+H29</f>
        <v>148134476</v>
      </c>
      <c r="F29" s="92">
        <v>148134476</v>
      </c>
      <c r="G29" s="51">
        <v>0</v>
      </c>
      <c r="H29" s="51">
        <v>0</v>
      </c>
      <c r="I29" s="51"/>
      <c r="J29" s="51">
        <f>SUM(K29:M29)</f>
        <v>41382271</v>
      </c>
      <c r="K29" s="51">
        <v>41382271</v>
      </c>
      <c r="L29" s="51">
        <v>0</v>
      </c>
      <c r="M29" s="51">
        <v>0</v>
      </c>
      <c r="N29" s="22"/>
      <c r="P29" s="51"/>
    </row>
    <row r="30" spans="1:14" ht="12.75">
      <c r="A30" s="23" t="s">
        <v>29</v>
      </c>
      <c r="B30" s="51">
        <f t="shared" si="0"/>
        <v>52480384</v>
      </c>
      <c r="C30" s="51">
        <v>0</v>
      </c>
      <c r="D30" s="51"/>
      <c r="E30" s="51">
        <f>F30+G30+H30</f>
        <v>29244145</v>
      </c>
      <c r="F30" s="92">
        <v>29244145</v>
      </c>
      <c r="G30" s="51">
        <v>0</v>
      </c>
      <c r="H30" s="51">
        <v>0</v>
      </c>
      <c r="I30" s="51"/>
      <c r="J30" s="51">
        <f>SUM(K30:M30)</f>
        <v>23236239</v>
      </c>
      <c r="K30" s="92">
        <v>23236239</v>
      </c>
      <c r="L30" s="51">
        <v>0</v>
      </c>
      <c r="M30" s="51">
        <v>0</v>
      </c>
      <c r="N30" s="22"/>
    </row>
    <row r="31" spans="1:14" ht="12.75">
      <c r="A31" s="23" t="s">
        <v>30</v>
      </c>
      <c r="B31" s="51">
        <f t="shared" si="0"/>
        <v>6149522</v>
      </c>
      <c r="C31" s="51">
        <v>0</v>
      </c>
      <c r="D31" s="51"/>
      <c r="E31" s="51">
        <f>F31+G31+H31</f>
        <v>3814916</v>
      </c>
      <c r="F31" s="51">
        <v>3814916</v>
      </c>
      <c r="G31" s="51">
        <v>0</v>
      </c>
      <c r="H31" s="51">
        <v>0</v>
      </c>
      <c r="I31" s="51"/>
      <c r="J31" s="51">
        <f>SUM(K31:M31)</f>
        <v>2334606</v>
      </c>
      <c r="K31" s="51">
        <v>2334606</v>
      </c>
      <c r="L31" s="51">
        <v>0</v>
      </c>
      <c r="M31" s="51">
        <v>0</v>
      </c>
      <c r="N31" s="22"/>
    </row>
    <row r="32" spans="1:14" ht="12.75">
      <c r="A32" s="23" t="s">
        <v>31</v>
      </c>
      <c r="B32" s="51">
        <f t="shared" si="0"/>
        <v>5593737</v>
      </c>
      <c r="C32" s="51">
        <v>0</v>
      </c>
      <c r="D32" s="51"/>
      <c r="E32" s="51">
        <f>F32+G32+H32</f>
        <v>3957720</v>
      </c>
      <c r="F32" s="51">
        <v>3957720</v>
      </c>
      <c r="G32" s="51">
        <v>0</v>
      </c>
      <c r="H32" s="51">
        <v>0</v>
      </c>
      <c r="I32" s="51"/>
      <c r="J32" s="51">
        <f>SUM(K32:M32)</f>
        <v>1636017</v>
      </c>
      <c r="K32" s="51">
        <v>1636017</v>
      </c>
      <c r="L32" s="51">
        <v>0</v>
      </c>
      <c r="M32" s="51">
        <v>0</v>
      </c>
      <c r="N32" s="22"/>
    </row>
    <row r="33" spans="1:14" ht="12.75">
      <c r="A33" s="23" t="s">
        <v>32</v>
      </c>
      <c r="B33" s="51">
        <f t="shared" si="0"/>
        <v>3386126</v>
      </c>
      <c r="C33" s="51">
        <v>2300000</v>
      </c>
      <c r="D33" s="51"/>
      <c r="E33" s="51">
        <f>F33+G33+H33</f>
        <v>742997</v>
      </c>
      <c r="F33" s="51">
        <v>742997</v>
      </c>
      <c r="G33" s="51">
        <v>0</v>
      </c>
      <c r="H33" s="51">
        <v>0</v>
      </c>
      <c r="I33" s="51"/>
      <c r="J33" s="51">
        <f>SUM(K33:M33)</f>
        <v>343129</v>
      </c>
      <c r="K33" s="51">
        <v>343129</v>
      </c>
      <c r="L33" s="51">
        <v>0</v>
      </c>
      <c r="M33" s="51">
        <v>0</v>
      </c>
      <c r="N33" s="22"/>
    </row>
    <row r="34" spans="1:14" ht="12.75">
      <c r="A34" s="23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22"/>
    </row>
    <row r="35" spans="1:14" ht="12.75">
      <c r="A35" s="23" t="s">
        <v>33</v>
      </c>
      <c r="B35" s="51">
        <f t="shared" si="0"/>
        <v>3791072</v>
      </c>
      <c r="C35" s="51">
        <v>0</v>
      </c>
      <c r="D35" s="51"/>
      <c r="E35" s="51">
        <f>F35+G35+H35</f>
        <v>2431839</v>
      </c>
      <c r="F35" s="51">
        <v>2431839</v>
      </c>
      <c r="G35" s="51">
        <v>0</v>
      </c>
      <c r="H35" s="51">
        <v>0</v>
      </c>
      <c r="I35" s="51"/>
      <c r="J35" s="51">
        <f>SUM(K35:M35)</f>
        <v>1359233</v>
      </c>
      <c r="K35" s="51">
        <v>1359233</v>
      </c>
      <c r="L35" s="51">
        <v>0</v>
      </c>
      <c r="M35" s="51">
        <v>0</v>
      </c>
      <c r="N35" s="22"/>
    </row>
    <row r="36" spans="1:14" ht="12.75">
      <c r="A36" s="23" t="s">
        <v>34</v>
      </c>
      <c r="B36" s="51">
        <f t="shared" si="0"/>
        <v>5637440</v>
      </c>
      <c r="C36" s="51">
        <v>0</v>
      </c>
      <c r="D36" s="51"/>
      <c r="E36" s="51">
        <f>F36+G36+H36</f>
        <v>3659633</v>
      </c>
      <c r="F36" s="92">
        <v>3659633</v>
      </c>
      <c r="G36" s="51">
        <v>0</v>
      </c>
      <c r="H36" s="51">
        <v>0</v>
      </c>
      <c r="I36" s="51"/>
      <c r="J36" s="51">
        <f>SUM(K36:M36)</f>
        <v>1977807</v>
      </c>
      <c r="K36" s="51">
        <v>1977807</v>
      </c>
      <c r="L36" s="51">
        <v>0</v>
      </c>
      <c r="M36" s="51">
        <v>0</v>
      </c>
      <c r="N36" s="22"/>
    </row>
    <row r="37" spans="1:14" ht="12.75">
      <c r="A37" s="23" t="s">
        <v>35</v>
      </c>
      <c r="B37" s="51">
        <f t="shared" si="0"/>
        <v>10081575</v>
      </c>
      <c r="C37" s="51">
        <v>0</v>
      </c>
      <c r="D37" s="51"/>
      <c r="E37" s="51">
        <f>F37+G37+H37</f>
        <v>6666949</v>
      </c>
      <c r="F37" s="51">
        <v>6666949</v>
      </c>
      <c r="G37" s="51">
        <v>0</v>
      </c>
      <c r="H37" s="51">
        <v>0</v>
      </c>
      <c r="I37" s="51"/>
      <c r="J37" s="51">
        <f>SUM(K37:M37)</f>
        <v>3414626</v>
      </c>
      <c r="K37" s="51">
        <v>3414626</v>
      </c>
      <c r="L37" s="51">
        <v>0</v>
      </c>
      <c r="M37" s="51">
        <v>0</v>
      </c>
      <c r="N37" s="22"/>
    </row>
    <row r="38" spans="1:14" ht="12.75">
      <c r="A38" s="34" t="s">
        <v>36</v>
      </c>
      <c r="B38" s="55">
        <f t="shared" si="0"/>
        <v>9189826</v>
      </c>
      <c r="C38" s="55">
        <v>0</v>
      </c>
      <c r="D38" s="55"/>
      <c r="E38" s="55">
        <f>F38+G38+H38</f>
        <v>5820791</v>
      </c>
      <c r="F38" s="55">
        <v>5820791</v>
      </c>
      <c r="G38" s="55">
        <v>0</v>
      </c>
      <c r="H38" s="55">
        <v>0</v>
      </c>
      <c r="I38" s="55"/>
      <c r="J38" s="55">
        <f>SUM(K38:M38)</f>
        <v>3369035</v>
      </c>
      <c r="K38" s="55">
        <v>3369035</v>
      </c>
      <c r="L38" s="55">
        <v>0</v>
      </c>
      <c r="M38" s="55">
        <v>0</v>
      </c>
      <c r="N38" s="22"/>
    </row>
    <row r="39" spans="1:14" ht="12.75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2.75">
      <c r="A40" s="22"/>
      <c r="B40" s="199" t="s">
        <v>216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ht="12.75">
      <c r="B41" s="22"/>
    </row>
    <row r="44" spans="6:7" ht="12.75">
      <c r="F44" s="237"/>
      <c r="G44" s="238"/>
    </row>
    <row r="45" spans="6:7" ht="12.75">
      <c r="F45" s="237"/>
      <c r="G45" s="238"/>
    </row>
    <row r="46" spans="6:7" ht="12.75">
      <c r="F46" s="60"/>
      <c r="G46" s="238"/>
    </row>
    <row r="47" spans="6:7" ht="12.75">
      <c r="F47" s="237"/>
      <c r="G47" s="238"/>
    </row>
    <row r="48" spans="6:7" ht="12.75">
      <c r="F48" s="60"/>
      <c r="G48" s="238"/>
    </row>
    <row r="49" spans="6:7" ht="12.75">
      <c r="F49" s="60"/>
      <c r="G49" s="235"/>
    </row>
    <row r="50" spans="6:7" ht="12.75">
      <c r="F50" s="60"/>
      <c r="G50" s="238"/>
    </row>
    <row r="51" spans="6:7" ht="12.75">
      <c r="F51" s="237"/>
      <c r="G51" s="238"/>
    </row>
    <row r="52" spans="6:7" ht="12.75">
      <c r="F52" s="237"/>
      <c r="G52" s="238"/>
    </row>
    <row r="53" spans="6:7" ht="12.75">
      <c r="F53" s="60"/>
      <c r="G53" s="238"/>
    </row>
    <row r="54" spans="6:7" ht="12.75">
      <c r="F54" s="60"/>
      <c r="G54" s="238"/>
    </row>
    <row r="55" spans="6:7" ht="12.75">
      <c r="F55" s="60"/>
      <c r="G55" s="235"/>
    </row>
    <row r="56" spans="6:7" ht="12.75">
      <c r="F56" s="237"/>
      <c r="G56" s="238"/>
    </row>
    <row r="57" spans="6:7" ht="12.75">
      <c r="F57" s="60"/>
      <c r="G57" s="238"/>
    </row>
    <row r="58" spans="6:7" ht="12.75">
      <c r="F58" s="60"/>
      <c r="G58" s="238"/>
    </row>
    <row r="59" spans="6:7" ht="12.75">
      <c r="F59" s="237"/>
      <c r="G59" s="238"/>
    </row>
    <row r="60" spans="6:7" ht="12.75">
      <c r="F60" s="60"/>
      <c r="G60" s="238"/>
    </row>
    <row r="61" spans="6:7" ht="12.75">
      <c r="F61" s="60"/>
      <c r="G61" s="235"/>
    </row>
    <row r="62" spans="6:7" ht="12.75">
      <c r="F62" s="237"/>
      <c r="G62" s="238"/>
    </row>
    <row r="63" spans="6:7" ht="12.75">
      <c r="F63" s="237"/>
      <c r="G63" s="238"/>
    </row>
    <row r="64" spans="6:7" ht="12.75">
      <c r="F64" s="60"/>
      <c r="G64" s="238"/>
    </row>
    <row r="65" spans="6:7" ht="12.75">
      <c r="F65" s="60"/>
      <c r="G65" s="238"/>
    </row>
    <row r="66" spans="6:7" ht="12.75">
      <c r="F66" s="60"/>
      <c r="G66" s="238"/>
    </row>
    <row r="67" spans="6:7" ht="12.75">
      <c r="F67" s="60"/>
      <c r="G67" s="235"/>
    </row>
    <row r="68" spans="6:7" ht="12.75">
      <c r="F68" s="60"/>
      <c r="G68" s="238"/>
    </row>
    <row r="69" spans="6:7" ht="12.75">
      <c r="F69" s="237"/>
      <c r="G69" s="238"/>
    </row>
    <row r="70" spans="6:7" ht="12.75">
      <c r="F70" s="60"/>
      <c r="G70" s="238"/>
    </row>
    <row r="71" spans="6:7" ht="12.75">
      <c r="F71" s="60"/>
      <c r="G71" s="238"/>
    </row>
    <row r="72" spans="6:7" ht="12.75">
      <c r="F72" s="235"/>
      <c r="G72" s="235"/>
    </row>
    <row r="73" spans="6:7" ht="12.75">
      <c r="F73" s="235"/>
      <c r="G73" s="238"/>
    </row>
    <row r="74" spans="6:7" ht="12.75">
      <c r="F74" s="235"/>
      <c r="G74" s="235"/>
    </row>
    <row r="75" spans="6:7" ht="12.75">
      <c r="F75" s="235"/>
      <c r="G75" s="235"/>
    </row>
    <row r="76" spans="6:7" ht="12.75">
      <c r="F76" s="235"/>
      <c r="G76" s="235"/>
    </row>
    <row r="77" spans="6:7" ht="12.75">
      <c r="F77" s="235"/>
      <c r="G77" s="235"/>
    </row>
    <row r="78" spans="6:7" ht="12.75">
      <c r="F78" s="235"/>
      <c r="G78" s="235"/>
    </row>
  </sheetData>
  <sheetProtection password="CAF5" sheet="1"/>
  <mergeCells count="6">
    <mergeCell ref="A3:M3"/>
    <mergeCell ref="A1:M1"/>
    <mergeCell ref="M7:N7"/>
    <mergeCell ref="M8:N8"/>
    <mergeCell ref="J6:N6"/>
    <mergeCell ref="E6:H6"/>
  </mergeCells>
  <printOptions horizontalCentered="1"/>
  <pageMargins left="0.7" right="0.72" top="0.87" bottom="0.82" header="0.67" footer="0.5"/>
  <pageSetup fitToHeight="1" fitToWidth="1" horizontalDpi="600" verticalDpi="600" orientation="landscape" scale="80" r:id="rId1"/>
  <headerFooter scaleWithDoc="0" alignWithMargins="0">
    <oddFooter>&amp;L&amp;"Arial,Italic"MSDE - LFRO   10 / 2011&amp;C&amp;"Arial,Regular"- 19 -&amp;"MS Sans Serif,Regular"
&amp;R&amp;"Arial,Italic"Selected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6.28125" style="0" customWidth="1"/>
    <col min="2" max="2" width="18.140625" style="86" customWidth="1"/>
    <col min="3" max="3" width="3.28125" style="0" customWidth="1"/>
    <col min="4" max="4" width="15.421875" style="0" customWidth="1"/>
    <col min="5" max="5" width="3.28125" style="0" customWidth="1"/>
    <col min="6" max="6" width="16.00390625" style="0" bestFit="1" customWidth="1"/>
    <col min="7" max="7" width="3.140625" style="0" customWidth="1"/>
    <col min="8" max="8" width="20.7109375" style="0" bestFit="1" customWidth="1"/>
    <col min="9" max="9" width="3.57421875" style="0" customWidth="1"/>
    <col min="10" max="10" width="17.28125" style="0" customWidth="1"/>
    <col min="11" max="11" width="3.00390625" style="0" customWidth="1"/>
    <col min="12" max="12" width="15.00390625" style="0" bestFit="1" customWidth="1"/>
    <col min="13" max="13" width="3.140625" style="0" customWidth="1"/>
    <col min="14" max="14" width="14.57421875" style="0" customWidth="1"/>
    <col min="15" max="15" width="15.57421875" style="153" bestFit="1" customWidth="1"/>
  </cols>
  <sheetData>
    <row r="1" spans="1:14" ht="12.75">
      <c r="A1" s="315" t="s">
        <v>175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2.75">
      <c r="A2" s="52"/>
      <c r="B2" s="8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2.75">
      <c r="A3" s="315" t="s">
        <v>293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3.5" thickBot="1">
      <c r="A4" s="45"/>
      <c r="B4" s="56"/>
      <c r="C4" s="56"/>
      <c r="D4" s="130"/>
      <c r="E4" s="56"/>
      <c r="F4" s="130"/>
      <c r="G4" s="56"/>
      <c r="H4" s="130"/>
      <c r="I4" s="56"/>
      <c r="J4" s="130"/>
      <c r="K4" s="56"/>
      <c r="L4" s="130"/>
      <c r="M4" s="56"/>
      <c r="N4" s="130"/>
    </row>
    <row r="5" spans="1:14" ht="13.5" thickTop="1">
      <c r="A5" s="46" t="s">
        <v>37</v>
      </c>
      <c r="B5" s="44" t="s">
        <v>11</v>
      </c>
      <c r="C5" s="44"/>
      <c r="D5" s="44" t="s">
        <v>0</v>
      </c>
      <c r="E5" s="44"/>
      <c r="F5" s="44"/>
      <c r="G5" s="44"/>
      <c r="H5" s="44" t="s">
        <v>5</v>
      </c>
      <c r="I5" s="44"/>
      <c r="J5" s="44"/>
      <c r="K5" s="44"/>
      <c r="L5" s="44"/>
      <c r="M5" s="44"/>
      <c r="N5" s="44"/>
    </row>
    <row r="6" spans="1:14" ht="12.75">
      <c r="A6" s="46" t="s">
        <v>38</v>
      </c>
      <c r="B6" s="44" t="s">
        <v>127</v>
      </c>
      <c r="C6" s="44"/>
      <c r="D6" s="44" t="s">
        <v>1</v>
      </c>
      <c r="E6" s="44"/>
      <c r="F6" s="44" t="s">
        <v>3</v>
      </c>
      <c r="G6" s="44"/>
      <c r="H6" s="44" t="s">
        <v>1</v>
      </c>
      <c r="I6" s="44"/>
      <c r="J6" s="44" t="s">
        <v>7</v>
      </c>
      <c r="K6" s="44"/>
      <c r="L6" s="44"/>
      <c r="M6" s="44"/>
      <c r="N6" s="44"/>
    </row>
    <row r="7" spans="1:14" ht="12.75">
      <c r="A7" s="75" t="s">
        <v>39</v>
      </c>
      <c r="B7" s="66" t="s">
        <v>122</v>
      </c>
      <c r="C7" s="66"/>
      <c r="D7" s="66" t="s">
        <v>2</v>
      </c>
      <c r="E7" s="66"/>
      <c r="F7" s="66" t="s">
        <v>4</v>
      </c>
      <c r="G7" s="66"/>
      <c r="H7" s="66" t="s">
        <v>6</v>
      </c>
      <c r="I7" s="66"/>
      <c r="J7" s="66" t="s">
        <v>8</v>
      </c>
      <c r="K7" s="66"/>
      <c r="L7" s="66" t="s">
        <v>9</v>
      </c>
      <c r="M7" s="66"/>
      <c r="N7" s="66" t="s">
        <v>267</v>
      </c>
    </row>
    <row r="8" spans="1:15" ht="12.75">
      <c r="A8" s="57" t="s">
        <v>13</v>
      </c>
      <c r="B8" s="42">
        <f>SUM(B10:B37)</f>
        <v>11595005189.749</v>
      </c>
      <c r="C8" s="42"/>
      <c r="D8" s="42">
        <f>SUM(D10:D37)</f>
        <v>6974881599.83</v>
      </c>
      <c r="E8" s="42"/>
      <c r="F8" s="42">
        <f>SUM(F10:F37)</f>
        <v>732127950.82</v>
      </c>
      <c r="G8" s="42"/>
      <c r="H8" s="42">
        <f>SUM(H10:H37)</f>
        <v>357742879.7800001</v>
      </c>
      <c r="I8" s="42"/>
      <c r="J8" s="42">
        <f>SUM(J10:J37)</f>
        <v>2420903915.6100006</v>
      </c>
      <c r="K8" s="42"/>
      <c r="L8" s="42">
        <f>SUM(L10:L37)</f>
        <v>101685743.71</v>
      </c>
      <c r="M8" s="42"/>
      <c r="N8" s="42">
        <f>SUM(N10:N37)</f>
        <v>1007663099.9990002</v>
      </c>
      <c r="O8" s="42"/>
    </row>
    <row r="9" spans="1:14" ht="12.75">
      <c r="A9" s="46"/>
      <c r="B9" s="33"/>
      <c r="C9" s="52"/>
      <c r="D9" s="23"/>
      <c r="E9" s="52"/>
      <c r="F9" s="115"/>
      <c r="G9" s="52"/>
      <c r="H9" s="115"/>
      <c r="I9" s="52"/>
      <c r="J9" s="115"/>
      <c r="K9" s="52"/>
      <c r="L9" s="115"/>
      <c r="M9" s="52"/>
      <c r="N9" s="115"/>
    </row>
    <row r="10" spans="1:14" ht="12.75">
      <c r="A10" s="46" t="s">
        <v>14</v>
      </c>
      <c r="B10" s="23">
        <f>SUM(D10:N10)</f>
        <v>129191068.73</v>
      </c>
      <c r="C10" s="77"/>
      <c r="D10" s="115">
        <f>Admin!D11+MidLev!D10+Inst!C12+'sp ed'!C11+ppshs!C12+ppshs!L12+trans!C11+opmp!C11+opmp!M11+comserv!D11+CapOut!D11</f>
        <v>72486536.87</v>
      </c>
      <c r="E10" s="23"/>
      <c r="F10" s="115">
        <f>Admin!E11+MidLev!E10+Inst!P12+'sp ed'!H11+ppshs!D12+ppshs!M12+trans!D11+opmp!D11+opmp!N11+comserv!F11+CapOut!F11</f>
        <v>8922417.610000001</v>
      </c>
      <c r="G10" s="23"/>
      <c r="H10" s="115">
        <f>Admin!F11+MidLev!F10+Inst!H12+'sp ed'!I11+ppshs!E12+ppshs!N12+trans!E11+opmp!E11+opmp!O11+comserv!H11+CapOut!H11</f>
        <v>5532333.38</v>
      </c>
      <c r="I10" s="23"/>
      <c r="J10" s="115">
        <f>Admin!G11+MidLev!G10+Inst!R12+'sp ed'!M11+ppshs!F12+ppshs!O12+trans!F11+opmp!F11+opmp!G11+opmp!H11+opmp!P11+comserv!J11+CapOut!J11+fixchg!C12</f>
        <v>25291467.580000006</v>
      </c>
      <c r="K10" s="23"/>
      <c r="L10" s="115">
        <f>Admin!H11+MidLev!H10+Inst!T12+'sp ed'!N11+ppshs!G12+ppshs!P12+trans!N11+opmp!I11+opmp!Q11+comserv!K11+CapOut!L11</f>
        <v>2991286.6799999997</v>
      </c>
      <c r="M10" s="23"/>
      <c r="N10" s="115">
        <f>Admin!I11+Admin!K11+MidLev!J10+MidLev!K10+Inst!V12+Inst!W12+Inst!X12+Inst!Y12+'sp ed'!O11+'sp ed'!Q11+ppshs!I12+ppshs!R12+trans!O11+opmp!J11+comserv!L11+CapOut!Q11+fixchg!K12+'sp ed'!P11</f>
        <v>13967026.61</v>
      </c>
    </row>
    <row r="11" spans="1:14" ht="12.75">
      <c r="A11" s="46" t="s">
        <v>15</v>
      </c>
      <c r="B11" s="23">
        <f>SUM(D11:N11)</f>
        <v>943898410.659</v>
      </c>
      <c r="C11" s="77"/>
      <c r="D11" s="115">
        <f>Admin!D12+MidLev!D11+Inst!C13+'sp ed'!C12+ppshs!C13+ppshs!L13+trans!C12+opmp!C12+opmp!M12+comserv!D12+CapOut!D12</f>
        <v>564507649.5400001</v>
      </c>
      <c r="E11" s="23"/>
      <c r="F11" s="115">
        <f>Admin!E12+MidLev!E11+Inst!P13+'sp ed'!H12+ppshs!D13+ppshs!M13+trans!D12+opmp!D12+opmp!N12+comserv!F12+CapOut!F12</f>
        <v>57131603.4</v>
      </c>
      <c r="G11" s="23"/>
      <c r="H11" s="115">
        <f>Admin!F12+MidLev!F11+Inst!H13+'sp ed'!I12+ppshs!E13+ppshs!N13+trans!E12+opmp!E12+opmp!O12+comserv!H12+CapOut!H12</f>
        <v>26360890.500000004</v>
      </c>
      <c r="I11" s="23"/>
      <c r="J11" s="115">
        <f>Admin!G12+MidLev!G11+Inst!R13+'sp ed'!M12+ppshs!F13+ppshs!O13+trans!F12+opmp!F12+opmp!G12+opmp!H12+opmp!P12+comserv!J12+CapOut!J12+fixchg!C13</f>
        <v>207928064.17</v>
      </c>
      <c r="K11" s="23"/>
      <c r="L11" s="115">
        <f>Admin!H12+MidLev!H11+Inst!T13+'sp ed'!N12+ppshs!G13+ppshs!P13+trans!N12+opmp!I12+opmp!Q12+comserv!K12+CapOut!L12</f>
        <v>7709225.1</v>
      </c>
      <c r="M11" s="23"/>
      <c r="N11" s="115">
        <f>Admin!I12+Admin!K12+MidLev!J11+MidLev!K11+Inst!V13+Inst!W13+Inst!X13+Inst!Y13+'sp ed'!O12+'sp ed'!Q12+ppshs!I13+ppshs!R13+trans!O12+opmp!J12+comserv!L12+CapOut!Q12+fixchg!K13+'sp ed'!P12</f>
        <v>80260977.949</v>
      </c>
    </row>
    <row r="12" spans="1:14" ht="12.75">
      <c r="A12" s="52" t="s">
        <v>16</v>
      </c>
      <c r="B12" s="23">
        <f>SUM(D12:N12)</f>
        <v>1268486680.76</v>
      </c>
      <c r="C12" s="77"/>
      <c r="D12" s="115">
        <f>Admin!D13+MidLev!D12+Inst!C14+'sp ed'!C13+ppshs!C14+ppshs!L14+trans!C13+opmp!C13+opmp!M13+comserv!D13+CapOut!D13</f>
        <v>674232261.6300001</v>
      </c>
      <c r="E12" s="23"/>
      <c r="F12" s="115">
        <f>Admin!E13+MidLev!E12+Inst!P14+'sp ed'!H13+ppshs!D14+ppshs!M14+trans!D13+opmp!D13+opmp!N13+comserv!F13+CapOut!F13</f>
        <v>171806503.69999996</v>
      </c>
      <c r="G12" s="23"/>
      <c r="H12" s="115">
        <f>Admin!F13+MidLev!F12+Inst!H14+'sp ed'!I13+ppshs!E14+ppshs!N14+trans!E13+opmp!E13+opmp!O13+comserv!H13+CapOut!H13</f>
        <v>32859480.559999995</v>
      </c>
      <c r="I12" s="23"/>
      <c r="J12" s="115">
        <f>Admin!G13+MidLev!G12+Inst!R14+'sp ed'!M13+ppshs!F14+ppshs!O14+trans!F13+opmp!F13+opmp!G13+opmp!H13+opmp!P13+comserv!J13+CapOut!J13+fixchg!C14</f>
        <v>229236370.40999997</v>
      </c>
      <c r="K12" s="23"/>
      <c r="L12" s="115">
        <f>Admin!H13+MidLev!H12+Inst!T14+'sp ed'!N13+ppshs!G14+ppshs!P14+trans!N13+opmp!I13+opmp!Q13+comserv!K13+CapOut!L13</f>
        <v>17281917.74</v>
      </c>
      <c r="M12" s="23"/>
      <c r="N12" s="115">
        <f>Admin!I13+Admin!K13+MidLev!J12+MidLev!K12+Inst!V14+Inst!W14+Inst!X14+Inst!Y14+'sp ed'!O13+'sp ed'!Q13+ppshs!I14+ppshs!R14+trans!O13+opmp!J13+comserv!L13+CapOut!Q13+fixchg!K14+'sp ed'!P13</f>
        <v>143070146.72</v>
      </c>
    </row>
    <row r="13" spans="1:14" ht="12.75">
      <c r="A13" s="52" t="s">
        <v>17</v>
      </c>
      <c r="B13" s="23">
        <f>SUM(D13:N13)</f>
        <v>1362895747.9500003</v>
      </c>
      <c r="C13" s="77"/>
      <c r="D13" s="115">
        <f>Admin!D14+MidLev!D13+Inst!C15+'sp ed'!C14+ppshs!C15+ppshs!L15+trans!C14+opmp!C14+opmp!M14+comserv!D14+CapOut!D14</f>
        <v>794957139.87</v>
      </c>
      <c r="E13" s="23"/>
      <c r="F13" s="115">
        <f>Admin!E14+MidLev!E13+Inst!P15+'sp ed'!H14+ppshs!D15+ppshs!M15+trans!D14+opmp!D14+opmp!N14+comserv!F14+CapOut!F14</f>
        <v>61156591.26</v>
      </c>
      <c r="G13" s="23"/>
      <c r="H13" s="115">
        <f>Admin!F14+MidLev!F13+Inst!H15+'sp ed'!I14+ppshs!E15+ppshs!N15+trans!E14+opmp!E14+opmp!O14+comserv!H14+CapOut!H14</f>
        <v>68801516.49999999</v>
      </c>
      <c r="I13" s="23"/>
      <c r="J13" s="115">
        <f>Admin!G14+MidLev!G13+Inst!R15+'sp ed'!M14+ppshs!F15+ppshs!O15+trans!F14+opmp!F14+opmp!G14+opmp!H14+opmp!P14+comserv!J14+CapOut!J14+fixchg!C15</f>
        <v>311926158.64000016</v>
      </c>
      <c r="K13" s="23"/>
      <c r="L13" s="115">
        <f>Admin!H14+MidLev!H13+Inst!T15+'sp ed'!N14+ppshs!G15+ppshs!P15+trans!N14+opmp!I14+opmp!Q14+comserv!K14+CapOut!L14</f>
        <v>8908397.92</v>
      </c>
      <c r="M13" s="23"/>
      <c r="N13" s="115">
        <f>Admin!I14+Admin!K14+MidLev!J13+MidLev!K13+Inst!V15+Inst!W15+Inst!X15+Inst!Y15+'sp ed'!O14+'sp ed'!Q14+ppshs!I15+ppshs!R15+trans!O14+opmp!J14+comserv!L14+CapOut!Q14+fixchg!K15+'sp ed'!P14</f>
        <v>117145943.75999999</v>
      </c>
    </row>
    <row r="14" spans="1:14" ht="12.75">
      <c r="A14" s="52" t="s">
        <v>18</v>
      </c>
      <c r="B14" s="23">
        <f>SUM(D14:N14)</f>
        <v>215167610.99</v>
      </c>
      <c r="C14" s="77"/>
      <c r="D14" s="115">
        <f>Admin!D15+MidLev!D14+Inst!C16+'sp ed'!C15+ppshs!C16+ppshs!L16+trans!C15+opmp!C15+opmp!M15+comserv!D15+CapOut!D15</f>
        <v>134376360.6</v>
      </c>
      <c r="E14" s="23"/>
      <c r="F14" s="115">
        <f>+Admin!E15+MidLev!E14+Inst!P16+'sp ed'!H15+ppshs!D16+ppshs!M16+trans!D15+opmp!D15+opmp!N15+comserv!F15+CapOut!F15</f>
        <v>15376185.240000002</v>
      </c>
      <c r="G14" s="23"/>
      <c r="H14" s="115">
        <f>Admin!F15+MidLev!F14+Inst!H16+'sp ed'!I15+ppshs!E16+ppshs!N16+trans!E15+opmp!E15+opmp!O15+comserv!H15+CapOut!H15</f>
        <v>5099690.9399999995</v>
      </c>
      <c r="I14" s="23"/>
      <c r="J14" s="115">
        <f>Admin!G15+MidLev!G14+Inst!R16+'sp ed'!M15+ppshs!F16+ppshs!O16+trans!F15+opmp!F15+opmp!G15+opmp!H15+opmp!P15+comserv!J15+CapOut!J15+fixchg!C16</f>
        <v>39323331.269999996</v>
      </c>
      <c r="K14" s="23"/>
      <c r="L14" s="115">
        <f>Admin!H15+MidLev!H14+Inst!T16+'sp ed'!N15+ppshs!G16+ppshs!P16+trans!N15+opmp!I15+opmp!Q15+comserv!K15+CapOut!L15</f>
        <v>2234133.16</v>
      </c>
      <c r="M14" s="23"/>
      <c r="N14" s="115">
        <f>Admin!I15+Admin!K15+MidLev!J14+MidLev!K14+Inst!V16+Inst!W16+Inst!X16+Inst!Y16+'sp ed'!O15+'sp ed'!Q15+ppshs!I16+ppshs!R16+trans!O15+opmp!J15+comserv!L15+CapOut!Q15+fixchg!K16+'sp ed'!P15</f>
        <v>18757909.78</v>
      </c>
    </row>
    <row r="15" spans="1:14" ht="12.75">
      <c r="A15" s="52"/>
      <c r="B15" s="23"/>
      <c r="C15" s="7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2.75">
      <c r="A16" s="52" t="s">
        <v>19</v>
      </c>
      <c r="B16" s="23">
        <f>SUM(D16:N16)</f>
        <v>64192605.51999999</v>
      </c>
      <c r="C16" s="77"/>
      <c r="D16" s="115">
        <f>Admin!D17+MidLev!D16+Inst!C18+'sp ed'!C17+ppshs!C18+ppshs!L18+trans!C17+opmp!C17+opmp!M17+comserv!D17+CapOut!D17</f>
        <v>38383586.739999995</v>
      </c>
      <c r="E16" s="23"/>
      <c r="F16" s="115">
        <f>Admin!E17+MidLev!E16+Inst!P18+'sp ed'!H17+ppshs!D18+ppshs!M18+trans!D17+opmp!D17+opmp!N17+comserv!F17+CapOut!F17</f>
        <v>4220874.91</v>
      </c>
      <c r="G16" s="23"/>
      <c r="H16" s="115">
        <f>Admin!F17+MidLev!F16+Inst!H18+'sp ed'!I17+ppshs!E18+ppshs!N18+trans!E17+opmp!E17+opmp!O17+comserv!H17+CapOut!H17</f>
        <v>1852462.4000000001</v>
      </c>
      <c r="I16" s="23"/>
      <c r="J16" s="115">
        <f>Admin!G17+MidLev!G16+Inst!R18+'sp ed'!M17+ppshs!F18+ppshs!O18+trans!F17+opmp!F17+opmp!G17+opmp!H17+opmp!P17+comserv!J17+CapOut!J17+fixchg!C18</f>
        <v>12550257.099999998</v>
      </c>
      <c r="K16" s="23"/>
      <c r="L16" s="115">
        <f>Admin!H17+MidLev!H16+Inst!T18+'sp ed'!N17+ppshs!G18+ppshs!P18+trans!N17+opmp!I17+opmp!Q17+comserv!K17+CapOut!L17</f>
        <v>2439471.54</v>
      </c>
      <c r="M16" s="23"/>
      <c r="N16" s="115">
        <f>Admin!I17+Admin!K17+MidLev!J16+MidLev!K16+Inst!V18+Inst!W18+Inst!X18+Inst!Y18+'sp ed'!O17+'sp ed'!Q17+ppshs!I18+ppshs!R18+trans!O17+opmp!J17+comserv!L17+CapOut!Q17+fixchg!K18+'sp ed'!P17</f>
        <v>4745952.83</v>
      </c>
    </row>
    <row r="17" spans="1:14" ht="12.75">
      <c r="A17" s="52" t="s">
        <v>20</v>
      </c>
      <c r="B17" s="23">
        <f>SUM(D17:N17)</f>
        <v>346090282.1000001</v>
      </c>
      <c r="C17" s="77"/>
      <c r="D17" s="115">
        <f>Admin!D18+MidLev!D17+Inst!C19+'sp ed'!C18+ppshs!C19+ppshs!L19+trans!C18+opmp!C18+opmp!M18+comserv!D18+CapOut!D18</f>
        <v>201463172.28</v>
      </c>
      <c r="E17" s="23"/>
      <c r="F17" s="115">
        <f>Admin!E18+MidLev!E17+Inst!P19+'sp ed'!H18+ppshs!D19+ppshs!M19+trans!D18+opmp!D18+opmp!N18+comserv!F18+CapOut!F18</f>
        <v>27255659.810000002</v>
      </c>
      <c r="G17" s="23"/>
      <c r="H17" s="115">
        <f>Admin!F18+MidLev!F17+Inst!H19+'sp ed'!I18+ppshs!E19+ppshs!N19+trans!E18+opmp!E18+opmp!O18+comserv!H18+CapOut!H18</f>
        <v>13788004.240000004</v>
      </c>
      <c r="I17" s="23"/>
      <c r="J17" s="115">
        <f>Admin!G18+MidLev!G17+Inst!R19+'sp ed'!M18+ppshs!F19+ppshs!O19+trans!F18+opmp!F18+opmp!G18+opmp!H18+opmp!P18+comserv!J18+CapOut!J18+fixchg!C19</f>
        <v>70153452.31000002</v>
      </c>
      <c r="K17" s="23"/>
      <c r="L17" s="115">
        <f>Admin!H18+MidLev!H17+Inst!T19+'sp ed'!N18+ppshs!G19+ppshs!P19+trans!N18+opmp!I18+opmp!Q18+comserv!K18+CapOut!L18</f>
        <v>2598193.54</v>
      </c>
      <c r="M17" s="23"/>
      <c r="N17" s="115">
        <f>Admin!I18+Admin!K18+MidLev!J17+MidLev!K17+Inst!V19+Inst!W19+Inst!X19+Inst!Y19+'sp ed'!O18+'sp ed'!Q18+ppshs!I19+ppshs!R19+trans!O18+opmp!J18+comserv!L18+CapOut!Q18+fixchg!K19+'sp ed'!P18</f>
        <v>30831799.919999998</v>
      </c>
    </row>
    <row r="18" spans="1:14" ht="12.75">
      <c r="A18" s="52" t="s">
        <v>21</v>
      </c>
      <c r="B18" s="23">
        <f>SUM(D18:N18)</f>
        <v>192338928.79999998</v>
      </c>
      <c r="C18" s="77"/>
      <c r="D18" s="115">
        <f>Admin!D19+MidLev!D18+Inst!C20+'sp ed'!C19+ppshs!C20+ppshs!L20+trans!C19+opmp!C19+opmp!M19+comserv!D19+CapOut!D19</f>
        <v>116460301.61999997</v>
      </c>
      <c r="E18" s="23"/>
      <c r="F18" s="115">
        <f>Admin!E19+MidLev!E18+Inst!P20+'sp ed'!H19+ppshs!D20+ppshs!M20+trans!D19+opmp!D19+opmp!N19+comserv!F19+CapOut!F19</f>
        <v>13537306.86</v>
      </c>
      <c r="G18" s="23"/>
      <c r="H18" s="115">
        <f>Admin!F19+MidLev!F18+Inst!H20+'sp ed'!I19+ppshs!E20+ppshs!N20+trans!E19+opmp!E19+opmp!O19+comserv!H19+CapOut!H19</f>
        <v>4510336.390000001</v>
      </c>
      <c r="I18" s="23"/>
      <c r="J18" s="115">
        <f>Admin!G19+MidLev!G18+Inst!R20+'sp ed'!M19+ppshs!F20+ppshs!O20+trans!F19+opmp!F19+opmp!G19+opmp!H19+opmp!P19+comserv!J19+CapOut!J19+fixchg!C20</f>
        <v>38856437.940000005</v>
      </c>
      <c r="K18" s="23"/>
      <c r="L18" s="115">
        <f>Admin!H19+MidLev!H18+Inst!T20+'sp ed'!N19+ppshs!G20+ppshs!P20+trans!N19+opmp!I19+opmp!Q19+comserv!K19+CapOut!L19</f>
        <v>2931287.87</v>
      </c>
      <c r="M18" s="23"/>
      <c r="N18" s="115">
        <f>Admin!I19+Admin!K19+MidLev!J18+MidLev!K18+Inst!V20+Inst!W20+Inst!X20+Inst!Y20+'sp ed'!O19+'sp ed'!Q19+ppshs!I20+ppshs!R20+trans!O19+opmp!J19+comserv!L19+CapOut!Q19+fixchg!K20+'sp ed'!P19</f>
        <v>16043258.120000001</v>
      </c>
    </row>
    <row r="19" spans="1:14" ht="12.75">
      <c r="A19" s="52" t="s">
        <v>22</v>
      </c>
      <c r="B19" s="23">
        <f>SUM(D19:N19)</f>
        <v>332747786.25999993</v>
      </c>
      <c r="C19" s="77"/>
      <c r="D19" s="115">
        <f>Admin!D20+MidLev!D19+Inst!C21+'sp ed'!C20+ppshs!C21+ppshs!L21+trans!C20+opmp!C20+opmp!M20+comserv!D20+CapOut!D20</f>
        <v>199986559.56999996</v>
      </c>
      <c r="E19" s="23"/>
      <c r="F19" s="115">
        <f>Admin!E20+MidLev!E19+Inst!P21+'sp ed'!H20+ppshs!D21+ppshs!M21+trans!D20+opmp!D20+opmp!N20+comserv!F20+CapOut!F20</f>
        <v>34743817.32</v>
      </c>
      <c r="G19" s="23"/>
      <c r="H19" s="115">
        <f>Admin!F20+MidLev!F19+Inst!H21+'sp ed'!I20+ppshs!E21+ppshs!N21+trans!E20+opmp!E20+opmp!O20+comserv!H20+CapOut!H20</f>
        <v>11669630.13</v>
      </c>
      <c r="I19" s="23"/>
      <c r="J19" s="115">
        <f>Admin!G20+MidLev!G19+Inst!R21+'sp ed'!M20+ppshs!F21+ppshs!O21+trans!F20+opmp!F20+opmp!G20+opmp!H20+opmp!P20+comserv!J20+CapOut!J20+fixchg!C21</f>
        <v>60460419.54000001</v>
      </c>
      <c r="K19" s="23"/>
      <c r="L19" s="115">
        <f>Admin!H20+MidLev!H19+Inst!T21+'sp ed'!N20+ppshs!G21+ppshs!P21+trans!N20+opmp!I20+opmp!Q20+comserv!K20+CapOut!L20</f>
        <v>1648697.84</v>
      </c>
      <c r="M19" s="23"/>
      <c r="N19" s="115">
        <f>Admin!I20+Admin!K20+MidLev!J19+MidLev!K19+Inst!V21+Inst!W21+Inst!X21+Inst!Y21+'sp ed'!O20+'sp ed'!Q20+ppshs!I21+ppshs!R21+trans!O20+opmp!J20+comserv!L20+CapOut!Q20+fixchg!K21+'sp ed'!P20</f>
        <v>24238661.860000003</v>
      </c>
    </row>
    <row r="20" spans="1:14" ht="12.75">
      <c r="A20" s="52" t="s">
        <v>23</v>
      </c>
      <c r="B20" s="23">
        <f>SUM(D20:N20)</f>
        <v>56061016.370000005</v>
      </c>
      <c r="C20" s="77"/>
      <c r="D20" s="115">
        <f>Admin!D21+MidLev!D20+Inst!C22+'sp ed'!C21+ppshs!C22+ppshs!L22+trans!C21+opmp!C21+opmp!M21+comserv!D21+CapOut!D21</f>
        <v>33614474.61000001</v>
      </c>
      <c r="E20" s="23"/>
      <c r="F20" s="115">
        <f>Admin!E21+MidLev!E20+Inst!P22+'sp ed'!H21+ppshs!D22+ppshs!M22+trans!D21+opmp!D21+opmp!N21+comserv!F21+CapOut!F21</f>
        <v>4529559.149999999</v>
      </c>
      <c r="G20" s="23"/>
      <c r="H20" s="115">
        <f>Admin!F21+MidLev!F20+Inst!H22+'sp ed'!I21+ppshs!E22+ppshs!N22+trans!E21+opmp!E21+opmp!O21+comserv!H21+CapOut!H21</f>
        <v>1976101.9400000002</v>
      </c>
      <c r="I20" s="23"/>
      <c r="J20" s="115">
        <f>Admin!G21+MidLev!G20+Inst!R22+'sp ed'!M21+ppshs!F22+ppshs!O22+trans!F21+opmp!F21+opmp!G21+opmp!H21+opmp!P21+comserv!J21+CapOut!J21+fixchg!C22</f>
        <v>11969517.46</v>
      </c>
      <c r="K20" s="23"/>
      <c r="L20" s="115">
        <f>Admin!H21+MidLev!H20+Inst!T22+'sp ed'!N21+ppshs!G22+ppshs!P22+trans!N21+opmp!I21+opmp!Q21+comserv!K21+CapOut!L21</f>
        <v>211793.42</v>
      </c>
      <c r="M20" s="23"/>
      <c r="N20" s="115">
        <f>Admin!I21+Admin!K21+MidLev!J20+MidLev!K20+Inst!V22+Inst!W22+Inst!X22+Inst!Y22+'sp ed'!O21+'sp ed'!Q21+ppshs!I22+ppshs!R22+trans!O21+opmp!J21+comserv!L21+CapOut!Q21+fixchg!K22+'sp ed'!P21</f>
        <v>3759569.79</v>
      </c>
    </row>
    <row r="21" spans="1:14" ht="12.75">
      <c r="A21" s="52"/>
      <c r="B21" s="23"/>
      <c r="C21" s="7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2.75">
      <c r="A22" s="52" t="s">
        <v>24</v>
      </c>
      <c r="B22" s="23">
        <f>SUM(D22:N22)</f>
        <v>487074790.53999984</v>
      </c>
      <c r="C22" s="77"/>
      <c r="D22" s="115">
        <f>Admin!D23+MidLev!D22+Inst!C24+'sp ed'!C23+ppshs!C24+ppshs!L24+trans!C23+opmp!C23+opmp!M23+comserv!D23+CapOut!D23</f>
        <v>304484408.3999999</v>
      </c>
      <c r="E22" s="23"/>
      <c r="F22" s="115">
        <f>Admin!E23+MidLev!E22+Inst!P24+'sp ed'!H23+ppshs!D24+ppshs!M24+trans!D23+opmp!D23+opmp!N23+comserv!F23+CapOut!F23</f>
        <v>16634528.700000001</v>
      </c>
      <c r="G22" s="23"/>
      <c r="H22" s="115">
        <f>Admin!F23+MidLev!F22+Inst!H24+'sp ed'!I23+ppshs!E24+ppshs!N24+trans!E23+opmp!E23+opmp!O23+comserv!H23+CapOut!H23</f>
        <v>20728223.74</v>
      </c>
      <c r="I22" s="23"/>
      <c r="J22" s="115">
        <f>Admin!G23+MidLev!G22+Inst!R24+'sp ed'!M23+ppshs!F24+ppshs!O24+trans!F23+opmp!F23+opmp!G23+opmp!H23+opmp!P23+comserv!J23+CapOut!J23+fixchg!C24</f>
        <v>100894600.54999997</v>
      </c>
      <c r="K22" s="23"/>
      <c r="L22" s="115">
        <f>Admin!H23+MidLev!H22+Inst!T24+'sp ed'!N23+ppshs!G24+ppshs!P24+trans!N23+opmp!I23+opmp!Q23+comserv!K23+CapOut!L23</f>
        <v>6351465.4</v>
      </c>
      <c r="M22" s="23"/>
      <c r="N22" s="115">
        <f>Admin!I23+Admin!K23+MidLev!J22+MidLev!K22+Inst!V24+Inst!W24+Inst!X24+Inst!Y24+'sp ed'!O23+'sp ed'!Q23+ppshs!I24+ppshs!R24+trans!O23+opmp!J23+comserv!L23+CapOut!Q23+fixchg!K24+'sp ed'!P23</f>
        <v>37981563.75</v>
      </c>
    </row>
    <row r="23" spans="1:14" ht="12.75">
      <c r="A23" s="52" t="s">
        <v>25</v>
      </c>
      <c r="B23" s="23">
        <f>SUM(D23:N23)</f>
        <v>57065041.21</v>
      </c>
      <c r="C23" s="77"/>
      <c r="D23" s="115">
        <f>Admin!D24+MidLev!D23+Inst!C25+'sp ed'!C24+ppshs!C25+ppshs!L25+trans!C24+opmp!C24+opmp!M24+comserv!D24+CapOut!D24</f>
        <v>32733207.099999998</v>
      </c>
      <c r="E23" s="23"/>
      <c r="F23" s="115">
        <f>Admin!E24+MidLev!E23+Inst!P25+'sp ed'!H24+ppshs!D25+ppshs!M25+trans!D24+opmp!D24+opmp!N24+comserv!F24+CapOut!F24</f>
        <v>5752957.18</v>
      </c>
      <c r="G23" s="23"/>
      <c r="H23" s="115">
        <f>Admin!F24+MidLev!F23+Inst!H25+'sp ed'!I24+ppshs!E25+ppshs!N25+trans!E24+opmp!E24+opmp!O24+comserv!H24+CapOut!H24</f>
        <v>1216478.78</v>
      </c>
      <c r="I23" s="23"/>
      <c r="J23" s="115">
        <f>Admin!G24+MidLev!G23+Inst!R25+'sp ed'!M24+ppshs!F25+ppshs!O25+trans!F24+opmp!F24+opmp!G24+opmp!H24+opmp!P24+comserv!J24+CapOut!J24+fixchg!C25</f>
        <v>12380398.299999999</v>
      </c>
      <c r="K23" s="23"/>
      <c r="L23" s="115">
        <f>Admin!H24+MidLev!H23+Inst!T25+'sp ed'!N24+ppshs!G25+ppshs!P25+trans!N24+opmp!I24+opmp!Q24+comserv!K24+CapOut!L24</f>
        <v>434013.18</v>
      </c>
      <c r="M23" s="23"/>
      <c r="N23" s="115">
        <f>Admin!I24+Admin!K24+MidLev!J23+MidLev!K23+Inst!V25+Inst!W25+Inst!X25+Inst!Y25+'sp ed'!O24+'sp ed'!Q24+ppshs!I25+ppshs!R25+trans!O24+opmp!J24+comserv!L24+CapOut!Q24+fixchg!K25+'sp ed'!P24</f>
        <v>4547986.67</v>
      </c>
    </row>
    <row r="24" spans="1:14" ht="12.75">
      <c r="A24" s="52" t="s">
        <v>26</v>
      </c>
      <c r="B24" s="23">
        <f>SUM(D24:N24)</f>
        <v>472969887.26</v>
      </c>
      <c r="C24" s="77"/>
      <c r="D24" s="115">
        <f>Admin!D25+MidLev!D24+Inst!C26+'sp ed'!C25+ppshs!C26+ppshs!L26+trans!C25+opmp!C25+opmp!M25+comserv!D25+CapOut!D25</f>
        <v>273446613.46</v>
      </c>
      <c r="E24" s="23"/>
      <c r="F24" s="115">
        <f>Admin!E25+MidLev!E24+Inst!P26+'sp ed'!H25+ppshs!D26+ppshs!M26+trans!D25+opmp!D25+opmp!N25+comserv!F25+CapOut!F25</f>
        <v>33901871.64999999</v>
      </c>
      <c r="G24" s="23"/>
      <c r="H24" s="115">
        <f>Admin!F25+MidLev!F24+Inst!H26+'sp ed'!I25+ppshs!E26+ppshs!N26+trans!E25+opmp!E25+opmp!O25+comserv!H25+CapOut!H25</f>
        <v>14168745.489999998</v>
      </c>
      <c r="I24" s="23"/>
      <c r="J24" s="115">
        <f>Admin!G25+MidLev!G24+Inst!R26+'sp ed'!M25+ppshs!F26+ppshs!O26+trans!F25+opmp!F25+opmp!G25+opmp!H25+opmp!P25+comserv!J25+CapOut!J25+fixchg!C26</f>
        <v>107303421.90000002</v>
      </c>
      <c r="K24" s="23"/>
      <c r="L24" s="115">
        <f>Admin!H25+MidLev!H24+Inst!T26+'sp ed'!N25+ppshs!G26+ppshs!P26+trans!N25+opmp!I25+opmp!Q25+comserv!K25+CapOut!L25</f>
        <v>3584322.33</v>
      </c>
      <c r="M24" s="23"/>
      <c r="N24" s="115">
        <f>Admin!I25+Admin!K25+MidLev!J24+MidLev!K24+Inst!V26+Inst!W26+Inst!X26+Inst!Y26+'sp ed'!O25+'sp ed'!Q25+ppshs!I26+ppshs!R26+trans!O25+opmp!J25+comserv!L25+CapOut!Q25+fixchg!K26+'sp ed'!P25</f>
        <v>40564912.43</v>
      </c>
    </row>
    <row r="25" spans="1:14" ht="12.75">
      <c r="A25" s="52" t="s">
        <v>27</v>
      </c>
      <c r="B25" s="23">
        <f>SUM(D25:N25)</f>
        <v>730028141.66</v>
      </c>
      <c r="C25" s="77"/>
      <c r="D25" s="115">
        <f>Admin!D26+MidLev!D25+Inst!C27+'sp ed'!C26+ppshs!C27+ppshs!L27+trans!C26+opmp!C26+opmp!M26+comserv!D26+CapOut!D26</f>
        <v>462116026.71</v>
      </c>
      <c r="E25" s="23"/>
      <c r="F25" s="115">
        <f>Admin!E26+MidLev!E25+Inst!P27+'sp ed'!H26+ppshs!D27+ppshs!M27+trans!D26+opmp!D26+opmp!N26+comserv!F26+CapOut!F26</f>
        <v>50288404.31</v>
      </c>
      <c r="G25" s="23"/>
      <c r="H25" s="115">
        <f>Admin!F26+MidLev!F25+Inst!H27+'sp ed'!I26+ppshs!E27+ppshs!N27+trans!E26+opmp!E26+opmp!O26+comserv!H26+CapOut!H26</f>
        <v>23261872.35</v>
      </c>
      <c r="I25" s="23"/>
      <c r="J25" s="115">
        <f>Admin!G26+MidLev!G25+Inst!R27+'sp ed'!M26+ppshs!F27+ppshs!O27+trans!F26+opmp!F26+opmp!G26+opmp!H26+opmp!P26+comserv!J26+CapOut!J26+fixchg!C27</f>
        <v>133069896.52</v>
      </c>
      <c r="K25" s="23"/>
      <c r="L25" s="115">
        <f>Admin!H26+MidLev!H25+Inst!T27+'sp ed'!N26+ppshs!G27+ppshs!P27+trans!N26+opmp!I26+opmp!Q26+comserv!K26+CapOut!L26</f>
        <v>1593064.5</v>
      </c>
      <c r="M25" s="23"/>
      <c r="N25" s="115">
        <f>Admin!I26+Admin!K26+MidLev!J25+MidLev!K25+Inst!V27+Inst!W27+Inst!X27+Inst!Y27+'sp ed'!O26+'sp ed'!Q26+ppshs!I27+ppshs!R27+trans!O26+opmp!J26+comserv!L26+CapOut!Q26+fixchg!K27+'sp ed'!P26</f>
        <v>59698877.269999996</v>
      </c>
    </row>
    <row r="26" spans="1:14" ht="12.75">
      <c r="A26" s="52" t="s">
        <v>28</v>
      </c>
      <c r="B26" s="23">
        <f>SUM(D26:N26)</f>
        <v>33210031.429999992</v>
      </c>
      <c r="C26" s="77"/>
      <c r="D26" s="115">
        <f>Admin!D27+MidLev!D26+Inst!C28+'sp ed'!C27+ppshs!C28+ppshs!L28+trans!C27+opmp!C27+opmp!M27+comserv!D27+CapOut!D27</f>
        <v>18449431.039999995</v>
      </c>
      <c r="E26" s="23"/>
      <c r="F26" s="115">
        <f>Admin!E27+MidLev!E26+Inst!P28+'sp ed'!H27+ppshs!D28+ppshs!M28+trans!D27+opmp!D27+opmp!N27+comserv!F27+CapOut!F27</f>
        <v>4009349.2899999996</v>
      </c>
      <c r="G26" s="23"/>
      <c r="H26" s="115">
        <f>Admin!F27+MidLev!F26+Inst!H28+'sp ed'!I27+ppshs!E28+ppshs!N28+trans!E27+opmp!E27+opmp!O27+comserv!H27+CapOut!H27</f>
        <v>1068058.0499999998</v>
      </c>
      <c r="I26" s="23"/>
      <c r="J26" s="115">
        <f>Admin!G27+MidLev!G26+Inst!R28+'sp ed'!M27+ppshs!F28+ppshs!O28+trans!F27+opmp!F27+opmp!G27+opmp!H27+opmp!P27+comserv!J27+CapOut!J27+fixchg!C28</f>
        <v>6002868.4</v>
      </c>
      <c r="K26" s="23"/>
      <c r="L26" s="115">
        <f>Admin!H27+MidLev!H26+Inst!T28+'sp ed'!N27+ppshs!G28+ppshs!P28+trans!N27+opmp!I27+opmp!Q27+comserv!K27+CapOut!L27</f>
        <v>1359877.2500000002</v>
      </c>
      <c r="M26" s="23"/>
      <c r="N26" s="115">
        <f>Admin!I27+Admin!K27+MidLev!J26+MidLev!K26+Inst!V28+Inst!W28+Inst!X28+Inst!Y28+'sp ed'!O27+'sp ed'!Q27+ppshs!I28+ppshs!R28+trans!O27+opmp!J27+comserv!L27+CapOut!Q27+fixchg!K28+'sp ed'!P27</f>
        <v>2320447.3999999994</v>
      </c>
    </row>
    <row r="27" spans="1:14" ht="12.75">
      <c r="A27" s="52"/>
      <c r="B27" s="23"/>
      <c r="C27" s="7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.75">
      <c r="A28" s="52" t="s">
        <v>176</v>
      </c>
      <c r="B28" s="23">
        <f>SUM(D28:N28)</f>
        <v>2187847379.3900003</v>
      </c>
      <c r="C28" s="77"/>
      <c r="D28" s="115">
        <f>Admin!D29+MidLev!D28+Inst!C30+'sp ed'!C29+ppshs!C30+ppshs!L30+trans!C29+opmp!C29+opmp!M29+comserv!D29+CapOut!D29</f>
        <v>1410862341.21</v>
      </c>
      <c r="E28" s="23"/>
      <c r="F28" s="115">
        <f>Admin!E29+MidLev!E28+Inst!P30+'sp ed'!H29+ppshs!D30+ppshs!M30+trans!D29+opmp!D29+opmp!N29+comserv!F29+CapOut!F29</f>
        <v>28038049.019999996</v>
      </c>
      <c r="G28" s="23"/>
      <c r="H28" s="115">
        <f>Admin!F29+MidLev!F28+Inst!H30+'sp ed'!I29+ppshs!E30+ppshs!N30+trans!E29+opmp!E29+opmp!O29+comserv!H29+CapOut!H29</f>
        <v>50259734.13</v>
      </c>
      <c r="I28" s="23"/>
      <c r="J28" s="115">
        <f>Admin!G29+MidLev!G28+Inst!R30+'sp ed'!M29+ppshs!F30+ppshs!O30+trans!F29+opmp!F29+opmp!G29+opmp!H29+opmp!P29+comserv!J29+CapOut!J29+fixchg!C30</f>
        <v>503124186.9300001</v>
      </c>
      <c r="K28" s="23"/>
      <c r="L28" s="115">
        <f>Admin!H29+MidLev!H28+Inst!T30+'sp ed'!N29+ppshs!G30+ppshs!P30+trans!N29+opmp!I29+opmp!Q29+comserv!K29+CapOut!L29</f>
        <v>15863569.42</v>
      </c>
      <c r="M28" s="23"/>
      <c r="N28" s="115">
        <f>Admin!I29+Admin!K29+MidLev!J28+MidLev!K28+Inst!V30+Inst!W30+Inst!X30+Inst!Y30+'sp ed'!O29+'sp ed'!Q29+ppshs!I30+ppshs!R30+trans!O29+opmp!J29+comserv!L29+CapOut!Q29+fixchg!K30+'sp ed'!P29</f>
        <v>179699498.68</v>
      </c>
    </row>
    <row r="29" spans="1:14" ht="12.75">
      <c r="A29" s="52" t="s">
        <v>29</v>
      </c>
      <c r="B29" s="23">
        <f>SUM(D29:N29)</f>
        <v>1767656403.4</v>
      </c>
      <c r="C29" s="77"/>
      <c r="D29" s="115">
        <f>Admin!D30+MidLev!D29+Inst!C31+'sp ed'!C30+ppshs!C31+ppshs!L31+trans!C30+opmp!C30+opmp!M30+comserv!D30+CapOut!D30</f>
        <v>1078409159.3300002</v>
      </c>
      <c r="E29" s="23"/>
      <c r="F29" s="115">
        <f>Admin!E30+MidLev!E29+Inst!P31+'sp ed'!H30+ppshs!D31+ppshs!M31+trans!D30+opmp!D30+opmp!N30+comserv!F30+CapOut!F30</f>
        <v>124956797.08999999</v>
      </c>
      <c r="G29" s="23"/>
      <c r="H29" s="115">
        <f>Admin!F30+MidLev!F29+Inst!H31+'sp ed'!I30+ppshs!E31+ppshs!N31+trans!E30+opmp!E30+opmp!O30+comserv!H30+CapOut!H30</f>
        <v>35551497.68</v>
      </c>
      <c r="I29" s="23"/>
      <c r="J29" s="115">
        <f>Admin!G30+MidLev!G29+Inst!R31+'sp ed'!M30+ppshs!F31+ppshs!O31+trans!F30+opmp!F30+opmp!G30+opmp!H30+opmp!P30+comserv!J30+CapOut!J30+fixchg!C31</f>
        <v>359618564.3500001</v>
      </c>
      <c r="K29" s="23"/>
      <c r="L29" s="115">
        <f>Admin!H30+MidLev!H29+Inst!T31+'sp ed'!N30+ppshs!G31+ppshs!P31+trans!N30+opmp!I30+opmp!Q30+comserv!K30+CapOut!L30</f>
        <v>5326103.119999999</v>
      </c>
      <c r="M29" s="23"/>
      <c r="N29" s="115">
        <f>Admin!I30+Admin!K30+MidLev!J29+MidLev!K29+Inst!V31+Inst!W31+Inst!X31+Inst!Y31+'sp ed'!O30+'sp ed'!Q30+ppshs!I31+ppshs!R31+trans!O30+opmp!J30+comserv!L30+CapOut!Q30+fixchg!K31+'sp ed'!P30</f>
        <v>163794281.83</v>
      </c>
    </row>
    <row r="30" spans="1:14" ht="12.75">
      <c r="A30" s="52" t="s">
        <v>30</v>
      </c>
      <c r="B30" s="23">
        <f>SUM(D30:N30)</f>
        <v>90497489.69999999</v>
      </c>
      <c r="C30" s="77"/>
      <c r="D30" s="115">
        <f>Admin!D31+MidLev!D30+Inst!C32+'sp ed'!C31+ppshs!C32+ppshs!L32+trans!C31+opmp!C31+opmp!M31+comserv!D31+CapOut!D31</f>
        <v>54725012.230000004</v>
      </c>
      <c r="E30" s="23"/>
      <c r="F30" s="115">
        <f>Admin!E31+MidLev!E30+Inst!P32+'sp ed'!H31+ppshs!D32+ppshs!M32+trans!D31+opmp!D31+opmp!N31+comserv!F31+CapOut!F31</f>
        <v>6964778.869999999</v>
      </c>
      <c r="G30" s="23"/>
      <c r="H30" s="115">
        <f>Admin!F31+MidLev!F30+Inst!H32+'sp ed'!I31+ppshs!E32+ppshs!N32+trans!E31+opmp!E31+opmp!O31+comserv!H31+CapOut!H31</f>
        <v>2597668.3000000003</v>
      </c>
      <c r="I30" s="23"/>
      <c r="J30" s="115">
        <f>Admin!G31+MidLev!G30+Inst!R32+'sp ed'!M31+ppshs!F32+ppshs!O32+trans!F31+opmp!F31+opmp!G31+opmp!H31+opmp!P31+comserv!J31+CapOut!J31+fixchg!C32</f>
        <v>19388677.229999997</v>
      </c>
      <c r="K30" s="23"/>
      <c r="L30" s="115">
        <f>Admin!H31+MidLev!H30+Inst!T32+'sp ed'!N31+ppshs!G32+ppshs!P32+trans!N31+opmp!I31+opmp!Q31+comserv!K31+CapOut!L31</f>
        <v>547074.85</v>
      </c>
      <c r="M30" s="23"/>
      <c r="N30" s="115">
        <f>Admin!I31+Admin!K31+MidLev!J30+MidLev!K30+Inst!V32+Inst!W32+Inst!X32+Inst!Y32+'sp ed'!O31+'sp ed'!Q31+ppshs!I32+ppshs!R32+trans!O31+opmp!J31+comserv!L31+CapOut!Q31+fixchg!K32+'sp ed'!P31</f>
        <v>6274278.220000001</v>
      </c>
    </row>
    <row r="31" spans="1:14" ht="12.75">
      <c r="A31" s="52" t="s">
        <v>31</v>
      </c>
      <c r="B31" s="23">
        <f>SUM(D31:N31)</f>
        <v>208289412.8</v>
      </c>
      <c r="C31" s="77"/>
      <c r="D31" s="115">
        <f>Admin!D32+MidLev!D31+Inst!C33+'sp ed'!C32+ppshs!C33+ppshs!L33+trans!C32+opmp!C32+opmp!M32+comserv!D32+CapOut!D32</f>
        <v>118835993.10000001</v>
      </c>
      <c r="E31" s="23"/>
      <c r="F31" s="115">
        <f>Admin!E32+MidLev!E31+Inst!P33+'sp ed'!H32+ppshs!D33+ppshs!M33+trans!D32+opmp!D32+opmp!N32+comserv!F32+CapOut!F32</f>
        <v>16668866.320000002</v>
      </c>
      <c r="G31" s="23"/>
      <c r="H31" s="115">
        <f>Admin!F32+MidLev!F31+Inst!H33+'sp ed'!I32+ppshs!E33+ppshs!N33+trans!E32+opmp!E32+opmp!O32+comserv!H32+CapOut!H32</f>
        <v>11520726.71</v>
      </c>
      <c r="I31" s="23"/>
      <c r="J31" s="115">
        <f>Admin!G32+MidLev!G31+Inst!R33+'sp ed'!M32+ppshs!F33+ppshs!O33+trans!F32+opmp!F32+opmp!G32+opmp!H32+opmp!P32+comserv!J32+CapOut!J32+fixchg!C33</f>
        <v>42840018.07</v>
      </c>
      <c r="K31" s="23"/>
      <c r="L31" s="115">
        <f>Admin!H32+MidLev!H31+Inst!T33+'sp ed'!N32+ppshs!G33+ppshs!P33+trans!N32+opmp!I32+opmp!Q32+comserv!K32+CapOut!L32</f>
        <v>4273952.720000001</v>
      </c>
      <c r="M31" s="23"/>
      <c r="N31" s="115">
        <f>Admin!I32+Admin!K32+MidLev!J31+MidLev!K31+Inst!V33+Inst!W33+Inst!X33+Inst!Y33+'sp ed'!O32+'sp ed'!Q32+ppshs!I33+ppshs!R33+trans!O32+opmp!J32+comserv!L32+CapOut!Q32+fixchg!K33+'sp ed'!P32</f>
        <v>14149855.879999999</v>
      </c>
    </row>
    <row r="32" spans="1:14" ht="12.75">
      <c r="A32" s="52" t="s">
        <v>32</v>
      </c>
      <c r="B32" s="23">
        <f>SUM(D32:N32)</f>
        <v>41219608.16</v>
      </c>
      <c r="C32" s="77"/>
      <c r="D32" s="115">
        <f>Admin!D33+MidLev!D32+Inst!C34+'sp ed'!C33+ppshs!C34+ppshs!L34+trans!C33+opmp!C33+opmp!M33+comserv!D33+CapOut!D33</f>
        <v>24110837.66</v>
      </c>
      <c r="E32" s="23"/>
      <c r="F32" s="115">
        <f>Admin!E33+MidLev!E32+Inst!P34+'sp ed'!H33+ppshs!D34+ppshs!M34+trans!D33+opmp!D33+opmp!N33+comserv!F33+CapOut!F33</f>
        <v>3778916.7699999996</v>
      </c>
      <c r="G32" s="23"/>
      <c r="H32" s="115">
        <f>Admin!F33+MidLev!F32+Inst!H34+'sp ed'!I33+ppshs!E34+ppshs!N34+trans!E33+opmp!E33+opmp!O33+comserv!H33+CapOut!H33</f>
        <v>1624860.43</v>
      </c>
      <c r="I32" s="23"/>
      <c r="J32" s="115">
        <f>Admin!G33+MidLev!G32+Inst!R34+'sp ed'!M33+ppshs!F34+ppshs!O34+trans!F33+opmp!F33+opmp!G33+opmp!H33+opmp!P33+comserv!J33+CapOut!J33+fixchg!C34</f>
        <v>8197367.539999999</v>
      </c>
      <c r="K32" s="23"/>
      <c r="L32" s="115">
        <f>Admin!H33+MidLev!H32+Inst!T34+'sp ed'!N33+ppshs!G34+ppshs!P34+trans!N33+opmp!I33+opmp!Q33+comserv!K33+CapOut!L33</f>
        <v>1044928.9700000002</v>
      </c>
      <c r="M32" s="23"/>
      <c r="N32" s="115">
        <f>Admin!I33+Admin!K33+MidLev!J32+MidLev!K32+Inst!V34+Inst!W34+Inst!X34+Inst!Y34+'sp ed'!O33+'sp ed'!Q33+ppshs!I34+ppshs!R34+trans!O33+opmp!J33+comserv!L33+CapOut!Q33+fixchg!K34+'sp ed'!P33</f>
        <v>2462696.79</v>
      </c>
    </row>
    <row r="33" spans="1:14" ht="12.75">
      <c r="A33" s="52"/>
      <c r="B33" s="23"/>
      <c r="C33" s="7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52" t="s">
        <v>33</v>
      </c>
      <c r="B34" s="23">
        <f>SUM(D34:N34)</f>
        <v>52369625.55000001</v>
      </c>
      <c r="C34" s="77"/>
      <c r="D34" s="115">
        <f>Admin!D35+MidLev!D34+Inst!C36+'sp ed'!C35+ppshs!C36+ppshs!L36+trans!C35+opmp!C35+opmp!M35+comserv!D35+CapOut!D35</f>
        <v>31076782.030000005</v>
      </c>
      <c r="E34" s="23"/>
      <c r="F34" s="115">
        <f>Admin!E35+MidLev!E34+Inst!P36+'sp ed'!H35+ppshs!D36+ppshs!M36+trans!D35+opmp!D35+opmp!N35+comserv!F35+CapOut!F35</f>
        <v>2980049.0700000003</v>
      </c>
      <c r="G34" s="23"/>
      <c r="H34" s="115">
        <f>Admin!F35+MidLev!F34+Inst!H36+'sp ed'!I35+ppshs!E36+ppshs!N36+trans!E35+opmp!E35+opmp!O35+comserv!H35+CapOut!H35</f>
        <v>2064272.9100000001</v>
      </c>
      <c r="I34" s="23"/>
      <c r="J34" s="115">
        <f>Admin!G35+MidLev!G34+Inst!R36+'sp ed'!M35+ppshs!F36+ppshs!O36+trans!F35+opmp!F35+opmp!G35+opmp!H35+opmp!P35+comserv!J35+CapOut!J35+fixchg!C36</f>
        <v>11491854.23</v>
      </c>
      <c r="K34" s="23"/>
      <c r="L34" s="115">
        <f>Admin!H35+MidLev!H34+Inst!T36+'sp ed'!N35+ppshs!G36+ppshs!P36+trans!N35+opmp!I35+opmp!Q35+comserv!K35+CapOut!L35</f>
        <v>1559058.59</v>
      </c>
      <c r="M34" s="23"/>
      <c r="N34" s="115">
        <f>Admin!I35+Admin!K35+MidLev!J34+MidLev!K34+Inst!V36+Inst!W36+Inst!X36+Inst!Y36+'sp ed'!O35+'sp ed'!Q35+ppshs!I36+ppshs!R36+trans!O35+opmp!J35+comserv!L35+CapOut!Q35+fixchg!K36+'sp ed'!P35</f>
        <v>3197608.72</v>
      </c>
    </row>
    <row r="35" spans="1:14" ht="12.75">
      <c r="A35" s="52" t="s">
        <v>34</v>
      </c>
      <c r="B35" s="23">
        <f>SUM(D35:N35)</f>
        <v>264340978.36999997</v>
      </c>
      <c r="C35" s="77"/>
      <c r="D35" s="115">
        <f>Admin!D36+MidLev!D35+Inst!C37+'sp ed'!C36+ppshs!C37+ppshs!L37+trans!C36+opmp!C36+opmp!M36+comserv!D36+CapOut!D36</f>
        <v>159998672.38999996</v>
      </c>
      <c r="E35" s="23"/>
      <c r="F35" s="115">
        <f>Admin!E36+MidLev!E35+Inst!P37+'sp ed'!H36+ppshs!D37+ppshs!M37+trans!D36+opmp!D36+opmp!N36+comserv!F36+CapOut!F36</f>
        <v>17578686.430000003</v>
      </c>
      <c r="G35" s="23"/>
      <c r="H35" s="115">
        <f>Admin!F36+MidLev!F35+Inst!H37+'sp ed'!I36+ppshs!E37+ppshs!N37+trans!E36+opmp!E36+opmp!O36+comserv!H36+CapOut!H36</f>
        <v>10448671.62</v>
      </c>
      <c r="I35" s="23"/>
      <c r="J35" s="115">
        <f>Admin!G36+MidLev!G35+Inst!R37+'sp ed'!M36+ppshs!F37+ppshs!O37+trans!F36+opmp!F36+opmp!G36+opmp!H36+opmp!P36+comserv!J36+CapOut!J36+fixchg!C37</f>
        <v>51774004.50000001</v>
      </c>
      <c r="K35" s="23"/>
      <c r="L35" s="115">
        <f>Admin!H36+MidLev!H35+Inst!T37+'sp ed'!N36+ppshs!G37+ppshs!P37+trans!N36+opmp!I36+opmp!Q36+comserv!K36+CapOut!L36</f>
        <v>5483889.460000001</v>
      </c>
      <c r="M35" s="23"/>
      <c r="N35" s="115">
        <f>Admin!I36+Admin!K36+MidLev!J35+MidLev!K35+Inst!V37+Inst!W37+Inst!X37+Inst!Y37+'sp ed'!O36+'sp ed'!Q36+ppshs!I37+ppshs!R37+trans!O36+opmp!J36+comserv!L36+CapOut!Q36+fixchg!K37+'sp ed'!P36</f>
        <v>19057053.97</v>
      </c>
    </row>
    <row r="36" spans="1:14" ht="12.75">
      <c r="A36" s="52" t="s">
        <v>35</v>
      </c>
      <c r="B36" s="23">
        <f>SUM(D36:N36)</f>
        <v>188129630.98999998</v>
      </c>
      <c r="C36" s="77"/>
      <c r="D36" s="115">
        <f>Admin!D37+MidLev!D36+Inst!C38+'sp ed'!C37+ppshs!C38+ppshs!L38+trans!C37+opmp!C37+opmp!M37+comserv!D37+CapOut!D37</f>
        <v>112161765.02999997</v>
      </c>
      <c r="E36" s="23"/>
      <c r="F36" s="115">
        <f>Admin!E37+MidLev!E36+Inst!P38+'sp ed'!H37+ppshs!D38+ppshs!M38+trans!D37+opmp!D37+opmp!N37+comserv!F37+CapOut!F37</f>
        <v>14724145.86</v>
      </c>
      <c r="G36" s="23"/>
      <c r="H36" s="115">
        <f>Admin!F37+MidLev!F36+Inst!H38+'sp ed'!I37+ppshs!E38+ppshs!N38+trans!E37+opmp!E37+opmp!O37+comserv!H37+CapOut!H37</f>
        <v>7081949.989999998</v>
      </c>
      <c r="I36" s="23"/>
      <c r="J36" s="115">
        <f>Admin!G37+MidLev!G36+Inst!R38+'sp ed'!M37+ppshs!F38+ppshs!O38+trans!F37+opmp!F37+opmp!G37+opmp!H37+opmp!P37+comserv!J37+CapOut!J37+fixchg!C38</f>
        <v>35831368.620000005</v>
      </c>
      <c r="K36" s="23"/>
      <c r="L36" s="115">
        <f>Admin!H37+MidLev!H36+Inst!T38+'sp ed'!N37+ppshs!G38+ppshs!P38+trans!N37+opmp!I37+opmp!Q37+comserv!K37+CapOut!L37</f>
        <v>4171231.05</v>
      </c>
      <c r="M36" s="23"/>
      <c r="N36" s="115">
        <f>Admin!I37+Admin!K37+MidLev!J36+MidLev!K36+Inst!V38+Inst!W38+Inst!X38+Inst!Y38+'sp ed'!O37+'sp ed'!Q37+ppshs!I38+ppshs!R38+trans!O37+opmp!J37+comserv!L37+CapOut!Q37+fixchg!K38+'sp ed'!P37</f>
        <v>14159170.44</v>
      </c>
    </row>
    <row r="37" spans="1:14" ht="12.75">
      <c r="A37" s="54" t="s">
        <v>36</v>
      </c>
      <c r="B37" s="34">
        <f>SUM(D37:N37)</f>
        <v>103236631.15</v>
      </c>
      <c r="C37" s="78"/>
      <c r="D37" s="155">
        <f>Admin!D38+MidLev!D37+Inst!C39+'sp ed'!C38+ppshs!C39+ppshs!L39+trans!C38+opmp!C38+opmp!M38+comserv!D38+CapOut!D38</f>
        <v>63003306.81000001</v>
      </c>
      <c r="E37" s="34"/>
      <c r="F37" s="155">
        <f>Admin!E38+MidLev!E37+Inst!P39+'sp ed'!H38+ppshs!D39+ppshs!M39+trans!D38+opmp!D38+opmp!N38+comserv!F38+CapOut!F38</f>
        <v>7170031</v>
      </c>
      <c r="G37" s="34"/>
      <c r="H37" s="155">
        <f>Admin!F38+MidLev!F37+Inst!H39+'sp ed'!I38+ppshs!E39+ppshs!N39+trans!E38+opmp!E38+opmp!O38+comserv!H38+CapOut!H38</f>
        <v>3699672.6200000006</v>
      </c>
      <c r="I37" s="34"/>
      <c r="J37" s="155">
        <f>Admin!G38+MidLev!G37+Inst!R39+'sp ed'!M38+ppshs!F39+ppshs!O39+trans!F38+opmp!F38+opmp!G38+opmp!H38+opmp!P38+comserv!J38+CapOut!J38+fixchg!C39</f>
        <v>21291212.049999997</v>
      </c>
      <c r="K37" s="34"/>
      <c r="L37" s="155">
        <f>Admin!H38+MidLev!H37+Inst!T39+'sp ed'!N38+ppshs!G39+ppshs!P39+trans!N38+opmp!I38+opmp!Q38+comserv!K38+CapOut!L38</f>
        <v>1138788.0599999998</v>
      </c>
      <c r="M37" s="34"/>
      <c r="N37" s="155">
        <f>Admin!I38+Admin!K38+MidLev!J37+MidLev!K37+Inst!V39+Inst!W39+Inst!X39+Inst!Y39+'sp ed'!O38+'sp ed'!Q38+ppshs!I39+ppshs!R39+trans!O38+opmp!J38+comserv!L38+CapOut!Q38+fixchg!K39+'sp ed'!P38</f>
        <v>6933620.609999999</v>
      </c>
    </row>
    <row r="38" spans="1:14" ht="12.75">
      <c r="A38" s="52" t="s">
        <v>266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2.75">
      <c r="A39" s="52"/>
      <c r="B39" s="52"/>
      <c r="C39" s="52"/>
      <c r="D39" s="80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1" spans="8:12" ht="12.75">
      <c r="H41" s="157" t="s">
        <v>271</v>
      </c>
      <c r="J41" s="157" t="s">
        <v>294</v>
      </c>
      <c r="L41" t="s">
        <v>257</v>
      </c>
    </row>
    <row r="42" ht="12.75">
      <c r="N42" s="161"/>
    </row>
    <row r="43" spans="6:12" ht="12.75">
      <c r="F43" t="s">
        <v>254</v>
      </c>
      <c r="H43" s="38">
        <v>12711520025.019999</v>
      </c>
      <c r="I43" s="39"/>
      <c r="J43" s="38">
        <v>13053886849.109</v>
      </c>
      <c r="L43" s="240">
        <f>(J43-H43)/H43</f>
        <v>0.02693358649595976</v>
      </c>
    </row>
    <row r="44" spans="1:14" ht="12.75">
      <c r="A44" t="s">
        <v>253</v>
      </c>
      <c r="B44" s="157"/>
      <c r="F44" t="s">
        <v>255</v>
      </c>
      <c r="H44" s="158">
        <v>11286317964.970003</v>
      </c>
      <c r="I44" s="39"/>
      <c r="J44" s="159">
        <v>11585899826.329</v>
      </c>
      <c r="K44" s="39"/>
      <c r="L44" s="240">
        <f>(J44-H44)/H44</f>
        <v>0.026543808378323815</v>
      </c>
      <c r="N44" s="287"/>
    </row>
    <row r="45" spans="1:14" ht="12.75">
      <c r="A45" s="64" t="s">
        <v>251</v>
      </c>
      <c r="B45" s="42">
        <v>6974881599.83</v>
      </c>
      <c r="D45" s="239">
        <f aca="true" t="shared" si="0" ref="D45:D50">B45/11595005189.75</f>
        <v>0.6015419127190909</v>
      </c>
      <c r="F45" t="s">
        <v>0</v>
      </c>
      <c r="H45" s="38">
        <v>6921416515.799999</v>
      </c>
      <c r="I45" s="38"/>
      <c r="J45" s="38">
        <v>6974881599.83</v>
      </c>
      <c r="K45" s="38"/>
      <c r="L45" s="160">
        <f>(J45-H45)/H45</f>
        <v>0.00772458699862264</v>
      </c>
      <c r="N45" s="161">
        <f>J45-H45</f>
        <v>53465084.03000069</v>
      </c>
    </row>
    <row r="46" spans="1:12" ht="12.75">
      <c r="A46" s="64" t="s">
        <v>105</v>
      </c>
      <c r="B46" s="158">
        <v>732127950.82</v>
      </c>
      <c r="D46" s="239">
        <f t="shared" si="0"/>
        <v>0.06314166650543651</v>
      </c>
      <c r="H46" s="38"/>
      <c r="I46" s="38"/>
      <c r="J46" s="38"/>
      <c r="K46" s="38"/>
      <c r="L46" s="38"/>
    </row>
    <row r="47" spans="1:12" ht="12.75">
      <c r="A47" s="64" t="s">
        <v>252</v>
      </c>
      <c r="B47" s="158">
        <v>357742879.7800001</v>
      </c>
      <c r="D47" s="239">
        <f t="shared" si="0"/>
        <v>0.030853188413942693</v>
      </c>
      <c r="F47" t="s">
        <v>256</v>
      </c>
      <c r="H47" s="38">
        <v>428992183.41999996</v>
      </c>
      <c r="I47" s="38"/>
      <c r="J47" s="38">
        <f>B47+B49</f>
        <v>459428623.49000007</v>
      </c>
      <c r="K47" s="38"/>
      <c r="L47" s="240">
        <f>(J47-H47)/H47</f>
        <v>0.07094870546907299</v>
      </c>
    </row>
    <row r="48" spans="1:10" ht="12.75">
      <c r="A48" s="64" t="s">
        <v>70</v>
      </c>
      <c r="B48" s="158">
        <v>2420903915.6100006</v>
      </c>
      <c r="D48" s="239">
        <f t="shared" si="0"/>
        <v>0.20878851505388568</v>
      </c>
      <c r="H48">
        <v>0.04075929691160443</v>
      </c>
      <c r="J48" s="162">
        <f>J47/11302575638.12</f>
        <v>0.04064813527462653</v>
      </c>
    </row>
    <row r="49" spans="1:4" ht="12.75">
      <c r="A49" s="64" t="s">
        <v>9</v>
      </c>
      <c r="B49" s="158">
        <v>101685743.71</v>
      </c>
      <c r="D49" s="239">
        <f t="shared" si="0"/>
        <v>0.008769788546527804</v>
      </c>
    </row>
    <row r="50" spans="1:4" ht="12.75">
      <c r="A50" s="64" t="s">
        <v>10</v>
      </c>
      <c r="B50" s="158">
        <v>1007663099.9990002</v>
      </c>
      <c r="D50" s="239">
        <f t="shared" si="0"/>
        <v>0.08690492876103029</v>
      </c>
    </row>
    <row r="51" spans="2:12" ht="13.5" thickBot="1">
      <c r="B51" s="296">
        <f>SUM(B45:B50)</f>
        <v>11595005189.749</v>
      </c>
      <c r="D51" s="260">
        <f>SUM(D45:D50)</f>
        <v>0.9999999999999138</v>
      </c>
      <c r="H51">
        <v>11286317964.970003</v>
      </c>
      <c r="J51">
        <v>11585903183.319002</v>
      </c>
      <c r="L51" s="160">
        <f>(J51-H51)/H51</f>
        <v>0.026544105817223915</v>
      </c>
    </row>
    <row r="52" spans="2:4" ht="13.5" thickTop="1">
      <c r="B52" s="157"/>
      <c r="D52" s="154"/>
    </row>
    <row r="53" ht="12.75">
      <c r="B53" s="157"/>
    </row>
    <row r="54" ht="12.75">
      <c r="B54" s="157"/>
    </row>
    <row r="55" ht="12.75">
      <c r="B55" s="157"/>
    </row>
    <row r="56" ht="12.75">
      <c r="B56" s="157"/>
    </row>
    <row r="57" ht="12.75">
      <c r="B57" s="157"/>
    </row>
    <row r="58" ht="12.75">
      <c r="B58" s="157"/>
    </row>
    <row r="59" ht="12.75">
      <c r="B59" s="157"/>
    </row>
    <row r="60" ht="12.75">
      <c r="B60" s="157"/>
    </row>
    <row r="61" ht="12.75">
      <c r="B61" s="157"/>
    </row>
    <row r="62" ht="12.75">
      <c r="B62" s="157"/>
    </row>
    <row r="63" ht="12.75">
      <c r="B63" s="157"/>
    </row>
    <row r="64" ht="12.75">
      <c r="B64" s="157"/>
    </row>
    <row r="65" ht="12.75">
      <c r="B65" s="157"/>
    </row>
    <row r="66" ht="12.75">
      <c r="B66" s="157"/>
    </row>
  </sheetData>
  <sheetProtection password="CAF5" sheet="1"/>
  <mergeCells count="2">
    <mergeCell ref="A1:N1"/>
    <mergeCell ref="A3:N3"/>
  </mergeCells>
  <printOptions/>
  <pageMargins left="0.6" right="0.52" top="1" bottom="1" header="0.5" footer="0.5"/>
  <pageSetup fitToHeight="1" fitToWidth="1" horizontalDpi="600" verticalDpi="600" orientation="landscape" scale="84" r:id="rId2"/>
  <headerFooter scaleWithDoc="0" alignWithMargins="0">
    <oddFooter>&amp;L&amp;"Arial,Italic"MSDE - LFRO    10 / 2011&amp;C&amp;"Arial,Regular"- 20 -&amp;R&amp;"Arial,Italic"Selected Financial Data - Part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7">
      <selection activeCell="F44" sqref="F44"/>
    </sheetView>
  </sheetViews>
  <sheetFormatPr defaultColWidth="9.140625" defaultRowHeight="12.75"/>
  <cols>
    <col min="1" max="1" width="16.28125" style="39" customWidth="1"/>
    <col min="2" max="2" width="16.57421875" style="89" customWidth="1"/>
    <col min="3" max="3" width="2.00390625" style="39" customWidth="1"/>
    <col min="4" max="4" width="14.140625" style="39" customWidth="1"/>
    <col min="5" max="5" width="14.00390625" style="39" customWidth="1"/>
    <col min="6" max="6" width="13.28125" style="39" customWidth="1"/>
    <col min="7" max="7" width="13.140625" style="39" customWidth="1"/>
    <col min="8" max="8" width="13.28125" style="39" customWidth="1"/>
    <col min="9" max="10" width="13.00390625" style="39" customWidth="1"/>
    <col min="11" max="11" width="14.28125" style="39" customWidth="1"/>
    <col min="12" max="12" width="16.7109375" style="157" customWidth="1"/>
    <col min="13" max="13" width="15.140625" style="0" customWidth="1"/>
    <col min="14" max="14" width="18.140625" style="39" customWidth="1"/>
  </cols>
  <sheetData>
    <row r="1" spans="1:12" ht="12.75">
      <c r="A1" s="297" t="s">
        <v>132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1" ht="12.75">
      <c r="A2" s="22"/>
      <c r="B2" s="26"/>
      <c r="C2" s="22"/>
      <c r="D2" s="22"/>
      <c r="E2" s="22"/>
      <c r="F2" s="22"/>
      <c r="G2" s="22"/>
      <c r="H2" s="22"/>
      <c r="I2" s="22"/>
      <c r="J2" s="22"/>
      <c r="K2" s="22"/>
    </row>
    <row r="3" spans="1:12" ht="12.75">
      <c r="A3" s="297" t="s">
        <v>273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4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3"/>
      <c r="N4" s="164">
        <v>40786</v>
      </c>
    </row>
    <row r="5" spans="1:14" ht="13.5" customHeight="1" thickTop="1">
      <c r="A5" s="23"/>
      <c r="B5" s="23"/>
      <c r="C5" s="23"/>
      <c r="D5" s="23"/>
      <c r="E5" s="23"/>
      <c r="F5" s="23"/>
      <c r="G5" s="23"/>
      <c r="H5" s="23"/>
      <c r="I5" s="301" t="s">
        <v>10</v>
      </c>
      <c r="J5" s="301"/>
      <c r="K5" s="301"/>
      <c r="L5" s="281"/>
      <c r="N5" s="144" t="s">
        <v>231</v>
      </c>
    </row>
    <row r="6" spans="1:14" s="3" customFormat="1" ht="12.75">
      <c r="A6" s="26" t="s">
        <v>37</v>
      </c>
      <c r="B6" s="21"/>
      <c r="C6" s="21"/>
      <c r="D6" s="25" t="s">
        <v>0</v>
      </c>
      <c r="E6" s="25"/>
      <c r="F6" s="25" t="s">
        <v>5</v>
      </c>
      <c r="G6" s="25"/>
      <c r="H6" s="25"/>
      <c r="I6" s="25"/>
      <c r="J6" s="25"/>
      <c r="K6" s="25"/>
      <c r="L6" s="308" t="s">
        <v>225</v>
      </c>
      <c r="M6" s="256"/>
      <c r="N6" s="144" t="s">
        <v>258</v>
      </c>
    </row>
    <row r="7" spans="1:14" s="3" customFormat="1" ht="13.5" customHeight="1">
      <c r="A7" s="26" t="s">
        <v>38</v>
      </c>
      <c r="B7" s="312" t="s">
        <v>11</v>
      </c>
      <c r="C7" s="312"/>
      <c r="D7" s="25" t="s">
        <v>1</v>
      </c>
      <c r="E7" s="25" t="s">
        <v>3</v>
      </c>
      <c r="F7" s="25" t="s">
        <v>1</v>
      </c>
      <c r="G7" s="25" t="s">
        <v>7</v>
      </c>
      <c r="H7" s="25"/>
      <c r="I7" s="25" t="s">
        <v>10</v>
      </c>
      <c r="J7" s="313" t="s">
        <v>222</v>
      </c>
      <c r="K7" s="25"/>
      <c r="L7" s="309"/>
      <c r="M7" s="249"/>
      <c r="N7" s="144" t="s">
        <v>232</v>
      </c>
    </row>
    <row r="8" spans="1:14" s="3" customFormat="1" ht="13.5" thickBot="1">
      <c r="A8" s="31" t="s">
        <v>39</v>
      </c>
      <c r="B8" s="311" t="s">
        <v>177</v>
      </c>
      <c r="C8" s="311"/>
      <c r="D8" s="30" t="s">
        <v>2</v>
      </c>
      <c r="E8" s="30" t="s">
        <v>4</v>
      </c>
      <c r="F8" s="30" t="s">
        <v>6</v>
      </c>
      <c r="G8" s="30" t="s">
        <v>8</v>
      </c>
      <c r="H8" s="30" t="s">
        <v>9</v>
      </c>
      <c r="I8" s="30" t="s">
        <v>7</v>
      </c>
      <c r="J8" s="314"/>
      <c r="K8" s="30" t="s">
        <v>92</v>
      </c>
      <c r="L8" s="310"/>
      <c r="M8" s="249"/>
      <c r="N8" s="144"/>
    </row>
    <row r="9" spans="1:14" s="10" customFormat="1" ht="12.75">
      <c r="A9" s="23" t="s">
        <v>13</v>
      </c>
      <c r="B9" s="38">
        <f>SUM(B11:B38)</f>
        <v>300144775.61000013</v>
      </c>
      <c r="C9" s="111"/>
      <c r="D9" s="38">
        <f aca="true" t="shared" si="0" ref="D9:L9">SUM(D11:D38)</f>
        <v>210779712.13</v>
      </c>
      <c r="E9" s="38">
        <f t="shared" si="0"/>
        <v>62119678.39999999</v>
      </c>
      <c r="F9" s="38">
        <f t="shared" si="0"/>
        <v>10316193.949999997</v>
      </c>
      <c r="G9" s="38">
        <f t="shared" si="0"/>
        <v>7977068.380000001</v>
      </c>
      <c r="H9" s="38">
        <f t="shared" si="0"/>
        <v>7539808.01</v>
      </c>
      <c r="I9" s="38">
        <f t="shared" si="0"/>
        <v>1412314.74</v>
      </c>
      <c r="J9" s="38">
        <f t="shared" si="0"/>
        <v>0</v>
      </c>
      <c r="K9" s="38">
        <f t="shared" si="0"/>
        <v>57668.47000000003</v>
      </c>
      <c r="L9" s="38">
        <f t="shared" si="0"/>
        <v>0</v>
      </c>
      <c r="N9" s="38">
        <f>SUM(N11:N38)</f>
        <v>291192652.86</v>
      </c>
    </row>
    <row r="10" spans="1:11" ht="12.75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4" ht="12.75">
      <c r="A11" s="26" t="s">
        <v>14</v>
      </c>
      <c r="B11" s="60">
        <f>+D11+E11+F11+G11+H11+I11</f>
        <v>2314693.45</v>
      </c>
      <c r="C11" s="60"/>
      <c r="D11" s="132">
        <v>1567027.97</v>
      </c>
      <c r="E11" s="60">
        <v>590624.21</v>
      </c>
      <c r="F11" s="60">
        <v>18290.18</v>
      </c>
      <c r="G11" s="60">
        <v>108272.95000000001</v>
      </c>
      <c r="H11" s="60">
        <v>30478.14</v>
      </c>
      <c r="I11" s="92">
        <v>0</v>
      </c>
      <c r="J11" s="60">
        <v>0</v>
      </c>
      <c r="K11" s="60">
        <v>25183.77</v>
      </c>
      <c r="L11" s="289"/>
      <c r="M11" s="173"/>
      <c r="N11" s="89">
        <f>B11-H11-I11</f>
        <v>2284215.31</v>
      </c>
    </row>
    <row r="12" spans="1:14" ht="12.75">
      <c r="A12" s="26" t="s">
        <v>15</v>
      </c>
      <c r="B12" s="60">
        <f>+D12+E12+F12+G12+H12+I12</f>
        <v>25660912.85</v>
      </c>
      <c r="C12" s="60"/>
      <c r="D12" s="60">
        <v>19364355.43</v>
      </c>
      <c r="E12" s="60">
        <v>3067658.8000000003</v>
      </c>
      <c r="F12" s="60">
        <v>1746208.93</v>
      </c>
      <c r="G12" s="60">
        <v>817392.3300000001</v>
      </c>
      <c r="H12" s="60">
        <v>665297.36</v>
      </c>
      <c r="I12" s="92">
        <v>0</v>
      </c>
      <c r="J12" s="60">
        <v>0</v>
      </c>
      <c r="K12" s="60">
        <v>0</v>
      </c>
      <c r="L12" s="289"/>
      <c r="M12" s="173"/>
      <c r="N12" s="89">
        <f>B12-H12-I12</f>
        <v>24995615.490000002</v>
      </c>
    </row>
    <row r="13" spans="1:14" s="98" customFormat="1" ht="12.75">
      <c r="A13" s="60" t="s">
        <v>16</v>
      </c>
      <c r="B13" s="60">
        <f>+D13+E13+F13+G13+H13+I13</f>
        <v>57697495.080000006</v>
      </c>
      <c r="C13" s="60"/>
      <c r="D13" s="248">
        <v>34293803.17</v>
      </c>
      <c r="E13" s="60">
        <v>17782744.000000004</v>
      </c>
      <c r="F13" s="60">
        <v>1051586.92</v>
      </c>
      <c r="G13" s="60">
        <v>1828452.97</v>
      </c>
      <c r="H13" s="60">
        <v>2740908.02</v>
      </c>
      <c r="I13" s="60">
        <v>0</v>
      </c>
      <c r="J13" s="60">
        <v>0</v>
      </c>
      <c r="K13" s="60">
        <v>0</v>
      </c>
      <c r="L13" s="289"/>
      <c r="M13" s="173"/>
      <c r="N13" s="89">
        <f>B13-H13-I13</f>
        <v>54956587.06</v>
      </c>
    </row>
    <row r="14" spans="1:14" ht="12.75">
      <c r="A14" s="23" t="s">
        <v>17</v>
      </c>
      <c r="B14" s="60">
        <f>+D14+E14+F14+G14+H14+I14</f>
        <v>40888479.73</v>
      </c>
      <c r="C14" s="60"/>
      <c r="D14" s="60">
        <v>28031895.37</v>
      </c>
      <c r="E14" s="60">
        <v>8874330.84</v>
      </c>
      <c r="F14" s="51">
        <v>2636424.5</v>
      </c>
      <c r="G14" s="174">
        <v>647908.58</v>
      </c>
      <c r="H14" s="60">
        <v>698828</v>
      </c>
      <c r="I14" s="60">
        <v>-907.56</v>
      </c>
      <c r="J14" s="60">
        <v>0</v>
      </c>
      <c r="K14" s="60">
        <v>0</v>
      </c>
      <c r="L14" s="289"/>
      <c r="M14" s="173"/>
      <c r="N14" s="89">
        <f>B14-H14-I14</f>
        <v>40190559.29</v>
      </c>
    </row>
    <row r="15" spans="1:14" ht="12.75">
      <c r="A15" s="23" t="s">
        <v>18</v>
      </c>
      <c r="B15" s="60">
        <f>+D15+E15+F15+G15+H15+I15</f>
        <v>6076478.1899999995</v>
      </c>
      <c r="C15" s="60"/>
      <c r="D15" s="60">
        <v>3462562.69</v>
      </c>
      <c r="E15" s="60">
        <v>909266.95</v>
      </c>
      <c r="F15" s="60">
        <v>92770.67000000001</v>
      </c>
      <c r="G15" s="60">
        <v>194224.11</v>
      </c>
      <c r="H15" s="60">
        <v>19057.77</v>
      </c>
      <c r="I15" s="60">
        <v>1398596</v>
      </c>
      <c r="J15" s="60">
        <v>0</v>
      </c>
      <c r="K15" s="60">
        <v>280432.7</v>
      </c>
      <c r="L15" s="289"/>
      <c r="M15" s="173"/>
      <c r="N15" s="89">
        <f>B15-H15-I15</f>
        <v>4658824.42</v>
      </c>
    </row>
    <row r="16" spans="1:13" ht="12.75">
      <c r="A16" s="2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289"/>
      <c r="M16" s="173"/>
    </row>
    <row r="17" spans="1:14" ht="12.75">
      <c r="A17" s="23" t="s">
        <v>19</v>
      </c>
      <c r="B17" s="60">
        <f>+D17+E17+F17+G17+H17+I17</f>
        <v>1648915.15</v>
      </c>
      <c r="C17" s="60"/>
      <c r="D17" s="60">
        <v>1017690.38</v>
      </c>
      <c r="E17" s="60">
        <v>356159.83999999997</v>
      </c>
      <c r="F17" s="60">
        <v>86662.48999999999</v>
      </c>
      <c r="G17" s="60">
        <v>184525.44</v>
      </c>
      <c r="H17" s="60">
        <v>3877</v>
      </c>
      <c r="I17" s="60">
        <v>0</v>
      </c>
      <c r="J17" s="60">
        <v>0</v>
      </c>
      <c r="K17" s="60">
        <v>0</v>
      </c>
      <c r="L17" s="289"/>
      <c r="M17" s="173"/>
      <c r="N17" s="89">
        <f>B17-H17-I17</f>
        <v>1645038.15</v>
      </c>
    </row>
    <row r="18" spans="1:14" ht="12.75">
      <c r="A18" s="23" t="s">
        <v>20</v>
      </c>
      <c r="B18" s="60">
        <f>+D18+E18+F18+G18+H18+I18</f>
        <v>5879264.31</v>
      </c>
      <c r="C18" s="60"/>
      <c r="D18" s="60">
        <v>4432955.02</v>
      </c>
      <c r="E18" s="60">
        <v>668363.79</v>
      </c>
      <c r="F18" s="60">
        <v>249395.01</v>
      </c>
      <c r="G18" s="92">
        <v>323793.4</v>
      </c>
      <c r="H18" s="60">
        <v>204757.09</v>
      </c>
      <c r="I18" s="60">
        <v>0</v>
      </c>
      <c r="J18" s="60">
        <v>0</v>
      </c>
      <c r="K18" s="60">
        <v>0</v>
      </c>
      <c r="L18" s="289"/>
      <c r="M18" s="173"/>
      <c r="N18" s="89">
        <f>B18-H18-I18</f>
        <v>5674507.22</v>
      </c>
    </row>
    <row r="19" spans="1:14" ht="12.75">
      <c r="A19" s="23" t="s">
        <v>21</v>
      </c>
      <c r="B19" s="60">
        <f>+D19+E19+F19+G19+H19+I19</f>
        <v>4526244.899999999</v>
      </c>
      <c r="C19" s="60"/>
      <c r="D19" s="60">
        <v>3258282.75</v>
      </c>
      <c r="E19" s="60">
        <v>841361.9899999999</v>
      </c>
      <c r="F19" s="60">
        <v>215016.99999999997</v>
      </c>
      <c r="G19" s="60">
        <v>150732.87</v>
      </c>
      <c r="H19" s="60">
        <v>60850.29</v>
      </c>
      <c r="I19" s="60">
        <v>0</v>
      </c>
      <c r="J19" s="60">
        <v>0</v>
      </c>
      <c r="K19" s="60">
        <v>-247948</v>
      </c>
      <c r="L19" s="289"/>
      <c r="M19" s="173"/>
      <c r="N19" s="89">
        <f>B19-H19-I19</f>
        <v>4465394.609999999</v>
      </c>
    </row>
    <row r="20" spans="1:14" ht="12.75">
      <c r="A20" s="23" t="s">
        <v>22</v>
      </c>
      <c r="B20" s="60">
        <f>+D20+E20+F20+G20+H20+I20</f>
        <v>8502656.530000001</v>
      </c>
      <c r="C20" s="60"/>
      <c r="D20" s="60">
        <v>6511475.260000001</v>
      </c>
      <c r="E20" s="60">
        <v>1205338.79</v>
      </c>
      <c r="F20" s="60">
        <v>527544.3099999999</v>
      </c>
      <c r="G20" s="60">
        <v>196994.62000000002</v>
      </c>
      <c r="H20" s="60">
        <v>61303.549999999996</v>
      </c>
      <c r="I20" s="60">
        <v>0</v>
      </c>
      <c r="J20" s="60">
        <v>0</v>
      </c>
      <c r="K20" s="60">
        <v>0</v>
      </c>
      <c r="L20" s="289"/>
      <c r="M20" s="173"/>
      <c r="N20" s="89">
        <f>B20-H20-I20</f>
        <v>8441352.98</v>
      </c>
    </row>
    <row r="21" spans="1:14" ht="12.75">
      <c r="A21" s="23" t="s">
        <v>23</v>
      </c>
      <c r="B21" s="60">
        <f>+D21+E21+F21+G21+H21+I21</f>
        <v>1356483.0799999998</v>
      </c>
      <c r="C21" s="60"/>
      <c r="D21" s="60">
        <v>1032505.27</v>
      </c>
      <c r="E21" s="60">
        <v>172972.65</v>
      </c>
      <c r="F21" s="60">
        <v>62166.46</v>
      </c>
      <c r="G21" s="60">
        <v>62604.990000000005</v>
      </c>
      <c r="H21" s="60">
        <v>3369</v>
      </c>
      <c r="I21" s="60">
        <v>22864.71</v>
      </c>
      <c r="J21" s="60">
        <v>0</v>
      </c>
      <c r="K21" s="60">
        <v>0</v>
      </c>
      <c r="L21" s="289"/>
      <c r="M21" s="173"/>
      <c r="N21" s="89">
        <f>B21-H21-I21</f>
        <v>1330249.3699999999</v>
      </c>
    </row>
    <row r="22" spans="1:13" ht="12.75">
      <c r="A22" s="2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289"/>
      <c r="M22" s="173"/>
    </row>
    <row r="23" spans="1:14" ht="12.75">
      <c r="A23" s="23" t="s">
        <v>24</v>
      </c>
      <c r="B23" s="60">
        <f>+D23+E23+F23+G23+H23+I23</f>
        <v>9363798.24</v>
      </c>
      <c r="C23" s="60"/>
      <c r="D23" s="60">
        <v>7372657.090000001</v>
      </c>
      <c r="E23" s="60">
        <v>1211042.2799999998</v>
      </c>
      <c r="F23" s="92">
        <v>346866.08</v>
      </c>
      <c r="G23" s="60">
        <v>134688.03</v>
      </c>
      <c r="H23" s="60">
        <v>330262.64</v>
      </c>
      <c r="I23" s="60">
        <v>-31717.88</v>
      </c>
      <c r="J23" s="60">
        <v>0</v>
      </c>
      <c r="K23" s="60">
        <v>0</v>
      </c>
      <c r="L23" s="289"/>
      <c r="M23" s="173"/>
      <c r="N23" s="89">
        <f>B23-H23-I23</f>
        <v>9065253.48</v>
      </c>
    </row>
    <row r="24" spans="1:14" ht="12.75">
      <c r="A24" s="23" t="s">
        <v>25</v>
      </c>
      <c r="B24" s="60">
        <f>+D24+E24+F24+G24+H24+I24</f>
        <v>1148587.27</v>
      </c>
      <c r="C24" s="60"/>
      <c r="D24" s="60">
        <v>778629.11</v>
      </c>
      <c r="E24" s="60">
        <v>168051.08</v>
      </c>
      <c r="F24" s="60">
        <v>49503.91</v>
      </c>
      <c r="G24" s="60">
        <v>135725.73</v>
      </c>
      <c r="H24" s="60">
        <v>16402.48</v>
      </c>
      <c r="I24" s="92">
        <v>274.96</v>
      </c>
      <c r="J24" s="60">
        <v>0</v>
      </c>
      <c r="K24" s="60">
        <v>0</v>
      </c>
      <c r="L24" s="289"/>
      <c r="M24" s="173"/>
      <c r="N24" s="89">
        <f>B24-H24-I24</f>
        <v>1131909.83</v>
      </c>
    </row>
    <row r="25" spans="1:14" ht="12.75">
      <c r="A25" s="23" t="s">
        <v>26</v>
      </c>
      <c r="B25" s="60">
        <f>+D25+E25+F25+G25+H25+I25</f>
        <v>11224243.559999999</v>
      </c>
      <c r="C25" s="60"/>
      <c r="D25" s="60">
        <v>8615445.42</v>
      </c>
      <c r="E25" s="60">
        <v>1852765.6800000002</v>
      </c>
      <c r="F25" s="60">
        <v>246346.44000000003</v>
      </c>
      <c r="G25" s="60">
        <v>308125.27</v>
      </c>
      <c r="H25" s="60">
        <v>201560.75</v>
      </c>
      <c r="I25" s="60">
        <v>0</v>
      </c>
      <c r="J25" s="60">
        <v>0</v>
      </c>
      <c r="K25" s="60">
        <v>0</v>
      </c>
      <c r="L25" s="289"/>
      <c r="M25" s="173"/>
      <c r="N25" s="89">
        <f>B25-H25-I25</f>
        <v>11022682.809999999</v>
      </c>
    </row>
    <row r="26" spans="1:14" ht="12.75">
      <c r="A26" s="23" t="s">
        <v>27</v>
      </c>
      <c r="B26" s="60">
        <f>+D26+E26+F26+G26+H26+I26</f>
        <v>9625168</v>
      </c>
      <c r="C26" s="60"/>
      <c r="D26" s="60">
        <v>7627861</v>
      </c>
      <c r="E26" s="60">
        <v>930137</v>
      </c>
      <c r="F26" s="60">
        <v>746872</v>
      </c>
      <c r="G26" s="60">
        <v>320298</v>
      </c>
      <c r="H26" s="92">
        <v>0</v>
      </c>
      <c r="I26" s="60">
        <v>0</v>
      </c>
      <c r="J26" s="60">
        <v>0</v>
      </c>
      <c r="K26" s="60">
        <v>0</v>
      </c>
      <c r="L26" s="289"/>
      <c r="M26" s="173"/>
      <c r="N26" s="89">
        <f>B26-H26-I26</f>
        <v>9625168</v>
      </c>
    </row>
    <row r="27" spans="1:14" ht="12.75">
      <c r="A27" s="23" t="s">
        <v>28</v>
      </c>
      <c r="B27" s="60">
        <f>+D27+E27+F27+G27+H27+I27</f>
        <v>1403910.91</v>
      </c>
      <c r="C27" s="60"/>
      <c r="D27" s="60">
        <v>854418.52</v>
      </c>
      <c r="E27" s="60">
        <v>343481.02</v>
      </c>
      <c r="F27" s="60">
        <v>44070.19</v>
      </c>
      <c r="G27" s="60">
        <v>160941.18</v>
      </c>
      <c r="H27" s="60">
        <v>1000</v>
      </c>
      <c r="I27" s="60">
        <v>0</v>
      </c>
      <c r="J27" s="60">
        <v>0</v>
      </c>
      <c r="K27" s="60">
        <v>0</v>
      </c>
      <c r="L27" s="289"/>
      <c r="M27" s="173"/>
      <c r="N27" s="89">
        <f>B27-H27-I27</f>
        <v>1402910.91</v>
      </c>
    </row>
    <row r="28" spans="1:13" ht="12.75">
      <c r="A28" s="23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289"/>
      <c r="M28" s="173"/>
    </row>
    <row r="29" spans="1:14" ht="12.75">
      <c r="A29" s="26" t="s">
        <v>148</v>
      </c>
      <c r="B29" s="60">
        <f>+D29+E29+F29+G29+H29+I29</f>
        <v>40354063.379999995</v>
      </c>
      <c r="C29" s="60"/>
      <c r="D29" s="60">
        <v>32017545.69</v>
      </c>
      <c r="E29" s="60">
        <v>5690406.34</v>
      </c>
      <c r="F29" s="60">
        <v>611585.79</v>
      </c>
      <c r="G29" s="60">
        <v>389426.69</v>
      </c>
      <c r="H29" s="60">
        <v>1645098.8699999999</v>
      </c>
      <c r="I29" s="60">
        <v>0</v>
      </c>
      <c r="J29" s="60">
        <v>0</v>
      </c>
      <c r="K29" s="60">
        <v>0</v>
      </c>
      <c r="L29" s="289"/>
      <c r="M29" s="173"/>
      <c r="N29" s="89">
        <f>B29-H29-I29</f>
        <v>38708964.51</v>
      </c>
    </row>
    <row r="30" spans="1:14" ht="12.75">
      <c r="A30" s="23" t="s">
        <v>29</v>
      </c>
      <c r="B30" s="60">
        <f>+D30+E30+F30+G30+H30+I30</f>
        <v>52197101.23</v>
      </c>
      <c r="C30" s="60"/>
      <c r="D30" s="60">
        <v>35647889.559999995</v>
      </c>
      <c r="E30" s="60">
        <v>14190403.729999999</v>
      </c>
      <c r="F30" s="60">
        <v>577539.2</v>
      </c>
      <c r="G30" s="60">
        <v>1312844.6</v>
      </c>
      <c r="H30" s="60">
        <v>468424.13999999996</v>
      </c>
      <c r="I30" s="60">
        <v>0</v>
      </c>
      <c r="J30" s="60">
        <v>0</v>
      </c>
      <c r="K30" s="60">
        <v>0</v>
      </c>
      <c r="L30" s="289"/>
      <c r="M30" s="173"/>
      <c r="N30" s="89">
        <f>B30-H30-I30</f>
        <v>51728677.089999996</v>
      </c>
    </row>
    <row r="31" spans="1:14" ht="12.75">
      <c r="A31" s="23" t="s">
        <v>30</v>
      </c>
      <c r="B31" s="60">
        <f>+D31+E31+F31+G31+H31+I31</f>
        <v>1830288.1300000001</v>
      </c>
      <c r="C31" s="60"/>
      <c r="D31" s="60">
        <v>1399911.38</v>
      </c>
      <c r="E31" s="60">
        <v>262742.1</v>
      </c>
      <c r="F31" s="60">
        <v>73647.33</v>
      </c>
      <c r="G31" s="60">
        <v>83987.31999999999</v>
      </c>
      <c r="H31" s="92">
        <v>0</v>
      </c>
      <c r="I31" s="60">
        <v>10000</v>
      </c>
      <c r="J31" s="60">
        <v>0</v>
      </c>
      <c r="K31" s="60">
        <v>0</v>
      </c>
      <c r="L31" s="289"/>
      <c r="M31" s="173"/>
      <c r="N31" s="89">
        <f>B31-H31-I31</f>
        <v>1820288.1300000001</v>
      </c>
    </row>
    <row r="32" spans="1:14" ht="12.75">
      <c r="A32" s="23" t="s">
        <v>31</v>
      </c>
      <c r="B32" s="60">
        <f>+D32+E32+F32+G32+H32+I32</f>
        <v>3962467.610000001</v>
      </c>
      <c r="C32" s="60"/>
      <c r="D32" s="60">
        <v>3058685.5200000005</v>
      </c>
      <c r="E32" s="60">
        <v>557851.41</v>
      </c>
      <c r="F32" s="60">
        <v>227517.28000000003</v>
      </c>
      <c r="G32" s="60">
        <v>118413.4</v>
      </c>
      <c r="H32" s="92">
        <v>0</v>
      </c>
      <c r="I32" s="60">
        <v>0</v>
      </c>
      <c r="J32" s="60">
        <v>0</v>
      </c>
      <c r="K32" s="60">
        <v>0</v>
      </c>
      <c r="L32" s="289"/>
      <c r="M32" s="173"/>
      <c r="N32" s="89">
        <f>B32-H32-I32</f>
        <v>3962467.610000001</v>
      </c>
    </row>
    <row r="33" spans="1:14" ht="12.75">
      <c r="A33" s="23" t="s">
        <v>32</v>
      </c>
      <c r="B33" s="60">
        <f>+D33+E33+F33+G33+H33+I33</f>
        <v>783320.6900000001</v>
      </c>
      <c r="C33" s="60"/>
      <c r="D33" s="60">
        <v>457940.72</v>
      </c>
      <c r="E33" s="60">
        <v>166554.8</v>
      </c>
      <c r="F33" s="60">
        <v>72024.52</v>
      </c>
      <c r="G33" s="60">
        <v>86400.75</v>
      </c>
      <c r="H33" s="60">
        <v>399.9</v>
      </c>
      <c r="I33" s="60">
        <v>0</v>
      </c>
      <c r="J33" s="60">
        <v>0</v>
      </c>
      <c r="K33" s="60">
        <v>0</v>
      </c>
      <c r="L33" s="289"/>
      <c r="M33" s="173"/>
      <c r="N33" s="89">
        <f>B33-H33-I33</f>
        <v>782920.79</v>
      </c>
    </row>
    <row r="34" spans="1:13" ht="12.75">
      <c r="A34" s="23"/>
      <c r="B34" s="60"/>
      <c r="C34" s="60"/>
      <c r="D34" s="60"/>
      <c r="E34" s="60"/>
      <c r="F34" s="60"/>
      <c r="G34" s="60"/>
      <c r="H34" s="51"/>
      <c r="I34" s="60"/>
      <c r="J34" s="60"/>
      <c r="K34" s="60"/>
      <c r="L34" s="289"/>
      <c r="M34" s="173"/>
    </row>
    <row r="35" spans="1:14" ht="12.75">
      <c r="A35" s="23" t="s">
        <v>33</v>
      </c>
      <c r="B35" s="60">
        <f>+D35+E35+F35+G35+H35+I35</f>
        <v>1114584.82</v>
      </c>
      <c r="C35" s="60"/>
      <c r="D35" s="89">
        <v>839945.27</v>
      </c>
      <c r="E35" s="89">
        <v>134216.90000000002</v>
      </c>
      <c r="F35" s="89">
        <v>40349.43</v>
      </c>
      <c r="G35" s="89">
        <v>99224.31</v>
      </c>
      <c r="H35" s="89">
        <v>848.91</v>
      </c>
      <c r="I35" s="60">
        <v>0</v>
      </c>
      <c r="J35" s="60">
        <v>0</v>
      </c>
      <c r="K35" s="60">
        <v>0</v>
      </c>
      <c r="L35" s="289"/>
      <c r="M35" s="173"/>
      <c r="N35" s="89">
        <f>B35-H35-I35</f>
        <v>1113735.9100000001</v>
      </c>
    </row>
    <row r="36" spans="1:14" ht="12.75">
      <c r="A36" s="23" t="s">
        <v>34</v>
      </c>
      <c r="B36" s="60">
        <f>+D36+E36+F36+G36+H36+I36</f>
        <v>6602286.919999999</v>
      </c>
      <c r="C36" s="60"/>
      <c r="D36" s="89">
        <v>4609025.42</v>
      </c>
      <c r="E36" s="89">
        <v>1049297.3399999999</v>
      </c>
      <c r="F36" s="89">
        <v>417353.7299999999</v>
      </c>
      <c r="G36" s="89">
        <v>152162.81</v>
      </c>
      <c r="H36" s="89">
        <v>374447.62</v>
      </c>
      <c r="I36" s="60">
        <v>0</v>
      </c>
      <c r="J36" s="60">
        <v>0</v>
      </c>
      <c r="K36" s="60">
        <v>0</v>
      </c>
      <c r="L36" s="289"/>
      <c r="M36" s="173"/>
      <c r="N36" s="89">
        <f>B36-H36-I36</f>
        <v>6227839.299999999</v>
      </c>
    </row>
    <row r="37" spans="1:14" ht="12.75">
      <c r="A37" s="23" t="s">
        <v>35</v>
      </c>
      <c r="B37" s="60">
        <f>+D37+E37+F37+G37+H37+I37</f>
        <v>4455682.4799999995</v>
      </c>
      <c r="C37" s="60"/>
      <c r="D37" s="89">
        <v>3303322.04</v>
      </c>
      <c r="E37" s="89">
        <v>879813.67</v>
      </c>
      <c r="F37" s="89">
        <v>148710.65</v>
      </c>
      <c r="G37" s="89">
        <v>113451.1</v>
      </c>
      <c r="H37" s="89">
        <v>9120.51</v>
      </c>
      <c r="I37" s="60">
        <v>1264.51</v>
      </c>
      <c r="J37" s="60">
        <v>0</v>
      </c>
      <c r="K37" s="60">
        <v>0</v>
      </c>
      <c r="L37" s="289"/>
      <c r="M37" s="173"/>
      <c r="N37" s="89">
        <f>B37-H37-I37</f>
        <v>4445297.46</v>
      </c>
    </row>
    <row r="38" spans="1:14" ht="12.75">
      <c r="A38" s="23" t="s">
        <v>36</v>
      </c>
      <c r="B38" s="60">
        <f>+D38+E38+F38+G38+H38+I38</f>
        <v>1527649.0999999999</v>
      </c>
      <c r="C38" s="60"/>
      <c r="D38" s="80">
        <v>1223882.08</v>
      </c>
      <c r="E38" s="80">
        <v>214093.19</v>
      </c>
      <c r="F38" s="80">
        <v>27740.93</v>
      </c>
      <c r="G38" s="80">
        <v>46476.93</v>
      </c>
      <c r="H38" s="80">
        <v>3515.97</v>
      </c>
      <c r="I38" s="60">
        <v>11940</v>
      </c>
      <c r="J38" s="60">
        <v>0</v>
      </c>
      <c r="K38" s="60">
        <v>0</v>
      </c>
      <c r="L38" s="289"/>
      <c r="M38" s="173"/>
      <c r="N38" s="89">
        <f>B38-H38-I38</f>
        <v>1512193.13</v>
      </c>
    </row>
    <row r="39" spans="1:13" ht="12.75">
      <c r="A39" s="290" t="s">
        <v>194</v>
      </c>
      <c r="B39" s="291" t="s">
        <v>196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12"/>
      <c r="M39" s="173"/>
    </row>
    <row r="40" spans="2:13" ht="12.75">
      <c r="B40" s="51" t="s">
        <v>149</v>
      </c>
      <c r="C40" s="51"/>
      <c r="D40" s="51"/>
      <c r="E40" s="51"/>
      <c r="F40" s="51"/>
      <c r="G40" s="51"/>
      <c r="H40" s="51"/>
      <c r="I40" s="51"/>
      <c r="J40" s="51"/>
      <c r="K40" s="51"/>
      <c r="L40" s="212"/>
      <c r="M40" s="173"/>
    </row>
    <row r="41" spans="1:13" ht="12.75">
      <c r="A41" s="95" t="s">
        <v>195</v>
      </c>
      <c r="B41" s="51" t="s">
        <v>218</v>
      </c>
      <c r="C41" s="51"/>
      <c r="D41" s="51"/>
      <c r="E41" s="51"/>
      <c r="F41" s="51"/>
      <c r="G41" s="51"/>
      <c r="H41" s="51"/>
      <c r="I41" s="51"/>
      <c r="J41" s="51"/>
      <c r="K41" s="51"/>
      <c r="L41" s="212"/>
      <c r="M41" s="173"/>
    </row>
    <row r="42" spans="1:11" ht="12.75">
      <c r="A42" s="52"/>
      <c r="C42" s="62"/>
      <c r="D42" s="62"/>
      <c r="E42" s="62"/>
      <c r="F42" s="62"/>
      <c r="G42" s="62"/>
      <c r="H42" s="62"/>
      <c r="I42" s="62"/>
      <c r="J42" s="62"/>
      <c r="K42" s="62"/>
    </row>
  </sheetData>
  <sheetProtection password="CAF5" sheet="1"/>
  <mergeCells count="7">
    <mergeCell ref="L6:L8"/>
    <mergeCell ref="I5:K5"/>
    <mergeCell ref="B8:C8"/>
    <mergeCell ref="B7:C7"/>
    <mergeCell ref="J7:J8"/>
    <mergeCell ref="A1:L1"/>
    <mergeCell ref="A3:L3"/>
  </mergeCells>
  <printOptions horizontalCentered="1"/>
  <pageMargins left="0.25" right="0.23" top="0.87" bottom="0.82" header="0.67" footer="0.5"/>
  <pageSetup fitToHeight="1" fitToWidth="1" horizontalDpi="600" verticalDpi="600" orientation="landscape" scale="95" r:id="rId1"/>
  <headerFooter scaleWithDoc="0" alignWithMargins="0">
    <oddFooter>&amp;L&amp;"Arial,Italic"MSDE- LFRO  10 / 2011&amp;C&amp;"Arial,Regular"- 3 -&amp;R&amp;"Arial,Italic"Selected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86" zoomScaleNormal="86" zoomScalePageLayoutView="0" workbookViewId="0" topLeftCell="A24">
      <selection activeCell="G8" sqref="G8"/>
    </sheetView>
  </sheetViews>
  <sheetFormatPr defaultColWidth="9.140625" defaultRowHeight="12.75"/>
  <cols>
    <col min="1" max="1" width="16.28125" style="147" customWidth="1"/>
    <col min="2" max="2" width="16.28125" style="247" customWidth="1"/>
    <col min="3" max="3" width="1.57421875" style="247" customWidth="1"/>
    <col min="4" max="4" width="15.00390625" style="247" customWidth="1"/>
    <col min="5" max="5" width="14.57421875" style="247" customWidth="1"/>
    <col min="6" max="6" width="14.8515625" style="247" customWidth="1"/>
    <col min="7" max="7" width="15.28125" style="247" customWidth="1"/>
    <col min="8" max="8" width="12.8515625" style="247" customWidth="1"/>
    <col min="9" max="9" width="2.140625" style="247" customWidth="1"/>
    <col min="10" max="10" width="11.00390625" style="247" customWidth="1"/>
    <col min="11" max="11" width="10.140625" style="147" customWidth="1"/>
    <col min="12" max="12" width="11.7109375" style="147" customWidth="1"/>
    <col min="13" max="13" width="8.421875" style="147" customWidth="1"/>
    <col min="14" max="14" width="21.28125" style="147" customWidth="1"/>
    <col min="15" max="17" width="9.140625" style="147" customWidth="1"/>
    <col min="18" max="16384" width="9.140625" style="1" customWidth="1"/>
  </cols>
  <sheetData>
    <row r="1" spans="1:12" ht="12.75">
      <c r="A1" s="315" t="s">
        <v>133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0" ht="12.75">
      <c r="A2" s="52"/>
      <c r="B2" s="93"/>
      <c r="C2" s="23"/>
      <c r="D2" s="23"/>
      <c r="E2" s="23"/>
      <c r="F2" s="23"/>
      <c r="G2" s="23"/>
      <c r="H2" s="108"/>
      <c r="I2" s="23"/>
      <c r="J2" s="23"/>
    </row>
    <row r="3" spans="1:12" ht="12.75">
      <c r="A3" s="315" t="s">
        <v>274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4" ht="13.5" thickBot="1">
      <c r="A4" s="56"/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  <c r="M4" s="23"/>
      <c r="N4" s="163">
        <v>40786</v>
      </c>
    </row>
    <row r="5" spans="1:14" ht="13.5" thickTop="1">
      <c r="A5" s="46" t="s">
        <v>37</v>
      </c>
      <c r="B5" s="317" t="s">
        <v>11</v>
      </c>
      <c r="C5" s="317"/>
      <c r="D5" s="129" t="s">
        <v>0</v>
      </c>
      <c r="E5" s="25"/>
      <c r="F5" s="129" t="s">
        <v>5</v>
      </c>
      <c r="G5" s="25"/>
      <c r="H5" s="25"/>
      <c r="I5" s="25"/>
      <c r="J5" s="25"/>
      <c r="K5" s="25"/>
      <c r="L5" s="302" t="s">
        <v>225</v>
      </c>
      <c r="M5" s="25"/>
      <c r="N5" s="144" t="s">
        <v>233</v>
      </c>
    </row>
    <row r="6" spans="1:14" ht="12.75">
      <c r="A6" s="46" t="s">
        <v>38</v>
      </c>
      <c r="B6" s="312" t="s">
        <v>93</v>
      </c>
      <c r="C6" s="312"/>
      <c r="D6" s="25" t="s">
        <v>1</v>
      </c>
      <c r="E6" s="25" t="s">
        <v>3</v>
      </c>
      <c r="F6" s="25" t="s">
        <v>1</v>
      </c>
      <c r="G6" s="25" t="s">
        <v>7</v>
      </c>
      <c r="H6" s="25"/>
      <c r="I6" s="25"/>
      <c r="J6" s="25" t="s">
        <v>10</v>
      </c>
      <c r="K6" s="25" t="s">
        <v>10</v>
      </c>
      <c r="L6" s="316"/>
      <c r="M6" s="25"/>
      <c r="N6" s="144" t="s">
        <v>258</v>
      </c>
    </row>
    <row r="7" spans="1:14" ht="13.5" thickBot="1">
      <c r="A7" s="48" t="s">
        <v>39</v>
      </c>
      <c r="B7" s="311" t="s">
        <v>177</v>
      </c>
      <c r="C7" s="311"/>
      <c r="D7" s="30" t="s">
        <v>2</v>
      </c>
      <c r="E7" s="30" t="s">
        <v>4</v>
      </c>
      <c r="F7" s="30" t="s">
        <v>6</v>
      </c>
      <c r="G7" s="30" t="s">
        <v>8</v>
      </c>
      <c r="H7" s="30" t="s">
        <v>9</v>
      </c>
      <c r="I7" s="30"/>
      <c r="J7" s="30" t="s">
        <v>7</v>
      </c>
      <c r="K7" s="30" t="s">
        <v>210</v>
      </c>
      <c r="L7" s="310"/>
      <c r="M7" s="25"/>
      <c r="N7" s="144" t="s">
        <v>232</v>
      </c>
    </row>
    <row r="8" spans="1:17" s="13" customFormat="1" ht="12.75">
      <c r="A8" s="68" t="s">
        <v>13</v>
      </c>
      <c r="B8" s="76">
        <f>SUM(B10:B37)</f>
        <v>743732858.97</v>
      </c>
      <c r="C8" s="76"/>
      <c r="D8" s="76">
        <f>SUM(D10:D37)</f>
        <v>691502053.15</v>
      </c>
      <c r="E8" s="76">
        <f>SUM(E10:E37)</f>
        <v>20639784.74</v>
      </c>
      <c r="F8" s="76">
        <f>SUM(F10:F37)</f>
        <v>15650470.57</v>
      </c>
      <c r="G8" s="76">
        <f>SUM(G10:G37)</f>
        <v>12745513.069999998</v>
      </c>
      <c r="H8" s="76">
        <f>SUM(H10:H37)</f>
        <v>3089121.62</v>
      </c>
      <c r="I8" s="76"/>
      <c r="J8" s="76">
        <f>SUM(J10:J37)</f>
        <v>105915.82</v>
      </c>
      <c r="K8" s="76">
        <f>SUM(K10:K37)</f>
        <v>0</v>
      </c>
      <c r="L8" s="76">
        <f>SUM(L10:L37)</f>
        <v>0</v>
      </c>
      <c r="M8" s="76"/>
      <c r="N8" s="76">
        <f>SUM(N10:N37)</f>
        <v>740537821.53</v>
      </c>
      <c r="O8" s="279"/>
      <c r="P8" s="279"/>
      <c r="Q8" s="279"/>
    </row>
    <row r="9" spans="1:10" ht="12.75">
      <c r="A9" s="69"/>
      <c r="B9" s="60"/>
      <c r="C9" s="60"/>
      <c r="D9" s="60"/>
      <c r="E9" s="60"/>
      <c r="F9" s="60"/>
      <c r="G9" s="60"/>
      <c r="H9" s="60"/>
      <c r="I9" s="60"/>
      <c r="J9" s="60"/>
    </row>
    <row r="10" spans="1:17" s="131" customFormat="1" ht="12.75">
      <c r="A10" s="69" t="s">
        <v>14</v>
      </c>
      <c r="B10" s="60">
        <f>SUM(D10+E10+F10+G10+H10+J10)</f>
        <v>7485891.369999998</v>
      </c>
      <c r="C10" s="60"/>
      <c r="D10" s="60">
        <v>7017273.429999998</v>
      </c>
      <c r="E10" s="60">
        <v>142031.53</v>
      </c>
      <c r="F10" s="60">
        <v>198324.59000000003</v>
      </c>
      <c r="G10" s="60">
        <v>81330.09</v>
      </c>
      <c r="H10" s="60">
        <v>46931.73</v>
      </c>
      <c r="I10" s="60"/>
      <c r="J10" s="60">
        <v>0</v>
      </c>
      <c r="K10" s="60">
        <v>0</v>
      </c>
      <c r="L10" s="60">
        <v>0</v>
      </c>
      <c r="M10" s="60"/>
      <c r="N10" s="280">
        <f>B10-H10-J10</f>
        <v>7438959.639999998</v>
      </c>
      <c r="O10" s="220"/>
      <c r="P10" s="220"/>
      <c r="Q10" s="220"/>
    </row>
    <row r="11" spans="1:14" ht="12.75">
      <c r="A11" s="69" t="s">
        <v>15</v>
      </c>
      <c r="B11" s="60">
        <f>SUM(D11+E11+F11+G11+H11+J11)</f>
        <v>59897907.65000001</v>
      </c>
      <c r="C11" s="60"/>
      <c r="D11" s="60">
        <v>56751884.98000001</v>
      </c>
      <c r="E11" s="60">
        <v>283148.94</v>
      </c>
      <c r="F11" s="60">
        <v>1101369.8</v>
      </c>
      <c r="G11" s="60">
        <v>1633260.6600000001</v>
      </c>
      <c r="H11" s="60">
        <v>128243.27</v>
      </c>
      <c r="I11" s="60"/>
      <c r="J11" s="270">
        <v>0</v>
      </c>
      <c r="K11" s="60">
        <v>0</v>
      </c>
      <c r="L11" s="60">
        <v>0</v>
      </c>
      <c r="M11" s="60"/>
      <c r="N11" s="280">
        <f>B11-H11-J11</f>
        <v>59769664.38000001</v>
      </c>
    </row>
    <row r="12" spans="1:17" s="131" customFormat="1" ht="12.75">
      <c r="A12" s="64" t="s">
        <v>16</v>
      </c>
      <c r="B12" s="60">
        <f>SUM(D12+E12+F12+G12+H12+J12)</f>
        <v>90602055.25999998</v>
      </c>
      <c r="C12" s="60"/>
      <c r="D12" s="60">
        <v>81572565.64999998</v>
      </c>
      <c r="E12" s="60">
        <v>2575598.62</v>
      </c>
      <c r="F12" s="60">
        <v>1915793.46</v>
      </c>
      <c r="G12" s="60">
        <v>4204046.9799999995</v>
      </c>
      <c r="H12" s="60">
        <v>334050.55</v>
      </c>
      <c r="I12" s="60"/>
      <c r="J12" s="60">
        <v>0</v>
      </c>
      <c r="K12" s="60">
        <v>0</v>
      </c>
      <c r="L12" s="60">
        <v>0</v>
      </c>
      <c r="M12" s="60"/>
      <c r="N12" s="280">
        <f>B12-H12-J12</f>
        <v>90268004.70999998</v>
      </c>
      <c r="O12" s="220"/>
      <c r="P12" s="220"/>
      <c r="Q12" s="220"/>
    </row>
    <row r="13" spans="1:14" ht="12.75">
      <c r="A13" s="64" t="s">
        <v>17</v>
      </c>
      <c r="B13" s="60">
        <f>SUM(D13+E13+F13+G13+H13+J13)</f>
        <v>82612709.94</v>
      </c>
      <c r="C13" s="60"/>
      <c r="D13" s="60">
        <v>74710054.44999999</v>
      </c>
      <c r="E13" s="60">
        <v>3551355.9299999997</v>
      </c>
      <c r="F13" s="60">
        <v>3456894.6799999997</v>
      </c>
      <c r="G13" s="60">
        <v>797364.88</v>
      </c>
      <c r="H13" s="60">
        <v>97040</v>
      </c>
      <c r="I13" s="60"/>
      <c r="J13" s="60">
        <v>0</v>
      </c>
      <c r="K13" s="60">
        <v>0</v>
      </c>
      <c r="L13" s="60">
        <v>0</v>
      </c>
      <c r="M13" s="60"/>
      <c r="N13" s="280">
        <f>B13-H13-J13</f>
        <v>82515669.94</v>
      </c>
    </row>
    <row r="14" spans="1:14" ht="12.75">
      <c r="A14" s="64" t="s">
        <v>18</v>
      </c>
      <c r="B14" s="60">
        <f>SUM(D14+E14+F14+G14+H14+J14)</f>
        <v>11428332.68</v>
      </c>
      <c r="C14" s="60"/>
      <c r="D14" s="60">
        <v>11219597.59</v>
      </c>
      <c r="E14" s="60">
        <v>0</v>
      </c>
      <c r="F14" s="60">
        <v>79312.29000000001</v>
      </c>
      <c r="G14" s="60">
        <v>125327.06</v>
      </c>
      <c r="H14" s="60">
        <v>4095.74</v>
      </c>
      <c r="I14" s="60"/>
      <c r="J14" s="60">
        <v>0</v>
      </c>
      <c r="K14" s="60">
        <v>0</v>
      </c>
      <c r="L14" s="60">
        <v>0</v>
      </c>
      <c r="M14" s="60"/>
      <c r="N14" s="280">
        <f>B14-H14-J14</f>
        <v>11424236.94</v>
      </c>
    </row>
    <row r="15" spans="1:13" ht="12.75">
      <c r="A15" s="64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4" ht="12.75">
      <c r="A16" s="64" t="s">
        <v>19</v>
      </c>
      <c r="B16" s="60">
        <f>SUM(D16+E16+F16+G16+H16+J16)</f>
        <v>4149164.4999999995</v>
      </c>
      <c r="C16" s="60"/>
      <c r="D16" s="60">
        <v>3711594.46</v>
      </c>
      <c r="E16" s="60">
        <v>8809.44</v>
      </c>
      <c r="F16" s="60">
        <v>84267.11000000002</v>
      </c>
      <c r="G16" s="60">
        <v>343352.00999999995</v>
      </c>
      <c r="H16" s="60">
        <v>1141.48</v>
      </c>
      <c r="I16" s="60"/>
      <c r="J16" s="60">
        <v>0</v>
      </c>
      <c r="K16" s="60">
        <v>0</v>
      </c>
      <c r="L16" s="60">
        <v>0</v>
      </c>
      <c r="M16" s="60"/>
      <c r="N16" s="280">
        <f>B16-H16-J16</f>
        <v>4148023.0199999996</v>
      </c>
    </row>
    <row r="17" spans="1:14" ht="12.75">
      <c r="A17" s="64" t="s">
        <v>20</v>
      </c>
      <c r="B17" s="60">
        <f>SUM(D17+E17+F17+G17+H17+J17)</f>
        <v>24023856.740000002</v>
      </c>
      <c r="C17" s="60"/>
      <c r="D17" s="60">
        <v>22670280.700000003</v>
      </c>
      <c r="E17" s="60">
        <v>234385.33999999997</v>
      </c>
      <c r="F17" s="60">
        <v>371246.7</v>
      </c>
      <c r="G17" s="60">
        <v>510534.9699999999</v>
      </c>
      <c r="H17" s="60">
        <v>237409.03</v>
      </c>
      <c r="I17" s="60"/>
      <c r="J17" s="60">
        <v>0</v>
      </c>
      <c r="K17" s="60">
        <v>0</v>
      </c>
      <c r="L17" s="60">
        <v>0</v>
      </c>
      <c r="M17" s="60"/>
      <c r="N17" s="280">
        <f>B17-H17-J17</f>
        <v>23786447.71</v>
      </c>
    </row>
    <row r="18" spans="1:14" ht="12.75">
      <c r="A18" s="64" t="s">
        <v>21</v>
      </c>
      <c r="B18" s="60">
        <f>SUM(D18+E18+F18+G18+H18+J18)</f>
        <v>13802737.019999996</v>
      </c>
      <c r="C18" s="60"/>
      <c r="D18" s="60">
        <v>13053486.469999997</v>
      </c>
      <c r="E18" s="60">
        <v>350640.34</v>
      </c>
      <c r="F18" s="60">
        <v>176756.99999999994</v>
      </c>
      <c r="G18" s="60">
        <v>158731.35</v>
      </c>
      <c r="H18" s="60">
        <v>63121.86</v>
      </c>
      <c r="I18" s="60"/>
      <c r="J18" s="60">
        <v>0</v>
      </c>
      <c r="K18" s="60">
        <v>0</v>
      </c>
      <c r="L18" s="60">
        <v>0</v>
      </c>
      <c r="M18" s="132"/>
      <c r="N18" s="280">
        <f>B18-H18-J18</f>
        <v>13739615.159999996</v>
      </c>
    </row>
    <row r="19" spans="1:14" ht="12.75">
      <c r="A19" s="64" t="s">
        <v>22</v>
      </c>
      <c r="B19" s="60">
        <f>SUM(D19+E19+F19+G19+H19+J19)</f>
        <v>20910542.22</v>
      </c>
      <c r="C19" s="60"/>
      <c r="D19" s="60">
        <v>19795475.47</v>
      </c>
      <c r="E19" s="60">
        <v>300861.04000000004</v>
      </c>
      <c r="F19" s="60">
        <v>529242.34</v>
      </c>
      <c r="G19" s="60">
        <v>284829.68</v>
      </c>
      <c r="H19" s="60">
        <v>133.69</v>
      </c>
      <c r="I19" s="60"/>
      <c r="J19" s="60">
        <v>0</v>
      </c>
      <c r="K19" s="60">
        <v>0</v>
      </c>
      <c r="L19" s="60">
        <v>0</v>
      </c>
      <c r="M19" s="60"/>
      <c r="N19" s="280">
        <f>B19-H19-J19</f>
        <v>20910408.529999997</v>
      </c>
    </row>
    <row r="20" spans="1:14" ht="12.75">
      <c r="A20" s="64" t="s">
        <v>23</v>
      </c>
      <c r="B20" s="60">
        <f>SUM(D20+E20+F20+G20+H20+J20)</f>
        <v>4617551.07</v>
      </c>
      <c r="C20" s="60"/>
      <c r="D20" s="60">
        <v>4189173.64</v>
      </c>
      <c r="E20" s="60">
        <v>34990.630000000005</v>
      </c>
      <c r="F20" s="60">
        <v>71581.95</v>
      </c>
      <c r="G20" s="60">
        <v>321804.8499999999</v>
      </c>
      <c r="H20" s="60">
        <v>0</v>
      </c>
      <c r="I20" s="60"/>
      <c r="J20" s="60">
        <v>0</v>
      </c>
      <c r="K20" s="60">
        <v>0</v>
      </c>
      <c r="L20" s="60">
        <v>0</v>
      </c>
      <c r="M20" s="60"/>
      <c r="N20" s="280">
        <f>B20-H20-J20</f>
        <v>4617551.07</v>
      </c>
    </row>
    <row r="21" spans="1:13" ht="12.75">
      <c r="A21" s="64"/>
      <c r="B21" s="60"/>
      <c r="C21" s="60"/>
      <c r="D21" s="60"/>
      <c r="E21" s="60"/>
      <c r="F21" s="60"/>
      <c r="G21" s="60"/>
      <c r="H21" s="60"/>
      <c r="I21" s="60"/>
      <c r="J21" s="270"/>
      <c r="K21" s="60"/>
      <c r="L21" s="60"/>
      <c r="M21" s="60"/>
    </row>
    <row r="22" spans="1:14" ht="12.75">
      <c r="A22" s="64" t="s">
        <v>24</v>
      </c>
      <c r="B22" s="60">
        <f>SUM(D22+E22+F22+G22+H22+J22)</f>
        <v>32887612.999999996</v>
      </c>
      <c r="C22" s="60"/>
      <c r="D22" s="60">
        <v>28982243.33</v>
      </c>
      <c r="E22" s="60">
        <v>121088.25</v>
      </c>
      <c r="F22" s="60">
        <v>1238491.3099999998</v>
      </c>
      <c r="G22" s="60">
        <v>1351960.07</v>
      </c>
      <c r="H22" s="60">
        <v>1167495.29</v>
      </c>
      <c r="I22" s="60"/>
      <c r="J22" s="60">
        <v>26334.75</v>
      </c>
      <c r="K22" s="60">
        <v>0</v>
      </c>
      <c r="L22" s="60">
        <v>0</v>
      </c>
      <c r="M22" s="60"/>
      <c r="N22" s="280">
        <f>B22-H22-J22</f>
        <v>31693782.959999997</v>
      </c>
    </row>
    <row r="23" spans="1:14" ht="12.75">
      <c r="A23" s="64" t="s">
        <v>25</v>
      </c>
      <c r="B23" s="60">
        <f>SUM(D23+E23+F23+G23+H23+J23)</f>
        <v>2689534.37</v>
      </c>
      <c r="C23" s="60"/>
      <c r="D23" s="60">
        <v>2438909.9</v>
      </c>
      <c r="E23" s="60">
        <v>95876.44999999998</v>
      </c>
      <c r="F23" s="60">
        <v>53032.24999999999</v>
      </c>
      <c r="G23" s="60">
        <v>91165.87999999999</v>
      </c>
      <c r="H23" s="51">
        <v>10549.89</v>
      </c>
      <c r="I23" s="60"/>
      <c r="J23" s="60">
        <v>0</v>
      </c>
      <c r="K23" s="60">
        <v>0</v>
      </c>
      <c r="L23" s="60">
        <v>0</v>
      </c>
      <c r="M23" s="60"/>
      <c r="N23" s="280">
        <f>B23-H23-J23</f>
        <v>2678984.48</v>
      </c>
    </row>
    <row r="24" spans="1:14" ht="12.75">
      <c r="A24" s="64" t="s">
        <v>26</v>
      </c>
      <c r="B24" s="60">
        <f>SUM(D24+E24+F24+G24+H24+J24)</f>
        <v>25783857.730000004</v>
      </c>
      <c r="C24" s="60"/>
      <c r="D24" s="60">
        <v>25039448.200000003</v>
      </c>
      <c r="E24" s="60">
        <v>93910.53</v>
      </c>
      <c r="F24" s="60">
        <v>441208.69000000006</v>
      </c>
      <c r="G24" s="60">
        <v>128689.06</v>
      </c>
      <c r="H24" s="60">
        <v>80601.25</v>
      </c>
      <c r="I24" s="60"/>
      <c r="J24" s="60">
        <v>0</v>
      </c>
      <c r="K24" s="60">
        <v>0</v>
      </c>
      <c r="L24" s="60">
        <v>0</v>
      </c>
      <c r="M24" s="60"/>
      <c r="N24" s="280">
        <f>B24-H24-J24</f>
        <v>25703256.480000004</v>
      </c>
    </row>
    <row r="25" spans="1:14" ht="12.75">
      <c r="A25" s="64" t="s">
        <v>27</v>
      </c>
      <c r="B25" s="60">
        <f>SUM(D25+E25+F25+G25+H25+J25)</f>
        <v>49324106.42999999</v>
      </c>
      <c r="C25" s="60"/>
      <c r="D25" s="60">
        <v>45213431.559999995</v>
      </c>
      <c r="E25" s="60">
        <v>979102.7499999999</v>
      </c>
      <c r="F25" s="60">
        <v>2731750.65</v>
      </c>
      <c r="G25" s="60">
        <v>305122.15</v>
      </c>
      <c r="H25" s="60">
        <v>16370</v>
      </c>
      <c r="I25" s="60"/>
      <c r="J25" s="60">
        <v>78329.32</v>
      </c>
      <c r="K25" s="60">
        <v>0</v>
      </c>
      <c r="L25" s="60">
        <v>0</v>
      </c>
      <c r="M25" s="60"/>
      <c r="N25" s="280">
        <f>B25-H25-J25</f>
        <v>49229407.10999999</v>
      </c>
    </row>
    <row r="26" spans="1:14" ht="12.75">
      <c r="A26" s="64" t="s">
        <v>28</v>
      </c>
      <c r="B26" s="60">
        <f>SUM(D26+E26+F26+G26+H26+J26)</f>
        <v>2492957.09</v>
      </c>
      <c r="C26" s="60"/>
      <c r="D26" s="60">
        <v>2214456.4</v>
      </c>
      <c r="E26" s="60">
        <v>130435.84</v>
      </c>
      <c r="F26" s="60">
        <v>54573.5</v>
      </c>
      <c r="G26" s="270">
        <v>93491.35</v>
      </c>
      <c r="H26" s="60">
        <v>0</v>
      </c>
      <c r="I26" s="60"/>
      <c r="J26" s="60">
        <v>0</v>
      </c>
      <c r="K26" s="60">
        <v>0</v>
      </c>
      <c r="L26" s="60">
        <v>0</v>
      </c>
      <c r="M26" s="60"/>
      <c r="N26" s="280">
        <f>B26-H26-J26</f>
        <v>2492957.09</v>
      </c>
    </row>
    <row r="27" spans="1:13" ht="12.75">
      <c r="A27" s="64"/>
      <c r="B27" s="60"/>
      <c r="C27" s="60"/>
      <c r="D27" s="60"/>
      <c r="E27" s="60"/>
      <c r="F27" s="60"/>
      <c r="G27" s="60"/>
      <c r="H27" s="60"/>
      <c r="I27" s="60"/>
      <c r="J27" s="270"/>
      <c r="K27" s="60"/>
      <c r="L27" s="60"/>
      <c r="M27" s="60"/>
    </row>
    <row r="28" spans="1:14" ht="12.75">
      <c r="A28" s="65" t="s">
        <v>148</v>
      </c>
      <c r="B28" s="60">
        <f>SUM(D28+E28+F28+G28+H28+J28)</f>
        <v>134219861.94000003</v>
      </c>
      <c r="C28" s="60"/>
      <c r="D28" s="60">
        <v>130500741.14000003</v>
      </c>
      <c r="E28" s="60">
        <v>2799116.2600000002</v>
      </c>
      <c r="F28" s="60">
        <v>546069.32</v>
      </c>
      <c r="G28" s="60">
        <v>332328.82999999996</v>
      </c>
      <c r="H28" s="60">
        <v>41606.39</v>
      </c>
      <c r="I28" s="60"/>
      <c r="J28" s="60">
        <v>0</v>
      </c>
      <c r="K28" s="60">
        <v>0</v>
      </c>
      <c r="L28" s="60">
        <v>0</v>
      </c>
      <c r="M28" s="60"/>
      <c r="N28" s="280">
        <f>B28-H28-J28</f>
        <v>134178255.55000003</v>
      </c>
    </row>
    <row r="29" spans="1:14" ht="12.75">
      <c r="A29" s="64" t="s">
        <v>29</v>
      </c>
      <c r="B29" s="60">
        <f>SUM(D29+E29+F29+G29+H29+J29)</f>
        <v>114836543.34</v>
      </c>
      <c r="C29" s="60"/>
      <c r="D29" s="60">
        <v>104953879.44</v>
      </c>
      <c r="E29" s="60">
        <v>6685012.009999999</v>
      </c>
      <c r="F29" s="60">
        <v>1878240.0399999996</v>
      </c>
      <c r="G29" s="60">
        <v>490264.0300000001</v>
      </c>
      <c r="H29" s="92">
        <v>829147.82</v>
      </c>
      <c r="I29" s="60"/>
      <c r="J29" s="60">
        <v>0</v>
      </c>
      <c r="K29" s="60">
        <v>0</v>
      </c>
      <c r="L29" s="60">
        <v>0</v>
      </c>
      <c r="M29" s="60"/>
      <c r="N29" s="280">
        <f>B29-H29-J29</f>
        <v>114007395.52000001</v>
      </c>
    </row>
    <row r="30" spans="1:14" ht="12.75">
      <c r="A30" s="64" t="s">
        <v>30</v>
      </c>
      <c r="B30" s="60">
        <f>SUM(D30+E30+F30+G30+H30+J30)</f>
        <v>5037199.67</v>
      </c>
      <c r="C30" s="60"/>
      <c r="D30" s="60">
        <v>4856053.99</v>
      </c>
      <c r="E30" s="60">
        <v>0</v>
      </c>
      <c r="F30" s="60">
        <v>38165.590000000004</v>
      </c>
      <c r="G30" s="60">
        <v>142980.09</v>
      </c>
      <c r="H30" s="60">
        <v>0</v>
      </c>
      <c r="I30" s="60"/>
      <c r="J30" s="60">
        <v>0</v>
      </c>
      <c r="K30" s="60">
        <v>0</v>
      </c>
      <c r="L30" s="60">
        <v>0</v>
      </c>
      <c r="M30" s="60"/>
      <c r="N30" s="280">
        <f>B30-H30-J30</f>
        <v>5037199.67</v>
      </c>
    </row>
    <row r="31" spans="1:14" ht="12.75">
      <c r="A31" s="64" t="s">
        <v>31</v>
      </c>
      <c r="B31" s="60">
        <f>SUM(D31+E31+F31+G31+H31+J31)</f>
        <v>13738125.450000003</v>
      </c>
      <c r="C31" s="60"/>
      <c r="D31" s="60">
        <v>12727866.700000001</v>
      </c>
      <c r="E31" s="60">
        <v>588962.22</v>
      </c>
      <c r="F31" s="51">
        <v>189057.31999999998</v>
      </c>
      <c r="G31" s="60">
        <v>219042.46</v>
      </c>
      <c r="H31" s="60">
        <v>11945</v>
      </c>
      <c r="I31" s="60"/>
      <c r="J31" s="60">
        <v>1251.75</v>
      </c>
      <c r="K31" s="60">
        <v>0</v>
      </c>
      <c r="L31" s="60">
        <v>0</v>
      </c>
      <c r="M31" s="60"/>
      <c r="N31" s="280">
        <f>B31-H31-J31</f>
        <v>13724928.700000003</v>
      </c>
    </row>
    <row r="32" spans="1:14" ht="12.75">
      <c r="A32" s="64" t="s">
        <v>32</v>
      </c>
      <c r="B32" s="60">
        <f>SUM(D32+E32+F32+G32+H32+J32)</f>
        <v>2563194.22</v>
      </c>
      <c r="C32" s="60"/>
      <c r="D32" s="60">
        <v>2539135.1500000004</v>
      </c>
      <c r="E32" s="51">
        <v>0</v>
      </c>
      <c r="F32" s="60">
        <v>4025.46</v>
      </c>
      <c r="G32" s="60">
        <v>17579.609999999997</v>
      </c>
      <c r="H32" s="60">
        <v>2454</v>
      </c>
      <c r="I32" s="60"/>
      <c r="J32" s="60">
        <v>0</v>
      </c>
      <c r="K32" s="60">
        <v>0</v>
      </c>
      <c r="L32" s="60">
        <v>0</v>
      </c>
      <c r="M32" s="60"/>
      <c r="N32" s="280">
        <f>B32-H32-J32</f>
        <v>2560740.22</v>
      </c>
    </row>
    <row r="33" spans="1:13" ht="12.75">
      <c r="A33" s="64"/>
      <c r="B33" s="60"/>
      <c r="C33" s="60"/>
      <c r="D33" s="60"/>
      <c r="E33" s="60"/>
      <c r="F33" s="60"/>
      <c r="G33" s="60"/>
      <c r="H33" s="60"/>
      <c r="I33" s="60"/>
      <c r="J33" s="270"/>
      <c r="K33" s="60"/>
      <c r="L33" s="60"/>
      <c r="M33" s="60"/>
    </row>
    <row r="34" spans="1:14" ht="12.75">
      <c r="A34" s="64" t="s">
        <v>33</v>
      </c>
      <c r="B34" s="60">
        <f>SUM(D34+E34+F34+G34+H34+J34)</f>
        <v>3989365.09</v>
      </c>
      <c r="C34" s="60"/>
      <c r="D34" s="60">
        <v>3635988.1</v>
      </c>
      <c r="E34" s="60">
        <v>205755.96</v>
      </c>
      <c r="F34" s="60">
        <v>103460.61</v>
      </c>
      <c r="G34" s="60">
        <v>43480.979999999996</v>
      </c>
      <c r="H34" s="60">
        <v>679.44</v>
      </c>
      <c r="I34" s="60"/>
      <c r="J34" s="60">
        <v>0</v>
      </c>
      <c r="K34" s="60">
        <v>0</v>
      </c>
      <c r="L34" s="60">
        <v>0</v>
      </c>
      <c r="M34" s="60"/>
      <c r="N34" s="280">
        <f>B34-H34-J34</f>
        <v>3988685.65</v>
      </c>
    </row>
    <row r="35" spans="1:14" ht="12.75">
      <c r="A35" s="64" t="s">
        <v>34</v>
      </c>
      <c r="B35" s="60">
        <f>SUM(D35+E35+F35+G35+H35+J35)</f>
        <v>18196983.23</v>
      </c>
      <c r="C35" s="60"/>
      <c r="D35" s="60">
        <v>16802461.99</v>
      </c>
      <c r="E35" s="60">
        <v>609932.9</v>
      </c>
      <c r="F35" s="60">
        <v>64685.67</v>
      </c>
      <c r="G35" s="60">
        <v>717092.6700000002</v>
      </c>
      <c r="H35" s="60">
        <v>2810</v>
      </c>
      <c r="I35" s="60"/>
      <c r="J35" s="60">
        <v>0</v>
      </c>
      <c r="K35" s="60">
        <v>0</v>
      </c>
      <c r="L35" s="60">
        <v>0</v>
      </c>
      <c r="M35" s="60"/>
      <c r="N35" s="280">
        <f>B35-H35-J35</f>
        <v>18194173.23</v>
      </c>
    </row>
    <row r="36" spans="1:14" ht="12.75">
      <c r="A36" s="64" t="s">
        <v>35</v>
      </c>
      <c r="B36" s="60">
        <f>SUM(D36+E36+F36+G36+H36+J36)</f>
        <v>11772451.4</v>
      </c>
      <c r="C36" s="60"/>
      <c r="D36" s="60">
        <v>10574683.61</v>
      </c>
      <c r="E36" s="60">
        <v>775188.05</v>
      </c>
      <c r="F36" s="60">
        <v>129529.53</v>
      </c>
      <c r="G36" s="60">
        <v>281845.66000000003</v>
      </c>
      <c r="H36" s="92">
        <v>11204.550000000001</v>
      </c>
      <c r="I36" s="60"/>
      <c r="J36" s="60">
        <v>0</v>
      </c>
      <c r="K36" s="60">
        <v>0</v>
      </c>
      <c r="L36" s="60">
        <v>0</v>
      </c>
      <c r="M36" s="60"/>
      <c r="N36" s="280">
        <f>B36-H36-J36</f>
        <v>11761246.85</v>
      </c>
    </row>
    <row r="37" spans="1:14" ht="12.75">
      <c r="A37" s="70" t="s">
        <v>36</v>
      </c>
      <c r="B37" s="55">
        <f>SUM(D37+E37+F37+G37+H37+J37)</f>
        <v>6670317.559999999</v>
      </c>
      <c r="C37" s="55"/>
      <c r="D37" s="55">
        <v>6331366.799999999</v>
      </c>
      <c r="E37" s="55">
        <v>73581.71</v>
      </c>
      <c r="F37" s="55">
        <v>193390.71</v>
      </c>
      <c r="G37" s="55">
        <v>69887.7</v>
      </c>
      <c r="H37" s="55">
        <v>2090.6400000000003</v>
      </c>
      <c r="I37" s="55"/>
      <c r="J37" s="55">
        <v>0</v>
      </c>
      <c r="K37" s="55">
        <v>0</v>
      </c>
      <c r="L37" s="60">
        <v>0</v>
      </c>
      <c r="M37" s="60"/>
      <c r="N37" s="280">
        <f>B37-H37-J37</f>
        <v>6668226.919999999</v>
      </c>
    </row>
    <row r="38" spans="1:10" ht="12.75">
      <c r="A38" s="96" t="s">
        <v>194</v>
      </c>
      <c r="B38" s="64" t="s">
        <v>197</v>
      </c>
      <c r="C38" s="60"/>
      <c r="D38" s="60"/>
      <c r="E38" s="60"/>
      <c r="F38" s="60"/>
      <c r="G38" s="60"/>
      <c r="H38" s="60"/>
      <c r="I38" s="60"/>
      <c r="J38" s="60"/>
    </row>
    <row r="39" spans="2:10" ht="12.75">
      <c r="B39" s="64" t="s">
        <v>130</v>
      </c>
      <c r="C39" s="60"/>
      <c r="D39" s="60"/>
      <c r="E39" s="60"/>
      <c r="F39" s="60"/>
      <c r="G39" s="60"/>
      <c r="H39" s="60"/>
      <c r="I39" s="60"/>
      <c r="J39" s="60"/>
    </row>
    <row r="40" spans="1:10" ht="12.75">
      <c r="A40" s="127" t="s">
        <v>195</v>
      </c>
      <c r="B40" s="23" t="s">
        <v>198</v>
      </c>
      <c r="C40" s="60"/>
      <c r="D40" s="60"/>
      <c r="E40" s="60"/>
      <c r="F40" s="60"/>
      <c r="G40" s="60"/>
      <c r="H40" s="60"/>
      <c r="I40" s="60"/>
      <c r="J40" s="60"/>
    </row>
    <row r="41" spans="1:10" ht="12.75">
      <c r="A41" s="64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2.75">
      <c r="A42" s="64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>
      <c r="A43" s="64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12.75">
      <c r="A44" s="64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2.75">
      <c r="A45" s="220"/>
      <c r="B45" s="270"/>
      <c r="C45" s="270"/>
      <c r="D45" s="270"/>
      <c r="E45" s="270"/>
      <c r="F45" s="270"/>
      <c r="G45" s="270"/>
      <c r="H45" s="270"/>
      <c r="I45" s="270"/>
      <c r="J45" s="270"/>
    </row>
    <row r="46" spans="1:10" ht="12.75">
      <c r="A46" s="220"/>
      <c r="B46" s="270"/>
      <c r="C46" s="270"/>
      <c r="D46" s="270"/>
      <c r="E46" s="270"/>
      <c r="F46" s="270"/>
      <c r="G46" s="270"/>
      <c r="H46" s="270"/>
      <c r="I46" s="270"/>
      <c r="J46" s="270"/>
    </row>
    <row r="47" spans="1:10" ht="12.75">
      <c r="A47" s="220"/>
      <c r="B47" s="270"/>
      <c r="C47" s="270"/>
      <c r="D47" s="270"/>
      <c r="E47" s="270"/>
      <c r="F47" s="270"/>
      <c r="G47" s="270"/>
      <c r="H47" s="270"/>
      <c r="I47" s="270"/>
      <c r="J47" s="270"/>
    </row>
    <row r="48" spans="1:10" ht="12.75">
      <c r="A48" s="220"/>
      <c r="B48" s="270"/>
      <c r="C48" s="270"/>
      <c r="D48" s="270"/>
      <c r="E48" s="270"/>
      <c r="F48" s="270"/>
      <c r="G48" s="270"/>
      <c r="H48" s="270"/>
      <c r="I48" s="270"/>
      <c r="J48" s="270"/>
    </row>
    <row r="49" spans="1:10" ht="12.75">
      <c r="A49" s="220"/>
      <c r="B49" s="270"/>
      <c r="C49" s="270"/>
      <c r="D49" s="270"/>
      <c r="E49" s="270"/>
      <c r="F49" s="270"/>
      <c r="G49" s="270"/>
      <c r="H49" s="270"/>
      <c r="I49" s="270"/>
      <c r="J49" s="270"/>
    </row>
    <row r="50" spans="1:10" ht="12.75">
      <c r="A50" s="220"/>
      <c r="B50" s="270"/>
      <c r="C50" s="270"/>
      <c r="D50" s="270"/>
      <c r="E50" s="270"/>
      <c r="F50" s="270"/>
      <c r="G50" s="270"/>
      <c r="H50" s="270"/>
      <c r="I50" s="270"/>
      <c r="J50" s="270"/>
    </row>
    <row r="51" spans="1:10" ht="12.75">
      <c r="A51" s="220"/>
      <c r="B51" s="270"/>
      <c r="C51" s="270"/>
      <c r="D51" s="270"/>
      <c r="E51" s="270"/>
      <c r="F51" s="270"/>
      <c r="G51" s="270"/>
      <c r="H51" s="270"/>
      <c r="I51" s="270"/>
      <c r="J51" s="270"/>
    </row>
    <row r="52" spans="1:10" ht="12.75">
      <c r="A52" s="220"/>
      <c r="B52" s="270"/>
      <c r="C52" s="270"/>
      <c r="D52" s="270"/>
      <c r="E52" s="270"/>
      <c r="F52" s="270"/>
      <c r="G52" s="270"/>
      <c r="H52" s="270"/>
      <c r="I52" s="270"/>
      <c r="J52" s="270"/>
    </row>
    <row r="53" spans="1:10" ht="12.75">
      <c r="A53" s="220"/>
      <c r="B53" s="270"/>
      <c r="C53" s="270"/>
      <c r="D53" s="270"/>
      <c r="E53" s="270"/>
      <c r="F53" s="270"/>
      <c r="G53" s="270"/>
      <c r="H53" s="270"/>
      <c r="I53" s="270"/>
      <c r="J53" s="270"/>
    </row>
    <row r="54" spans="1:10" ht="12.75">
      <c r="A54" s="220"/>
      <c r="B54" s="270"/>
      <c r="C54" s="270"/>
      <c r="D54" s="270"/>
      <c r="E54" s="270"/>
      <c r="F54" s="270"/>
      <c r="G54" s="270"/>
      <c r="H54" s="270"/>
      <c r="I54" s="270"/>
      <c r="J54" s="270"/>
    </row>
    <row r="55" spans="1:10" ht="12.75">
      <c r="A55" s="220"/>
      <c r="B55" s="270"/>
      <c r="C55" s="270"/>
      <c r="D55" s="270"/>
      <c r="E55" s="270"/>
      <c r="F55" s="270"/>
      <c r="G55" s="270"/>
      <c r="H55" s="270"/>
      <c r="I55" s="270"/>
      <c r="J55" s="270"/>
    </row>
    <row r="56" spans="1:10" ht="12.75">
      <c r="A56" s="220"/>
      <c r="B56" s="270"/>
      <c r="C56" s="270"/>
      <c r="D56" s="270"/>
      <c r="E56" s="270"/>
      <c r="F56" s="270"/>
      <c r="G56" s="270"/>
      <c r="H56" s="270"/>
      <c r="I56" s="270"/>
      <c r="J56" s="270"/>
    </row>
  </sheetData>
  <sheetProtection password="CAF5" sheet="1"/>
  <mergeCells count="6">
    <mergeCell ref="A1:L1"/>
    <mergeCell ref="A3:L3"/>
    <mergeCell ref="L5:L7"/>
    <mergeCell ref="B7:C7"/>
    <mergeCell ref="B6:C6"/>
    <mergeCell ref="B5:C5"/>
  </mergeCells>
  <printOptions horizontalCentered="1"/>
  <pageMargins left="0.25" right="0.23" top="0.87" bottom="0.88" header="0.67" footer="0.5"/>
  <pageSetup fitToHeight="1" fitToWidth="1" horizontalDpi="600" verticalDpi="600" orientation="landscape" scale="95" r:id="rId1"/>
  <headerFooter scaleWithDoc="0" alignWithMargins="0">
    <oddFooter>&amp;L&amp;"Arial,Italic"MSDE - LFRO  10 / 2011&amp;C&amp;"Arial,Regular"- 4 -&amp;R&amp;"Arial,Italic"Selected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="90" zoomScaleNormal="90" zoomScalePageLayoutView="0" workbookViewId="0" topLeftCell="R7">
      <selection activeCell="X20" sqref="X20"/>
    </sheetView>
  </sheetViews>
  <sheetFormatPr defaultColWidth="9.140625" defaultRowHeight="12.75"/>
  <cols>
    <col min="1" max="1" width="13.7109375" style="84" customWidth="1"/>
    <col min="2" max="2" width="16.57421875" style="94" customWidth="1"/>
    <col min="3" max="3" width="17.28125" style="94" customWidth="1"/>
    <col min="4" max="4" width="16.7109375" style="94" customWidth="1"/>
    <col min="5" max="5" width="15.28125" style="94" customWidth="1"/>
    <col min="6" max="6" width="16.8515625" style="94" customWidth="1"/>
    <col min="7" max="7" width="14.8515625" style="94" customWidth="1"/>
    <col min="8" max="8" width="14.7109375" style="94" customWidth="1"/>
    <col min="9" max="9" width="14.140625" style="94" bestFit="1" customWidth="1"/>
    <col min="10" max="10" width="14.00390625" style="94" bestFit="1" customWidth="1"/>
    <col min="11" max="11" width="14.8515625" style="94" customWidth="1"/>
    <col min="12" max="12" width="0.9921875" style="94" hidden="1" customWidth="1"/>
    <col min="13" max="13" width="2.00390625" style="94" customWidth="1"/>
    <col min="14" max="14" width="15.421875" style="94" customWidth="1"/>
    <col min="15" max="15" width="1.57421875" style="94" customWidth="1"/>
    <col min="16" max="16" width="15.00390625" style="94" customWidth="1"/>
    <col min="17" max="17" width="0.9921875" style="94" customWidth="1"/>
    <col min="18" max="18" width="14.28125" style="94" customWidth="1"/>
    <col min="19" max="19" width="2.421875" style="94" customWidth="1"/>
    <col min="20" max="20" width="15.28125" style="94" customWidth="1"/>
    <col min="21" max="21" width="2.28125" style="94" customWidth="1"/>
    <col min="22" max="22" width="12.8515625" style="94" customWidth="1"/>
    <col min="23" max="24" width="12.57421875" style="94" customWidth="1"/>
    <col min="25" max="26" width="13.28125" style="94" customWidth="1"/>
    <col min="27" max="27" width="14.7109375" style="261" customWidth="1"/>
    <col min="28" max="28" width="14.7109375" style="243" customWidth="1"/>
    <col min="29" max="29" width="19.57421875" style="147" customWidth="1"/>
    <col min="30" max="30" width="22.57421875" style="147" customWidth="1"/>
    <col min="31" max="31" width="21.421875" style="147" customWidth="1"/>
    <col min="32" max="16384" width="9.140625" style="1" customWidth="1"/>
  </cols>
  <sheetData>
    <row r="1" spans="1:31" ht="12.75">
      <c r="A1" s="64"/>
      <c r="B1" s="60"/>
      <c r="C1" s="60"/>
      <c r="D1" s="60"/>
      <c r="E1" s="60"/>
      <c r="F1" s="60"/>
      <c r="G1" s="60"/>
      <c r="H1" s="60"/>
      <c r="I1" s="60"/>
      <c r="J1" s="60"/>
      <c r="K1" s="18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180"/>
      <c r="Z1" s="180"/>
      <c r="AC1" s="52"/>
      <c r="AD1" s="52"/>
      <c r="AE1" s="52"/>
    </row>
    <row r="2" spans="1:31" ht="12.75">
      <c r="A2" s="328" t="s">
        <v>134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60"/>
      <c r="M2" s="176"/>
      <c r="N2" s="319" t="s">
        <v>147</v>
      </c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C2" s="52"/>
      <c r="AD2" s="52"/>
      <c r="AE2" s="52"/>
    </row>
    <row r="3" spans="1:31" ht="12.75">
      <c r="A3" s="64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C3" s="52"/>
      <c r="AD3" s="52"/>
      <c r="AE3" s="52"/>
    </row>
    <row r="4" spans="1:31" ht="12.75">
      <c r="A4" s="329" t="s">
        <v>275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51"/>
      <c r="M4" s="176"/>
      <c r="N4" s="320" t="s">
        <v>276</v>
      </c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262"/>
      <c r="AB4" s="166"/>
      <c r="AC4" s="39"/>
      <c r="AD4" s="39"/>
      <c r="AE4" s="39"/>
    </row>
    <row r="5" spans="1:31" ht="13.5" thickBot="1">
      <c r="A5" s="183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60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C5" s="145">
        <v>40786</v>
      </c>
      <c r="AD5" s="145">
        <v>40786</v>
      </c>
      <c r="AE5" s="145">
        <v>40786</v>
      </c>
    </row>
    <row r="6" spans="1:31" ht="13.5" thickTop="1">
      <c r="A6" s="64"/>
      <c r="B6" s="60"/>
      <c r="C6" s="318" t="s">
        <v>44</v>
      </c>
      <c r="D6" s="318"/>
      <c r="E6" s="318"/>
      <c r="F6" s="318"/>
      <c r="G6" s="318"/>
      <c r="H6" s="318" t="s">
        <v>45</v>
      </c>
      <c r="I6" s="318"/>
      <c r="J6" s="318"/>
      <c r="K6" s="318"/>
      <c r="L6" s="182"/>
      <c r="M6" s="60"/>
      <c r="N6" s="318" t="s">
        <v>57</v>
      </c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21" t="s">
        <v>225</v>
      </c>
      <c r="AC6" s="52" t="s">
        <v>268</v>
      </c>
      <c r="AD6" s="52"/>
      <c r="AE6" s="52"/>
    </row>
    <row r="7" spans="1:31" s="2" customFormat="1" ht="12.75">
      <c r="A7" s="69" t="s">
        <v>37</v>
      </c>
      <c r="B7" s="182" t="s">
        <v>11</v>
      </c>
      <c r="C7" s="182"/>
      <c r="D7" s="182"/>
      <c r="E7" s="182"/>
      <c r="F7" s="182"/>
      <c r="G7" s="182"/>
      <c r="H7" s="182" t="s">
        <v>11</v>
      </c>
      <c r="I7" s="182"/>
      <c r="J7" s="182" t="s">
        <v>49</v>
      </c>
      <c r="K7" s="182" t="s">
        <v>7</v>
      </c>
      <c r="L7" s="182"/>
      <c r="M7" s="59"/>
      <c r="N7" s="182" t="s">
        <v>51</v>
      </c>
      <c r="O7" s="182"/>
      <c r="P7" s="182"/>
      <c r="Q7" s="182"/>
      <c r="R7" s="182"/>
      <c r="S7" s="182"/>
      <c r="T7" s="182"/>
      <c r="U7" s="182"/>
      <c r="V7" s="318" t="s">
        <v>10</v>
      </c>
      <c r="W7" s="318"/>
      <c r="X7" s="318"/>
      <c r="Y7" s="318"/>
      <c r="Z7" s="322"/>
      <c r="AA7" s="263"/>
      <c r="AB7" s="244"/>
      <c r="AC7" s="39" t="s">
        <v>234</v>
      </c>
      <c r="AD7" s="39" t="s">
        <v>235</v>
      </c>
      <c r="AE7" s="39" t="s">
        <v>236</v>
      </c>
    </row>
    <row r="8" spans="1:31" s="2" customFormat="1" ht="12.75">
      <c r="A8" s="69" t="s">
        <v>38</v>
      </c>
      <c r="B8" s="182" t="s">
        <v>52</v>
      </c>
      <c r="C8" s="182" t="s">
        <v>40</v>
      </c>
      <c r="D8" s="182"/>
      <c r="E8" s="182"/>
      <c r="F8" s="182"/>
      <c r="G8" s="325" t="s">
        <v>224</v>
      </c>
      <c r="H8" s="182" t="s">
        <v>47</v>
      </c>
      <c r="I8" s="182"/>
      <c r="J8" s="182" t="s">
        <v>181</v>
      </c>
      <c r="K8" s="182" t="s">
        <v>150</v>
      </c>
      <c r="L8" s="182"/>
      <c r="M8" s="59"/>
      <c r="N8" s="182" t="s">
        <v>52</v>
      </c>
      <c r="O8" s="182"/>
      <c r="P8" s="182" t="s">
        <v>3</v>
      </c>
      <c r="Q8" s="182"/>
      <c r="R8" s="182" t="s">
        <v>54</v>
      </c>
      <c r="S8" s="182"/>
      <c r="T8" s="182"/>
      <c r="U8" s="182"/>
      <c r="V8" s="182" t="s">
        <v>55</v>
      </c>
      <c r="W8" s="184" t="s">
        <v>153</v>
      </c>
      <c r="X8" s="324" t="s">
        <v>222</v>
      </c>
      <c r="Y8" s="182"/>
      <c r="Z8" s="322"/>
      <c r="AA8" s="263"/>
      <c r="AB8" s="244"/>
      <c r="AC8" s="144" t="s">
        <v>237</v>
      </c>
      <c r="AD8" s="144" t="s">
        <v>237</v>
      </c>
      <c r="AE8" s="144" t="s">
        <v>238</v>
      </c>
    </row>
    <row r="9" spans="1:31" s="2" customFormat="1" ht="13.5" thickBot="1">
      <c r="A9" s="185" t="s">
        <v>39</v>
      </c>
      <c r="B9" s="107" t="s">
        <v>53</v>
      </c>
      <c r="C9" s="107" t="s">
        <v>151</v>
      </c>
      <c r="D9" s="107" t="s">
        <v>42</v>
      </c>
      <c r="E9" s="107" t="s">
        <v>7</v>
      </c>
      <c r="F9" s="186" t="s">
        <v>219</v>
      </c>
      <c r="G9" s="323"/>
      <c r="H9" s="107" t="s">
        <v>46</v>
      </c>
      <c r="I9" s="107" t="s">
        <v>48</v>
      </c>
      <c r="J9" s="188" t="s">
        <v>182</v>
      </c>
      <c r="K9" s="107" t="s">
        <v>6</v>
      </c>
      <c r="L9" s="182"/>
      <c r="M9" s="106"/>
      <c r="N9" s="107" t="s">
        <v>152</v>
      </c>
      <c r="O9" s="107"/>
      <c r="P9" s="107" t="s">
        <v>4</v>
      </c>
      <c r="Q9" s="107"/>
      <c r="R9" s="107" t="s">
        <v>8</v>
      </c>
      <c r="S9" s="107"/>
      <c r="T9" s="107" t="s">
        <v>9</v>
      </c>
      <c r="U9" s="107"/>
      <c r="V9" s="107" t="s">
        <v>56</v>
      </c>
      <c r="W9" s="107" t="s">
        <v>154</v>
      </c>
      <c r="X9" s="323"/>
      <c r="Y9" s="186" t="s">
        <v>155</v>
      </c>
      <c r="Z9" s="323"/>
      <c r="AA9" s="263"/>
      <c r="AB9" s="244"/>
      <c r="AC9" s="66"/>
      <c r="AD9" s="66" t="s">
        <v>239</v>
      </c>
      <c r="AE9" s="66" t="s">
        <v>239</v>
      </c>
    </row>
    <row r="10" spans="1:31" s="11" customFormat="1" ht="12.75">
      <c r="A10" s="187" t="s">
        <v>13</v>
      </c>
      <c r="B10" s="76">
        <f aca="true" t="shared" si="0" ref="B10:G10">SUM(B12:B39)</f>
        <v>4578087848.430001</v>
      </c>
      <c r="C10" s="76">
        <f t="shared" si="0"/>
        <v>4155202183.23</v>
      </c>
      <c r="D10" s="76">
        <f t="shared" si="0"/>
        <v>126705038.25999999</v>
      </c>
      <c r="E10" s="76">
        <f t="shared" si="0"/>
        <v>433947222.9200001</v>
      </c>
      <c r="F10" s="76">
        <f t="shared" si="0"/>
        <v>3487974470.97</v>
      </c>
      <c r="G10" s="76">
        <f t="shared" si="0"/>
        <v>106575451.07999997</v>
      </c>
      <c r="H10" s="76">
        <f>SUM(H12:H39)</f>
        <v>216555175.93999997</v>
      </c>
      <c r="I10" s="76">
        <f>SUM(I12:I39)</f>
        <v>44896929.00000001</v>
      </c>
      <c r="J10" s="76">
        <f>SUM(J12:J39)</f>
        <v>12090597.299999997</v>
      </c>
      <c r="K10" s="76">
        <f>SUM(K12:K39)</f>
        <v>159567649.64000002</v>
      </c>
      <c r="L10" s="76"/>
      <c r="M10" s="113"/>
      <c r="N10" s="76">
        <f>SUM(N12:N39)</f>
        <v>206330489.26000002</v>
      </c>
      <c r="O10" s="76"/>
      <c r="P10" s="76">
        <f>SUM(P12:P39)</f>
        <v>147664636.54000002</v>
      </c>
      <c r="Q10" s="76"/>
      <c r="R10" s="76">
        <f>SUM(R12:R39)</f>
        <v>17950556.63</v>
      </c>
      <c r="S10" s="76"/>
      <c r="T10" s="76">
        <f>SUM(T12:T39)</f>
        <v>35197318.120000005</v>
      </c>
      <c r="U10" s="76"/>
      <c r="V10" s="76">
        <f aca="true" t="shared" si="1" ref="V10:AE10">SUM(V12:V39)</f>
        <v>2453483.16</v>
      </c>
      <c r="W10" s="76">
        <f t="shared" si="1"/>
        <v>304229.29</v>
      </c>
      <c r="X10" s="76">
        <f t="shared" si="1"/>
        <v>0</v>
      </c>
      <c r="Y10" s="76">
        <f t="shared" si="1"/>
        <v>5213748.679999999</v>
      </c>
      <c r="Z10" s="76">
        <f t="shared" si="1"/>
        <v>4572474.569999999</v>
      </c>
      <c r="AA10" s="76"/>
      <c r="AB10" s="76"/>
      <c r="AC10" s="61">
        <f t="shared" si="1"/>
        <v>4151220445.0399995</v>
      </c>
      <c r="AD10" s="61">
        <f t="shared" si="1"/>
        <v>216320523.11999997</v>
      </c>
      <c r="AE10" s="61">
        <f t="shared" si="1"/>
        <v>165416395.02</v>
      </c>
    </row>
    <row r="11" spans="1:31" ht="12.75">
      <c r="A11" s="69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8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C11" s="52"/>
      <c r="AD11" s="52"/>
      <c r="AE11" s="52"/>
    </row>
    <row r="12" spans="1:31" s="220" customFormat="1" ht="12.75">
      <c r="A12" s="69" t="s">
        <v>14</v>
      </c>
      <c r="B12" s="60">
        <f>+C12+H12+N12</f>
        <v>51867896.08</v>
      </c>
      <c r="C12" s="60">
        <f>SUM(D12:G12)</f>
        <v>45065493.99999999</v>
      </c>
      <c r="D12" s="60">
        <v>845752.0700000001</v>
      </c>
      <c r="E12" s="60">
        <v>3356305.16</v>
      </c>
      <c r="F12" s="60">
        <v>39240262.27999999</v>
      </c>
      <c r="G12" s="60">
        <v>1623174.49</v>
      </c>
      <c r="H12" s="60">
        <f>SUM(I12:K12)</f>
        <v>3679029.2</v>
      </c>
      <c r="I12" s="51">
        <v>743498.4</v>
      </c>
      <c r="J12" s="92">
        <v>110293.26</v>
      </c>
      <c r="K12" s="60">
        <v>2825237.54</v>
      </c>
      <c r="L12" s="60"/>
      <c r="M12" s="59"/>
      <c r="N12" s="60">
        <f>+P12+R12+T12+Y12+W12+X12</f>
        <v>3123372.88</v>
      </c>
      <c r="O12" s="60"/>
      <c r="P12" s="60">
        <v>1048696.96</v>
      </c>
      <c r="Q12" s="60"/>
      <c r="R12" s="60">
        <v>289795.31</v>
      </c>
      <c r="S12" s="60"/>
      <c r="T12" s="60">
        <v>1784880.6099999999</v>
      </c>
      <c r="U12" s="60"/>
      <c r="V12" s="51">
        <v>136263</v>
      </c>
      <c r="W12" s="60">
        <v>0</v>
      </c>
      <c r="X12" s="60">
        <v>0</v>
      </c>
      <c r="Y12" s="60">
        <v>0</v>
      </c>
      <c r="Z12" s="60">
        <v>69703.67</v>
      </c>
      <c r="AA12" s="60"/>
      <c r="AB12" s="277"/>
      <c r="AC12" s="63">
        <f>C12-Adult!E10</f>
        <v>44843398.129999995</v>
      </c>
      <c r="AD12" s="23">
        <f>H12-Adult!L10</f>
        <v>3668834.77</v>
      </c>
      <c r="AE12" s="23">
        <f>N12-T12-Adult!K10-Adult!P10-W12-X12-Y12</f>
        <v>1323555.04</v>
      </c>
    </row>
    <row r="13" spans="1:31" s="147" customFormat="1" ht="12.75">
      <c r="A13" s="69" t="s">
        <v>15</v>
      </c>
      <c r="B13" s="60">
        <f>+C13+H13+N13</f>
        <v>380357906.33000004</v>
      </c>
      <c r="C13" s="60">
        <f>SUM(D13:G13)</f>
        <v>350382228.59000003</v>
      </c>
      <c r="D13" s="60">
        <v>7671873.65</v>
      </c>
      <c r="E13" s="60">
        <v>29036276.14</v>
      </c>
      <c r="F13" s="60">
        <v>303038845.09000003</v>
      </c>
      <c r="G13" s="60">
        <v>10635233.71</v>
      </c>
      <c r="H13" s="60">
        <f>SUM(I13:K13)</f>
        <v>14495779.059999999</v>
      </c>
      <c r="I13" s="51">
        <v>1442146.9000000001</v>
      </c>
      <c r="J13" s="92">
        <v>799179.08</v>
      </c>
      <c r="K13" s="60">
        <v>12254453.079999998</v>
      </c>
      <c r="L13" s="60"/>
      <c r="M13" s="59"/>
      <c r="N13" s="60">
        <f>+P13+R13+T13+Y13+W13+X13</f>
        <v>15479898.68</v>
      </c>
      <c r="O13" s="60"/>
      <c r="P13" s="60">
        <v>11079518.14</v>
      </c>
      <c r="Q13" s="60"/>
      <c r="R13" s="60">
        <v>1633725.5200000005</v>
      </c>
      <c r="S13" s="60"/>
      <c r="T13" s="60">
        <v>2413180.36</v>
      </c>
      <c r="U13" s="60"/>
      <c r="V13" s="60">
        <v>0</v>
      </c>
      <c r="W13" s="60">
        <v>0</v>
      </c>
      <c r="X13" s="60">
        <v>0</v>
      </c>
      <c r="Y13" s="60">
        <v>353474.66</v>
      </c>
      <c r="Z13" s="60">
        <v>128899.38</v>
      </c>
      <c r="AA13" s="23"/>
      <c r="AB13" s="277"/>
      <c r="AC13" s="63">
        <f>C13-Adult!E11</f>
        <v>350192190.59000003</v>
      </c>
      <c r="AD13" s="23">
        <f>H13-Adult!L11</f>
        <v>14489179.399999999</v>
      </c>
      <c r="AE13" s="23">
        <f>N13-T13-Adult!K11-Adult!P11-W13-X13-Y13</f>
        <v>12700532.74</v>
      </c>
    </row>
    <row r="14" spans="1:31" s="220" customFormat="1" ht="12.75">
      <c r="A14" s="64" t="s">
        <v>16</v>
      </c>
      <c r="B14" s="60">
        <f>+C14+H14+N14</f>
        <v>474498201.2900001</v>
      </c>
      <c r="C14" s="60">
        <f>SUM(D14:G14)</f>
        <v>374827784.4900001</v>
      </c>
      <c r="D14" s="60">
        <v>2421302.32</v>
      </c>
      <c r="E14" s="60">
        <v>61387446.54000001</v>
      </c>
      <c r="F14" s="60">
        <v>306275508.36000013</v>
      </c>
      <c r="G14" s="60">
        <v>4743527.27</v>
      </c>
      <c r="H14" s="60">
        <f>SUM(I14:K14)</f>
        <v>23460847.83</v>
      </c>
      <c r="I14" s="51">
        <v>4290344.02</v>
      </c>
      <c r="J14" s="92">
        <v>13005.170000000002</v>
      </c>
      <c r="K14" s="60">
        <v>19157498.639999997</v>
      </c>
      <c r="L14" s="60"/>
      <c r="M14" s="60"/>
      <c r="N14" s="60">
        <f>+P14+R14+T14+Y14+W14+X14</f>
        <v>76209568.96999998</v>
      </c>
      <c r="O14" s="60"/>
      <c r="P14" s="60">
        <v>59569108.17999999</v>
      </c>
      <c r="Q14" s="60"/>
      <c r="R14" s="60">
        <v>1104535.8599999999</v>
      </c>
      <c r="S14" s="60"/>
      <c r="T14" s="60">
        <v>12144022.07</v>
      </c>
      <c r="U14" s="60"/>
      <c r="V14" s="60">
        <v>0</v>
      </c>
      <c r="W14" s="60">
        <v>0</v>
      </c>
      <c r="X14" s="60">
        <v>0</v>
      </c>
      <c r="Y14" s="60">
        <v>3391902.8599999994</v>
      </c>
      <c r="Z14" s="60">
        <v>3388174.27</v>
      </c>
      <c r="AA14" s="60"/>
      <c r="AB14" s="277"/>
      <c r="AC14" s="63">
        <f>C14-Adult!E12</f>
        <v>374827784.4900001</v>
      </c>
      <c r="AD14" s="23">
        <f>H14-Adult!L12</f>
        <v>23460847.83</v>
      </c>
      <c r="AE14" s="23">
        <f>N14-T14-Adult!K12-Adult!P12-W14-X14-Y14</f>
        <v>60673644.039999984</v>
      </c>
    </row>
    <row r="15" spans="1:31" s="147" customFormat="1" ht="12.75">
      <c r="A15" s="64" t="s">
        <v>17</v>
      </c>
      <c r="B15" s="60">
        <f>+C15+H15+N15</f>
        <v>515728521</v>
      </c>
      <c r="C15" s="60">
        <f>SUM(D15:G15)</f>
        <v>454705774.59999996</v>
      </c>
      <c r="D15" s="60">
        <v>10523395.290000001</v>
      </c>
      <c r="E15" s="60">
        <v>44834784.63</v>
      </c>
      <c r="F15" s="60">
        <v>391555900.59</v>
      </c>
      <c r="G15" s="92">
        <v>7791694.09</v>
      </c>
      <c r="H15" s="60">
        <f>SUM(I15:K15)</f>
        <v>46045680.24</v>
      </c>
      <c r="I15" s="51">
        <v>12694370.740000002</v>
      </c>
      <c r="J15" s="92">
        <v>2188834</v>
      </c>
      <c r="K15" s="60">
        <v>31162475.5</v>
      </c>
      <c r="L15" s="60"/>
      <c r="M15" s="60"/>
      <c r="N15" s="60">
        <f>+P15+R15+T15+Y15+W15+X15</f>
        <v>14977066.160000002</v>
      </c>
      <c r="O15" s="60"/>
      <c r="P15" s="60">
        <v>12042508.710000003</v>
      </c>
      <c r="Q15" s="60"/>
      <c r="R15" s="60">
        <v>1455127.11</v>
      </c>
      <c r="S15" s="60"/>
      <c r="T15" s="60">
        <v>629007.17</v>
      </c>
      <c r="U15" s="60"/>
      <c r="V15" s="60">
        <v>412243</v>
      </c>
      <c r="W15" s="60">
        <v>0</v>
      </c>
      <c r="X15" s="60">
        <v>0</v>
      </c>
      <c r="Y15" s="60">
        <v>850423.1699999999</v>
      </c>
      <c r="Z15" s="60">
        <v>697235.9599999998</v>
      </c>
      <c r="AA15" s="23"/>
      <c r="AB15" s="277"/>
      <c r="AC15" s="63">
        <f>C15-Adult!E13</f>
        <v>454393962.74999994</v>
      </c>
      <c r="AD15" s="23">
        <f>H15-Adult!L13</f>
        <v>46041288.910000004</v>
      </c>
      <c r="AE15" s="23">
        <f>N15-T15-Adult!K13-Adult!P13-W15-X15-Y15</f>
        <v>13488782.000000002</v>
      </c>
    </row>
    <row r="16" spans="1:31" s="147" customFormat="1" ht="12.75">
      <c r="A16" s="64" t="s">
        <v>18</v>
      </c>
      <c r="B16" s="60">
        <f>+C16+H16+N16</f>
        <v>87778245.04999998</v>
      </c>
      <c r="C16" s="60">
        <f>SUM(D16:G16)</f>
        <v>83374901.34999998</v>
      </c>
      <c r="D16" s="60">
        <v>1094086.48</v>
      </c>
      <c r="E16" s="60">
        <v>2434738.73</v>
      </c>
      <c r="F16" s="60">
        <v>75413140.91999999</v>
      </c>
      <c r="G16" s="60">
        <v>4432935.22</v>
      </c>
      <c r="H16" s="60">
        <f>SUM(I16:K16)</f>
        <v>2614791.77</v>
      </c>
      <c r="I16" s="51">
        <v>318449.60000000003</v>
      </c>
      <c r="J16" s="92">
        <v>9.51</v>
      </c>
      <c r="K16" s="60">
        <v>2296332.66</v>
      </c>
      <c r="L16" s="60"/>
      <c r="M16" s="60"/>
      <c r="N16" s="60">
        <f>+P16+R16+T16+Y16+W16+X16</f>
        <v>1788551.9300000002</v>
      </c>
      <c r="O16" s="60"/>
      <c r="P16" s="92">
        <v>564782.6400000001</v>
      </c>
      <c r="Q16" s="60"/>
      <c r="R16" s="60">
        <v>318547.7299999999</v>
      </c>
      <c r="S16" s="60"/>
      <c r="T16" s="60">
        <v>905221.5599999999</v>
      </c>
      <c r="U16" s="60"/>
      <c r="V16" s="60">
        <v>0</v>
      </c>
      <c r="W16" s="60">
        <v>0</v>
      </c>
      <c r="X16" s="60">
        <v>0</v>
      </c>
      <c r="Y16" s="60">
        <v>0</v>
      </c>
      <c r="Z16" s="60">
        <v>9553.74</v>
      </c>
      <c r="AA16" s="23"/>
      <c r="AB16" s="277"/>
      <c r="AC16" s="63">
        <f>C16-Adult!E14</f>
        <v>83046375.35999998</v>
      </c>
      <c r="AD16" s="23">
        <f>H16-Adult!L14</f>
        <v>2599599.32</v>
      </c>
      <c r="AE16" s="23">
        <f>N16-T16-Adult!K14-Adult!P14-W16-X16-Y16</f>
        <v>879006.8100000002</v>
      </c>
    </row>
    <row r="17" spans="1:31" s="147" customFormat="1" ht="12.75">
      <c r="A17" s="6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261"/>
      <c r="AB17" s="151"/>
      <c r="AC17" s="63"/>
      <c r="AD17" s="23"/>
      <c r="AE17" s="23"/>
    </row>
    <row r="18" spans="1:31" s="147" customFormat="1" ht="12.75">
      <c r="A18" s="64" t="s">
        <v>19</v>
      </c>
      <c r="B18" s="60">
        <f>+C18+H18+N18</f>
        <v>27875272.5</v>
      </c>
      <c r="C18" s="60">
        <f>SUM(D18:G18)</f>
        <v>24747849.41</v>
      </c>
      <c r="D18" s="60">
        <v>454670.61</v>
      </c>
      <c r="E18" s="60">
        <v>931249.02</v>
      </c>
      <c r="F18" s="60">
        <v>22171085.330000002</v>
      </c>
      <c r="G18" s="60">
        <v>1190844.45</v>
      </c>
      <c r="H18" s="60">
        <f>SUM(I18:K18)</f>
        <v>850140</v>
      </c>
      <c r="I18" s="92">
        <v>116394.37</v>
      </c>
      <c r="J18" s="92">
        <v>38747.84</v>
      </c>
      <c r="K18" s="60">
        <v>694997.79</v>
      </c>
      <c r="L18" s="60"/>
      <c r="M18" s="60"/>
      <c r="N18" s="60">
        <f>+P18+R18+T18+Y18+W18+X18</f>
        <v>2277283.09</v>
      </c>
      <c r="O18" s="60"/>
      <c r="P18" s="60">
        <v>793970.62</v>
      </c>
      <c r="Q18" s="60"/>
      <c r="R18" s="60">
        <v>179725.56999999998</v>
      </c>
      <c r="S18" s="60"/>
      <c r="T18" s="60">
        <v>1303586.9</v>
      </c>
      <c r="U18" s="60"/>
      <c r="V18" s="51">
        <v>26089.22</v>
      </c>
      <c r="W18" s="60">
        <v>0</v>
      </c>
      <c r="X18" s="60">
        <v>0</v>
      </c>
      <c r="Y18" s="60">
        <v>0</v>
      </c>
      <c r="Z18" s="60">
        <v>17919.93</v>
      </c>
      <c r="AA18" s="261"/>
      <c r="AB18" s="277"/>
      <c r="AC18" s="63">
        <f>C18-Adult!E16</f>
        <v>24747849.41</v>
      </c>
      <c r="AD18" s="23">
        <f>H18-Adult!L16</f>
        <v>850140</v>
      </c>
      <c r="AE18" s="23">
        <f>N18-T18-Adult!K16-Adult!P16-W18-X18-Y18</f>
        <v>973696.19</v>
      </c>
    </row>
    <row r="19" spans="1:31" s="147" customFormat="1" ht="12.75">
      <c r="A19" s="64" t="s">
        <v>20</v>
      </c>
      <c r="B19" s="60">
        <f>+C19+H19+N19</f>
        <v>137326443.46</v>
      </c>
      <c r="C19" s="60">
        <f>SUM(D19:G19)</f>
        <v>125615762.58000001</v>
      </c>
      <c r="D19" s="60">
        <v>2721633.5200000005</v>
      </c>
      <c r="E19" s="60">
        <v>2623436.92</v>
      </c>
      <c r="F19" s="60">
        <v>115489964.49000001</v>
      </c>
      <c r="G19" s="60">
        <v>4780727.65</v>
      </c>
      <c r="H19" s="60">
        <f>SUM(I19:K19)</f>
        <v>9099881.71</v>
      </c>
      <c r="I19" s="51">
        <v>1774766.6400000001</v>
      </c>
      <c r="J19" s="92">
        <v>514909.1</v>
      </c>
      <c r="K19" s="60">
        <v>6810205.97</v>
      </c>
      <c r="L19" s="60"/>
      <c r="M19" s="60"/>
      <c r="N19" s="60">
        <f>+P19+R19+T19+Y19+W19+X19</f>
        <v>2610799.17</v>
      </c>
      <c r="O19" s="60"/>
      <c r="P19" s="60">
        <v>1509252.8399999999</v>
      </c>
      <c r="Q19" s="60"/>
      <c r="R19" s="60">
        <v>651571.4200000002</v>
      </c>
      <c r="S19" s="60"/>
      <c r="T19" s="60">
        <v>449974.91000000003</v>
      </c>
      <c r="U19" s="60"/>
      <c r="V19" s="51">
        <v>0</v>
      </c>
      <c r="W19" s="51">
        <v>0</v>
      </c>
      <c r="X19" s="51">
        <v>0</v>
      </c>
      <c r="Y19" s="60">
        <v>0</v>
      </c>
      <c r="Z19" s="51">
        <v>30154.190000000002</v>
      </c>
      <c r="AA19" s="261"/>
      <c r="AB19" s="277"/>
      <c r="AC19" s="63">
        <f>C19-Adult!E17</f>
        <v>125615762.58000001</v>
      </c>
      <c r="AD19" s="23">
        <f>H19-Adult!L17</f>
        <v>9099881.71</v>
      </c>
      <c r="AE19" s="23">
        <f>N19-T19-Adult!K17-Adult!P17-W19-X19-Y19</f>
        <v>2160824.26</v>
      </c>
    </row>
    <row r="20" spans="1:31" s="147" customFormat="1" ht="12.75">
      <c r="A20" s="64" t="s">
        <v>21</v>
      </c>
      <c r="B20" s="60">
        <f>+C20+H20+N20</f>
        <v>75938899.42999999</v>
      </c>
      <c r="C20" s="60">
        <f>SUM(D20:G20)</f>
        <v>68835893.78999999</v>
      </c>
      <c r="D20" s="60">
        <v>1465420.9899999998</v>
      </c>
      <c r="E20" s="60">
        <v>8611688.5</v>
      </c>
      <c r="F20" s="60">
        <v>56521792.389999986</v>
      </c>
      <c r="G20" s="60">
        <v>2236991.91</v>
      </c>
      <c r="H20" s="60">
        <f>SUM(I20:K20)</f>
        <v>2780869.88</v>
      </c>
      <c r="I20" s="51">
        <v>678504.1</v>
      </c>
      <c r="J20" s="92">
        <v>186826.92</v>
      </c>
      <c r="K20" s="60">
        <v>1915538.86</v>
      </c>
      <c r="L20" s="60"/>
      <c r="M20" s="60"/>
      <c r="N20" s="60">
        <f>+P20+R20+T20+Y20+W20+X20</f>
        <v>4322135.76</v>
      </c>
      <c r="O20" s="60"/>
      <c r="P20" s="60">
        <v>1566787.19</v>
      </c>
      <c r="Q20" s="60"/>
      <c r="R20" s="60">
        <v>451843.54000000004</v>
      </c>
      <c r="S20" s="60"/>
      <c r="T20" s="60">
        <v>2303505.03</v>
      </c>
      <c r="U20" s="60"/>
      <c r="V20" s="51">
        <v>142247.4</v>
      </c>
      <c r="W20" s="60">
        <v>0</v>
      </c>
      <c r="X20" s="60">
        <v>0</v>
      </c>
      <c r="Y20" s="60">
        <v>0</v>
      </c>
      <c r="Z20" s="60">
        <v>19563.49</v>
      </c>
      <c r="AA20" s="261"/>
      <c r="AB20" s="277"/>
      <c r="AC20" s="63">
        <f>C20-Adult!E18</f>
        <v>68835893.78999999</v>
      </c>
      <c r="AD20" s="23">
        <f>H20-Adult!L18</f>
        <v>2780869.88</v>
      </c>
      <c r="AE20" s="23">
        <f>N20-T20-Adult!K18-Adult!P18-W20-X20-Y20</f>
        <v>2018630.73</v>
      </c>
    </row>
    <row r="21" spans="1:31" s="147" customFormat="1" ht="12.75">
      <c r="A21" s="64" t="s">
        <v>22</v>
      </c>
      <c r="B21" s="60">
        <f>+C21+H21+N21</f>
        <v>135594432.51999998</v>
      </c>
      <c r="C21" s="60">
        <f>SUM(D21:G21)</f>
        <v>126813946.25999999</v>
      </c>
      <c r="D21" s="60">
        <v>3193980.29</v>
      </c>
      <c r="E21" s="60">
        <v>16714729.719999997</v>
      </c>
      <c r="F21" s="60">
        <v>99564372.58999999</v>
      </c>
      <c r="G21" s="60">
        <v>7340863.659999999</v>
      </c>
      <c r="H21" s="60">
        <f>SUM(I21:K21)</f>
        <v>6161337.240000001</v>
      </c>
      <c r="I21" s="51">
        <v>540408.2000000001</v>
      </c>
      <c r="J21" s="92">
        <v>227195.75</v>
      </c>
      <c r="K21" s="60">
        <v>5393733.290000001</v>
      </c>
      <c r="L21" s="60"/>
      <c r="M21" s="60"/>
      <c r="N21" s="60">
        <f>+P21+R21+T21+Y21+W21+X21</f>
        <v>2619149.0200000005</v>
      </c>
      <c r="O21" s="60"/>
      <c r="P21" s="60">
        <v>1932554.6900000004</v>
      </c>
      <c r="Q21" s="60"/>
      <c r="R21" s="51">
        <v>411507.86</v>
      </c>
      <c r="S21" s="60"/>
      <c r="T21" s="60">
        <v>218645.95</v>
      </c>
      <c r="U21" s="60"/>
      <c r="V21" s="51">
        <v>69507.78</v>
      </c>
      <c r="W21" s="174">
        <v>0</v>
      </c>
      <c r="X21" s="60">
        <v>0</v>
      </c>
      <c r="Y21" s="60">
        <v>56440.52</v>
      </c>
      <c r="Z21" s="60">
        <v>0</v>
      </c>
      <c r="AA21" s="261"/>
      <c r="AB21" s="277"/>
      <c r="AC21" s="63">
        <f>C21-Adult!E19</f>
        <v>126191251.30999999</v>
      </c>
      <c r="AD21" s="23">
        <f>H21-Adult!L19</f>
        <v>6118063.260000001</v>
      </c>
      <c r="AE21" s="23">
        <f>N21-T21-Adult!K19-Adult!P19-W21-X21-Y21</f>
        <v>2340940.1</v>
      </c>
    </row>
    <row r="22" spans="1:31" s="147" customFormat="1" ht="12.75">
      <c r="A22" s="64" t="s">
        <v>23</v>
      </c>
      <c r="B22" s="60">
        <f>+C22+H22+N22</f>
        <v>23243279.6</v>
      </c>
      <c r="C22" s="60">
        <f>SUM(D22:G22)</f>
        <v>21410083.340000004</v>
      </c>
      <c r="D22" s="60">
        <v>573074.9700000001</v>
      </c>
      <c r="E22" s="60">
        <v>244688.53</v>
      </c>
      <c r="F22" s="60">
        <v>20523590.090000004</v>
      </c>
      <c r="G22" s="60">
        <v>68729.75</v>
      </c>
      <c r="H22" s="60">
        <f>SUM(I22:K22)</f>
        <v>1075916.54</v>
      </c>
      <c r="I22" s="270">
        <v>302202.9</v>
      </c>
      <c r="J22" s="92">
        <v>5232.56</v>
      </c>
      <c r="K22" s="60">
        <v>768481.0800000001</v>
      </c>
      <c r="L22" s="60"/>
      <c r="M22" s="60"/>
      <c r="N22" s="60">
        <f>+P22+R22+T22+Y22+W22+X22</f>
        <v>757279.7199999999</v>
      </c>
      <c r="O22" s="60"/>
      <c r="P22" s="60">
        <v>288158.79999999993</v>
      </c>
      <c r="Q22" s="60"/>
      <c r="R22" s="60">
        <v>437515.92999999993</v>
      </c>
      <c r="S22" s="60"/>
      <c r="T22" s="60">
        <v>31604.989999999998</v>
      </c>
      <c r="U22" s="60"/>
      <c r="V22" s="60">
        <v>89958</v>
      </c>
      <c r="W22" s="60">
        <v>0</v>
      </c>
      <c r="X22" s="60">
        <v>0</v>
      </c>
      <c r="Y22" s="60">
        <v>0</v>
      </c>
      <c r="Z22" s="60">
        <v>3800.22</v>
      </c>
      <c r="AA22" s="261"/>
      <c r="AB22" s="277"/>
      <c r="AC22" s="63">
        <f>C22-Adult!E20</f>
        <v>21356830.340000004</v>
      </c>
      <c r="AD22" s="23">
        <f>H22-Adult!L20</f>
        <v>1075841.54</v>
      </c>
      <c r="AE22" s="23">
        <f>N22-T22-Adult!K20-Adult!P20-W22-X22-Y22</f>
        <v>725674.7299999999</v>
      </c>
    </row>
    <row r="23" spans="1:31" s="147" customFormat="1" ht="12.75">
      <c r="A23" s="6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261"/>
      <c r="AB23" s="151"/>
      <c r="AC23" s="63"/>
      <c r="AD23" s="23"/>
      <c r="AE23" s="22"/>
    </row>
    <row r="24" spans="1:31" s="147" customFormat="1" ht="12.75">
      <c r="A24" s="64" t="s">
        <v>24</v>
      </c>
      <c r="B24" s="60">
        <f>+C24+H24+N24</f>
        <v>202245999.42999998</v>
      </c>
      <c r="C24" s="60">
        <f>SUM(D24:G24)</f>
        <v>189898935.49999997</v>
      </c>
      <c r="D24" s="60">
        <v>2998312.900000001</v>
      </c>
      <c r="E24" s="60">
        <v>12445356.02</v>
      </c>
      <c r="F24" s="60">
        <v>167661890.57</v>
      </c>
      <c r="G24" s="60">
        <v>6793376.01</v>
      </c>
      <c r="H24" s="60">
        <f>SUM(I24:K24)</f>
        <v>10153576.93</v>
      </c>
      <c r="I24" s="51">
        <v>3844306.7600000002</v>
      </c>
      <c r="J24" s="92">
        <v>903684.68</v>
      </c>
      <c r="K24" s="60">
        <v>5405585.489999999</v>
      </c>
      <c r="L24" s="60"/>
      <c r="M24" s="60"/>
      <c r="N24" s="60">
        <f>+P24+R24+T24+Y24+W24+X24</f>
        <v>2193486.9999999995</v>
      </c>
      <c r="O24" s="60"/>
      <c r="P24" s="60">
        <v>964727.6499999999</v>
      </c>
      <c r="Q24" s="60"/>
      <c r="R24" s="60">
        <v>714755.4299999999</v>
      </c>
      <c r="S24" s="60"/>
      <c r="T24" s="60">
        <v>494812.99999999994</v>
      </c>
      <c r="U24" s="60"/>
      <c r="V24" s="60">
        <v>0</v>
      </c>
      <c r="W24" s="60">
        <v>0</v>
      </c>
      <c r="X24" s="60">
        <v>0</v>
      </c>
      <c r="Y24" s="60">
        <v>19190.92</v>
      </c>
      <c r="Z24" s="60">
        <v>4871.57</v>
      </c>
      <c r="AA24" s="261"/>
      <c r="AB24" s="277"/>
      <c r="AC24" s="63">
        <f>C24-Adult!E22</f>
        <v>188877685.50999996</v>
      </c>
      <c r="AD24" s="23">
        <f>H24-Adult!L22</f>
        <v>10060621.18</v>
      </c>
      <c r="AE24" s="23">
        <f>N24-T24-Adult!K22-Adult!P22-W24-X24-Y24</f>
        <v>1607521.9699999995</v>
      </c>
    </row>
    <row r="25" spans="1:31" s="147" customFormat="1" ht="12.75">
      <c r="A25" s="64" t="s">
        <v>25</v>
      </c>
      <c r="B25" s="60">
        <f>+C25+H25+N25</f>
        <v>23898776.22</v>
      </c>
      <c r="C25" s="60">
        <f>SUM(D25:G25)</f>
        <v>22425896.279999997</v>
      </c>
      <c r="D25" s="60">
        <v>497568.81</v>
      </c>
      <c r="E25" s="60">
        <v>168540.78</v>
      </c>
      <c r="F25" s="60">
        <v>20654430.979999997</v>
      </c>
      <c r="G25" s="60">
        <v>1105355.71</v>
      </c>
      <c r="H25" s="60">
        <f>SUM(I25:K25)</f>
        <v>724539.07</v>
      </c>
      <c r="I25" s="51">
        <v>125016.01</v>
      </c>
      <c r="J25" s="92">
        <v>42234.08</v>
      </c>
      <c r="K25" s="60">
        <v>557288.98</v>
      </c>
      <c r="L25" s="60"/>
      <c r="M25" s="60"/>
      <c r="N25" s="60">
        <f>+P25+R25+T25+Y25+W25+X25</f>
        <v>748340.8699999999</v>
      </c>
      <c r="O25" s="60"/>
      <c r="P25" s="60">
        <v>253991.76</v>
      </c>
      <c r="Q25" s="60"/>
      <c r="R25" s="60">
        <v>248415.71999999997</v>
      </c>
      <c r="S25" s="60"/>
      <c r="T25" s="60">
        <v>245668.18999999997</v>
      </c>
      <c r="U25" s="60"/>
      <c r="V25" s="60">
        <v>152480</v>
      </c>
      <c r="W25" s="51">
        <v>0</v>
      </c>
      <c r="X25" s="51">
        <v>0</v>
      </c>
      <c r="Y25" s="60">
        <v>265.2</v>
      </c>
      <c r="Z25" s="51">
        <v>0</v>
      </c>
      <c r="AA25" s="261"/>
      <c r="AB25" s="277"/>
      <c r="AC25" s="63">
        <f>C25-Adult!E23</f>
        <v>22425896.279999997</v>
      </c>
      <c r="AD25" s="23">
        <f>H25-Adult!L23</f>
        <v>724539.07</v>
      </c>
      <c r="AE25" s="23">
        <f>N25-T25-Adult!K23-Adult!P23-W25-X25-Y25</f>
        <v>502407.4799999999</v>
      </c>
    </row>
    <row r="26" spans="1:31" s="147" customFormat="1" ht="12.75">
      <c r="A26" s="64" t="s">
        <v>26</v>
      </c>
      <c r="B26" s="60">
        <f>+C26+H26+N26</f>
        <v>183326294.46999997</v>
      </c>
      <c r="C26" s="60">
        <f>SUM(D26:G26)</f>
        <v>170366511.42999998</v>
      </c>
      <c r="D26" s="60">
        <v>2949306.4899999993</v>
      </c>
      <c r="E26" s="60">
        <v>9837120.310000002</v>
      </c>
      <c r="F26" s="60">
        <v>153621609.63999996</v>
      </c>
      <c r="G26" s="60">
        <v>3958474.99</v>
      </c>
      <c r="H26" s="60">
        <f>SUM(I26:K26)</f>
        <v>8192386.9399999995</v>
      </c>
      <c r="I26" s="51">
        <v>1635965</v>
      </c>
      <c r="J26" s="92">
        <v>1020979.44</v>
      </c>
      <c r="K26" s="60">
        <v>5535442.5</v>
      </c>
      <c r="L26" s="60"/>
      <c r="M26" s="60"/>
      <c r="N26" s="60">
        <f>+P26+R26+T26+Y26+W26+X26</f>
        <v>4767396.099999999</v>
      </c>
      <c r="O26" s="60"/>
      <c r="P26" s="60">
        <v>2266441.609999999</v>
      </c>
      <c r="Q26" s="60"/>
      <c r="R26" s="60">
        <v>646936.66</v>
      </c>
      <c r="S26" s="60"/>
      <c r="T26" s="60">
        <v>1794492.27</v>
      </c>
      <c r="U26" s="60"/>
      <c r="V26" s="60">
        <v>0</v>
      </c>
      <c r="W26" s="60">
        <v>0</v>
      </c>
      <c r="X26" s="60">
        <v>0</v>
      </c>
      <c r="Y26" s="60">
        <v>59525.56</v>
      </c>
      <c r="Z26" s="60">
        <v>0</v>
      </c>
      <c r="AA26" s="261"/>
      <c r="AB26" s="277"/>
      <c r="AC26" s="63">
        <f>C26-Adult!E24</f>
        <v>170366511.42999998</v>
      </c>
      <c r="AD26" s="23">
        <f>H26-Adult!L24</f>
        <v>8192386.9399999995</v>
      </c>
      <c r="AE26" s="23">
        <f>N26-T26-Adult!K24-Adult!P24-W26-X26-Y26</f>
        <v>2913378.2699999986</v>
      </c>
    </row>
    <row r="27" spans="1:31" s="147" customFormat="1" ht="12.75">
      <c r="A27" s="64" t="s">
        <v>27</v>
      </c>
      <c r="B27" s="60">
        <f>+C27+H27+N27</f>
        <v>301182214.41999996</v>
      </c>
      <c r="C27" s="60">
        <f>SUM(D27:G27)</f>
        <v>284767556.82</v>
      </c>
      <c r="D27" s="60">
        <v>13398105.57</v>
      </c>
      <c r="E27" s="60">
        <v>25787422.67</v>
      </c>
      <c r="F27" s="60">
        <v>231273846.46</v>
      </c>
      <c r="G27" s="60">
        <v>14308182.12</v>
      </c>
      <c r="H27" s="60">
        <f>SUM(I27:K27)</f>
        <v>13180841.02</v>
      </c>
      <c r="I27" s="51">
        <v>3214828</v>
      </c>
      <c r="J27" s="92">
        <v>762711</v>
      </c>
      <c r="K27" s="60">
        <v>9203302.02</v>
      </c>
      <c r="L27" s="60"/>
      <c r="M27" s="60"/>
      <c r="N27" s="60">
        <f>+P27+R27+T27+Y27+W27+X27</f>
        <v>3233816.5799999996</v>
      </c>
      <c r="O27" s="60"/>
      <c r="P27" s="60">
        <v>2605790.05</v>
      </c>
      <c r="Q27" s="60"/>
      <c r="R27" s="60">
        <v>256923.03</v>
      </c>
      <c r="S27" s="60"/>
      <c r="T27" s="60">
        <v>367103.5</v>
      </c>
      <c r="U27" s="60"/>
      <c r="V27" s="51">
        <v>0</v>
      </c>
      <c r="W27" s="60">
        <v>0</v>
      </c>
      <c r="X27" s="60">
        <v>0</v>
      </c>
      <c r="Y27" s="60">
        <v>4000</v>
      </c>
      <c r="Z27" s="60">
        <v>0</v>
      </c>
      <c r="AA27" s="261"/>
      <c r="AB27" s="277"/>
      <c r="AC27" s="63">
        <f>C27-Adult!E25</f>
        <v>284767556.82</v>
      </c>
      <c r="AD27" s="23">
        <f>H27-Adult!L25</f>
        <v>13180841.02</v>
      </c>
      <c r="AE27" s="23">
        <f>N27-T27-Adult!K25-Adult!P25-W27-X27-Y27</f>
        <v>2862713.0799999996</v>
      </c>
    </row>
    <row r="28" spans="1:31" s="147" customFormat="1" ht="12.75">
      <c r="A28" s="64" t="s">
        <v>28</v>
      </c>
      <c r="B28" s="60">
        <f>+C28+H28+N28</f>
        <v>13527778.119999997</v>
      </c>
      <c r="C28" s="60">
        <f>SUM(D28:G28)</f>
        <v>11352488.249999998</v>
      </c>
      <c r="D28" s="60">
        <v>175929.15000000002</v>
      </c>
      <c r="E28" s="60">
        <v>968092.6299999999</v>
      </c>
      <c r="F28" s="60">
        <v>9386460.309999999</v>
      </c>
      <c r="G28" s="60">
        <v>822006.1599999999</v>
      </c>
      <c r="H28" s="60">
        <f>SUM(I28:K28)</f>
        <v>666472.5</v>
      </c>
      <c r="I28" s="51">
        <v>120570.64</v>
      </c>
      <c r="J28" s="92">
        <v>0</v>
      </c>
      <c r="K28" s="60">
        <v>545901.86</v>
      </c>
      <c r="L28" s="60"/>
      <c r="M28" s="60"/>
      <c r="N28" s="60">
        <f>+P28+R28+T28+Y28+W28+X28</f>
        <v>1508817.37</v>
      </c>
      <c r="O28" s="60"/>
      <c r="P28" s="60">
        <v>168616.34</v>
      </c>
      <c r="Q28" s="60"/>
      <c r="R28" s="60">
        <v>90276.75999999998</v>
      </c>
      <c r="S28" s="60"/>
      <c r="T28" s="60">
        <v>1249924.27</v>
      </c>
      <c r="U28" s="60"/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261"/>
      <c r="AB28" s="277"/>
      <c r="AC28" s="63">
        <f>C28-Adult!E26</f>
        <v>11352488.249999998</v>
      </c>
      <c r="AD28" s="23">
        <f>H28-Adult!L26</f>
        <v>666472.5</v>
      </c>
      <c r="AE28" s="23">
        <f>N28-T28-Adult!K26-Adult!P26-W28-X28-Y28</f>
        <v>258893.1000000001</v>
      </c>
    </row>
    <row r="29" spans="1:31" s="147" customFormat="1" ht="12.75">
      <c r="A29" s="64"/>
      <c r="B29" s="60"/>
      <c r="C29" s="60"/>
      <c r="D29" s="60"/>
      <c r="E29" s="60"/>
      <c r="F29" s="174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261"/>
      <c r="AB29" s="151"/>
      <c r="AC29" s="63"/>
      <c r="AD29" s="23"/>
      <c r="AE29" s="23"/>
    </row>
    <row r="30" spans="1:31" s="147" customFormat="1" ht="12.75">
      <c r="A30" s="65" t="s">
        <v>148</v>
      </c>
      <c r="B30" s="60">
        <f>+C30+H30+N30</f>
        <v>890031987.9199998</v>
      </c>
      <c r="C30" s="60">
        <f>SUM(D30:G30)</f>
        <v>849424757.3499999</v>
      </c>
      <c r="D30" s="60">
        <v>15197897.760000002</v>
      </c>
      <c r="E30" s="60">
        <v>166113058.62000003</v>
      </c>
      <c r="F30" s="60">
        <v>662977579.0099999</v>
      </c>
      <c r="G30" s="60">
        <v>5136221.96</v>
      </c>
      <c r="H30" s="60">
        <f>SUM(I30:K30)</f>
        <v>27755399.759999998</v>
      </c>
      <c r="I30" s="51">
        <v>5434876.38</v>
      </c>
      <c r="J30" s="92">
        <v>2996797.26</v>
      </c>
      <c r="K30" s="60">
        <v>19323726.119999997</v>
      </c>
      <c r="L30" s="60"/>
      <c r="M30" s="59"/>
      <c r="N30" s="60">
        <f>+P30+R30+T30+Y30+W30+X30</f>
        <v>12851830.809999999</v>
      </c>
      <c r="O30" s="60"/>
      <c r="P30" s="60">
        <v>6808505.209999999</v>
      </c>
      <c r="Q30" s="60"/>
      <c r="R30" s="60">
        <v>3542453.67</v>
      </c>
      <c r="S30" s="60"/>
      <c r="T30" s="60">
        <v>2196642.64</v>
      </c>
      <c r="U30" s="60"/>
      <c r="V30" s="60">
        <v>437374.19</v>
      </c>
      <c r="W30" s="60">
        <v>304229.29</v>
      </c>
      <c r="X30" s="60">
        <v>0</v>
      </c>
      <c r="Y30" s="60">
        <v>0</v>
      </c>
      <c r="Z30" s="60">
        <v>5887.17</v>
      </c>
      <c r="AA30" s="261"/>
      <c r="AB30" s="277"/>
      <c r="AC30" s="63">
        <f>C30-Adult!E28</f>
        <v>849424757.3499999</v>
      </c>
      <c r="AD30" s="23">
        <f>H30-Adult!L28</f>
        <v>27755399.759999998</v>
      </c>
      <c r="AE30" s="23">
        <f>N30-T30-Adult!K28-Adult!P28-W30-X30-Y30</f>
        <v>10350958.879999999</v>
      </c>
    </row>
    <row r="31" spans="1:31" s="147" customFormat="1" ht="12.75">
      <c r="A31" s="64" t="s">
        <v>29</v>
      </c>
      <c r="B31" s="60">
        <f>+C31+H31+N31</f>
        <v>658500207.8700001</v>
      </c>
      <c r="C31" s="60">
        <f>SUM(D31:G31)</f>
        <v>594525345.32</v>
      </c>
      <c r="D31" s="60">
        <v>54005986.31999998</v>
      </c>
      <c r="E31" s="60">
        <v>23001087.140000004</v>
      </c>
      <c r="F31" s="60">
        <v>502947991.78000003</v>
      </c>
      <c r="G31" s="60">
        <v>14570280.08</v>
      </c>
      <c r="H31" s="60">
        <f>SUM(I31:K31)</f>
        <v>20557341.08</v>
      </c>
      <c r="I31" s="51">
        <v>3347740.26</v>
      </c>
      <c r="J31" s="92">
        <v>1179967.0299999998</v>
      </c>
      <c r="K31" s="60">
        <v>16029633.790000001</v>
      </c>
      <c r="L31" s="60"/>
      <c r="M31" s="60"/>
      <c r="N31" s="60">
        <f>+P31+R31+T31+Y31+W31+X31</f>
        <v>43417521.470000006</v>
      </c>
      <c r="O31" s="60"/>
      <c r="P31" s="60">
        <v>37689106.79000001</v>
      </c>
      <c r="Q31" s="60"/>
      <c r="R31" s="60">
        <v>1993137.33</v>
      </c>
      <c r="S31" s="60"/>
      <c r="T31" s="60">
        <v>3439912.3499999996</v>
      </c>
      <c r="U31" s="60"/>
      <c r="V31" s="60">
        <v>410347.05</v>
      </c>
      <c r="W31" s="60">
        <v>0</v>
      </c>
      <c r="X31" s="60">
        <v>0</v>
      </c>
      <c r="Y31" s="60">
        <v>295365</v>
      </c>
      <c r="Z31" s="60">
        <v>0</v>
      </c>
      <c r="AA31" s="261"/>
      <c r="AB31" s="277"/>
      <c r="AC31" s="63">
        <f>C31-Adult!E29</f>
        <v>594525345.32</v>
      </c>
      <c r="AD31" s="23">
        <f>H31-Adult!L29</f>
        <v>20557341.08</v>
      </c>
      <c r="AE31" s="23">
        <f>N31-T31-Adult!K29-Adult!P29-W31-X31-Y31</f>
        <v>39682244.120000005</v>
      </c>
    </row>
    <row r="32" spans="1:31" s="147" customFormat="1" ht="12.75">
      <c r="A32" s="64" t="s">
        <v>30</v>
      </c>
      <c r="B32" s="60">
        <f>+C32+H32+N32</f>
        <v>38190006.39</v>
      </c>
      <c r="C32" s="60">
        <f>SUM(D32:G32)</f>
        <v>35576401.46</v>
      </c>
      <c r="D32" s="60">
        <v>560725.73</v>
      </c>
      <c r="E32" s="174">
        <v>3975821.9699999997</v>
      </c>
      <c r="F32" s="60">
        <v>29939953.72</v>
      </c>
      <c r="G32" s="60">
        <v>1099900.04</v>
      </c>
      <c r="H32" s="60">
        <f>SUM(I32:K32)</f>
        <v>1583187.1199999999</v>
      </c>
      <c r="I32" s="51">
        <v>218997.76</v>
      </c>
      <c r="J32" s="92">
        <v>0</v>
      </c>
      <c r="K32" s="60">
        <v>1364189.3599999999</v>
      </c>
      <c r="L32" s="60"/>
      <c r="M32" s="60"/>
      <c r="N32" s="60">
        <f>+P32+R32+T32+Y32+W32+X32</f>
        <v>1030417.8099999999</v>
      </c>
      <c r="O32" s="60"/>
      <c r="P32" s="60">
        <v>250895.83</v>
      </c>
      <c r="Q32" s="60"/>
      <c r="R32" s="60">
        <v>501521.87</v>
      </c>
      <c r="S32" s="60"/>
      <c r="T32" s="60">
        <v>277229.75</v>
      </c>
      <c r="U32" s="60"/>
      <c r="V32" s="51">
        <v>91380.41</v>
      </c>
      <c r="W32" s="60">
        <v>0</v>
      </c>
      <c r="X32" s="60">
        <v>0</v>
      </c>
      <c r="Y32" s="60">
        <v>770.36</v>
      </c>
      <c r="Z32" s="60">
        <v>0</v>
      </c>
      <c r="AA32" s="261"/>
      <c r="AB32" s="277"/>
      <c r="AC32" s="63">
        <f>C32-Adult!E30</f>
        <v>35416748.25</v>
      </c>
      <c r="AD32" s="23">
        <f>H32-Adult!L30</f>
        <v>1577632.0699999998</v>
      </c>
      <c r="AE32" s="23">
        <f>N32-T32-Adult!K30-Adult!P30-W32-X32-Y32</f>
        <v>748348.86</v>
      </c>
    </row>
    <row r="33" spans="1:31" s="147" customFormat="1" ht="12.75">
      <c r="A33" s="64" t="s">
        <v>31</v>
      </c>
      <c r="B33" s="60">
        <f>+C33+H33+N33</f>
        <v>81502618.75</v>
      </c>
      <c r="C33" s="60">
        <f>SUM(D33:G33)</f>
        <v>73208015.12</v>
      </c>
      <c r="D33" s="60">
        <v>1170248.72</v>
      </c>
      <c r="E33" s="60">
        <v>8273534.3</v>
      </c>
      <c r="F33" s="60">
        <v>60099625.18</v>
      </c>
      <c r="G33" s="60">
        <v>3664606.92</v>
      </c>
      <c r="H33" s="60">
        <f>SUM(I33:K33)</f>
        <v>7134860.819999999</v>
      </c>
      <c r="I33" s="51">
        <v>1158429.62</v>
      </c>
      <c r="J33" s="92">
        <v>471841.12</v>
      </c>
      <c r="K33" s="60">
        <v>5504590.079999999</v>
      </c>
      <c r="L33" s="60"/>
      <c r="M33" s="60"/>
      <c r="N33" s="60">
        <f>+P33+R33+T33+Y33+W33+X33</f>
        <v>1159742.8100000003</v>
      </c>
      <c r="O33" s="60"/>
      <c r="P33" s="60">
        <v>745105.3200000002</v>
      </c>
      <c r="Q33" s="60"/>
      <c r="R33" s="60">
        <v>351810.20000000007</v>
      </c>
      <c r="S33" s="60"/>
      <c r="T33" s="60">
        <v>45542.34</v>
      </c>
      <c r="U33" s="60"/>
      <c r="V33" s="51">
        <v>229208.92</v>
      </c>
      <c r="W33" s="60">
        <v>0</v>
      </c>
      <c r="X33" s="60">
        <v>0</v>
      </c>
      <c r="Y33" s="60">
        <v>17284.95</v>
      </c>
      <c r="Z33" s="60">
        <v>37806.520000000004</v>
      </c>
      <c r="AA33" s="261"/>
      <c r="AB33" s="277"/>
      <c r="AC33" s="63">
        <f>C33-Adult!E31</f>
        <v>72959842.22</v>
      </c>
      <c r="AD33" s="23">
        <f>H33-Adult!L31</f>
        <v>7115033.199999999</v>
      </c>
      <c r="AE33" s="23">
        <f>N33-T33-Adult!K31-Adult!P31-W33-X33-Y33</f>
        <v>1059873.3500000003</v>
      </c>
    </row>
    <row r="34" spans="1:31" s="147" customFormat="1" ht="12.75">
      <c r="A34" s="64" t="s">
        <v>32</v>
      </c>
      <c r="B34" s="60">
        <f>+C34+H34+N34</f>
        <v>17886152.85</v>
      </c>
      <c r="C34" s="60">
        <f>SUM(D34:G34)</f>
        <v>15515337.88</v>
      </c>
      <c r="D34" s="60">
        <v>225145.67</v>
      </c>
      <c r="E34" s="60">
        <v>3174436.0600000005</v>
      </c>
      <c r="F34" s="60">
        <v>11121598.33</v>
      </c>
      <c r="G34" s="60">
        <v>994157.8200000001</v>
      </c>
      <c r="H34" s="60">
        <f>SUM(I34:K34)</f>
        <v>1172944.5199999998</v>
      </c>
      <c r="I34" s="51">
        <v>175062.43</v>
      </c>
      <c r="J34" s="92">
        <v>50196.52</v>
      </c>
      <c r="K34" s="60">
        <v>947685.5699999997</v>
      </c>
      <c r="L34" s="60"/>
      <c r="M34" s="60"/>
      <c r="N34" s="60">
        <f>+P34+R34+T34+Y34+W34+X34</f>
        <v>1197870.45</v>
      </c>
      <c r="O34" s="60"/>
      <c r="P34" s="60">
        <v>348173.8</v>
      </c>
      <c r="Q34" s="60"/>
      <c r="R34" s="60">
        <v>332215.73</v>
      </c>
      <c r="S34" s="60"/>
      <c r="T34" s="60">
        <v>517480.92</v>
      </c>
      <c r="U34" s="60"/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261"/>
      <c r="AB34" s="277"/>
      <c r="AC34" s="63">
        <f>C34-Adult!E32</f>
        <v>15308362.440000001</v>
      </c>
      <c r="AD34" s="23">
        <f>H34-Adult!L32</f>
        <v>1167299.14</v>
      </c>
      <c r="AE34" s="23">
        <f>N34-T34-Adult!K32-Adult!P32-W34-X34-Y34</f>
        <v>653982.91</v>
      </c>
    </row>
    <row r="35" spans="1:31" s="147" customFormat="1" ht="12.75">
      <c r="A35" s="64"/>
      <c r="B35" s="60"/>
      <c r="C35" s="60"/>
      <c r="D35" s="60"/>
      <c r="E35" s="60"/>
      <c r="F35" s="60"/>
      <c r="G35" s="92"/>
      <c r="H35" s="60"/>
      <c r="I35" s="60"/>
      <c r="J35" s="27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261"/>
      <c r="AB35" s="151"/>
      <c r="AC35" s="63"/>
      <c r="AD35" s="23"/>
      <c r="AE35" s="23"/>
    </row>
    <row r="36" spans="1:31" s="147" customFormat="1" ht="12.75">
      <c r="A36" s="64" t="s">
        <v>33</v>
      </c>
      <c r="B36" s="60">
        <f>+C36+H36+N36</f>
        <v>22448371.1</v>
      </c>
      <c r="C36" s="60">
        <f>SUM(D36:G36)</f>
        <v>19722434.700000003</v>
      </c>
      <c r="D36" s="60">
        <v>328889.7</v>
      </c>
      <c r="E36" s="60">
        <v>266714.65</v>
      </c>
      <c r="F36" s="92">
        <v>18719799.53</v>
      </c>
      <c r="G36" s="60">
        <v>407030.82</v>
      </c>
      <c r="H36" s="60">
        <f>SUM(I36:K36)</f>
        <v>1340108.29</v>
      </c>
      <c r="I36" s="51">
        <v>210671.92</v>
      </c>
      <c r="J36" s="60">
        <v>281228.68</v>
      </c>
      <c r="K36" s="60">
        <v>848207.6900000001</v>
      </c>
      <c r="L36" s="60"/>
      <c r="M36" s="60"/>
      <c r="N36" s="60">
        <f>+P36+R36+T36+Y36+W36+X36</f>
        <v>1385828.1099999999</v>
      </c>
      <c r="O36" s="60"/>
      <c r="P36" s="60">
        <v>555987.3699999999</v>
      </c>
      <c r="Q36" s="60"/>
      <c r="R36" s="60">
        <v>153526.19</v>
      </c>
      <c r="S36" s="60"/>
      <c r="T36" s="60">
        <v>587198.03</v>
      </c>
      <c r="U36" s="60"/>
      <c r="V36" s="60">
        <v>0</v>
      </c>
      <c r="W36" s="60">
        <v>0</v>
      </c>
      <c r="X36" s="60">
        <v>0</v>
      </c>
      <c r="Y36" s="60">
        <v>89116.52</v>
      </c>
      <c r="Z36" s="60">
        <v>0</v>
      </c>
      <c r="AA36" s="261"/>
      <c r="AB36" s="277"/>
      <c r="AC36" s="63">
        <f>C36-Adult!E34</f>
        <v>19722434.700000003</v>
      </c>
      <c r="AD36" s="23">
        <f>H36-Adult!L34</f>
        <v>1340108.29</v>
      </c>
      <c r="AE36" s="23">
        <f>N36-T36-Adult!K34-Adult!P34-W36-X36-Y36</f>
        <v>709513.5599999998</v>
      </c>
    </row>
    <row r="37" spans="1:31" s="147" customFormat="1" ht="12.75">
      <c r="A37" s="64" t="s">
        <v>34</v>
      </c>
      <c r="B37" s="60">
        <f>+C37+H37+N37</f>
        <v>110901499.66999996</v>
      </c>
      <c r="C37" s="60">
        <f>SUM(D37:G37)</f>
        <v>100087632.62999997</v>
      </c>
      <c r="D37" s="60">
        <v>1751652.7600000002</v>
      </c>
      <c r="E37" s="60">
        <v>2348855.86</v>
      </c>
      <c r="F37" s="60">
        <v>93042255.41999996</v>
      </c>
      <c r="G37" s="60">
        <v>2944868.59</v>
      </c>
      <c r="H37" s="60">
        <f>SUM(I37:K37)</f>
        <v>6833555.659999999</v>
      </c>
      <c r="I37" s="51">
        <v>1228110.49</v>
      </c>
      <c r="J37" s="92">
        <v>7128.46</v>
      </c>
      <c r="K37" s="60">
        <v>5598316.709999999</v>
      </c>
      <c r="L37" s="60"/>
      <c r="M37" s="60"/>
      <c r="N37" s="60">
        <f>+P37+R37+T37+Y37+W37+X37</f>
        <v>3980311.3800000004</v>
      </c>
      <c r="O37" s="60"/>
      <c r="P37" s="60">
        <v>2197518</v>
      </c>
      <c r="Q37" s="60"/>
      <c r="R37" s="60">
        <v>1177685.7300000002</v>
      </c>
      <c r="S37" s="60"/>
      <c r="T37" s="60">
        <v>596324.65</v>
      </c>
      <c r="U37" s="60"/>
      <c r="V37" s="60">
        <v>62522.33</v>
      </c>
      <c r="W37" s="60">
        <v>0</v>
      </c>
      <c r="X37" s="60">
        <v>0</v>
      </c>
      <c r="Y37" s="60">
        <v>8783</v>
      </c>
      <c r="Z37" s="60">
        <v>158904.46</v>
      </c>
      <c r="AA37" s="261"/>
      <c r="AB37" s="277"/>
      <c r="AC37" s="63">
        <f>C37-Adult!E35</f>
        <v>100087632.62999997</v>
      </c>
      <c r="AD37" s="23">
        <f>H37-Adult!L35</f>
        <v>6833555.659999999</v>
      </c>
      <c r="AE37" s="23">
        <f>N37-T37-Adult!K35-Adult!P35-W37-X37-Y37</f>
        <v>3375203.7300000004</v>
      </c>
    </row>
    <row r="38" spans="1:31" s="147" customFormat="1" ht="12.75">
      <c r="A38" s="64" t="s">
        <v>35</v>
      </c>
      <c r="B38" s="60">
        <f>+C38+H38+N38</f>
        <v>78194337.46000001</v>
      </c>
      <c r="C38" s="60">
        <f>SUM(D38:G38)</f>
        <v>71132385.73</v>
      </c>
      <c r="D38" s="60">
        <v>1498241.39</v>
      </c>
      <c r="E38" s="60">
        <v>1129070.7</v>
      </c>
      <c r="F38" s="60">
        <v>64682569.64</v>
      </c>
      <c r="G38" s="60">
        <v>3822503.9999999995</v>
      </c>
      <c r="H38" s="60">
        <f>SUM(I38:K38)</f>
        <v>4461333.82</v>
      </c>
      <c r="I38" s="51">
        <v>1019688.75</v>
      </c>
      <c r="J38" s="92">
        <v>250106.01</v>
      </c>
      <c r="K38" s="60">
        <v>3191539.06</v>
      </c>
      <c r="L38" s="60"/>
      <c r="M38" s="60"/>
      <c r="N38" s="60">
        <f>+P38+R38+T38+Y38+W38+X38</f>
        <v>2600617.91</v>
      </c>
      <c r="O38" s="60"/>
      <c r="P38" s="60">
        <v>1722851.51</v>
      </c>
      <c r="Q38" s="60"/>
      <c r="R38" s="60">
        <v>434772.3399999999</v>
      </c>
      <c r="S38" s="60"/>
      <c r="T38" s="92">
        <v>378591.9199999999</v>
      </c>
      <c r="U38" s="60"/>
      <c r="V38" s="60">
        <v>95330</v>
      </c>
      <c r="W38" s="60">
        <v>0</v>
      </c>
      <c r="X38" s="60">
        <v>0</v>
      </c>
      <c r="Y38" s="60">
        <v>64402.14</v>
      </c>
      <c r="Z38" s="60">
        <v>0</v>
      </c>
      <c r="AA38" s="261"/>
      <c r="AB38" s="277"/>
      <c r="AC38" s="63">
        <f>C38-Adult!E36</f>
        <v>70759302.87</v>
      </c>
      <c r="AD38" s="23">
        <f>H38-Adult!L36</f>
        <v>4445049.32</v>
      </c>
      <c r="AE38" s="23">
        <f>N38-T38-Adult!K36-Adult!P36-W38-X38-Y38</f>
        <v>2149915.24</v>
      </c>
    </row>
    <row r="39" spans="1:31" s="247" customFormat="1" ht="12.75">
      <c r="A39" s="70" t="s">
        <v>36</v>
      </c>
      <c r="B39" s="55">
        <f>+C39+H39+N39</f>
        <v>46042506.50000001</v>
      </c>
      <c r="C39" s="55">
        <f>SUM(D39:G39)</f>
        <v>41418766.35000001</v>
      </c>
      <c r="D39" s="55">
        <v>981837.1</v>
      </c>
      <c r="E39" s="55">
        <v>6282767.319999999</v>
      </c>
      <c r="F39" s="55">
        <v>32050398.270000003</v>
      </c>
      <c r="G39" s="55">
        <v>2103763.66</v>
      </c>
      <c r="H39" s="55">
        <f>SUM(I39:K39)</f>
        <v>2534354.9400000004</v>
      </c>
      <c r="I39" s="55">
        <v>261579.11</v>
      </c>
      <c r="J39" s="175">
        <v>39489.83</v>
      </c>
      <c r="K39" s="55">
        <v>2233286.0000000005</v>
      </c>
      <c r="L39" s="60"/>
      <c r="M39" s="55"/>
      <c r="N39" s="55">
        <f>+P39+R39+T39+Y39+W39+X39</f>
        <v>2089385.21</v>
      </c>
      <c r="O39" s="55"/>
      <c r="P39" s="55">
        <v>691586.53</v>
      </c>
      <c r="Q39" s="55"/>
      <c r="R39" s="55">
        <v>572230.12</v>
      </c>
      <c r="S39" s="55"/>
      <c r="T39" s="55">
        <v>822764.74</v>
      </c>
      <c r="U39" s="55"/>
      <c r="V39" s="55">
        <v>98531.86</v>
      </c>
      <c r="W39" s="55">
        <v>0</v>
      </c>
      <c r="X39" s="55">
        <v>0</v>
      </c>
      <c r="Y39" s="55">
        <v>2803.82</v>
      </c>
      <c r="Z39" s="55">
        <v>0</v>
      </c>
      <c r="AA39" s="261"/>
      <c r="AB39" s="277"/>
      <c r="AC39" s="63">
        <f>C39-Adult!E37</f>
        <v>41174582.220000006</v>
      </c>
      <c r="AD39" s="23">
        <f>H39-Adult!L37</f>
        <v>2519697.2700000005</v>
      </c>
      <c r="AE39" s="23">
        <f>N39-T39-Adult!K37-Adult!P37-W39-X39-Y39</f>
        <v>1256153.8299999998</v>
      </c>
    </row>
    <row r="40" spans="1:31" s="147" customFormat="1" ht="12.75">
      <c r="A40" s="64"/>
      <c r="B40" s="60"/>
      <c r="C40" s="60"/>
      <c r="D40" s="60"/>
      <c r="E40" s="60"/>
      <c r="F40" s="60"/>
      <c r="G40" s="60"/>
      <c r="H40" s="60"/>
      <c r="I40" s="60"/>
      <c r="J40" s="60"/>
      <c r="K40" s="270"/>
      <c r="L40" s="270"/>
      <c r="M40" s="270"/>
      <c r="N40" s="278" t="s">
        <v>260</v>
      </c>
      <c r="O40" s="60" t="s">
        <v>226</v>
      </c>
      <c r="P40" s="270"/>
      <c r="Q40" s="270"/>
      <c r="R40" s="60"/>
      <c r="S40" s="60"/>
      <c r="T40" s="60"/>
      <c r="U40" s="60"/>
      <c r="V40" s="60"/>
      <c r="W40" s="60"/>
      <c r="X40" s="60"/>
      <c r="Y40" s="60"/>
      <c r="Z40" s="60"/>
      <c r="AA40" s="261"/>
      <c r="AB40" s="151"/>
      <c r="AC40" s="52"/>
      <c r="AD40" s="52"/>
      <c r="AE40" s="52"/>
    </row>
    <row r="41" spans="1:31" s="147" customFormat="1" ht="12.75">
      <c r="A41" s="64"/>
      <c r="B41" s="60"/>
      <c r="C41" s="92"/>
      <c r="D41" s="60"/>
      <c r="E41" s="60"/>
      <c r="F41" s="60"/>
      <c r="G41" s="60"/>
      <c r="H41" s="60"/>
      <c r="I41" s="60"/>
      <c r="J41" s="60"/>
      <c r="K41" s="270"/>
      <c r="L41" s="270"/>
      <c r="M41" s="270"/>
      <c r="N41" s="132" t="s">
        <v>195</v>
      </c>
      <c r="O41" s="60" t="s">
        <v>261</v>
      </c>
      <c r="P41" s="270"/>
      <c r="Q41" s="270"/>
      <c r="R41" s="60"/>
      <c r="S41" s="60"/>
      <c r="T41" s="60"/>
      <c r="U41" s="60"/>
      <c r="V41" s="60"/>
      <c r="W41" s="60"/>
      <c r="X41" s="60"/>
      <c r="Y41" s="60"/>
      <c r="Z41" s="60"/>
      <c r="AA41" s="261"/>
      <c r="AB41" s="151"/>
      <c r="AC41" s="52"/>
      <c r="AD41" s="52"/>
      <c r="AE41" s="52"/>
    </row>
    <row r="42" spans="1:31" s="147" customFormat="1" ht="12.75">
      <c r="A42" s="64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 t="s">
        <v>262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261"/>
      <c r="AB42" s="151"/>
      <c r="AC42" s="52"/>
      <c r="AD42" s="52"/>
      <c r="AE42" s="52"/>
    </row>
    <row r="43" spans="1:31" ht="12.75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60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179"/>
      <c r="AC43" s="52"/>
      <c r="AD43" s="52"/>
      <c r="AE43" s="52"/>
    </row>
    <row r="44" spans="1:31" ht="12.75">
      <c r="A44" s="64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C44" s="52"/>
      <c r="AD44" s="52"/>
      <c r="AE44" s="52"/>
    </row>
    <row r="47" ht="12.75">
      <c r="N47" s="139"/>
    </row>
  </sheetData>
  <sheetProtection password="CAF5" sheet="1"/>
  <mergeCells count="13">
    <mergeCell ref="M43:Y43"/>
    <mergeCell ref="A43:K43"/>
    <mergeCell ref="A2:K2"/>
    <mergeCell ref="V7:Y7"/>
    <mergeCell ref="N6:Y6"/>
    <mergeCell ref="A4:K4"/>
    <mergeCell ref="C6:G6"/>
    <mergeCell ref="H6:K6"/>
    <mergeCell ref="N2:Z2"/>
    <mergeCell ref="N4:Z4"/>
    <mergeCell ref="Z6:Z9"/>
    <mergeCell ref="X8:X9"/>
    <mergeCell ref="G8:G9"/>
  </mergeCells>
  <printOptions horizontalCentered="1"/>
  <pageMargins left="0.18" right="0.14" top="0.87" bottom="0.72" header="0.67" footer="0.5"/>
  <pageSetup firstPageNumber="5" useFirstPageNumber="1" fitToWidth="2" fitToHeight="1" horizontalDpi="600" verticalDpi="600" orientation="landscape" scale="82" r:id="rId1"/>
  <headerFooter scaleWithDoc="0" alignWithMargins="0">
    <oddHeader>&amp;R
</oddHeader>
    <oddFooter>&amp;L&amp;"Arial,Italic"MSDE - LFRO  10 / 2011&amp;C&amp;"Arial,Regular"- &amp;P -&amp;R&amp;"Arial,Italic"Selected Financial Data - Part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25">
      <selection activeCell="H6" sqref="H6"/>
    </sheetView>
  </sheetViews>
  <sheetFormatPr defaultColWidth="9.140625" defaultRowHeight="12.75"/>
  <cols>
    <col min="1" max="1" width="16.28125" style="86" customWidth="1"/>
    <col min="2" max="2" width="14.140625" style="86" customWidth="1"/>
    <col min="3" max="3" width="0.9921875" style="86" customWidth="1"/>
    <col min="4" max="4" width="13.8515625" style="157" customWidth="1"/>
    <col min="5" max="5" width="14.8515625" style="157" customWidth="1"/>
    <col min="6" max="6" width="10.421875" style="157" customWidth="1"/>
    <col min="7" max="7" width="11.28125" style="157" customWidth="1"/>
    <col min="8" max="8" width="12.00390625" style="157" customWidth="1"/>
    <col min="9" max="9" width="15.28125" style="157" customWidth="1"/>
    <col min="10" max="10" width="1.28515625" style="157" customWidth="1"/>
    <col min="11" max="11" width="11.28125" style="157" customWidth="1"/>
    <col min="12" max="12" width="10.57421875" style="157" customWidth="1"/>
    <col min="13" max="13" width="11.57421875" style="157" customWidth="1"/>
    <col min="14" max="14" width="11.28125" style="157" customWidth="1"/>
    <col min="15" max="15" width="13.57421875" style="157" customWidth="1"/>
    <col min="16" max="16" width="11.140625" style="157" customWidth="1"/>
    <col min="17" max="17" width="9.28125" style="157" customWidth="1"/>
    <col min="18" max="18" width="0.9921875" style="157" customWidth="1"/>
    <col min="19" max="19" width="12.28125" style="157" customWidth="1"/>
  </cols>
  <sheetData>
    <row r="1" spans="1:19" ht="12.75">
      <c r="A1" s="331" t="s">
        <v>156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</row>
    <row r="2" spans="1:19" ht="12.75">
      <c r="A2" s="39"/>
      <c r="B2" s="7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>
      <c r="A3" s="329" t="s">
        <v>277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13.5" thickBot="1">
      <c r="A4" s="183"/>
      <c r="B4" s="183"/>
      <c r="C4" s="183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83"/>
      <c r="S4" s="183"/>
    </row>
    <row r="5" spans="1:19" ht="13.5" thickTop="1">
      <c r="A5" s="64" t="s">
        <v>37</v>
      </c>
      <c r="B5" s="64"/>
      <c r="C5" s="64"/>
      <c r="D5" s="332" t="s">
        <v>157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64"/>
      <c r="S5" s="181" t="s">
        <v>158</v>
      </c>
    </row>
    <row r="6" spans="1:19" ht="13.5" thickBot="1">
      <c r="A6" s="64" t="s">
        <v>38</v>
      </c>
      <c r="B6" s="181" t="s">
        <v>159</v>
      </c>
      <c r="C6" s="181"/>
      <c r="D6" s="181"/>
      <c r="E6" s="193" t="s">
        <v>40</v>
      </c>
      <c r="F6" s="182"/>
      <c r="G6" s="182"/>
      <c r="H6" s="182"/>
      <c r="I6" s="182"/>
      <c r="J6" s="182"/>
      <c r="K6" s="181" t="s">
        <v>174</v>
      </c>
      <c r="L6" s="333" t="s">
        <v>59</v>
      </c>
      <c r="M6" s="333"/>
      <c r="N6" s="333"/>
      <c r="O6" s="333"/>
      <c r="P6" s="194" t="s">
        <v>166</v>
      </c>
      <c r="Q6" s="181"/>
      <c r="R6" s="181"/>
      <c r="S6" s="181" t="s">
        <v>160</v>
      </c>
    </row>
    <row r="7" spans="1:19" ht="13.5" thickBot="1">
      <c r="A7" s="70" t="s">
        <v>39</v>
      </c>
      <c r="B7" s="195" t="s">
        <v>11</v>
      </c>
      <c r="C7" s="195"/>
      <c r="D7" s="195" t="s">
        <v>11</v>
      </c>
      <c r="E7" s="196" t="s">
        <v>221</v>
      </c>
      <c r="F7" s="107" t="s">
        <v>42</v>
      </c>
      <c r="G7" s="186" t="s">
        <v>7</v>
      </c>
      <c r="H7" s="107" t="s">
        <v>219</v>
      </c>
      <c r="I7" s="107" t="s">
        <v>220</v>
      </c>
      <c r="J7" s="182"/>
      <c r="K7" s="195" t="s">
        <v>169</v>
      </c>
      <c r="L7" s="195" t="s">
        <v>94</v>
      </c>
      <c r="M7" s="195" t="s">
        <v>200</v>
      </c>
      <c r="N7" s="197" t="s">
        <v>201</v>
      </c>
      <c r="O7" s="195" t="s">
        <v>180</v>
      </c>
      <c r="P7" s="195" t="s">
        <v>173</v>
      </c>
      <c r="Q7" s="330" t="s">
        <v>9</v>
      </c>
      <c r="R7" s="330"/>
      <c r="S7" s="195" t="s">
        <v>161</v>
      </c>
    </row>
    <row r="8" spans="1:19" s="14" customFormat="1" ht="12.75">
      <c r="A8" s="187" t="s">
        <v>13</v>
      </c>
      <c r="B8" s="189">
        <f>SUM(B10:B37)</f>
        <v>4981877.89</v>
      </c>
      <c r="C8" s="191"/>
      <c r="D8" s="189">
        <f aca="true" t="shared" si="0" ref="D8:Q8">SUM(D10:D37)</f>
        <v>4419401.16</v>
      </c>
      <c r="E8" s="189">
        <f t="shared" si="0"/>
        <v>3981738.1899999995</v>
      </c>
      <c r="F8" s="189">
        <f t="shared" si="0"/>
        <v>39626.66</v>
      </c>
      <c r="G8" s="189">
        <f t="shared" si="0"/>
        <v>1362340.68</v>
      </c>
      <c r="H8" s="189">
        <f t="shared" si="0"/>
        <v>2484471.12</v>
      </c>
      <c r="I8" s="189">
        <f t="shared" si="0"/>
        <v>95299.73</v>
      </c>
      <c r="J8" s="189"/>
      <c r="K8" s="189">
        <f t="shared" si="0"/>
        <v>89301.73</v>
      </c>
      <c r="L8" s="189">
        <f t="shared" si="0"/>
        <v>234652.81999999998</v>
      </c>
      <c r="M8" s="189">
        <f t="shared" si="0"/>
        <v>79759.9</v>
      </c>
      <c r="N8" s="190">
        <f t="shared" si="0"/>
        <v>0</v>
      </c>
      <c r="O8" s="189">
        <f t="shared" si="0"/>
        <v>154892.92</v>
      </c>
      <c r="P8" s="189">
        <f t="shared" si="0"/>
        <v>109496.42</v>
      </c>
      <c r="Q8" s="189">
        <f t="shared" si="0"/>
        <v>4212</v>
      </c>
      <c r="R8" s="191"/>
      <c r="S8" s="189">
        <f>SUM(S10:S37)</f>
        <v>562476.73</v>
      </c>
    </row>
    <row r="9" spans="1:19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257"/>
      <c r="O9" s="64"/>
      <c r="P9" s="64"/>
      <c r="Q9" s="64"/>
      <c r="R9" s="64"/>
      <c r="S9" s="64"/>
    </row>
    <row r="10" spans="1:19" ht="12.75">
      <c r="A10" s="63" t="s">
        <v>14</v>
      </c>
      <c r="B10" s="60">
        <f>SUM(D10+S10)</f>
        <v>265254.07999999996</v>
      </c>
      <c r="C10" s="60"/>
      <c r="D10" s="60">
        <f>SUM(E10)+K10+L10+P10+Q10</f>
        <v>247227.52999999997</v>
      </c>
      <c r="E10" s="60">
        <f>SUM(F10:I10)</f>
        <v>222095.87</v>
      </c>
      <c r="F10" s="60">
        <v>0</v>
      </c>
      <c r="G10" s="60">
        <v>5471</v>
      </c>
      <c r="H10" s="60">
        <v>211107.27</v>
      </c>
      <c r="I10" s="60">
        <v>5517.6</v>
      </c>
      <c r="J10" s="60"/>
      <c r="K10" s="60">
        <v>7070.65</v>
      </c>
      <c r="L10" s="60">
        <f>M10+N10+O10</f>
        <v>10194.43</v>
      </c>
      <c r="M10" s="60">
        <v>0</v>
      </c>
      <c r="N10" s="60">
        <v>0</v>
      </c>
      <c r="O10" s="60">
        <v>10194.43</v>
      </c>
      <c r="P10" s="60">
        <v>7866.58</v>
      </c>
      <c r="Q10" s="60">
        <v>0</v>
      </c>
      <c r="R10" s="60">
        <v>0</v>
      </c>
      <c r="S10" s="60">
        <v>18026.55</v>
      </c>
    </row>
    <row r="11" spans="1:19" ht="12.75">
      <c r="A11" s="63" t="s">
        <v>15</v>
      </c>
      <c r="B11" s="60">
        <f>SUM(D11+S11)</f>
        <v>235692.48</v>
      </c>
      <c r="C11" s="60"/>
      <c r="D11" s="60">
        <f>SUM(E11)+K11+L11+P11+Q11</f>
        <v>209348.58000000002</v>
      </c>
      <c r="E11" s="60">
        <f>SUM(F11:I11)</f>
        <v>190038</v>
      </c>
      <c r="F11" s="59">
        <v>0</v>
      </c>
      <c r="G11" s="60">
        <v>79102</v>
      </c>
      <c r="H11" s="60">
        <v>110936</v>
      </c>
      <c r="I11" s="60">
        <v>0</v>
      </c>
      <c r="J11" s="60"/>
      <c r="K11" s="60">
        <v>2658.1</v>
      </c>
      <c r="L11" s="60">
        <f>M11+N11+O11</f>
        <v>6599.66</v>
      </c>
      <c r="M11" s="60">
        <v>0</v>
      </c>
      <c r="N11" s="60">
        <v>0</v>
      </c>
      <c r="O11" s="60">
        <v>6599.66</v>
      </c>
      <c r="P11" s="60">
        <v>10052.82</v>
      </c>
      <c r="Q11" s="60">
        <v>0</v>
      </c>
      <c r="R11" s="60"/>
      <c r="S11" s="51">
        <v>26343.9</v>
      </c>
    </row>
    <row r="12" spans="1:19" ht="12.75">
      <c r="A12" s="63" t="s">
        <v>16</v>
      </c>
      <c r="B12" s="60">
        <f>SUM(D12+S12)</f>
        <v>0</v>
      </c>
      <c r="C12" s="60"/>
      <c r="D12" s="60">
        <f>SUM(E12)+K12+L12+P12+Q12</f>
        <v>0</v>
      </c>
      <c r="E12" s="60">
        <f>SUM(F12:I12)</f>
        <v>0</v>
      </c>
      <c r="F12" s="60">
        <v>0</v>
      </c>
      <c r="G12" s="60">
        <v>0</v>
      </c>
      <c r="H12" s="60">
        <v>0</v>
      </c>
      <c r="I12" s="60">
        <v>0</v>
      </c>
      <c r="J12" s="60"/>
      <c r="K12" s="60">
        <v>0</v>
      </c>
      <c r="L12" s="60">
        <f>M12+N12+O12</f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/>
      <c r="S12" s="60">
        <v>0</v>
      </c>
    </row>
    <row r="13" spans="1:19" ht="12.75">
      <c r="A13" s="63" t="s">
        <v>162</v>
      </c>
      <c r="B13" s="60">
        <f>SUM(D13+S13)</f>
        <v>351262.28</v>
      </c>
      <c r="C13" s="60"/>
      <c r="D13" s="60">
        <f>SUM(E13)+K13+L13+P13+Q13</f>
        <v>325057</v>
      </c>
      <c r="E13" s="60">
        <f>SUM(F13:I13)</f>
        <v>311811.85</v>
      </c>
      <c r="F13" s="258">
        <v>0</v>
      </c>
      <c r="G13" s="60">
        <v>157538.63999999998</v>
      </c>
      <c r="H13" s="60">
        <v>154273.21000000002</v>
      </c>
      <c r="I13" s="60">
        <v>0</v>
      </c>
      <c r="J13" s="60"/>
      <c r="K13" s="60">
        <v>3000</v>
      </c>
      <c r="L13" s="60">
        <f>M13+N13+O13</f>
        <v>4391.33</v>
      </c>
      <c r="M13" s="60">
        <v>0</v>
      </c>
      <c r="N13" s="60">
        <v>0</v>
      </c>
      <c r="O13" s="212">
        <v>4391.33</v>
      </c>
      <c r="P13" s="60">
        <v>5853.82</v>
      </c>
      <c r="Q13" s="60">
        <v>0</v>
      </c>
      <c r="R13" s="60"/>
      <c r="S13" s="60">
        <v>26205.28</v>
      </c>
    </row>
    <row r="14" spans="1:19" ht="12.75">
      <c r="A14" s="63" t="s">
        <v>18</v>
      </c>
      <c r="B14" s="60">
        <f aca="true" t="shared" si="1" ref="B14:B37">SUM(D14+S14)</f>
        <v>398057.16000000003</v>
      </c>
      <c r="C14" s="60"/>
      <c r="D14" s="60">
        <f>SUM(E14)+K14+L14+P14+Q14</f>
        <v>352254</v>
      </c>
      <c r="E14" s="60">
        <f>SUM(F14:I14)</f>
        <v>328525.99</v>
      </c>
      <c r="F14" s="60">
        <v>0</v>
      </c>
      <c r="G14" s="92">
        <v>45179.03</v>
      </c>
      <c r="H14" s="60">
        <v>283346.96</v>
      </c>
      <c r="I14" s="60">
        <v>0</v>
      </c>
      <c r="J14" s="60"/>
      <c r="K14" s="60">
        <v>0</v>
      </c>
      <c r="L14" s="60">
        <f>M14+N14+O14</f>
        <v>15192.45</v>
      </c>
      <c r="M14" s="60">
        <v>0</v>
      </c>
      <c r="N14" s="60">
        <v>0</v>
      </c>
      <c r="O14" s="60">
        <v>15192.45</v>
      </c>
      <c r="P14" s="60">
        <v>4323.5599999999995</v>
      </c>
      <c r="Q14" s="60">
        <v>4212</v>
      </c>
      <c r="R14" s="60"/>
      <c r="S14" s="276">
        <v>45803.16</v>
      </c>
    </row>
    <row r="15" spans="1:19" ht="12.75">
      <c r="A15" s="63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12.75">
      <c r="A16" s="63" t="s">
        <v>19</v>
      </c>
      <c r="B16" s="60">
        <f t="shared" si="1"/>
        <v>0</v>
      </c>
      <c r="C16" s="60"/>
      <c r="D16" s="60">
        <f>SUM(E16)+K16+L16+P16+Q16</f>
        <v>0</v>
      </c>
      <c r="E16" s="60">
        <f>SUM(F16:I16)</f>
        <v>0</v>
      </c>
      <c r="F16" s="60">
        <v>0</v>
      </c>
      <c r="G16" s="60">
        <v>0</v>
      </c>
      <c r="H16" s="60">
        <v>0</v>
      </c>
      <c r="I16" s="60">
        <v>0</v>
      </c>
      <c r="J16" s="60"/>
      <c r="K16" s="60">
        <v>0</v>
      </c>
      <c r="L16" s="60">
        <f>M16+N16+O16</f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/>
      <c r="S16" s="60">
        <v>0</v>
      </c>
    </row>
    <row r="17" spans="1:19" ht="12.75">
      <c r="A17" s="63" t="s">
        <v>20</v>
      </c>
      <c r="B17" s="60">
        <f t="shared" si="1"/>
        <v>0</v>
      </c>
      <c r="C17" s="60"/>
      <c r="D17" s="60">
        <f>SUM(E17)+K17+L17+P17+Q17</f>
        <v>0</v>
      </c>
      <c r="E17" s="60">
        <f>SUM(F17:I17)</f>
        <v>0</v>
      </c>
      <c r="F17" s="60">
        <v>0</v>
      </c>
      <c r="G17" s="92">
        <v>0</v>
      </c>
      <c r="H17" s="60">
        <v>0</v>
      </c>
      <c r="I17" s="60">
        <v>0</v>
      </c>
      <c r="J17" s="60"/>
      <c r="K17" s="60">
        <v>0</v>
      </c>
      <c r="L17" s="60">
        <f>M17+N17+O17</f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/>
      <c r="S17" s="60">
        <v>0</v>
      </c>
    </row>
    <row r="18" spans="1:19" ht="12.75">
      <c r="A18" s="63" t="s">
        <v>21</v>
      </c>
      <c r="B18" s="60">
        <f t="shared" si="1"/>
        <v>0</v>
      </c>
      <c r="C18" s="60"/>
      <c r="D18" s="60">
        <f>SUM(E18)+K18+L18+P18+Q18</f>
        <v>0</v>
      </c>
      <c r="E18" s="60">
        <f>SUM(F18:I18)</f>
        <v>0</v>
      </c>
      <c r="F18" s="60">
        <v>0</v>
      </c>
      <c r="G18" s="60">
        <v>0</v>
      </c>
      <c r="H18" s="60">
        <v>0</v>
      </c>
      <c r="I18" s="60">
        <v>0</v>
      </c>
      <c r="J18" s="60"/>
      <c r="K18" s="60">
        <v>0</v>
      </c>
      <c r="L18" s="60">
        <f>M18+N18+O18</f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/>
      <c r="S18" s="60">
        <v>0</v>
      </c>
    </row>
    <row r="19" spans="1:19" ht="12.75">
      <c r="A19" s="63" t="s">
        <v>22</v>
      </c>
      <c r="B19" s="60">
        <f t="shared" si="1"/>
        <v>743615.8899999999</v>
      </c>
      <c r="C19" s="60"/>
      <c r="D19" s="60">
        <f>SUM(E19)+K19+L19+P19+Q19</f>
        <v>669091.3799999999</v>
      </c>
      <c r="E19" s="60">
        <f>SUM(F19:I19)</f>
        <v>622694.95</v>
      </c>
      <c r="F19" s="60">
        <v>0</v>
      </c>
      <c r="G19" s="60">
        <v>359589.7</v>
      </c>
      <c r="H19" s="60">
        <v>263105.25</v>
      </c>
      <c r="I19" s="60">
        <v>0</v>
      </c>
      <c r="J19" s="60"/>
      <c r="K19" s="51">
        <v>520</v>
      </c>
      <c r="L19" s="60">
        <f>M19+N19+O19</f>
        <v>43273.979999999996</v>
      </c>
      <c r="M19" s="60">
        <v>3230.13</v>
      </c>
      <c r="N19" s="60">
        <v>0</v>
      </c>
      <c r="O19" s="60">
        <v>40043.85</v>
      </c>
      <c r="P19" s="60">
        <v>2602.45</v>
      </c>
      <c r="Q19" s="60">
        <v>0</v>
      </c>
      <c r="R19" s="60"/>
      <c r="S19" s="60">
        <v>74524.51</v>
      </c>
    </row>
    <row r="20" spans="1:21" ht="12.75">
      <c r="A20" s="63" t="s">
        <v>23</v>
      </c>
      <c r="B20" s="60">
        <f t="shared" si="1"/>
        <v>53328</v>
      </c>
      <c r="C20" s="60"/>
      <c r="D20" s="60">
        <f>SUM(E20)+K20+L20+P20+Q20</f>
        <v>53328</v>
      </c>
      <c r="E20" s="60">
        <f>SUM(F20:I20)</f>
        <v>53253</v>
      </c>
      <c r="F20" s="60">
        <v>0</v>
      </c>
      <c r="G20" s="60">
        <v>0</v>
      </c>
      <c r="H20" s="60">
        <v>53253</v>
      </c>
      <c r="I20" s="60">
        <v>0</v>
      </c>
      <c r="J20" s="60"/>
      <c r="K20" s="60">
        <v>0</v>
      </c>
      <c r="L20" s="60">
        <f>M20+N20+O20</f>
        <v>75</v>
      </c>
      <c r="M20" s="60">
        <v>0</v>
      </c>
      <c r="N20" s="60">
        <v>0</v>
      </c>
      <c r="O20" s="60">
        <v>75</v>
      </c>
      <c r="P20" s="60">
        <v>0</v>
      </c>
      <c r="Q20" s="60">
        <v>0</v>
      </c>
      <c r="R20" s="60"/>
      <c r="S20" s="60">
        <v>0</v>
      </c>
      <c r="U20" s="81"/>
    </row>
    <row r="21" spans="1:19" ht="12.75">
      <c r="A21" s="63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1"/>
      <c r="Q21" s="60"/>
      <c r="R21" s="60"/>
      <c r="S21" s="60"/>
    </row>
    <row r="22" spans="1:19" ht="12.75">
      <c r="A22" s="63" t="s">
        <v>24</v>
      </c>
      <c r="B22" s="60">
        <f>SUM(D22+S22)</f>
        <v>1309284.9500000002</v>
      </c>
      <c r="C22" s="60"/>
      <c r="D22" s="60">
        <f>SUM(E22)+K22+L22+P22+Q22</f>
        <v>1186166.85</v>
      </c>
      <c r="E22" s="60">
        <f>SUM(F22:I22)</f>
        <v>1021249.99</v>
      </c>
      <c r="F22" s="60">
        <v>39626.66</v>
      </c>
      <c r="G22" s="60">
        <v>15516.75</v>
      </c>
      <c r="H22" s="60">
        <v>914423.44</v>
      </c>
      <c r="I22" s="60">
        <v>51683.14</v>
      </c>
      <c r="J22" s="60"/>
      <c r="K22" s="51">
        <v>64392.75</v>
      </c>
      <c r="L22" s="60">
        <f>M22+N22+O22</f>
        <v>92955.74999999999</v>
      </c>
      <c r="M22" s="60">
        <v>76529.76999999999</v>
      </c>
      <c r="N22" s="60">
        <v>0</v>
      </c>
      <c r="O22" s="60">
        <v>16425.98</v>
      </c>
      <c r="P22" s="51">
        <v>7568.360000000001</v>
      </c>
      <c r="Q22" s="60">
        <v>0</v>
      </c>
      <c r="R22" s="60"/>
      <c r="S22" s="60">
        <v>123118.09999999999</v>
      </c>
    </row>
    <row r="23" spans="1:19" ht="12.75">
      <c r="A23" s="63" t="s">
        <v>25</v>
      </c>
      <c r="B23" s="60">
        <f t="shared" si="1"/>
        <v>0</v>
      </c>
      <c r="C23" s="60"/>
      <c r="D23" s="60">
        <f>SUM(E23)+K23+L23+P23+Q23</f>
        <v>0</v>
      </c>
      <c r="E23" s="60">
        <f>SUM(F23:I23)</f>
        <v>0</v>
      </c>
      <c r="F23" s="60">
        <v>0</v>
      </c>
      <c r="G23" s="60">
        <v>0</v>
      </c>
      <c r="H23" s="60">
        <v>0</v>
      </c>
      <c r="I23" s="60">
        <v>0</v>
      </c>
      <c r="J23" s="60"/>
      <c r="K23" s="60">
        <v>0</v>
      </c>
      <c r="L23" s="60">
        <f>M23+N23+O23</f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/>
      <c r="S23" s="60">
        <v>0</v>
      </c>
    </row>
    <row r="24" spans="1:19" ht="12.75">
      <c r="A24" s="63" t="s">
        <v>26</v>
      </c>
      <c r="B24" s="60">
        <f t="shared" si="1"/>
        <v>0</v>
      </c>
      <c r="C24" s="60"/>
      <c r="D24" s="60">
        <f>SUM(E24)+K24+L24+P24+Q24</f>
        <v>0</v>
      </c>
      <c r="E24" s="60">
        <f>SUM(F24:I24)</f>
        <v>0</v>
      </c>
      <c r="F24" s="60">
        <v>0</v>
      </c>
      <c r="G24" s="60">
        <v>0</v>
      </c>
      <c r="H24" s="60">
        <v>0</v>
      </c>
      <c r="I24" s="60">
        <v>0</v>
      </c>
      <c r="J24" s="60"/>
      <c r="K24" s="60">
        <v>0</v>
      </c>
      <c r="L24" s="60">
        <f>M24+N24+O24</f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/>
      <c r="S24" s="60">
        <v>0</v>
      </c>
    </row>
    <row r="25" spans="1:19" ht="12.75">
      <c r="A25" s="63" t="s">
        <v>27</v>
      </c>
      <c r="B25" s="60">
        <f t="shared" si="1"/>
        <v>0</v>
      </c>
      <c r="C25" s="60"/>
      <c r="D25" s="60">
        <f>SUM(E25)+K25+L25+P25+Q25</f>
        <v>0</v>
      </c>
      <c r="E25" s="60">
        <f>SUM(F25:I25)</f>
        <v>0</v>
      </c>
      <c r="F25" s="60">
        <v>0</v>
      </c>
      <c r="G25" s="60">
        <v>0</v>
      </c>
      <c r="H25" s="60">
        <v>0</v>
      </c>
      <c r="I25" s="60">
        <v>0</v>
      </c>
      <c r="J25" s="60"/>
      <c r="K25" s="60">
        <v>0</v>
      </c>
      <c r="L25" s="60">
        <f>M25+N25+O25</f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/>
      <c r="S25" s="60">
        <v>0</v>
      </c>
    </row>
    <row r="26" spans="1:19" ht="12.75">
      <c r="A26" s="63" t="s">
        <v>28</v>
      </c>
      <c r="B26" s="60">
        <f t="shared" si="1"/>
        <v>0</v>
      </c>
      <c r="C26" s="60"/>
      <c r="D26" s="60">
        <f>SUM(E26)+K26+L26+P26+Q26</f>
        <v>0</v>
      </c>
      <c r="E26" s="60">
        <f>SUM(F26:I26)</f>
        <v>0</v>
      </c>
      <c r="F26" s="60">
        <v>0</v>
      </c>
      <c r="G26" s="60">
        <v>0</v>
      </c>
      <c r="H26" s="60">
        <v>0</v>
      </c>
      <c r="I26" s="60">
        <v>0</v>
      </c>
      <c r="J26" s="60"/>
      <c r="K26" s="51">
        <v>0</v>
      </c>
      <c r="L26" s="60">
        <f>M26+N26+O26</f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/>
      <c r="S26" s="60">
        <v>0</v>
      </c>
    </row>
    <row r="27" spans="1:19" ht="12.75">
      <c r="A27" s="6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21" ht="12.75">
      <c r="A28" s="63" t="s">
        <v>148</v>
      </c>
      <c r="B28" s="60">
        <f t="shared" si="1"/>
        <v>0</v>
      </c>
      <c r="C28" s="60"/>
      <c r="D28" s="60">
        <f>SUM(E28)+K28+L28+P28+Q28</f>
        <v>0</v>
      </c>
      <c r="E28" s="60">
        <f>SUM(F28:I28)</f>
        <v>0</v>
      </c>
      <c r="F28" s="60">
        <v>0</v>
      </c>
      <c r="G28" s="60">
        <v>0</v>
      </c>
      <c r="H28" s="60">
        <v>0</v>
      </c>
      <c r="I28" s="60">
        <v>0</v>
      </c>
      <c r="J28" s="60"/>
      <c r="K28" s="60">
        <v>0</v>
      </c>
      <c r="L28" s="60">
        <f>M28+N28+O28</f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/>
      <c r="S28" s="60">
        <v>0</v>
      </c>
      <c r="U28" s="98"/>
    </row>
    <row r="29" spans="1:19" ht="12.75">
      <c r="A29" s="63" t="s">
        <v>29</v>
      </c>
      <c r="B29" s="60">
        <f t="shared" si="1"/>
        <v>0</v>
      </c>
      <c r="C29" s="60"/>
      <c r="D29" s="60">
        <f>SUM(E29)+K29+L29+P29+Q29</f>
        <v>0</v>
      </c>
      <c r="E29" s="60">
        <f>SUM(F29:I29)</f>
        <v>0</v>
      </c>
      <c r="F29" s="60">
        <v>0</v>
      </c>
      <c r="G29" s="60">
        <v>0</v>
      </c>
      <c r="H29" s="60">
        <v>0</v>
      </c>
      <c r="I29" s="60">
        <v>0</v>
      </c>
      <c r="J29" s="60"/>
      <c r="K29" s="60">
        <v>0</v>
      </c>
      <c r="L29" s="60">
        <f>M29+N29+O29</f>
        <v>0</v>
      </c>
      <c r="M29" s="60">
        <v>0</v>
      </c>
      <c r="N29" s="60">
        <v>0</v>
      </c>
      <c r="O29" s="60">
        <v>0</v>
      </c>
      <c r="P29" s="60">
        <v>0</v>
      </c>
      <c r="Q29" s="51">
        <v>0</v>
      </c>
      <c r="R29" s="60"/>
      <c r="S29" s="60">
        <v>0</v>
      </c>
    </row>
    <row r="30" spans="1:19" ht="12.75">
      <c r="A30" s="63" t="s">
        <v>30</v>
      </c>
      <c r="B30" s="60">
        <f t="shared" si="1"/>
        <v>192868.72999999998</v>
      </c>
      <c r="C30" s="60"/>
      <c r="D30" s="60">
        <f>SUM(E30)+K30+L30+P30+Q30</f>
        <v>169277.09999999998</v>
      </c>
      <c r="E30" s="60">
        <f>SUM(F30:I30)</f>
        <v>159653.21</v>
      </c>
      <c r="F30" s="60">
        <v>0</v>
      </c>
      <c r="G30" s="60">
        <v>93944.20999999999</v>
      </c>
      <c r="H30" s="60">
        <v>65709</v>
      </c>
      <c r="I30" s="60">
        <v>0</v>
      </c>
      <c r="J30" s="60"/>
      <c r="K30" s="60">
        <v>0</v>
      </c>
      <c r="L30" s="60">
        <f>M30+N30+O30</f>
        <v>5555.05</v>
      </c>
      <c r="M30" s="60">
        <v>0</v>
      </c>
      <c r="N30" s="60">
        <v>0</v>
      </c>
      <c r="O30" s="60">
        <v>5555.05</v>
      </c>
      <c r="P30" s="60">
        <v>4068.84</v>
      </c>
      <c r="Q30" s="60">
        <v>0</v>
      </c>
      <c r="R30" s="60"/>
      <c r="S30" s="60">
        <v>23591.630000000005</v>
      </c>
    </row>
    <row r="31" spans="1:19" ht="12.75">
      <c r="A31" s="63" t="s">
        <v>31</v>
      </c>
      <c r="B31" s="60">
        <f t="shared" si="1"/>
        <v>377632.48</v>
      </c>
      <c r="C31" s="60"/>
      <c r="D31" s="60">
        <f>SUM(E31)+K31+L31+P31+Q31</f>
        <v>305042.69</v>
      </c>
      <c r="E31" s="60">
        <f>SUM(F31:I31)</f>
        <v>248172.9</v>
      </c>
      <c r="F31" s="60">
        <v>0</v>
      </c>
      <c r="G31" s="60">
        <v>248172.9</v>
      </c>
      <c r="H31" s="60">
        <v>0</v>
      </c>
      <c r="I31" s="60">
        <v>0</v>
      </c>
      <c r="J31" s="60"/>
      <c r="K31" s="60">
        <v>75</v>
      </c>
      <c r="L31" s="60">
        <f>M31+N31+O31</f>
        <v>19827.62</v>
      </c>
      <c r="M31" s="60">
        <v>0</v>
      </c>
      <c r="N31" s="60">
        <v>0</v>
      </c>
      <c r="O31" s="60">
        <v>19827.62</v>
      </c>
      <c r="P31" s="246">
        <v>36967.17</v>
      </c>
      <c r="Q31" s="246">
        <v>0</v>
      </c>
      <c r="R31" s="60"/>
      <c r="S31" s="60">
        <v>72589.79</v>
      </c>
    </row>
    <row r="32" spans="1:19" s="98" customFormat="1" ht="12.75">
      <c r="A32" s="63" t="s">
        <v>32</v>
      </c>
      <c r="B32" s="60">
        <f t="shared" si="1"/>
        <v>265525.38</v>
      </c>
      <c r="C32" s="60"/>
      <c r="D32" s="60">
        <f>SUM(E32)+K32+L32+P32+Q32</f>
        <v>239027.44</v>
      </c>
      <c r="E32" s="60">
        <f>SUM(F32:I32)</f>
        <v>206975.44</v>
      </c>
      <c r="F32" s="60">
        <v>0</v>
      </c>
      <c r="G32" s="60">
        <v>206975.44</v>
      </c>
      <c r="H32" s="60">
        <v>0</v>
      </c>
      <c r="I32" s="60">
        <v>0</v>
      </c>
      <c r="J32" s="60"/>
      <c r="K32" s="60">
        <v>1865</v>
      </c>
      <c r="L32" s="60">
        <f>M32+N32+O32</f>
        <v>5645.379999999999</v>
      </c>
      <c r="M32" s="60">
        <v>0</v>
      </c>
      <c r="N32" s="60">
        <v>0</v>
      </c>
      <c r="O32" s="60">
        <v>5645.379999999999</v>
      </c>
      <c r="P32" s="60">
        <v>24541.620000000003</v>
      </c>
      <c r="Q32" s="60">
        <v>0</v>
      </c>
      <c r="R32" s="60"/>
      <c r="S32" s="60">
        <v>26497.940000000002</v>
      </c>
    </row>
    <row r="33" spans="1:19" ht="12.75">
      <c r="A33" s="6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2.75">
      <c r="A34" s="63" t="s">
        <v>33</v>
      </c>
      <c r="B34" s="60">
        <f t="shared" si="1"/>
        <v>0</v>
      </c>
      <c r="C34" s="60"/>
      <c r="D34" s="60">
        <f>SUM(E34)+K34+L34+P34+Q34</f>
        <v>0</v>
      </c>
      <c r="E34" s="60">
        <f>SUM(F34:I34)</f>
        <v>0</v>
      </c>
      <c r="F34" s="60">
        <v>0</v>
      </c>
      <c r="G34" s="60">
        <v>0</v>
      </c>
      <c r="H34" s="60">
        <v>0</v>
      </c>
      <c r="I34" s="60">
        <v>0</v>
      </c>
      <c r="J34" s="60"/>
      <c r="K34" s="51">
        <v>0</v>
      </c>
      <c r="L34" s="60">
        <f>M34+N34+O34</f>
        <v>0</v>
      </c>
      <c r="M34" s="60">
        <v>0</v>
      </c>
      <c r="N34" s="60">
        <v>0</v>
      </c>
      <c r="O34" s="51">
        <v>0</v>
      </c>
      <c r="P34" s="60">
        <v>0</v>
      </c>
      <c r="Q34" s="60">
        <v>0</v>
      </c>
      <c r="R34" s="60"/>
      <c r="S34" s="259">
        <v>0</v>
      </c>
    </row>
    <row r="35" spans="1:19" ht="12.75">
      <c r="A35" s="63" t="s">
        <v>34</v>
      </c>
      <c r="B35" s="60">
        <f t="shared" si="1"/>
        <v>0</v>
      </c>
      <c r="C35" s="60"/>
      <c r="D35" s="60">
        <f>SUM(E35)+K35+L35+P35+Q35</f>
        <v>0</v>
      </c>
      <c r="E35" s="60">
        <f>SUM(F35:I35)</f>
        <v>0</v>
      </c>
      <c r="F35" s="60">
        <v>0</v>
      </c>
      <c r="G35" s="60">
        <v>0</v>
      </c>
      <c r="H35" s="60">
        <v>0</v>
      </c>
      <c r="I35" s="60">
        <v>0</v>
      </c>
      <c r="J35" s="60"/>
      <c r="K35" s="60">
        <v>0</v>
      </c>
      <c r="L35" s="60">
        <f>M35+N35+O35</f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/>
      <c r="S35" s="60">
        <v>0</v>
      </c>
    </row>
    <row r="36" spans="1:19" ht="12.75">
      <c r="A36" s="63" t="s">
        <v>35</v>
      </c>
      <c r="B36" s="60">
        <f t="shared" si="1"/>
        <v>485376.72</v>
      </c>
      <c r="C36" s="60"/>
      <c r="D36" s="60">
        <f>SUM(E36)+K36+L36+P36+Q36</f>
        <v>397075.97</v>
      </c>
      <c r="E36" s="60">
        <f>SUM(F36:I36)</f>
        <v>373082.86</v>
      </c>
      <c r="F36" s="60">
        <v>0</v>
      </c>
      <c r="G36" s="60">
        <v>0</v>
      </c>
      <c r="H36" s="60">
        <v>334983.87</v>
      </c>
      <c r="I36" s="60">
        <v>38098.99</v>
      </c>
      <c r="J36" s="60"/>
      <c r="K36" s="60">
        <v>3867</v>
      </c>
      <c r="L36" s="60">
        <f>M36+N36+O36</f>
        <v>16284.499999999998</v>
      </c>
      <c r="M36" s="60">
        <v>0</v>
      </c>
      <c r="N36" s="60">
        <v>0</v>
      </c>
      <c r="O36" s="60">
        <v>16284.499999999998</v>
      </c>
      <c r="P36" s="60">
        <v>3841.61</v>
      </c>
      <c r="Q36" s="60">
        <v>0</v>
      </c>
      <c r="R36" s="60"/>
      <c r="S36" s="60">
        <v>88300.75000000001</v>
      </c>
    </row>
    <row r="37" spans="1:19" ht="13.5" thickBot="1">
      <c r="A37" s="198" t="s">
        <v>36</v>
      </c>
      <c r="B37" s="119">
        <f t="shared" si="1"/>
        <v>303979.74000000005</v>
      </c>
      <c r="C37" s="119"/>
      <c r="D37" s="119">
        <f>SUM(E37)+K37+L37+P37+Q37</f>
        <v>266504.62000000005</v>
      </c>
      <c r="E37" s="119">
        <f>SUM(F37:I37)</f>
        <v>244184.13</v>
      </c>
      <c r="F37" s="119">
        <v>0</v>
      </c>
      <c r="G37" s="119">
        <v>150851.01</v>
      </c>
      <c r="H37" s="119">
        <v>93333.12</v>
      </c>
      <c r="I37" s="119">
        <v>0</v>
      </c>
      <c r="J37" s="119"/>
      <c r="K37" s="119">
        <v>5853.23</v>
      </c>
      <c r="L37" s="119">
        <f>M37+N37+O37</f>
        <v>14657.670000000004</v>
      </c>
      <c r="M37" s="119">
        <v>0</v>
      </c>
      <c r="N37" s="119">
        <v>0</v>
      </c>
      <c r="O37" s="119">
        <v>14657.670000000004</v>
      </c>
      <c r="P37" s="119">
        <v>1809.59</v>
      </c>
      <c r="Q37" s="119">
        <v>0</v>
      </c>
      <c r="R37" s="119"/>
      <c r="S37" s="119">
        <v>37475.12</v>
      </c>
    </row>
    <row r="38" spans="2:19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9" t="s">
        <v>163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2.75">
      <c r="A40" s="39" t="s">
        <v>164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/>
      <c r="R42"/>
      <c r="S42"/>
    </row>
    <row r="43" spans="2:19" ht="12.75">
      <c r="B43" s="157"/>
      <c r="C43" s="157"/>
      <c r="Q43"/>
      <c r="R43"/>
      <c r="S43"/>
    </row>
    <row r="44" spans="2:19" ht="12.75">
      <c r="B44" s="157"/>
      <c r="C44" s="157"/>
      <c r="Q44"/>
      <c r="R44"/>
      <c r="S44"/>
    </row>
    <row r="45" spans="2:19" ht="12.75">
      <c r="B45" s="157"/>
      <c r="C45" s="157"/>
      <c r="Q45"/>
      <c r="R45"/>
      <c r="S45"/>
    </row>
    <row r="46" spans="2:19" ht="12.75">
      <c r="B46" s="157"/>
      <c r="C46" s="157"/>
      <c r="Q46"/>
      <c r="R46"/>
      <c r="S46"/>
    </row>
    <row r="47" spans="2:19" ht="12.75">
      <c r="B47" s="157"/>
      <c r="C47" s="157"/>
      <c r="Q47"/>
      <c r="R47"/>
      <c r="S47"/>
    </row>
    <row r="48" spans="2:19" ht="12.75">
      <c r="B48" s="157"/>
      <c r="C48" s="157"/>
      <c r="Q48"/>
      <c r="R48"/>
      <c r="S48"/>
    </row>
    <row r="49" spans="2:19" ht="12.75">
      <c r="B49" s="157"/>
      <c r="C49" s="157"/>
      <c r="Q49"/>
      <c r="R49"/>
      <c r="S49"/>
    </row>
    <row r="50" spans="2:19" ht="12.75">
      <c r="B50" s="157"/>
      <c r="C50" s="157"/>
      <c r="Q50"/>
      <c r="R50"/>
      <c r="S50"/>
    </row>
    <row r="51" spans="2:19" ht="12.75">
      <c r="B51" s="157"/>
      <c r="C51" s="157"/>
      <c r="Q51"/>
      <c r="R51"/>
      <c r="S51"/>
    </row>
    <row r="52" spans="2:19" ht="12.75">
      <c r="B52" s="157"/>
      <c r="C52" s="157"/>
      <c r="Q52"/>
      <c r="R52"/>
      <c r="S52"/>
    </row>
    <row r="53" spans="2:19" ht="12.75">
      <c r="B53" s="157"/>
      <c r="C53" s="157"/>
      <c r="Q53"/>
      <c r="R53"/>
      <c r="S53"/>
    </row>
    <row r="54" spans="2:19" ht="12.75">
      <c r="B54" s="157"/>
      <c r="C54" s="157"/>
      <c r="Q54"/>
      <c r="R54"/>
      <c r="S54"/>
    </row>
    <row r="55" spans="2:19" ht="12.75">
      <c r="B55" s="157"/>
      <c r="C55" s="157"/>
      <c r="Q55"/>
      <c r="R55"/>
      <c r="S55"/>
    </row>
    <row r="56" spans="2:19" ht="12.75">
      <c r="B56" s="157"/>
      <c r="C56" s="157"/>
      <c r="Q56"/>
      <c r="R56"/>
      <c r="S56"/>
    </row>
    <row r="57" spans="2:19" ht="12.75">
      <c r="B57" s="157"/>
      <c r="C57" s="157"/>
      <c r="Q57"/>
      <c r="R57"/>
      <c r="S57"/>
    </row>
    <row r="58" spans="2:19" ht="12.75">
      <c r="B58" s="157"/>
      <c r="C58" s="157"/>
      <c r="Q58"/>
      <c r="R58"/>
      <c r="S58"/>
    </row>
    <row r="59" spans="2:19" ht="12.75">
      <c r="B59" s="157"/>
      <c r="C59" s="157"/>
      <c r="Q59"/>
      <c r="R59"/>
      <c r="S59"/>
    </row>
  </sheetData>
  <sheetProtection password="CAF5" sheet="1"/>
  <mergeCells count="5">
    <mergeCell ref="Q7:R7"/>
    <mergeCell ref="A1:S1"/>
    <mergeCell ref="A3:S3"/>
    <mergeCell ref="D5:Q5"/>
    <mergeCell ref="L6:O6"/>
  </mergeCells>
  <printOptions horizontalCentered="1"/>
  <pageMargins left="0.5" right="0.41" top="0.87" bottom="0.88" header="0.67" footer="0.5"/>
  <pageSetup fitToHeight="1" fitToWidth="1" horizontalDpi="600" verticalDpi="600" orientation="landscape" scale="64" r:id="rId1"/>
  <headerFooter scaleWithDoc="0" alignWithMargins="0">
    <oddHeader>&amp;R
</oddHeader>
    <oddFooter>&amp;L&amp;"Arial,Italic"MSDE - LFRO  10 / 2011&amp;C&amp;"Arial,Regular"- 7 -&amp;R&amp;"Arial,Italic"Selected Financial Data - 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0"/>
  <sheetViews>
    <sheetView zoomScalePageLayoutView="0" workbookViewId="0" topLeftCell="G1">
      <pane ySplit="8" topLeftCell="A30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13.8515625" style="157" customWidth="1"/>
    <col min="2" max="2" width="15.7109375" style="248" customWidth="1"/>
    <col min="3" max="3" width="15.8515625" style="248" customWidth="1"/>
    <col min="4" max="4" width="14.8515625" style="248" customWidth="1"/>
    <col min="5" max="5" width="14.00390625" style="248" customWidth="1"/>
    <col min="6" max="6" width="13.421875" style="248" bestFit="1" customWidth="1"/>
    <col min="7" max="7" width="14.140625" style="248" customWidth="1"/>
    <col min="8" max="9" width="14.8515625" style="248" customWidth="1"/>
    <col min="10" max="10" width="14.421875" style="248" customWidth="1"/>
    <col min="11" max="11" width="10.00390625" style="248" customWidth="1"/>
    <col min="12" max="12" width="14.00390625" style="248" customWidth="1"/>
    <col min="13" max="13" width="16.8515625" style="248" customWidth="1"/>
    <col min="14" max="14" width="12.57421875" style="248" customWidth="1"/>
    <col min="15" max="15" width="13.8515625" style="248" customWidth="1"/>
    <col min="16" max="16" width="13.28125" style="248" customWidth="1"/>
    <col min="17" max="17" width="12.8515625" style="248" bestFit="1" customWidth="1"/>
    <col min="18" max="18" width="4.140625" style="157" customWidth="1"/>
    <col min="19" max="19" width="22.28125" style="157" bestFit="1" customWidth="1"/>
    <col min="20" max="20" width="3.57421875" style="0" customWidth="1"/>
  </cols>
  <sheetData>
    <row r="1" spans="1:17" ht="12.75">
      <c r="A1" s="331" t="s">
        <v>135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12.75">
      <c r="A2" s="39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331" t="s">
        <v>278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9" ht="13.5" thickBot="1">
      <c r="A4" s="5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145">
        <v>40786</v>
      </c>
    </row>
    <row r="5" spans="1:17" ht="13.5" thickTop="1">
      <c r="A5" s="52"/>
      <c r="B5" s="21"/>
      <c r="C5" s="336" t="s">
        <v>43</v>
      </c>
      <c r="D5" s="336"/>
      <c r="E5" s="336"/>
      <c r="F5" s="336"/>
      <c r="G5" s="336"/>
      <c r="H5" s="22"/>
      <c r="I5" s="301" t="s">
        <v>59</v>
      </c>
      <c r="J5" s="301"/>
      <c r="K5" s="301"/>
      <c r="L5" s="301"/>
      <c r="M5" s="22"/>
      <c r="N5" s="22"/>
      <c r="O5" s="301" t="s">
        <v>10</v>
      </c>
      <c r="P5" s="301"/>
      <c r="Q5" s="301"/>
    </row>
    <row r="6" spans="1:41" ht="12.75">
      <c r="A6" s="46" t="s">
        <v>37</v>
      </c>
      <c r="B6" s="21" t="s">
        <v>11</v>
      </c>
      <c r="C6" s="21" t="s">
        <v>11</v>
      </c>
      <c r="D6" s="21"/>
      <c r="E6" s="21"/>
      <c r="F6" s="21"/>
      <c r="G6" s="313" t="s">
        <v>263</v>
      </c>
      <c r="H6" s="21"/>
      <c r="I6" s="21" t="s">
        <v>11</v>
      </c>
      <c r="J6" s="21"/>
      <c r="K6" s="21"/>
      <c r="L6" s="334" t="s">
        <v>227</v>
      </c>
      <c r="M6" s="21"/>
      <c r="N6" s="21"/>
      <c r="O6" s="21"/>
      <c r="P6" s="21"/>
      <c r="Q6" s="21"/>
      <c r="R6" s="272"/>
      <c r="S6" s="144" t="s">
        <v>240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6" t="s">
        <v>38</v>
      </c>
      <c r="B7" s="25" t="s">
        <v>63</v>
      </c>
      <c r="C7" s="21" t="s">
        <v>58</v>
      </c>
      <c r="D7" s="21"/>
      <c r="E7" s="21"/>
      <c r="F7" s="21"/>
      <c r="G7" s="335"/>
      <c r="H7" s="21" t="s">
        <v>3</v>
      </c>
      <c r="I7" s="25" t="s">
        <v>150</v>
      </c>
      <c r="J7" s="25" t="s">
        <v>61</v>
      </c>
      <c r="K7" s="25" t="s">
        <v>49</v>
      </c>
      <c r="L7" s="335"/>
      <c r="M7" s="25" t="s">
        <v>7</v>
      </c>
      <c r="N7" s="25"/>
      <c r="O7" s="25" t="s">
        <v>55</v>
      </c>
      <c r="P7" s="313" t="s">
        <v>222</v>
      </c>
      <c r="Q7" s="25"/>
      <c r="R7" s="272"/>
      <c r="S7" s="144" t="s">
        <v>259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thickBot="1">
      <c r="A8" s="48" t="s">
        <v>39</v>
      </c>
      <c r="B8" s="30" t="s">
        <v>120</v>
      </c>
      <c r="C8" s="30" t="s">
        <v>41</v>
      </c>
      <c r="D8" s="30" t="s">
        <v>42</v>
      </c>
      <c r="E8" s="30" t="s">
        <v>7</v>
      </c>
      <c r="F8" s="30" t="s">
        <v>219</v>
      </c>
      <c r="G8" s="314"/>
      <c r="H8" s="30" t="s">
        <v>4</v>
      </c>
      <c r="I8" s="30" t="s">
        <v>6</v>
      </c>
      <c r="J8" s="30" t="s">
        <v>62</v>
      </c>
      <c r="K8" s="30" t="s">
        <v>50</v>
      </c>
      <c r="L8" s="314"/>
      <c r="M8" s="30" t="s">
        <v>8</v>
      </c>
      <c r="N8" s="30" t="s">
        <v>9</v>
      </c>
      <c r="O8" s="30" t="s">
        <v>56</v>
      </c>
      <c r="P8" s="314"/>
      <c r="Q8" s="30" t="s">
        <v>7</v>
      </c>
      <c r="R8" s="272"/>
      <c r="S8" s="144" t="s">
        <v>232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19" s="10" customFormat="1" ht="12.75">
      <c r="A9" s="67" t="s">
        <v>13</v>
      </c>
      <c r="B9" s="38">
        <f aca="true" t="shared" si="0" ref="B9:H9">SUM(B11:B38)</f>
        <v>1495579545.9299998</v>
      </c>
      <c r="C9" s="38">
        <f t="shared" si="0"/>
        <v>1117061686.8599997</v>
      </c>
      <c r="D9" s="38">
        <f t="shared" si="0"/>
        <v>30748827.430000003</v>
      </c>
      <c r="E9" s="38">
        <f t="shared" si="0"/>
        <v>271250591.16999996</v>
      </c>
      <c r="F9" s="38">
        <f t="shared" si="0"/>
        <v>641146391.5599998</v>
      </c>
      <c r="G9" s="38">
        <f t="shared" si="0"/>
        <v>173915876.70000005</v>
      </c>
      <c r="H9" s="38">
        <f t="shared" si="0"/>
        <v>74932566.36</v>
      </c>
      <c r="I9" s="38">
        <f aca="true" t="shared" si="1" ref="I9:P9">SUM(I11:I38)</f>
        <v>24345666.510000005</v>
      </c>
      <c r="J9" s="38">
        <f>SUM(J11:J38)</f>
        <v>820644.6600000001</v>
      </c>
      <c r="K9" s="38">
        <f t="shared" si="1"/>
        <v>74098.94</v>
      </c>
      <c r="L9" s="38">
        <f t="shared" si="1"/>
        <v>23450922.91</v>
      </c>
      <c r="M9" s="38">
        <f t="shared" si="1"/>
        <v>7950573.460000001</v>
      </c>
      <c r="N9" s="38">
        <f t="shared" si="1"/>
        <v>10061423.499999994</v>
      </c>
      <c r="O9" s="38">
        <f t="shared" si="1"/>
        <v>1394987.17</v>
      </c>
      <c r="P9" s="38">
        <f t="shared" si="1"/>
        <v>261227629.23999995</v>
      </c>
      <c r="Q9" s="38">
        <f>SUM(Q11:Q38)</f>
        <v>0</v>
      </c>
      <c r="R9" s="273"/>
      <c r="S9" s="38">
        <f>SUM(S11:S38)</f>
        <v>1224290493.19</v>
      </c>
    </row>
    <row r="10" spans="1:17" ht="12.75">
      <c r="A10" s="4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9" ht="12.75">
      <c r="A11" s="46" t="s">
        <v>14</v>
      </c>
      <c r="B11" s="60">
        <f>+C11+H11+I11+M11+N11+Q11+P11</f>
        <v>16829781.1</v>
      </c>
      <c r="C11" s="60">
        <f>D11+E11+F11+G11</f>
        <v>11408812.73</v>
      </c>
      <c r="D11" s="60">
        <v>292492.95999999996</v>
      </c>
      <c r="E11" s="60">
        <v>1288832.8</v>
      </c>
      <c r="F11" s="60">
        <v>7601365.19</v>
      </c>
      <c r="G11" s="60">
        <v>2226121.78</v>
      </c>
      <c r="H11" s="51">
        <v>1635795.12</v>
      </c>
      <c r="I11" s="60">
        <f>J11+K11+L11</f>
        <v>503266.56</v>
      </c>
      <c r="J11" s="60">
        <v>0</v>
      </c>
      <c r="K11" s="60">
        <v>0</v>
      </c>
      <c r="L11" s="60">
        <v>503266.56</v>
      </c>
      <c r="M11" s="289">
        <v>210647.60000000003</v>
      </c>
      <c r="N11" s="60">
        <v>132277.41</v>
      </c>
      <c r="O11" s="60">
        <v>1425</v>
      </c>
      <c r="P11" s="60">
        <v>2938981.68</v>
      </c>
      <c r="Q11" s="60">
        <v>0</v>
      </c>
      <c r="S11" s="274">
        <f>B11-N11-P11-Q11</f>
        <v>13758522.010000002</v>
      </c>
    </row>
    <row r="12" spans="1:19" ht="12.75">
      <c r="A12" s="46" t="s">
        <v>15</v>
      </c>
      <c r="B12" s="60">
        <f>+C12+H12+I12+M12+N12+Q12+P12</f>
        <v>118720711.30999997</v>
      </c>
      <c r="C12" s="60">
        <f>D12+E12+F12+G12</f>
        <v>87979478.07999998</v>
      </c>
      <c r="D12" s="60">
        <v>842668.75</v>
      </c>
      <c r="E12" s="60">
        <v>15740439.270000003</v>
      </c>
      <c r="F12" s="60">
        <v>60130893.17999999</v>
      </c>
      <c r="G12" s="60">
        <v>11265476.88</v>
      </c>
      <c r="H12" s="60">
        <v>4629674.529999999</v>
      </c>
      <c r="I12" s="60">
        <f>J12+K12+L12</f>
        <v>2345023.6599999997</v>
      </c>
      <c r="J12" s="60">
        <v>38888.5</v>
      </c>
      <c r="K12" s="60">
        <v>0</v>
      </c>
      <c r="L12" s="60">
        <v>2306135.1599999997</v>
      </c>
      <c r="M12" s="289">
        <v>757958.0699999998</v>
      </c>
      <c r="N12" s="60">
        <v>2844558.0300000003</v>
      </c>
      <c r="O12" s="60">
        <v>0</v>
      </c>
      <c r="P12" s="60">
        <v>20164018.94</v>
      </c>
      <c r="Q12" s="60">
        <v>0</v>
      </c>
      <c r="S12" s="274">
        <f>B12-N12-P12-Q12</f>
        <v>95712134.33999997</v>
      </c>
    </row>
    <row r="13" spans="1:19" s="98" customFormat="1" ht="12.75">
      <c r="A13" s="64" t="s">
        <v>16</v>
      </c>
      <c r="B13" s="60">
        <f>+C13+H13+I13+M13+N13+Q13+P13</f>
        <v>224360664.25</v>
      </c>
      <c r="C13" s="60">
        <f>D13+E13+F13+G13</f>
        <v>130810924.47</v>
      </c>
      <c r="D13" s="60">
        <v>1177925.52</v>
      </c>
      <c r="E13" s="51">
        <v>24267403.67</v>
      </c>
      <c r="F13" s="60">
        <v>75346734.7</v>
      </c>
      <c r="G13" s="60">
        <v>30018860.580000002</v>
      </c>
      <c r="H13" s="60">
        <v>25604611.509999998</v>
      </c>
      <c r="I13" s="60">
        <f>J13+K13+L13</f>
        <v>3576891.000000001</v>
      </c>
      <c r="J13" s="60">
        <v>37762.62</v>
      </c>
      <c r="K13" s="60">
        <v>14253.85</v>
      </c>
      <c r="L13" s="60">
        <v>3524874.5300000007</v>
      </c>
      <c r="M13" s="60">
        <v>91524.09</v>
      </c>
      <c r="N13" s="60">
        <v>1557049.33</v>
      </c>
      <c r="O13" s="60">
        <v>0</v>
      </c>
      <c r="P13" s="60">
        <v>62719663.849999994</v>
      </c>
      <c r="Q13" s="60">
        <v>0</v>
      </c>
      <c r="R13" s="212"/>
      <c r="S13" s="274">
        <f>B13-N13-P13-Q13</f>
        <v>160083951.07</v>
      </c>
    </row>
    <row r="14" spans="1:19" ht="12.75">
      <c r="A14" s="52" t="s">
        <v>17</v>
      </c>
      <c r="B14" s="60">
        <f>+C14+H14+I14+M14+N14+Q14+P14</f>
        <v>177549185.07999998</v>
      </c>
      <c r="C14" s="60">
        <f>D14+E14+F14+G14</f>
        <v>130265180.63</v>
      </c>
      <c r="D14" s="60">
        <v>912.25</v>
      </c>
      <c r="E14" s="60">
        <v>30323074.129999995</v>
      </c>
      <c r="F14" s="60">
        <v>72645098.28</v>
      </c>
      <c r="G14" s="60">
        <v>27296095.97</v>
      </c>
      <c r="H14" s="60">
        <v>8086671.869999999</v>
      </c>
      <c r="I14" s="60">
        <f>J14+K14+L14</f>
        <v>2709990.4400000004</v>
      </c>
      <c r="J14" s="51">
        <v>70311.45</v>
      </c>
      <c r="K14" s="60">
        <v>7973</v>
      </c>
      <c r="L14" s="60">
        <v>2631705.99</v>
      </c>
      <c r="M14" s="60">
        <v>1860187.2200000002</v>
      </c>
      <c r="N14" s="60">
        <v>199355.13</v>
      </c>
      <c r="O14" s="60">
        <v>0</v>
      </c>
      <c r="P14" s="60">
        <v>34427799.79</v>
      </c>
      <c r="Q14" s="60">
        <v>0</v>
      </c>
      <c r="S14" s="274">
        <f>B14-N14-P14-Q14</f>
        <v>142922030.16</v>
      </c>
    </row>
    <row r="15" spans="1:19" ht="12.75">
      <c r="A15" s="52" t="s">
        <v>18</v>
      </c>
      <c r="B15" s="60">
        <f>+C15+H15+I15+M15+N15+Q15+P15</f>
        <v>26366248.68</v>
      </c>
      <c r="C15" s="60">
        <f>D15+E15+F15+G15</f>
        <v>22321170.89</v>
      </c>
      <c r="D15" s="60">
        <v>325952.30999999994</v>
      </c>
      <c r="E15" s="60">
        <v>4412188.82</v>
      </c>
      <c r="F15" s="60">
        <v>13254373.76</v>
      </c>
      <c r="G15" s="60">
        <v>4328656</v>
      </c>
      <c r="H15" s="60">
        <v>288868.48</v>
      </c>
      <c r="I15" s="60">
        <f>J15+K15+L15</f>
        <v>649620.0900000001</v>
      </c>
      <c r="J15" s="92">
        <v>26644.26</v>
      </c>
      <c r="K15" s="60">
        <v>6239.24</v>
      </c>
      <c r="L15" s="60">
        <v>616736.5900000001</v>
      </c>
      <c r="M15" s="60">
        <v>214041.19999999998</v>
      </c>
      <c r="N15" s="60">
        <v>551061.08</v>
      </c>
      <c r="O15" s="60">
        <v>0</v>
      </c>
      <c r="P15" s="60">
        <v>2341486.94</v>
      </c>
      <c r="Q15" s="60">
        <v>0</v>
      </c>
      <c r="S15" s="274">
        <f>B15-N15-P15-Q15</f>
        <v>23473700.66</v>
      </c>
    </row>
    <row r="16" spans="1:17" ht="12.75">
      <c r="A16" s="52"/>
      <c r="B16" s="60"/>
      <c r="C16" s="60"/>
      <c r="D16" s="60"/>
      <c r="E16" s="60" t="s">
        <v>272</v>
      </c>
      <c r="F16" s="60"/>
      <c r="G16" s="60" t="s">
        <v>272</v>
      </c>
      <c r="H16" s="60"/>
      <c r="I16" s="60"/>
      <c r="J16" s="92"/>
      <c r="K16" s="60"/>
      <c r="L16" s="60"/>
      <c r="M16" s="60"/>
      <c r="N16" s="60"/>
      <c r="O16" s="60"/>
      <c r="P16" s="60"/>
      <c r="Q16" s="60"/>
    </row>
    <row r="17" spans="1:19" ht="12.75">
      <c r="A17" s="52" t="s">
        <v>19</v>
      </c>
      <c r="B17" s="60">
        <f>+C17+H17+I17+M17+N17+Q17+P17</f>
        <v>6407260.4399999995</v>
      </c>
      <c r="C17" s="60">
        <f>D17+E17+F17+G17</f>
        <v>4891810.76</v>
      </c>
      <c r="D17" s="60">
        <v>18250</v>
      </c>
      <c r="E17" s="60">
        <v>349043.82999999996</v>
      </c>
      <c r="F17" s="60">
        <v>3679636.12</v>
      </c>
      <c r="G17" s="60">
        <v>844880.81</v>
      </c>
      <c r="H17" s="60">
        <v>171128.56</v>
      </c>
      <c r="I17" s="60">
        <f>J17+K17+L17</f>
        <v>385207.5999999999</v>
      </c>
      <c r="J17" s="60">
        <v>0</v>
      </c>
      <c r="K17" s="60">
        <v>0</v>
      </c>
      <c r="L17" s="51">
        <v>385207.5999999999</v>
      </c>
      <c r="M17" s="60">
        <v>81998.36</v>
      </c>
      <c r="N17" s="60">
        <v>518429.29000000004</v>
      </c>
      <c r="O17" s="60">
        <v>218002</v>
      </c>
      <c r="P17" s="60">
        <v>358685.87</v>
      </c>
      <c r="Q17" s="60">
        <v>0</v>
      </c>
      <c r="S17" s="274">
        <f>B17-N17-P17-Q17</f>
        <v>5530145.279999999</v>
      </c>
    </row>
    <row r="18" spans="1:19" ht="12.75">
      <c r="A18" s="52" t="s">
        <v>20</v>
      </c>
      <c r="B18" s="60">
        <f>+C18+H18+I18+M18+N18+Q18+P18</f>
        <v>39262545.36</v>
      </c>
      <c r="C18" s="60">
        <f>D18+E18+F18+G18</f>
        <v>27327176.929999996</v>
      </c>
      <c r="D18" s="60">
        <v>489585.6500000001</v>
      </c>
      <c r="E18" s="60">
        <v>1594390.7</v>
      </c>
      <c r="F18" s="60">
        <v>18939090.399999995</v>
      </c>
      <c r="G18" s="60">
        <v>6304110.18</v>
      </c>
      <c r="H18" s="60">
        <v>1615169.14</v>
      </c>
      <c r="I18" s="60">
        <f>J18+K18+L18</f>
        <v>1318765.1700000002</v>
      </c>
      <c r="J18" s="60">
        <v>211.9</v>
      </c>
      <c r="K18" s="51">
        <v>1278.81</v>
      </c>
      <c r="L18" s="60">
        <v>1317274.4600000002</v>
      </c>
      <c r="M18" s="92">
        <v>473990.45000000007</v>
      </c>
      <c r="N18" s="60">
        <v>247338.95</v>
      </c>
      <c r="O18" s="60">
        <v>0</v>
      </c>
      <c r="P18" s="60">
        <v>8280104.72</v>
      </c>
      <c r="Q18" s="60">
        <v>0</v>
      </c>
      <c r="S18" s="274">
        <f>B18-N18-P18-Q18</f>
        <v>30735101.689999998</v>
      </c>
    </row>
    <row r="19" spans="1:19" ht="12.75">
      <c r="A19" s="52" t="s">
        <v>21</v>
      </c>
      <c r="B19" s="60">
        <f>+C19+H19+I19+M19+N19+Q19+P19</f>
        <v>25737862.189999998</v>
      </c>
      <c r="C19" s="60">
        <f>D19+E19+F19+G19</f>
        <v>19856129.729999997</v>
      </c>
      <c r="D19" s="60">
        <v>365191.86</v>
      </c>
      <c r="E19" s="60">
        <v>3305116.83</v>
      </c>
      <c r="F19" s="60">
        <v>12075604.03</v>
      </c>
      <c r="G19" s="60">
        <v>4110217.01</v>
      </c>
      <c r="H19" s="60">
        <v>1577525.6900000002</v>
      </c>
      <c r="I19" s="60">
        <f>J19+K19+L19</f>
        <v>400301.07000000007</v>
      </c>
      <c r="J19" s="60">
        <v>0</v>
      </c>
      <c r="K19" s="60">
        <v>0</v>
      </c>
      <c r="L19" s="60">
        <v>400301.07000000007</v>
      </c>
      <c r="M19" s="60">
        <v>112506.87000000001</v>
      </c>
      <c r="N19" s="60">
        <v>150253.41</v>
      </c>
      <c r="O19" s="60">
        <v>0</v>
      </c>
      <c r="P19" s="60">
        <v>3641145.42</v>
      </c>
      <c r="Q19" s="60">
        <v>0</v>
      </c>
      <c r="S19" s="274">
        <f>B19-N19-P19-Q19</f>
        <v>21946463.36</v>
      </c>
    </row>
    <row r="20" spans="1:19" ht="12.75">
      <c r="A20" s="52" t="s">
        <v>22</v>
      </c>
      <c r="B20" s="60">
        <f>+C20+H20+I20+M20+N20+Q20+P20</f>
        <v>34438583.31</v>
      </c>
      <c r="C20" s="60">
        <f>D20+E20+F20+G20</f>
        <v>28413943.220000003</v>
      </c>
      <c r="D20" s="60">
        <v>684656.6000000001</v>
      </c>
      <c r="E20" s="60">
        <v>6790215.07</v>
      </c>
      <c r="F20" s="60">
        <v>15959149.450000001</v>
      </c>
      <c r="G20" s="60">
        <v>4979922.100000001</v>
      </c>
      <c r="H20" s="60">
        <v>1929677.8300000003</v>
      </c>
      <c r="I20" s="60">
        <f>J20+K20+L20</f>
        <v>684135.8</v>
      </c>
      <c r="J20" s="60">
        <v>40750.22</v>
      </c>
      <c r="K20" s="60">
        <v>0</v>
      </c>
      <c r="L20" s="60">
        <v>643385.5800000001</v>
      </c>
      <c r="M20" s="60">
        <v>102327.34</v>
      </c>
      <c r="N20" s="60">
        <v>0</v>
      </c>
      <c r="O20" s="60">
        <v>0</v>
      </c>
      <c r="P20" s="60">
        <v>3308499.12</v>
      </c>
      <c r="Q20" s="60">
        <v>0</v>
      </c>
      <c r="S20" s="274">
        <f>B20-N20-P20-Q20</f>
        <v>31130084.19</v>
      </c>
    </row>
    <row r="21" spans="1:19" ht="12.75">
      <c r="A21" s="52" t="s">
        <v>23</v>
      </c>
      <c r="B21" s="60">
        <f>+C21+H21+I21+M21+N21+Q21+P21</f>
        <v>5229268.789999999</v>
      </c>
      <c r="C21" s="60">
        <f>D21+E21+F21+G21</f>
        <v>4125287.1399999997</v>
      </c>
      <c r="D21" s="60">
        <v>10220.04</v>
      </c>
      <c r="E21" s="60">
        <v>864169.78</v>
      </c>
      <c r="F21" s="60">
        <v>2715193.0199999996</v>
      </c>
      <c r="G21" s="60">
        <v>535704.3</v>
      </c>
      <c r="H21" s="60">
        <v>620177.0599999999</v>
      </c>
      <c r="I21" s="60">
        <f>J21+K21+L21</f>
        <v>306304.62000000005</v>
      </c>
      <c r="J21" s="60">
        <v>0</v>
      </c>
      <c r="K21" s="60">
        <v>0</v>
      </c>
      <c r="L21" s="60">
        <v>306304.62000000005</v>
      </c>
      <c r="M21" s="60">
        <v>30339.170000000002</v>
      </c>
      <c r="N21" s="60">
        <v>147160.80000000002</v>
      </c>
      <c r="O21" s="60">
        <v>0</v>
      </c>
      <c r="P21" s="60">
        <v>0</v>
      </c>
      <c r="Q21" s="60">
        <v>0</v>
      </c>
      <c r="S21" s="274">
        <f>B21-N21-P21-Q21</f>
        <v>5082107.989999999</v>
      </c>
    </row>
    <row r="22" spans="1:17" ht="12.75">
      <c r="A22" s="52"/>
      <c r="B22" s="60"/>
      <c r="C22" s="60"/>
      <c r="D22" s="60"/>
      <c r="E22" s="60"/>
      <c r="F22" s="60"/>
      <c r="G22" s="60"/>
      <c r="H22" s="60"/>
      <c r="I22" s="60"/>
      <c r="J22" s="60"/>
      <c r="K22" s="92"/>
      <c r="L22" s="60"/>
      <c r="M22" s="60"/>
      <c r="N22" s="60"/>
      <c r="O22" s="60"/>
      <c r="P22" s="60"/>
      <c r="Q22" s="60"/>
    </row>
    <row r="23" spans="1:19" ht="12.75">
      <c r="A23" s="52" t="s">
        <v>24</v>
      </c>
      <c r="B23" s="60">
        <f>+C23+H23+I23+M23+N23+Q23+P23</f>
        <v>50423656.99999999</v>
      </c>
      <c r="C23" s="60">
        <f>D23+E23+F23+G23</f>
        <v>39536046.4</v>
      </c>
      <c r="D23" s="60">
        <v>351159.61</v>
      </c>
      <c r="E23" s="60">
        <v>7613788.779999999</v>
      </c>
      <c r="F23" s="60">
        <v>19807126.71</v>
      </c>
      <c r="G23" s="60">
        <v>11763971.299999999</v>
      </c>
      <c r="H23" s="60">
        <v>2572208.3000000003</v>
      </c>
      <c r="I23" s="60">
        <f>J23+K23+L23</f>
        <v>1638809.11</v>
      </c>
      <c r="J23" s="60">
        <v>295055.6</v>
      </c>
      <c r="K23" s="92">
        <v>7590.66</v>
      </c>
      <c r="L23" s="60">
        <v>1336162.85</v>
      </c>
      <c r="M23" s="60">
        <v>290029.82</v>
      </c>
      <c r="N23" s="60">
        <v>426180.22</v>
      </c>
      <c r="O23" s="60">
        <v>0</v>
      </c>
      <c r="P23" s="60">
        <v>5960383.15</v>
      </c>
      <c r="Q23" s="60">
        <v>0</v>
      </c>
      <c r="S23" s="274">
        <f>B23-N23-P23-Q23</f>
        <v>44037093.629999995</v>
      </c>
    </row>
    <row r="24" spans="1:19" ht="12.75">
      <c r="A24" s="52" t="s">
        <v>25</v>
      </c>
      <c r="B24" s="60">
        <f>+C24+H24+I24+M24+N24+Q24+P24</f>
        <v>4866104.680000001</v>
      </c>
      <c r="C24" s="60">
        <f>D24+E24+F24+G24</f>
        <v>3605922.63</v>
      </c>
      <c r="D24" s="60">
        <v>79047.25</v>
      </c>
      <c r="E24" s="60">
        <v>147622.61</v>
      </c>
      <c r="F24" s="60">
        <v>2571855.87</v>
      </c>
      <c r="G24" s="60">
        <v>807396.8999999999</v>
      </c>
      <c r="H24" s="60">
        <v>259300.47</v>
      </c>
      <c r="I24" s="60">
        <f>J24+K24+L24</f>
        <v>75489.21</v>
      </c>
      <c r="J24" s="92">
        <v>12002.900000000001</v>
      </c>
      <c r="K24" s="60">
        <v>0</v>
      </c>
      <c r="L24" s="60">
        <v>63486.310000000005</v>
      </c>
      <c r="M24" s="60">
        <v>87835.45000000001</v>
      </c>
      <c r="N24" s="60">
        <v>66208.90999999999</v>
      </c>
      <c r="O24" s="60">
        <v>53342.09</v>
      </c>
      <c r="P24" s="60">
        <v>771348.01</v>
      </c>
      <c r="Q24" s="60">
        <v>0</v>
      </c>
      <c r="S24" s="274">
        <f>B24-N24-P24-Q24</f>
        <v>4028547.7600000007</v>
      </c>
    </row>
    <row r="25" spans="1:19" ht="12.75">
      <c r="A25" s="52" t="s">
        <v>26</v>
      </c>
      <c r="B25" s="60">
        <f>+C25+H25+I25+M25+N25+Q25+P25</f>
        <v>56322087.00999999</v>
      </c>
      <c r="C25" s="60">
        <f>D25+E25+F25+G25</f>
        <v>41350985.83999999</v>
      </c>
      <c r="D25" s="60">
        <v>610254.38</v>
      </c>
      <c r="E25" s="51">
        <v>10329119.279999996</v>
      </c>
      <c r="F25" s="51">
        <v>21419554.639999997</v>
      </c>
      <c r="G25" s="246">
        <v>8992057.54</v>
      </c>
      <c r="H25" s="60">
        <v>2678538.4100000006</v>
      </c>
      <c r="I25" s="60">
        <f>J25+K25+L25</f>
        <v>1393027.6699999995</v>
      </c>
      <c r="J25" s="92">
        <v>20706.57</v>
      </c>
      <c r="K25" s="92">
        <v>5938.11</v>
      </c>
      <c r="L25" s="60">
        <v>1366382.9899999995</v>
      </c>
      <c r="M25" s="60">
        <v>247363.12</v>
      </c>
      <c r="N25" s="60">
        <v>234873.79999999996</v>
      </c>
      <c r="O25" s="60">
        <v>0</v>
      </c>
      <c r="P25" s="60">
        <v>10417298.17</v>
      </c>
      <c r="Q25" s="60">
        <v>0</v>
      </c>
      <c r="S25" s="274">
        <f>B25-N25-P25-Q25</f>
        <v>45669915.03999999</v>
      </c>
    </row>
    <row r="26" spans="1:19" ht="12.75">
      <c r="A26" s="52" t="s">
        <v>27</v>
      </c>
      <c r="B26" s="60">
        <f>+C26+H26+I26+M26+N26+Q26+P26</f>
        <v>96773132.62</v>
      </c>
      <c r="C26" s="60">
        <f>D26+E26+F26+G26</f>
        <v>81911774.8</v>
      </c>
      <c r="D26" s="60">
        <v>3595387.8099999996</v>
      </c>
      <c r="E26" s="275">
        <v>17569188.07</v>
      </c>
      <c r="F26" s="275">
        <v>42958124.93</v>
      </c>
      <c r="G26" s="275">
        <v>17789073.99</v>
      </c>
      <c r="H26" s="60">
        <v>4248941.56</v>
      </c>
      <c r="I26" s="60">
        <f>J26+K26+L26</f>
        <v>1224304.6800000002</v>
      </c>
      <c r="J26" s="92">
        <v>143242</v>
      </c>
      <c r="K26" s="92">
        <v>3102</v>
      </c>
      <c r="L26" s="60">
        <v>1077960.6800000002</v>
      </c>
      <c r="M26" s="60">
        <v>312665.49</v>
      </c>
      <c r="N26" s="60">
        <v>87768</v>
      </c>
      <c r="O26" s="60">
        <v>19525</v>
      </c>
      <c r="P26" s="60">
        <v>8987678.09</v>
      </c>
      <c r="Q26" s="60">
        <v>0</v>
      </c>
      <c r="S26" s="274">
        <f>B26-N26-P26-Q26</f>
        <v>87697686.53</v>
      </c>
    </row>
    <row r="27" spans="1:19" ht="12.75">
      <c r="A27" s="52" t="s">
        <v>28</v>
      </c>
      <c r="B27" s="60">
        <f>+C27+H27+I27+M27+N27+Q27+P27</f>
        <v>3243504.4699999997</v>
      </c>
      <c r="C27" s="60">
        <f>D27+E27+F27+G27</f>
        <v>2611054.8499999996</v>
      </c>
      <c r="D27" s="60">
        <v>100946.94</v>
      </c>
      <c r="E27" s="60">
        <v>423038.24</v>
      </c>
      <c r="F27" s="60">
        <v>1469894.94</v>
      </c>
      <c r="G27" s="60">
        <v>617174.73</v>
      </c>
      <c r="H27" s="60">
        <v>364066.52</v>
      </c>
      <c r="I27" s="60">
        <f>J27+K27+L27</f>
        <v>123086.58999999998</v>
      </c>
      <c r="J27" s="60">
        <v>0</v>
      </c>
      <c r="K27" s="60">
        <v>0</v>
      </c>
      <c r="L27" s="60">
        <v>123086.58999999998</v>
      </c>
      <c r="M27" s="60">
        <v>18437.989999999998</v>
      </c>
      <c r="N27" s="60">
        <v>87484.51000000001</v>
      </c>
      <c r="O27" s="60">
        <v>296941.72</v>
      </c>
      <c r="P27" s="60">
        <v>39374.009999999995</v>
      </c>
      <c r="Q27" s="60">
        <v>0</v>
      </c>
      <c r="S27" s="274">
        <f>B27-N27-P27-Q27</f>
        <v>3116645.95</v>
      </c>
    </row>
    <row r="28" spans="1:17" ht="12.75">
      <c r="A28" s="52"/>
      <c r="B28" s="60"/>
      <c r="C28" s="60"/>
      <c r="D28" s="60"/>
      <c r="F28" s="60"/>
      <c r="G28" s="60"/>
      <c r="H28" s="60"/>
      <c r="I28" s="60"/>
      <c r="J28" s="92"/>
      <c r="K28" s="60"/>
      <c r="L28" s="60"/>
      <c r="M28" s="60"/>
      <c r="N28" s="60"/>
      <c r="O28" s="60"/>
      <c r="P28" s="60"/>
      <c r="Q28" s="60"/>
    </row>
    <row r="29" spans="1:19" ht="12.75">
      <c r="A29" s="58" t="s">
        <v>148</v>
      </c>
      <c r="B29" s="60">
        <f>+C29+H29+I29+M29+N29+Q29+P29</f>
        <v>273565946.29999995</v>
      </c>
      <c r="C29" s="60">
        <f>D29+E29+F29+G29</f>
        <v>228476024.05999997</v>
      </c>
      <c r="D29" s="60">
        <v>3407034.7399999998</v>
      </c>
      <c r="E29" s="60">
        <v>105918183.45999998</v>
      </c>
      <c r="F29" s="60">
        <v>119150805.86</v>
      </c>
      <c r="G29" s="60">
        <v>0</v>
      </c>
      <c r="H29" s="60">
        <v>3961568.7</v>
      </c>
      <c r="I29" s="60">
        <f>J29+K29+L29</f>
        <v>2009295.6</v>
      </c>
      <c r="J29" s="92">
        <v>97553.81</v>
      </c>
      <c r="K29" s="60">
        <v>26884.08</v>
      </c>
      <c r="L29" s="60">
        <v>1884857.7100000002</v>
      </c>
      <c r="M29" s="60">
        <v>1640350.93</v>
      </c>
      <c r="N29" s="60">
        <v>2093648.17</v>
      </c>
      <c r="O29" s="60">
        <v>0</v>
      </c>
      <c r="P29" s="60">
        <v>35385058.839999996</v>
      </c>
      <c r="Q29" s="60">
        <v>0</v>
      </c>
      <c r="S29" s="274">
        <f>B29-N29-P29-Q29</f>
        <v>236087239.28999993</v>
      </c>
    </row>
    <row r="30" spans="1:19" ht="12.75">
      <c r="A30" s="52" t="s">
        <v>29</v>
      </c>
      <c r="B30" s="60">
        <f>+C30+H30+I30+M30+N30+Q30+P30</f>
        <v>241835253.71999997</v>
      </c>
      <c r="C30" s="60">
        <f>D30+E30+F30+G30</f>
        <v>174677563.73</v>
      </c>
      <c r="D30" s="60">
        <v>16659121.82</v>
      </c>
      <c r="E30" s="60">
        <v>26306464.74</v>
      </c>
      <c r="F30" s="60">
        <v>106657198.58</v>
      </c>
      <c r="G30" s="60">
        <v>25054778.59</v>
      </c>
      <c r="H30" s="60">
        <v>9930262.169999998</v>
      </c>
      <c r="I30" s="60">
        <f>J30+K30+L30</f>
        <v>980431.2799999999</v>
      </c>
      <c r="J30" s="60">
        <v>0</v>
      </c>
      <c r="K30" s="60">
        <v>0</v>
      </c>
      <c r="L30" s="60">
        <v>980431.2799999999</v>
      </c>
      <c r="M30" s="60">
        <v>637003.7100000001</v>
      </c>
      <c r="N30" s="60">
        <v>223257.59999999998</v>
      </c>
      <c r="O30" s="248">
        <v>486513.88</v>
      </c>
      <c r="P30" s="60">
        <v>55386735.23</v>
      </c>
      <c r="Q30" s="60">
        <v>0</v>
      </c>
      <c r="S30" s="274">
        <f>B30-N30-P30-Q30</f>
        <v>186225260.89</v>
      </c>
    </row>
    <row r="31" spans="1:19" ht="12.75">
      <c r="A31" s="52" t="s">
        <v>30</v>
      </c>
      <c r="B31" s="60">
        <f>+C31+H31+I31+M31+N31+Q31+P31</f>
        <v>9186900.75</v>
      </c>
      <c r="C31" s="60">
        <f>D31+E31+F31+G31</f>
        <v>7588353.0600000005</v>
      </c>
      <c r="D31" s="60">
        <v>32875.25</v>
      </c>
      <c r="E31" s="60">
        <v>1341055.4500000002</v>
      </c>
      <c r="F31" s="60">
        <v>4223056.09</v>
      </c>
      <c r="G31" s="60">
        <v>1991366.27</v>
      </c>
      <c r="H31" s="60">
        <v>757095.83</v>
      </c>
      <c r="I31" s="60">
        <f>J31+K31+L31</f>
        <v>211245.85000000003</v>
      </c>
      <c r="J31" s="60">
        <v>0</v>
      </c>
      <c r="K31" s="60">
        <v>0</v>
      </c>
      <c r="L31" s="60">
        <v>211245.85000000003</v>
      </c>
      <c r="M31" s="60">
        <v>73886.49</v>
      </c>
      <c r="N31" s="60">
        <v>58012.51</v>
      </c>
      <c r="O31" s="248">
        <v>218002</v>
      </c>
      <c r="P31" s="60">
        <v>498307.01</v>
      </c>
      <c r="Q31" s="60">
        <v>0</v>
      </c>
      <c r="S31" s="274">
        <f>B31-N31-P31-Q31</f>
        <v>8630581.23</v>
      </c>
    </row>
    <row r="32" spans="1:19" ht="12.75">
      <c r="A32" s="52" t="s">
        <v>31</v>
      </c>
      <c r="B32" s="60">
        <f>+C32+H32+I32+M32+N32+Q32+P32</f>
        <v>21678078.03</v>
      </c>
      <c r="C32" s="60">
        <f>D32+E32+F32+G32</f>
        <v>16782565.96</v>
      </c>
      <c r="D32" s="60">
        <v>324000.30000000005</v>
      </c>
      <c r="E32" s="60">
        <v>3331539.6800000006</v>
      </c>
      <c r="F32" s="60">
        <v>10406589.28</v>
      </c>
      <c r="G32" s="60">
        <v>2720436.7</v>
      </c>
      <c r="H32" s="92">
        <v>1143811.95</v>
      </c>
      <c r="I32" s="60">
        <f>J32+K32+L32</f>
        <v>2094450.25</v>
      </c>
      <c r="J32" s="60">
        <v>0</v>
      </c>
      <c r="K32" s="60">
        <v>0</v>
      </c>
      <c r="L32" s="60">
        <v>2094450.25</v>
      </c>
      <c r="M32" s="60">
        <v>160636.48</v>
      </c>
      <c r="N32" s="246">
        <v>28177.85</v>
      </c>
      <c r="O32" s="60">
        <v>0</v>
      </c>
      <c r="P32" s="60">
        <v>1468435.54</v>
      </c>
      <c r="Q32" s="60">
        <v>0</v>
      </c>
      <c r="S32" s="274">
        <f>B32-N32-P32-Q32</f>
        <v>20181464.64</v>
      </c>
    </row>
    <row r="33" spans="1:19" ht="12.75">
      <c r="A33" s="52" t="s">
        <v>32</v>
      </c>
      <c r="B33" s="60">
        <f>+C33+H33+I33+M33+N33+Q33+P33</f>
        <v>3617295.8200000003</v>
      </c>
      <c r="C33" s="60">
        <f>D33+E33+F33+G33</f>
        <v>3170486.18</v>
      </c>
      <c r="D33" s="60">
        <v>100009.2</v>
      </c>
      <c r="E33" s="60">
        <v>680978.85</v>
      </c>
      <c r="F33" s="60">
        <v>1837697.6800000002</v>
      </c>
      <c r="G33" s="60">
        <v>551800.4500000001</v>
      </c>
      <c r="H33" s="60">
        <v>302199.16000000003</v>
      </c>
      <c r="I33" s="60">
        <f>J33+K33+L33</f>
        <v>73483.34000000003</v>
      </c>
      <c r="J33" s="60">
        <v>0</v>
      </c>
      <c r="K33" s="60">
        <v>0</v>
      </c>
      <c r="L33" s="60">
        <v>73483.34000000003</v>
      </c>
      <c r="M33" s="60">
        <v>33813.02</v>
      </c>
      <c r="N33" s="60">
        <v>37314.12</v>
      </c>
      <c r="O33" s="60">
        <v>0</v>
      </c>
      <c r="P33" s="60">
        <v>0</v>
      </c>
      <c r="Q33" s="60">
        <v>0</v>
      </c>
      <c r="S33" s="274">
        <f>B33-N33-P33-Q33</f>
        <v>3579981.7</v>
      </c>
    </row>
    <row r="34" spans="1:17" ht="12.75">
      <c r="A34" s="52"/>
      <c r="B34" s="60"/>
      <c r="C34" s="60"/>
      <c r="D34" s="60"/>
      <c r="E34" s="60"/>
      <c r="F34" s="60"/>
      <c r="G34" s="60"/>
      <c r="H34" s="60"/>
      <c r="I34" s="60"/>
      <c r="J34" s="92"/>
      <c r="K34" s="60"/>
      <c r="L34" s="60"/>
      <c r="M34" s="60"/>
      <c r="N34" s="60"/>
      <c r="O34" s="60"/>
      <c r="P34" s="60"/>
      <c r="Q34" s="60"/>
    </row>
    <row r="35" spans="1:19" ht="12.75">
      <c r="A35" s="52" t="s">
        <v>33</v>
      </c>
      <c r="B35" s="60">
        <f>+C35+H35+I35+M35+N35+Q35+P35</f>
        <v>4653886.19</v>
      </c>
      <c r="C35" s="60">
        <f>D35+E35+F35+G35</f>
        <v>3251592.0700000003</v>
      </c>
      <c r="D35" s="92">
        <v>31510.03</v>
      </c>
      <c r="E35" s="60">
        <v>763887.63</v>
      </c>
      <c r="F35" s="60">
        <v>1896434.7900000003</v>
      </c>
      <c r="G35" s="60">
        <v>559759.62</v>
      </c>
      <c r="H35" s="60">
        <v>1006963.25</v>
      </c>
      <c r="I35" s="60">
        <f>J35+K35+L35</f>
        <v>211411</v>
      </c>
      <c r="J35" s="92">
        <v>4875.8</v>
      </c>
      <c r="K35" s="60">
        <v>0</v>
      </c>
      <c r="L35" s="60">
        <v>206535.2</v>
      </c>
      <c r="M35" s="60">
        <v>163269.08</v>
      </c>
      <c r="N35" s="60">
        <v>20650.790000000005</v>
      </c>
      <c r="O35" s="60">
        <v>0</v>
      </c>
      <c r="P35" s="246">
        <v>0</v>
      </c>
      <c r="Q35" s="60">
        <v>0</v>
      </c>
      <c r="S35" s="274">
        <f>B35-N35-P35-Q35</f>
        <v>4633235.4</v>
      </c>
    </row>
    <row r="36" spans="1:19" ht="12.75">
      <c r="A36" s="52" t="s">
        <v>34</v>
      </c>
      <c r="B36" s="60">
        <f>+C36+H36+I36+M36+N36+Q36+P36</f>
        <v>25553007.580000002</v>
      </c>
      <c r="C36" s="60">
        <f>D36+E36+F36+G36</f>
        <v>20541755.26</v>
      </c>
      <c r="D36" s="60">
        <v>583517.73</v>
      </c>
      <c r="E36" s="60">
        <v>2675392.71</v>
      </c>
      <c r="F36" s="60">
        <v>11804868.21</v>
      </c>
      <c r="G36" s="60">
        <v>5477976.61</v>
      </c>
      <c r="H36" s="60">
        <v>768155.13</v>
      </c>
      <c r="I36" s="60">
        <f>J36+K36+L36</f>
        <v>572186.1</v>
      </c>
      <c r="J36" s="60">
        <v>21449</v>
      </c>
      <c r="K36" s="92">
        <v>839.19</v>
      </c>
      <c r="L36" s="60">
        <v>549897.91</v>
      </c>
      <c r="M36" s="60">
        <v>108859.39000000001</v>
      </c>
      <c r="N36" s="60">
        <v>98434.7</v>
      </c>
      <c r="O36" s="60">
        <v>23130.48</v>
      </c>
      <c r="P36" s="60">
        <v>3463617</v>
      </c>
      <c r="Q36" s="60">
        <v>0</v>
      </c>
      <c r="S36" s="274">
        <f>B36-N36-P36-Q36</f>
        <v>21990955.880000003</v>
      </c>
    </row>
    <row r="37" spans="1:19" ht="12.75">
      <c r="A37" s="52" t="s">
        <v>35</v>
      </c>
      <c r="B37" s="60">
        <f>+C37+H37+I37+M37+N37+Q37+P37</f>
        <v>18512337.65</v>
      </c>
      <c r="C37" s="60">
        <f>D37+E37+F37+G37</f>
        <v>16895361.849999998</v>
      </c>
      <c r="D37" s="60">
        <v>403218.15</v>
      </c>
      <c r="E37" s="60">
        <v>3444717.28</v>
      </c>
      <c r="F37" s="60">
        <v>9338762.309999999</v>
      </c>
      <c r="G37" s="60">
        <v>3708664.1100000003</v>
      </c>
      <c r="H37" s="60">
        <v>310868.64</v>
      </c>
      <c r="I37" s="60">
        <f>J37+K37+L37</f>
        <v>489998.60999999987</v>
      </c>
      <c r="J37" s="92">
        <v>7938.54</v>
      </c>
      <c r="K37" s="60">
        <v>0</v>
      </c>
      <c r="L37" s="60">
        <v>482060.0699999999</v>
      </c>
      <c r="M37" s="60">
        <v>123448.18999999999</v>
      </c>
      <c r="N37" s="60">
        <v>65625.62</v>
      </c>
      <c r="O37" s="60">
        <v>42992</v>
      </c>
      <c r="P37" s="60">
        <v>627034.74</v>
      </c>
      <c r="Q37" s="60">
        <v>0</v>
      </c>
      <c r="S37" s="274">
        <f>B37-N37-P37-Q37</f>
        <v>17819677.29</v>
      </c>
    </row>
    <row r="38" spans="1:19" ht="12.75">
      <c r="A38" s="54" t="s">
        <v>36</v>
      </c>
      <c r="B38" s="55">
        <f>+C38+H38+I38+M38+N38+Q38+P38</f>
        <v>10446243.6</v>
      </c>
      <c r="C38" s="55">
        <f>D38+E38+F38+G38</f>
        <v>9262285.59</v>
      </c>
      <c r="D38" s="55">
        <v>262888.28</v>
      </c>
      <c r="E38" s="55">
        <v>1770739.4900000002</v>
      </c>
      <c r="F38" s="55">
        <v>5257283.54</v>
      </c>
      <c r="G38" s="55">
        <v>1971374.28</v>
      </c>
      <c r="H38" s="55">
        <v>469286.48</v>
      </c>
      <c r="I38" s="55">
        <f>J38+K38+L38</f>
        <v>368941.21</v>
      </c>
      <c r="J38" s="55">
        <v>3251.49</v>
      </c>
      <c r="K38" s="55">
        <v>0</v>
      </c>
      <c r="L38" s="55">
        <v>365689.72000000003</v>
      </c>
      <c r="M38" s="55">
        <v>117453.93</v>
      </c>
      <c r="N38" s="55">
        <v>186303.27000000002</v>
      </c>
      <c r="O38" s="55">
        <v>35113</v>
      </c>
      <c r="P38" s="55">
        <v>41973.12</v>
      </c>
      <c r="Q38" s="55">
        <v>0</v>
      </c>
      <c r="S38" s="274">
        <f>B38-N38-P38-Q38</f>
        <v>10217967.21</v>
      </c>
    </row>
    <row r="39" spans="1:19" ht="12.75">
      <c r="A39" s="5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S39" s="274"/>
    </row>
    <row r="40" spans="1:19" s="1" customFormat="1" ht="11.25" customHeight="1">
      <c r="A40" s="52" t="s">
        <v>119</v>
      </c>
      <c r="B40" s="23"/>
      <c r="C40" s="23"/>
      <c r="D40" s="23"/>
      <c r="E40" s="23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147"/>
      <c r="S40" s="147"/>
    </row>
    <row r="41" spans="1:19" s="1" customFormat="1" ht="12.75">
      <c r="A41" s="5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47"/>
      <c r="S41" s="147"/>
    </row>
    <row r="42" spans="1:19" s="1" customFormat="1" ht="12.75">
      <c r="A42" s="149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147"/>
      <c r="S42" s="147"/>
    </row>
    <row r="43" spans="1:19" s="1" customFormat="1" ht="12.75">
      <c r="A43" s="1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147"/>
      <c r="S43" s="147"/>
    </row>
    <row r="44" spans="1:19" s="1" customFormat="1" ht="13.5" customHeight="1">
      <c r="A44" s="149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147"/>
      <c r="S44" s="147"/>
    </row>
    <row r="45" spans="1:19" s="1" customFormat="1" ht="13.5" customHeight="1">
      <c r="A45" s="149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147"/>
      <c r="S45" s="147"/>
    </row>
    <row r="46" spans="1:19" s="1" customFormat="1" ht="13.5" customHeight="1">
      <c r="A46" s="149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147"/>
      <c r="S46" s="147"/>
    </row>
    <row r="47" spans="1:19" s="1" customFormat="1" ht="12.75">
      <c r="A47" s="149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147"/>
      <c r="S47" s="147"/>
    </row>
    <row r="48" spans="1:19" s="1" customFormat="1" ht="12.75">
      <c r="A48" s="149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147"/>
      <c r="S48" s="147"/>
    </row>
    <row r="49" spans="1:19" s="1" customFormat="1" ht="12.75">
      <c r="A49" s="149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147"/>
      <c r="S49" s="147"/>
    </row>
    <row r="50" spans="1:19" s="1" customFormat="1" ht="12.75">
      <c r="A50" s="149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147"/>
      <c r="S50" s="147"/>
    </row>
    <row r="51" spans="1:19" s="1" customFormat="1" ht="12.75">
      <c r="A51" s="149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147"/>
      <c r="S51" s="147"/>
    </row>
    <row r="52" spans="1:19" s="1" customFormat="1" ht="12.75">
      <c r="A52" s="149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147"/>
      <c r="S52" s="147"/>
    </row>
    <row r="53" spans="1:19" s="1" customFormat="1" ht="12.75">
      <c r="A53" s="149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147"/>
      <c r="S53" s="147"/>
    </row>
    <row r="54" spans="1:19" s="1" customFormat="1" ht="12.75">
      <c r="A54" s="149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147"/>
      <c r="S54" s="147"/>
    </row>
    <row r="55" spans="1:19" s="1" customFormat="1" ht="12.75">
      <c r="A55" s="149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147"/>
      <c r="S55" s="147"/>
    </row>
    <row r="56" spans="1:19" s="1" customFormat="1" ht="12.75">
      <c r="A56" s="149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147"/>
      <c r="S56" s="147"/>
    </row>
    <row r="57" spans="1:19" s="1" customFormat="1" ht="12.75">
      <c r="A57" s="149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147"/>
      <c r="S57" s="147"/>
    </row>
    <row r="58" spans="1:19" s="1" customFormat="1" ht="12.75">
      <c r="A58" s="149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147"/>
      <c r="S58" s="147"/>
    </row>
    <row r="59" spans="1:19" s="1" customFormat="1" ht="12.75">
      <c r="A59" s="149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147"/>
      <c r="S59" s="147"/>
    </row>
    <row r="60" spans="1:19" s="1" customFormat="1" ht="12.75">
      <c r="A60" s="149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147"/>
      <c r="S60" s="147"/>
    </row>
    <row r="61" spans="1:19" s="1" customFormat="1" ht="12.75">
      <c r="A61" s="149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147"/>
      <c r="S61" s="147"/>
    </row>
    <row r="62" spans="1:19" s="1" customFormat="1" ht="12.75">
      <c r="A62" s="149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147"/>
      <c r="S62" s="147"/>
    </row>
    <row r="63" spans="1:19" s="1" customFormat="1" ht="12.75">
      <c r="A63" s="149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147"/>
      <c r="S63" s="147"/>
    </row>
    <row r="64" spans="1:19" s="1" customFormat="1" ht="12.75">
      <c r="A64" s="149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147"/>
      <c r="S64" s="147"/>
    </row>
    <row r="65" spans="1:19" s="1" customFormat="1" ht="12.75">
      <c r="A65" s="149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147"/>
      <c r="S65" s="147"/>
    </row>
    <row r="66" spans="1:19" s="1" customFormat="1" ht="12.75">
      <c r="A66" s="149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147"/>
      <c r="S66" s="147"/>
    </row>
    <row r="67" spans="1:19" s="1" customFormat="1" ht="12.75">
      <c r="A67" s="149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147"/>
      <c r="S67" s="147"/>
    </row>
    <row r="68" spans="1:19" s="1" customFormat="1" ht="12.75">
      <c r="A68" s="147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147"/>
      <c r="S68" s="147"/>
    </row>
    <row r="69" spans="1:19" s="1" customFormat="1" ht="12.75">
      <c r="A69" s="1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147"/>
      <c r="S69" s="147"/>
    </row>
    <row r="70" spans="1:19" s="1" customFormat="1" ht="12.75">
      <c r="A70" s="1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147"/>
      <c r="S70" s="147"/>
    </row>
    <row r="71" spans="1:19" s="1" customFormat="1" ht="12.75">
      <c r="A71" s="147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147"/>
      <c r="S71" s="147"/>
    </row>
    <row r="72" spans="1:19" s="1" customFormat="1" ht="12.75">
      <c r="A72" s="1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147"/>
      <c r="S72" s="147"/>
    </row>
    <row r="73" spans="1:19" s="1" customFormat="1" ht="12.75">
      <c r="A73" s="1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147"/>
      <c r="S73" s="147"/>
    </row>
    <row r="74" spans="1:19" s="1" customFormat="1" ht="12.75">
      <c r="A74" s="1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147"/>
      <c r="S74" s="147"/>
    </row>
    <row r="75" spans="1:19" s="1" customFormat="1" ht="12.75">
      <c r="A75" s="1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147"/>
      <c r="S75" s="147"/>
    </row>
    <row r="76" spans="1:19" s="1" customFormat="1" ht="12.75">
      <c r="A76" s="1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147"/>
      <c r="S76" s="147"/>
    </row>
    <row r="77" spans="1:19" s="1" customFormat="1" ht="12.75">
      <c r="A77" s="1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147"/>
      <c r="S77" s="147"/>
    </row>
    <row r="78" spans="1:19" s="1" customFormat="1" ht="12.75">
      <c r="A78" s="1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147"/>
      <c r="S78" s="147"/>
    </row>
    <row r="79" spans="1:19" s="1" customFormat="1" ht="12.75">
      <c r="A79" s="147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147"/>
      <c r="S79" s="147"/>
    </row>
    <row r="80" spans="1:19" s="1" customFormat="1" ht="12.75">
      <c r="A80" s="147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147"/>
      <c r="S80" s="147"/>
    </row>
    <row r="81" spans="1:19" s="1" customFormat="1" ht="12.75">
      <c r="A81" s="147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147"/>
      <c r="S81" s="147"/>
    </row>
    <row r="82" spans="1:19" s="1" customFormat="1" ht="12.75">
      <c r="A82" s="147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147"/>
      <c r="S82" s="147"/>
    </row>
    <row r="83" spans="1:19" s="1" customFormat="1" ht="12.75">
      <c r="A83" s="147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147"/>
      <c r="S83" s="147"/>
    </row>
    <row r="84" spans="1:19" s="1" customFormat="1" ht="12.75">
      <c r="A84" s="147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147"/>
      <c r="S84" s="147"/>
    </row>
    <row r="85" spans="1:19" s="1" customFormat="1" ht="12.75">
      <c r="A85" s="1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147"/>
      <c r="S85" s="147"/>
    </row>
    <row r="86" spans="1:19" s="1" customFormat="1" ht="12.75">
      <c r="A86" s="147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147"/>
      <c r="S86" s="147"/>
    </row>
    <row r="87" spans="1:19" s="1" customFormat="1" ht="12.75">
      <c r="A87" s="147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147"/>
      <c r="S87" s="147"/>
    </row>
    <row r="88" spans="1:19" s="1" customFormat="1" ht="12.75">
      <c r="A88" s="147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147"/>
      <c r="S88" s="147"/>
    </row>
    <row r="89" spans="1:19" s="1" customFormat="1" ht="12.75">
      <c r="A89" s="1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147"/>
      <c r="S89" s="147"/>
    </row>
    <row r="90" spans="1:19" s="1" customFormat="1" ht="12.75">
      <c r="A90" s="1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147"/>
      <c r="S90" s="147"/>
    </row>
    <row r="91" spans="1:19" s="1" customFormat="1" ht="12.75">
      <c r="A91" s="1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147"/>
      <c r="S91" s="147"/>
    </row>
    <row r="92" spans="1:19" s="1" customFormat="1" ht="12.75">
      <c r="A92" s="1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147"/>
      <c r="S92" s="147"/>
    </row>
    <row r="93" spans="1:19" s="1" customFormat="1" ht="12.75">
      <c r="A93" s="1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147"/>
      <c r="S93" s="147"/>
    </row>
    <row r="94" spans="1:19" s="1" customFormat="1" ht="12.75">
      <c r="A94" s="1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147"/>
      <c r="S94" s="147"/>
    </row>
    <row r="95" spans="1:19" s="1" customFormat="1" ht="12.75">
      <c r="A95" s="147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147"/>
      <c r="S95" s="147"/>
    </row>
    <row r="96" spans="1:19" s="1" customFormat="1" ht="12.75">
      <c r="A96" s="147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147"/>
      <c r="S96" s="147"/>
    </row>
    <row r="97" spans="1:19" s="1" customFormat="1" ht="12.75">
      <c r="A97" s="147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147"/>
      <c r="S97" s="147"/>
    </row>
    <row r="98" spans="1:19" s="1" customFormat="1" ht="12.75">
      <c r="A98" s="147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147"/>
      <c r="S98" s="147"/>
    </row>
    <row r="99" spans="1:19" s="1" customFormat="1" ht="12.75">
      <c r="A99" s="147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147"/>
      <c r="S99" s="147"/>
    </row>
    <row r="100" spans="1:19" s="1" customFormat="1" ht="12.75">
      <c r="A100" s="147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147"/>
      <c r="S100" s="147"/>
    </row>
    <row r="101" spans="1:19" s="1" customFormat="1" ht="12.75">
      <c r="A101" s="147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147"/>
      <c r="S101" s="147"/>
    </row>
    <row r="102" spans="1:19" s="1" customFormat="1" ht="12.75">
      <c r="A102" s="147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147"/>
      <c r="S102" s="147"/>
    </row>
    <row r="103" spans="1:19" s="1" customFormat="1" ht="12.75">
      <c r="A103" s="147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147"/>
      <c r="S103" s="147"/>
    </row>
    <row r="104" spans="1:19" s="1" customFormat="1" ht="12.75">
      <c r="A104" s="1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147"/>
      <c r="S104" s="147"/>
    </row>
    <row r="105" spans="1:19" s="1" customFormat="1" ht="12.75">
      <c r="A105" s="147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147"/>
      <c r="S105" s="147"/>
    </row>
    <row r="106" spans="1:19" s="1" customFormat="1" ht="12.75">
      <c r="A106" s="1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147"/>
      <c r="S106" s="147"/>
    </row>
    <row r="107" spans="1:19" s="1" customFormat="1" ht="12.75">
      <c r="A107" s="1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147"/>
      <c r="S107" s="147"/>
    </row>
    <row r="108" spans="1:19" s="1" customFormat="1" ht="12.75">
      <c r="A108" s="1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147"/>
      <c r="S108" s="147"/>
    </row>
    <row r="109" spans="1:19" s="1" customFormat="1" ht="12.75">
      <c r="A109" s="147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147"/>
      <c r="S109" s="147"/>
    </row>
    <row r="110" spans="1:19" s="1" customFormat="1" ht="12.75">
      <c r="A110" s="1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147"/>
      <c r="S110" s="147"/>
    </row>
    <row r="111" spans="1:19" s="1" customFormat="1" ht="12.75">
      <c r="A111" s="1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147"/>
      <c r="S111" s="147"/>
    </row>
    <row r="112" spans="1:19" s="1" customFormat="1" ht="12.75">
      <c r="A112" s="1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147"/>
      <c r="S112" s="147"/>
    </row>
    <row r="113" spans="1:19" s="1" customFormat="1" ht="12.75">
      <c r="A113" s="1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147"/>
      <c r="S113" s="147"/>
    </row>
    <row r="114" spans="1:19" s="1" customFormat="1" ht="12.75">
      <c r="A114" s="1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147"/>
      <c r="S114" s="147"/>
    </row>
    <row r="115" spans="1:19" s="1" customFormat="1" ht="12.75">
      <c r="A115" s="1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147"/>
      <c r="S115" s="147"/>
    </row>
    <row r="116" spans="1:19" s="1" customFormat="1" ht="12.75">
      <c r="A116" s="1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147"/>
      <c r="S116" s="147"/>
    </row>
    <row r="117" spans="1:19" s="1" customFormat="1" ht="12.75">
      <c r="A117" s="1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147"/>
      <c r="S117" s="147"/>
    </row>
    <row r="118" spans="1:19" s="1" customFormat="1" ht="12.75">
      <c r="A118" s="1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147"/>
      <c r="S118" s="147"/>
    </row>
    <row r="119" spans="1:19" s="1" customFormat="1" ht="12.75">
      <c r="A119" s="1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147"/>
      <c r="S119" s="147"/>
    </row>
    <row r="120" spans="1:19" s="1" customFormat="1" ht="12.75">
      <c r="A120" s="1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147"/>
      <c r="S120" s="147"/>
    </row>
    <row r="121" spans="1:19" s="1" customFormat="1" ht="12.75">
      <c r="A121" s="1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147"/>
      <c r="S121" s="147"/>
    </row>
    <row r="122" spans="1:19" s="1" customFormat="1" ht="12.75">
      <c r="A122" s="1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147"/>
      <c r="S122" s="147"/>
    </row>
    <row r="123" spans="1:19" s="1" customFormat="1" ht="12.75">
      <c r="A123" s="1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147"/>
      <c r="S123" s="147"/>
    </row>
    <row r="124" spans="1:19" s="1" customFormat="1" ht="12.75">
      <c r="A124" s="1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147"/>
      <c r="S124" s="147"/>
    </row>
    <row r="125" spans="1:19" s="1" customFormat="1" ht="12.75">
      <c r="A125" s="1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147"/>
      <c r="S125" s="147"/>
    </row>
    <row r="126" spans="1:19" s="1" customFormat="1" ht="12.75">
      <c r="A126" s="1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147"/>
      <c r="S126" s="147"/>
    </row>
    <row r="127" spans="1:19" s="1" customFormat="1" ht="12.75">
      <c r="A127" s="1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147"/>
      <c r="S127" s="147"/>
    </row>
    <row r="128" spans="1:19" s="1" customFormat="1" ht="12.75">
      <c r="A128" s="1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147"/>
      <c r="S128" s="147"/>
    </row>
    <row r="129" spans="1:19" s="1" customFormat="1" ht="12.75">
      <c r="A129" s="1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147"/>
      <c r="S129" s="147"/>
    </row>
    <row r="130" spans="1:19" s="1" customFormat="1" ht="12.75">
      <c r="A130" s="1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147"/>
      <c r="S130" s="147"/>
    </row>
    <row r="131" spans="1:19" s="1" customFormat="1" ht="12.75">
      <c r="A131" s="1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147"/>
      <c r="S131" s="147"/>
    </row>
    <row r="132" spans="1:19" s="1" customFormat="1" ht="12.75">
      <c r="A132" s="147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147"/>
      <c r="S132" s="147"/>
    </row>
    <row r="133" spans="1:19" s="1" customFormat="1" ht="12.75">
      <c r="A133" s="147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147"/>
      <c r="S133" s="147"/>
    </row>
    <row r="134" spans="1:19" s="1" customFormat="1" ht="12.75">
      <c r="A134" s="1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147"/>
      <c r="S134" s="147"/>
    </row>
    <row r="135" spans="1:19" s="1" customFormat="1" ht="12.75">
      <c r="A135" s="1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147"/>
      <c r="S135" s="147"/>
    </row>
    <row r="136" spans="1:19" s="1" customFormat="1" ht="12.75">
      <c r="A136" s="147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147"/>
      <c r="S136" s="147"/>
    </row>
    <row r="137" spans="1:19" s="1" customFormat="1" ht="12.75">
      <c r="A137" s="147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147"/>
      <c r="S137" s="147"/>
    </row>
    <row r="138" spans="1:19" s="1" customFormat="1" ht="12.75">
      <c r="A138" s="1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147"/>
      <c r="S138" s="147"/>
    </row>
    <row r="139" spans="1:19" s="1" customFormat="1" ht="12.75">
      <c r="A139" s="1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147"/>
      <c r="S139" s="147"/>
    </row>
    <row r="140" spans="1:19" s="1" customFormat="1" ht="12.75">
      <c r="A140" s="1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147"/>
      <c r="S140" s="147"/>
    </row>
    <row r="141" spans="1:19" s="1" customFormat="1" ht="12.75">
      <c r="A141" s="1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147"/>
      <c r="S141" s="147"/>
    </row>
    <row r="142" spans="1:19" s="1" customFormat="1" ht="12.75">
      <c r="A142" s="1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147"/>
      <c r="S142" s="147"/>
    </row>
    <row r="143" spans="1:19" s="1" customFormat="1" ht="12.75">
      <c r="A143" s="1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147"/>
      <c r="S143" s="147"/>
    </row>
    <row r="144" spans="1:19" s="1" customFormat="1" ht="12.75">
      <c r="A144" s="1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147"/>
      <c r="S144" s="147"/>
    </row>
    <row r="145" spans="1:19" s="1" customFormat="1" ht="12.75">
      <c r="A145" s="1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147"/>
      <c r="S145" s="147"/>
    </row>
    <row r="146" spans="1:19" s="1" customFormat="1" ht="12.75">
      <c r="A146" s="147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147"/>
      <c r="S146" s="147"/>
    </row>
    <row r="147" spans="1:19" s="1" customFormat="1" ht="12.75">
      <c r="A147" s="147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147"/>
      <c r="S147" s="147"/>
    </row>
    <row r="148" spans="1:19" s="1" customFormat="1" ht="12.75">
      <c r="A148" s="1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147"/>
      <c r="S148" s="147"/>
    </row>
    <row r="149" spans="1:19" s="1" customFormat="1" ht="12.75">
      <c r="A149" s="147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147"/>
      <c r="S149" s="147"/>
    </row>
    <row r="150" spans="1:19" s="1" customFormat="1" ht="12.75">
      <c r="A150" s="147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147"/>
      <c r="S150" s="147"/>
    </row>
    <row r="151" spans="1:19" s="1" customFormat="1" ht="12.75">
      <c r="A151" s="1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147"/>
      <c r="S151" s="147"/>
    </row>
    <row r="152" spans="1:19" s="1" customFormat="1" ht="12.75">
      <c r="A152" s="1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147"/>
      <c r="S152" s="147"/>
    </row>
    <row r="153" spans="1:19" s="1" customFormat="1" ht="12.75">
      <c r="A153" s="147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147"/>
      <c r="S153" s="147"/>
    </row>
    <row r="154" spans="1:19" s="1" customFormat="1" ht="12.75">
      <c r="A154" s="1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147"/>
      <c r="S154" s="147"/>
    </row>
    <row r="155" spans="1:19" s="1" customFormat="1" ht="12.75">
      <c r="A155" s="147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147"/>
      <c r="S155" s="147"/>
    </row>
    <row r="156" spans="1:19" s="1" customFormat="1" ht="12.75">
      <c r="A156" s="1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147"/>
      <c r="S156" s="147"/>
    </row>
    <row r="157" spans="1:19" s="1" customFormat="1" ht="12.75">
      <c r="A157" s="147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147"/>
      <c r="S157" s="147"/>
    </row>
    <row r="158" spans="1:19" s="1" customFormat="1" ht="12.75">
      <c r="A158" s="147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147"/>
      <c r="S158" s="147"/>
    </row>
    <row r="159" spans="1:19" s="1" customFormat="1" ht="12.75">
      <c r="A159" s="1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147"/>
      <c r="S159" s="147"/>
    </row>
    <row r="160" spans="1:19" s="1" customFormat="1" ht="12.75">
      <c r="A160" s="147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147"/>
      <c r="S160" s="147"/>
    </row>
    <row r="161" spans="1:19" s="1" customFormat="1" ht="12.75">
      <c r="A161" s="147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147"/>
      <c r="S161" s="147"/>
    </row>
    <row r="162" spans="1:19" s="1" customFormat="1" ht="12.75">
      <c r="A162" s="147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147"/>
      <c r="S162" s="147"/>
    </row>
    <row r="163" spans="1:19" s="1" customFormat="1" ht="12.75">
      <c r="A163" s="147"/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147"/>
      <c r="S163" s="147"/>
    </row>
    <row r="164" spans="1:19" s="1" customFormat="1" ht="12.75">
      <c r="A164" s="147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147"/>
      <c r="S164" s="147"/>
    </row>
    <row r="165" spans="1:19" s="1" customFormat="1" ht="12.75">
      <c r="A165" s="147"/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147"/>
      <c r="S165" s="147"/>
    </row>
    <row r="166" spans="1:19" s="1" customFormat="1" ht="12.75">
      <c r="A166" s="147"/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147"/>
      <c r="S166" s="147"/>
    </row>
    <row r="167" spans="1:19" s="1" customFormat="1" ht="12.75">
      <c r="A167" s="147"/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147"/>
      <c r="S167" s="147"/>
    </row>
    <row r="168" spans="1:19" s="1" customFormat="1" ht="12.75">
      <c r="A168" s="147"/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147"/>
      <c r="S168" s="147"/>
    </row>
    <row r="169" spans="1:19" s="1" customFormat="1" ht="12.75">
      <c r="A169" s="147"/>
      <c r="B169" s="247"/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147"/>
      <c r="S169" s="147"/>
    </row>
    <row r="170" spans="1:19" s="1" customFormat="1" ht="12.75">
      <c r="A170" s="147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147"/>
      <c r="S170" s="147"/>
    </row>
    <row r="171" spans="1:19" s="1" customFormat="1" ht="12.75">
      <c r="A171" s="147"/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147"/>
      <c r="S171" s="147"/>
    </row>
    <row r="172" spans="1:19" s="1" customFormat="1" ht="12.75">
      <c r="A172" s="147"/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147"/>
      <c r="S172" s="147"/>
    </row>
    <row r="173" spans="1:19" s="1" customFormat="1" ht="12.75">
      <c r="A173" s="147"/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147"/>
      <c r="S173" s="147"/>
    </row>
    <row r="174" spans="1:19" s="1" customFormat="1" ht="12.75">
      <c r="A174" s="147"/>
      <c r="B174" s="247"/>
      <c r="C174" s="247"/>
      <c r="D174" s="247"/>
      <c r="E174" s="247"/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147"/>
      <c r="S174" s="147"/>
    </row>
    <row r="175" spans="1:19" s="1" customFormat="1" ht="12.75">
      <c r="A175" s="147"/>
      <c r="B175" s="247"/>
      <c r="C175" s="247"/>
      <c r="D175" s="247"/>
      <c r="E175" s="247"/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147"/>
      <c r="S175" s="147"/>
    </row>
    <row r="176" spans="1:19" s="1" customFormat="1" ht="12.75">
      <c r="A176" s="147"/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147"/>
      <c r="S176" s="147"/>
    </row>
    <row r="177" spans="1:19" s="1" customFormat="1" ht="12.75">
      <c r="A177" s="147"/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147"/>
      <c r="S177" s="147"/>
    </row>
    <row r="178" spans="1:19" s="1" customFormat="1" ht="12.75">
      <c r="A178" s="147"/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147"/>
      <c r="S178" s="147"/>
    </row>
    <row r="179" spans="1:19" s="1" customFormat="1" ht="12.75">
      <c r="A179" s="147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147"/>
      <c r="S179" s="147"/>
    </row>
    <row r="180" spans="1:19" s="1" customFormat="1" ht="12.75">
      <c r="A180" s="147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147"/>
      <c r="S180" s="147"/>
    </row>
    <row r="181" spans="1:19" s="1" customFormat="1" ht="12.75">
      <c r="A181" s="147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147"/>
      <c r="S181" s="147"/>
    </row>
    <row r="182" spans="1:19" s="1" customFormat="1" ht="12.75">
      <c r="A182" s="147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147"/>
      <c r="S182" s="147"/>
    </row>
    <row r="183" spans="1:19" s="1" customFormat="1" ht="12.75">
      <c r="A183" s="147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147"/>
      <c r="S183" s="147"/>
    </row>
    <row r="184" spans="1:19" s="1" customFormat="1" ht="12.75">
      <c r="A184" s="147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147"/>
      <c r="S184" s="147"/>
    </row>
    <row r="185" spans="1:19" s="1" customFormat="1" ht="12.75">
      <c r="A185" s="147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147"/>
      <c r="S185" s="147"/>
    </row>
    <row r="186" spans="1:19" s="1" customFormat="1" ht="12.75">
      <c r="A186" s="147"/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147"/>
      <c r="S186" s="147"/>
    </row>
    <row r="187" spans="1:19" s="1" customFormat="1" ht="12.75">
      <c r="A187" s="147"/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147"/>
      <c r="S187" s="147"/>
    </row>
    <row r="188" spans="1:19" s="1" customFormat="1" ht="12.75">
      <c r="A188" s="147"/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147"/>
      <c r="S188" s="147"/>
    </row>
    <row r="189" spans="1:19" s="1" customFormat="1" ht="12.75">
      <c r="A189" s="147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147"/>
      <c r="S189" s="147"/>
    </row>
    <row r="190" spans="1:19" s="1" customFormat="1" ht="12.75">
      <c r="A190" s="147"/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147"/>
      <c r="S190" s="147"/>
    </row>
    <row r="191" spans="1:19" s="1" customFormat="1" ht="12.75">
      <c r="A191" s="147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147"/>
      <c r="S191" s="147"/>
    </row>
    <row r="192" spans="1:19" s="1" customFormat="1" ht="12.75">
      <c r="A192" s="147"/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147"/>
      <c r="S192" s="147"/>
    </row>
    <row r="193" spans="1:19" s="1" customFormat="1" ht="12.75">
      <c r="A193" s="147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147"/>
      <c r="S193" s="147"/>
    </row>
    <row r="194" spans="1:19" s="1" customFormat="1" ht="12.75">
      <c r="A194" s="147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147"/>
      <c r="S194" s="147"/>
    </row>
    <row r="195" spans="1:19" s="1" customFormat="1" ht="12.75">
      <c r="A195" s="147"/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147"/>
      <c r="S195" s="147"/>
    </row>
    <row r="196" spans="1:19" s="1" customFormat="1" ht="12.75">
      <c r="A196" s="147"/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147"/>
      <c r="S196" s="147"/>
    </row>
    <row r="197" spans="1:19" s="1" customFormat="1" ht="12.75">
      <c r="A197" s="147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147"/>
      <c r="S197" s="147"/>
    </row>
    <row r="198" spans="1:19" s="1" customFormat="1" ht="12.75">
      <c r="A198" s="147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147"/>
      <c r="S198" s="147"/>
    </row>
    <row r="199" spans="1:19" s="1" customFormat="1" ht="12.75">
      <c r="A199" s="147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147"/>
      <c r="S199" s="147"/>
    </row>
    <row r="200" spans="1:19" s="1" customFormat="1" ht="12.75">
      <c r="A200" s="147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147"/>
      <c r="S200" s="147"/>
    </row>
    <row r="201" spans="1:19" s="1" customFormat="1" ht="12.75">
      <c r="A201" s="147"/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147"/>
      <c r="S201" s="147"/>
    </row>
    <row r="202" spans="1:19" s="1" customFormat="1" ht="12.75">
      <c r="A202" s="147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147"/>
      <c r="S202" s="147"/>
    </row>
    <row r="203" spans="1:19" s="1" customFormat="1" ht="12.75">
      <c r="A203" s="147"/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147"/>
      <c r="S203" s="147"/>
    </row>
    <row r="204" spans="1:19" s="1" customFormat="1" ht="12.75">
      <c r="A204" s="147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147"/>
      <c r="S204" s="147"/>
    </row>
    <row r="205" spans="1:19" s="1" customFormat="1" ht="12.75">
      <c r="A205" s="147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147"/>
      <c r="S205" s="147"/>
    </row>
    <row r="206" spans="1:19" s="1" customFormat="1" ht="12.75">
      <c r="A206" s="147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147"/>
      <c r="S206" s="147"/>
    </row>
    <row r="207" spans="1:19" s="1" customFormat="1" ht="12.75">
      <c r="A207" s="147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147"/>
      <c r="S207" s="147"/>
    </row>
    <row r="208" spans="1:19" s="1" customFormat="1" ht="12.75">
      <c r="A208" s="147"/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147"/>
      <c r="S208" s="147"/>
    </row>
    <row r="209" spans="1:19" s="1" customFormat="1" ht="12.75">
      <c r="A209" s="147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147"/>
      <c r="S209" s="147"/>
    </row>
    <row r="210" spans="1:19" s="1" customFormat="1" ht="12.75">
      <c r="A210" s="147"/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147"/>
      <c r="S210" s="147"/>
    </row>
    <row r="211" spans="1:19" s="1" customFormat="1" ht="12.75">
      <c r="A211" s="147"/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147"/>
      <c r="S211" s="147"/>
    </row>
    <row r="212" spans="1:19" s="1" customFormat="1" ht="12.75">
      <c r="A212" s="147"/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147"/>
      <c r="S212" s="147"/>
    </row>
    <row r="213" spans="1:19" s="1" customFormat="1" ht="12.75">
      <c r="A213" s="147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147"/>
      <c r="S213" s="147"/>
    </row>
    <row r="214" spans="1:19" s="1" customFormat="1" ht="12.75">
      <c r="A214" s="147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147"/>
      <c r="S214" s="147"/>
    </row>
    <row r="215" spans="1:19" s="1" customFormat="1" ht="12.75">
      <c r="A215" s="147"/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147"/>
      <c r="S215" s="147"/>
    </row>
    <row r="216" spans="1:19" s="1" customFormat="1" ht="12.75">
      <c r="A216" s="147"/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147"/>
      <c r="S216" s="147"/>
    </row>
    <row r="217" spans="1:19" s="1" customFormat="1" ht="12.75">
      <c r="A217" s="147"/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147"/>
      <c r="S217" s="147"/>
    </row>
    <row r="218" spans="1:19" s="1" customFormat="1" ht="12.75">
      <c r="A218" s="147"/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147"/>
      <c r="S218" s="147"/>
    </row>
    <row r="219" spans="1:19" s="1" customFormat="1" ht="12.75">
      <c r="A219" s="147"/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147"/>
      <c r="S219" s="147"/>
    </row>
    <row r="220" spans="1:19" s="1" customFormat="1" ht="12.75">
      <c r="A220" s="147"/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147"/>
      <c r="S220" s="147"/>
    </row>
    <row r="221" spans="1:19" s="1" customFormat="1" ht="12.75">
      <c r="A221" s="147"/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147"/>
      <c r="S221" s="147"/>
    </row>
    <row r="222" spans="1:19" s="1" customFormat="1" ht="12.75">
      <c r="A222" s="147"/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147"/>
      <c r="S222" s="147"/>
    </row>
    <row r="223" spans="1:19" s="1" customFormat="1" ht="12.75">
      <c r="A223" s="147"/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147"/>
      <c r="S223" s="147"/>
    </row>
    <row r="224" spans="1:19" s="1" customFormat="1" ht="12.75">
      <c r="A224" s="147"/>
      <c r="B224" s="247"/>
      <c r="C224" s="247"/>
      <c r="D224" s="247"/>
      <c r="E224" s="247"/>
      <c r="F224" s="247"/>
      <c r="G224" s="247"/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147"/>
      <c r="S224" s="147"/>
    </row>
    <row r="225" spans="1:19" s="1" customFormat="1" ht="12.75">
      <c r="A225" s="147"/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147"/>
      <c r="S225" s="147"/>
    </row>
    <row r="226" spans="1:19" s="1" customFormat="1" ht="12.75">
      <c r="A226" s="147"/>
      <c r="B226" s="247"/>
      <c r="C226" s="247"/>
      <c r="D226" s="247"/>
      <c r="E226" s="247"/>
      <c r="F226" s="247"/>
      <c r="G226" s="247"/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147"/>
      <c r="S226" s="147"/>
    </row>
    <row r="227" spans="1:19" s="1" customFormat="1" ht="12.75">
      <c r="A227" s="147"/>
      <c r="B227" s="247"/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147"/>
      <c r="S227" s="147"/>
    </row>
    <row r="228" spans="1:19" s="1" customFormat="1" ht="12.75">
      <c r="A228" s="147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147"/>
      <c r="S228" s="147"/>
    </row>
    <row r="229" spans="1:19" s="1" customFormat="1" ht="12.75">
      <c r="A229" s="147"/>
      <c r="B229" s="247"/>
      <c r="C229" s="247"/>
      <c r="D229" s="247"/>
      <c r="E229" s="247"/>
      <c r="F229" s="247"/>
      <c r="G229" s="247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147"/>
      <c r="S229" s="147"/>
    </row>
    <row r="230" spans="1:19" s="1" customFormat="1" ht="12.75">
      <c r="A230" s="147"/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247"/>
      <c r="Q230" s="247"/>
      <c r="R230" s="147"/>
      <c r="S230" s="147"/>
    </row>
    <row r="231" spans="1:19" s="1" customFormat="1" ht="12.75">
      <c r="A231" s="147"/>
      <c r="B231" s="247"/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  <c r="M231" s="247"/>
      <c r="N231" s="247"/>
      <c r="O231" s="247"/>
      <c r="P231" s="247"/>
      <c r="Q231" s="247"/>
      <c r="R231" s="147"/>
      <c r="S231" s="147"/>
    </row>
    <row r="232" spans="1:19" s="1" customFormat="1" ht="12.75">
      <c r="A232" s="147"/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147"/>
      <c r="S232" s="147"/>
    </row>
    <row r="233" spans="1:19" s="1" customFormat="1" ht="12.75">
      <c r="A233" s="147"/>
      <c r="B233" s="247"/>
      <c r="C233" s="247"/>
      <c r="D233" s="247"/>
      <c r="E233" s="247"/>
      <c r="F233" s="247"/>
      <c r="G233" s="247"/>
      <c r="H233" s="247"/>
      <c r="I233" s="247"/>
      <c r="J233" s="247"/>
      <c r="K233" s="247"/>
      <c r="L233" s="247"/>
      <c r="M233" s="247"/>
      <c r="N233" s="247"/>
      <c r="O233" s="247"/>
      <c r="P233" s="247"/>
      <c r="Q233" s="247"/>
      <c r="R233" s="147"/>
      <c r="S233" s="147"/>
    </row>
    <row r="234" spans="1:19" s="1" customFormat="1" ht="12.75">
      <c r="A234" s="147"/>
      <c r="B234" s="247"/>
      <c r="C234" s="247"/>
      <c r="D234" s="247"/>
      <c r="E234" s="247"/>
      <c r="F234" s="247"/>
      <c r="G234" s="247"/>
      <c r="H234" s="247"/>
      <c r="I234" s="247"/>
      <c r="J234" s="247"/>
      <c r="K234" s="247"/>
      <c r="L234" s="247"/>
      <c r="M234" s="247"/>
      <c r="N234" s="247"/>
      <c r="O234" s="247"/>
      <c r="P234" s="247"/>
      <c r="Q234" s="247"/>
      <c r="R234" s="147"/>
      <c r="S234" s="147"/>
    </row>
    <row r="235" spans="1:19" s="1" customFormat="1" ht="12.75">
      <c r="A235" s="147"/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147"/>
      <c r="S235" s="147"/>
    </row>
    <row r="236" spans="1:19" s="1" customFormat="1" ht="12.75">
      <c r="A236" s="147"/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147"/>
      <c r="S236" s="147"/>
    </row>
    <row r="237" spans="1:19" s="1" customFormat="1" ht="12.75">
      <c r="A237" s="147"/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147"/>
      <c r="S237" s="147"/>
    </row>
    <row r="238" spans="1:19" s="1" customFormat="1" ht="12.75">
      <c r="A238" s="147"/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147"/>
      <c r="S238" s="147"/>
    </row>
    <row r="239" spans="1:19" s="1" customFormat="1" ht="12.75">
      <c r="A239" s="147"/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  <c r="N239" s="247"/>
      <c r="O239" s="247"/>
      <c r="P239" s="247"/>
      <c r="Q239" s="247"/>
      <c r="R239" s="147"/>
      <c r="S239" s="147"/>
    </row>
    <row r="240" spans="1:19" s="1" customFormat="1" ht="12.75">
      <c r="A240" s="147"/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147"/>
      <c r="S240" s="147"/>
    </row>
    <row r="241" spans="1:19" s="1" customFormat="1" ht="12.75">
      <c r="A241" s="147"/>
      <c r="B241" s="247"/>
      <c r="C241" s="247"/>
      <c r="D241" s="247"/>
      <c r="E241" s="247"/>
      <c r="F241" s="247"/>
      <c r="G241" s="247"/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147"/>
      <c r="S241" s="147"/>
    </row>
    <row r="242" spans="1:19" s="1" customFormat="1" ht="12.75">
      <c r="A242" s="147"/>
      <c r="B242" s="247"/>
      <c r="C242" s="247"/>
      <c r="D242" s="247"/>
      <c r="E242" s="247"/>
      <c r="F242" s="247"/>
      <c r="G242" s="247"/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147"/>
      <c r="S242" s="147"/>
    </row>
    <row r="243" spans="1:19" s="1" customFormat="1" ht="12.75">
      <c r="A243" s="147"/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147"/>
      <c r="S243" s="147"/>
    </row>
    <row r="244" spans="1:19" s="1" customFormat="1" ht="12.75">
      <c r="A244" s="147"/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147"/>
      <c r="S244" s="147"/>
    </row>
    <row r="245" spans="1:19" s="1" customFormat="1" ht="12.75">
      <c r="A245" s="147"/>
      <c r="B245" s="247"/>
      <c r="C245" s="247"/>
      <c r="D245" s="247"/>
      <c r="E245" s="247"/>
      <c r="F245" s="247"/>
      <c r="G245" s="247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147"/>
      <c r="S245" s="147"/>
    </row>
    <row r="246" spans="1:19" s="1" customFormat="1" ht="12.75">
      <c r="A246" s="147"/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147"/>
      <c r="S246" s="147"/>
    </row>
    <row r="247" spans="1:19" s="1" customFormat="1" ht="12.75">
      <c r="A247" s="147"/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147"/>
      <c r="S247" s="147"/>
    </row>
    <row r="248" spans="1:19" s="1" customFormat="1" ht="12.75">
      <c r="A248" s="147"/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147"/>
      <c r="S248" s="147"/>
    </row>
    <row r="249" spans="1:19" s="1" customFormat="1" ht="12.75">
      <c r="A249" s="147"/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147"/>
      <c r="S249" s="147"/>
    </row>
    <row r="250" spans="1:19" s="1" customFormat="1" ht="12.75">
      <c r="A250" s="147"/>
      <c r="B250" s="247"/>
      <c r="C250" s="247"/>
      <c r="D250" s="247"/>
      <c r="E250" s="247"/>
      <c r="F250" s="247"/>
      <c r="G250" s="247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147"/>
      <c r="S250" s="147"/>
    </row>
    <row r="251" spans="1:19" s="1" customFormat="1" ht="12.75">
      <c r="A251" s="147"/>
      <c r="B251" s="247"/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147"/>
      <c r="S251" s="147"/>
    </row>
    <row r="252" spans="1:19" s="1" customFormat="1" ht="12.75">
      <c r="A252" s="147"/>
      <c r="B252" s="247"/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147"/>
      <c r="S252" s="147"/>
    </row>
    <row r="253" spans="1:19" s="1" customFormat="1" ht="12.75">
      <c r="A253" s="147"/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147"/>
      <c r="S253" s="147"/>
    </row>
    <row r="254" spans="1:19" s="1" customFormat="1" ht="12.75">
      <c r="A254" s="147"/>
      <c r="B254" s="247"/>
      <c r="C254" s="247"/>
      <c r="D254" s="247"/>
      <c r="E254" s="247"/>
      <c r="F254" s="247"/>
      <c r="G254" s="247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147"/>
      <c r="S254" s="147"/>
    </row>
    <row r="255" spans="1:19" s="1" customFormat="1" ht="12.75">
      <c r="A255" s="147"/>
      <c r="B255" s="247"/>
      <c r="C255" s="247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147"/>
      <c r="S255" s="147"/>
    </row>
    <row r="256" spans="1:19" s="1" customFormat="1" ht="12.75">
      <c r="A256" s="147"/>
      <c r="B256" s="247"/>
      <c r="C256" s="247"/>
      <c r="D256" s="247"/>
      <c r="E256" s="247"/>
      <c r="F256" s="247"/>
      <c r="G256" s="247"/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147"/>
      <c r="S256" s="147"/>
    </row>
    <row r="257" spans="1:19" s="1" customFormat="1" ht="12.75">
      <c r="A257" s="147"/>
      <c r="B257" s="247"/>
      <c r="C257" s="247"/>
      <c r="D257" s="247"/>
      <c r="E257" s="247"/>
      <c r="F257" s="247"/>
      <c r="G257" s="247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147"/>
      <c r="S257" s="147"/>
    </row>
    <row r="258" spans="1:19" s="1" customFormat="1" ht="12.75">
      <c r="A258" s="147"/>
      <c r="B258" s="247"/>
      <c r="C258" s="247"/>
      <c r="D258" s="247"/>
      <c r="E258" s="247"/>
      <c r="F258" s="247"/>
      <c r="G258" s="247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147"/>
      <c r="S258" s="147"/>
    </row>
    <row r="259" spans="1:19" s="1" customFormat="1" ht="12.75">
      <c r="A259" s="147"/>
      <c r="B259" s="247"/>
      <c r="C259" s="247"/>
      <c r="D259" s="247"/>
      <c r="E259" s="247"/>
      <c r="F259" s="247"/>
      <c r="G259" s="247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147"/>
      <c r="S259" s="147"/>
    </row>
    <row r="260" spans="1:19" s="1" customFormat="1" ht="12.75">
      <c r="A260" s="147"/>
      <c r="B260" s="247"/>
      <c r="C260" s="247"/>
      <c r="D260" s="247"/>
      <c r="E260" s="247"/>
      <c r="F260" s="247"/>
      <c r="G260" s="247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147"/>
      <c r="S260" s="147"/>
    </row>
    <row r="261" spans="1:19" s="1" customFormat="1" ht="12.75">
      <c r="A261" s="147"/>
      <c r="B261" s="247"/>
      <c r="C261" s="247"/>
      <c r="D261" s="247"/>
      <c r="E261" s="247"/>
      <c r="F261" s="247"/>
      <c r="G261" s="247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147"/>
      <c r="S261" s="147"/>
    </row>
    <row r="262" spans="1:19" s="1" customFormat="1" ht="12.75">
      <c r="A262" s="147"/>
      <c r="B262" s="247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147"/>
      <c r="S262" s="147"/>
    </row>
    <row r="263" spans="1:19" s="1" customFormat="1" ht="12.75">
      <c r="A263" s="147"/>
      <c r="B263" s="247"/>
      <c r="C263" s="247"/>
      <c r="D263" s="247"/>
      <c r="E263" s="247"/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147"/>
      <c r="S263" s="147"/>
    </row>
    <row r="264" spans="1:19" s="1" customFormat="1" ht="12.75">
      <c r="A264" s="147"/>
      <c r="B264" s="247"/>
      <c r="C264" s="247"/>
      <c r="D264" s="247"/>
      <c r="E264" s="247"/>
      <c r="F264" s="247"/>
      <c r="G264" s="247"/>
      <c r="H264" s="247"/>
      <c r="I264" s="247"/>
      <c r="J264" s="247"/>
      <c r="K264" s="247"/>
      <c r="L264" s="247"/>
      <c r="M264" s="247"/>
      <c r="N264" s="247"/>
      <c r="O264" s="247"/>
      <c r="P264" s="247"/>
      <c r="Q264" s="247"/>
      <c r="R264" s="147"/>
      <c r="S264" s="147"/>
    </row>
    <row r="265" spans="1:19" s="1" customFormat="1" ht="12.75">
      <c r="A265" s="147"/>
      <c r="B265" s="247"/>
      <c r="C265" s="247"/>
      <c r="D265" s="247"/>
      <c r="E265" s="247"/>
      <c r="F265" s="247"/>
      <c r="G265" s="247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147"/>
      <c r="S265" s="147"/>
    </row>
    <row r="266" spans="1:19" s="1" customFormat="1" ht="12.75">
      <c r="A266" s="147"/>
      <c r="B266" s="247"/>
      <c r="C266" s="247"/>
      <c r="D266" s="247"/>
      <c r="E266" s="247"/>
      <c r="F266" s="247"/>
      <c r="G266" s="247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147"/>
      <c r="S266" s="147"/>
    </row>
    <row r="267" spans="1:19" s="1" customFormat="1" ht="12.75">
      <c r="A267" s="147"/>
      <c r="B267" s="247"/>
      <c r="C267" s="247"/>
      <c r="D267" s="247"/>
      <c r="E267" s="247"/>
      <c r="F267" s="247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147"/>
      <c r="S267" s="147"/>
    </row>
    <row r="268" spans="1:19" s="1" customFormat="1" ht="12.75">
      <c r="A268" s="147"/>
      <c r="B268" s="247"/>
      <c r="C268" s="247"/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147"/>
      <c r="S268" s="147"/>
    </row>
    <row r="269" spans="1:19" s="1" customFormat="1" ht="12.75">
      <c r="A269" s="147"/>
      <c r="B269" s="247"/>
      <c r="C269" s="247"/>
      <c r="D269" s="247"/>
      <c r="E269" s="247"/>
      <c r="F269" s="247"/>
      <c r="G269" s="247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147"/>
      <c r="S269" s="147"/>
    </row>
    <row r="270" spans="1:19" s="1" customFormat="1" ht="12.75">
      <c r="A270" s="147"/>
      <c r="B270" s="247"/>
      <c r="C270" s="247"/>
      <c r="D270" s="247"/>
      <c r="E270" s="247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147"/>
      <c r="S270" s="147"/>
    </row>
    <row r="271" spans="1:19" s="1" customFormat="1" ht="12.75">
      <c r="A271" s="147"/>
      <c r="B271" s="247"/>
      <c r="C271" s="247"/>
      <c r="D271" s="247"/>
      <c r="E271" s="247"/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147"/>
      <c r="S271" s="147"/>
    </row>
    <row r="272" spans="1:19" s="1" customFormat="1" ht="12.75">
      <c r="A272" s="147"/>
      <c r="B272" s="247"/>
      <c r="C272" s="247"/>
      <c r="D272" s="247"/>
      <c r="E272" s="247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147"/>
      <c r="S272" s="147"/>
    </row>
    <row r="273" spans="1:19" s="1" customFormat="1" ht="12.75">
      <c r="A273" s="147"/>
      <c r="B273" s="247"/>
      <c r="C273" s="247"/>
      <c r="D273" s="247"/>
      <c r="E273" s="247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147"/>
      <c r="S273" s="147"/>
    </row>
    <row r="274" spans="1:19" s="1" customFormat="1" ht="12.75">
      <c r="A274" s="147"/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147"/>
      <c r="S274" s="147"/>
    </row>
    <row r="275" spans="1:19" s="1" customFormat="1" ht="12.75">
      <c r="A275" s="147"/>
      <c r="B275" s="247"/>
      <c r="C275" s="247"/>
      <c r="D275" s="247"/>
      <c r="E275" s="247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147"/>
      <c r="S275" s="147"/>
    </row>
    <row r="276" spans="1:19" s="1" customFormat="1" ht="12.75">
      <c r="A276" s="147"/>
      <c r="B276" s="247"/>
      <c r="C276" s="247"/>
      <c r="D276" s="247"/>
      <c r="E276" s="247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147"/>
      <c r="S276" s="147"/>
    </row>
    <row r="277" spans="1:19" s="1" customFormat="1" ht="12.75">
      <c r="A277" s="147"/>
      <c r="B277" s="247"/>
      <c r="C277" s="247"/>
      <c r="D277" s="247"/>
      <c r="E277" s="247"/>
      <c r="F277" s="247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147"/>
      <c r="S277" s="147"/>
    </row>
    <row r="278" spans="1:19" s="1" customFormat="1" ht="12.75">
      <c r="A278" s="147"/>
      <c r="B278" s="247"/>
      <c r="C278" s="247"/>
      <c r="D278" s="247"/>
      <c r="E278" s="247"/>
      <c r="F278" s="247"/>
      <c r="G278" s="247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147"/>
      <c r="S278" s="147"/>
    </row>
    <row r="279" spans="1:19" s="1" customFormat="1" ht="12.75">
      <c r="A279" s="147"/>
      <c r="B279" s="247"/>
      <c r="C279" s="247"/>
      <c r="D279" s="247"/>
      <c r="E279" s="247"/>
      <c r="F279" s="247"/>
      <c r="G279" s="247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147"/>
      <c r="S279" s="147"/>
    </row>
    <row r="280" spans="1:19" s="1" customFormat="1" ht="12.75">
      <c r="A280" s="147"/>
      <c r="B280" s="247"/>
      <c r="C280" s="247"/>
      <c r="D280" s="247"/>
      <c r="E280" s="247"/>
      <c r="F280" s="247"/>
      <c r="G280" s="247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147"/>
      <c r="S280" s="147"/>
    </row>
    <row r="281" spans="1:19" s="1" customFormat="1" ht="12.75">
      <c r="A281" s="147"/>
      <c r="B281" s="247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147"/>
      <c r="S281" s="147"/>
    </row>
    <row r="282" spans="1:19" s="1" customFormat="1" ht="12.75">
      <c r="A282" s="147"/>
      <c r="B282" s="247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147"/>
      <c r="S282" s="147"/>
    </row>
    <row r="283" spans="1:19" s="1" customFormat="1" ht="12.75">
      <c r="A283" s="147"/>
      <c r="B283" s="247"/>
      <c r="C283" s="247"/>
      <c r="D283" s="247"/>
      <c r="E283" s="247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147"/>
      <c r="S283" s="147"/>
    </row>
    <row r="284" spans="1:19" s="1" customFormat="1" ht="12.75">
      <c r="A284" s="147"/>
      <c r="B284" s="247"/>
      <c r="C284" s="247"/>
      <c r="D284" s="247"/>
      <c r="E284" s="247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147"/>
      <c r="S284" s="147"/>
    </row>
    <row r="285" spans="1:19" s="1" customFormat="1" ht="12.75">
      <c r="A285" s="147"/>
      <c r="B285" s="247"/>
      <c r="C285" s="247"/>
      <c r="D285" s="247"/>
      <c r="E285" s="247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147"/>
      <c r="S285" s="147"/>
    </row>
    <row r="286" spans="1:19" s="1" customFormat="1" ht="12.75">
      <c r="A286" s="147"/>
      <c r="B286" s="247"/>
      <c r="C286" s="247"/>
      <c r="D286" s="247"/>
      <c r="E286" s="247"/>
      <c r="F286" s="247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147"/>
      <c r="S286" s="147"/>
    </row>
    <row r="287" spans="1:19" s="1" customFormat="1" ht="12.75">
      <c r="A287" s="147"/>
      <c r="B287" s="247"/>
      <c r="C287" s="247"/>
      <c r="D287" s="247"/>
      <c r="E287" s="247"/>
      <c r="F287" s="247"/>
      <c r="G287" s="247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147"/>
      <c r="S287" s="147"/>
    </row>
    <row r="288" spans="1:19" s="1" customFormat="1" ht="12.75">
      <c r="A288" s="147"/>
      <c r="B288" s="247"/>
      <c r="C288" s="247"/>
      <c r="D288" s="247"/>
      <c r="E288" s="247"/>
      <c r="F288" s="247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147"/>
      <c r="S288" s="147"/>
    </row>
    <row r="289" spans="1:19" s="1" customFormat="1" ht="12.75">
      <c r="A289" s="147"/>
      <c r="B289" s="247"/>
      <c r="C289" s="247"/>
      <c r="D289" s="247"/>
      <c r="E289" s="247"/>
      <c r="F289" s="247"/>
      <c r="G289" s="247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147"/>
      <c r="S289" s="147"/>
    </row>
    <row r="290" spans="1:19" s="1" customFormat="1" ht="12.75">
      <c r="A290" s="147"/>
      <c r="B290" s="247"/>
      <c r="C290" s="247"/>
      <c r="D290" s="247"/>
      <c r="E290" s="247"/>
      <c r="F290" s="247"/>
      <c r="G290" s="247"/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147"/>
      <c r="S290" s="147"/>
    </row>
    <row r="291" spans="1:19" s="1" customFormat="1" ht="12.75">
      <c r="A291" s="147"/>
      <c r="B291" s="247"/>
      <c r="C291" s="247"/>
      <c r="D291" s="247"/>
      <c r="E291" s="247"/>
      <c r="F291" s="247"/>
      <c r="G291" s="247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147"/>
      <c r="S291" s="147"/>
    </row>
    <row r="292" spans="1:19" s="1" customFormat="1" ht="12.75">
      <c r="A292" s="147"/>
      <c r="B292" s="247"/>
      <c r="C292" s="247"/>
      <c r="D292" s="247"/>
      <c r="E292" s="247"/>
      <c r="F292" s="247"/>
      <c r="G292" s="247"/>
      <c r="H292" s="247"/>
      <c r="I292" s="247"/>
      <c r="J292" s="247"/>
      <c r="K292" s="247"/>
      <c r="L292" s="247"/>
      <c r="M292" s="247"/>
      <c r="N292" s="247"/>
      <c r="O292" s="247"/>
      <c r="P292" s="247"/>
      <c r="Q292" s="247"/>
      <c r="R292" s="147"/>
      <c r="S292" s="147"/>
    </row>
    <row r="293" spans="1:19" s="1" customFormat="1" ht="12.75">
      <c r="A293" s="147"/>
      <c r="B293" s="247"/>
      <c r="C293" s="247"/>
      <c r="D293" s="247"/>
      <c r="E293" s="247"/>
      <c r="F293" s="247"/>
      <c r="G293" s="247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147"/>
      <c r="S293" s="147"/>
    </row>
    <row r="294" spans="1:19" s="1" customFormat="1" ht="12.75">
      <c r="A294" s="147"/>
      <c r="B294" s="247"/>
      <c r="C294" s="247"/>
      <c r="D294" s="247"/>
      <c r="E294" s="247"/>
      <c r="F294" s="247"/>
      <c r="G294" s="247"/>
      <c r="H294" s="247"/>
      <c r="I294" s="247"/>
      <c r="J294" s="247"/>
      <c r="K294" s="247"/>
      <c r="L294" s="247"/>
      <c r="M294" s="247"/>
      <c r="N294" s="247"/>
      <c r="O294" s="247"/>
      <c r="P294" s="247"/>
      <c r="Q294" s="247"/>
      <c r="R294" s="147"/>
      <c r="S294" s="147"/>
    </row>
    <row r="295" spans="1:19" s="1" customFormat="1" ht="12.75">
      <c r="A295" s="147"/>
      <c r="B295" s="247"/>
      <c r="C295" s="247"/>
      <c r="D295" s="247"/>
      <c r="E295" s="247"/>
      <c r="F295" s="247"/>
      <c r="G295" s="247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147"/>
      <c r="S295" s="147"/>
    </row>
    <row r="296" spans="1:19" s="1" customFormat="1" ht="12.75">
      <c r="A296" s="147"/>
      <c r="B296" s="247"/>
      <c r="C296" s="247"/>
      <c r="D296" s="247"/>
      <c r="E296" s="247"/>
      <c r="F296" s="247"/>
      <c r="G296" s="247"/>
      <c r="H296" s="247"/>
      <c r="I296" s="247"/>
      <c r="J296" s="247"/>
      <c r="K296" s="247"/>
      <c r="L296" s="247"/>
      <c r="M296" s="247"/>
      <c r="N296" s="247"/>
      <c r="O296" s="247"/>
      <c r="P296" s="247"/>
      <c r="Q296" s="247"/>
      <c r="R296" s="147"/>
      <c r="S296" s="147"/>
    </row>
    <row r="297" spans="1:19" s="1" customFormat="1" ht="12.75">
      <c r="A297" s="147"/>
      <c r="B297" s="247"/>
      <c r="C297" s="247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147"/>
      <c r="S297" s="147"/>
    </row>
    <row r="298" spans="1:19" s="1" customFormat="1" ht="12.75">
      <c r="A298" s="147"/>
      <c r="B298" s="247"/>
      <c r="C298" s="247"/>
      <c r="D298" s="247"/>
      <c r="E298" s="247"/>
      <c r="F298" s="247"/>
      <c r="G298" s="247"/>
      <c r="H298" s="247"/>
      <c r="I298" s="247"/>
      <c r="J298" s="247"/>
      <c r="K298" s="247"/>
      <c r="L298" s="247"/>
      <c r="M298" s="247"/>
      <c r="N298" s="247"/>
      <c r="O298" s="247"/>
      <c r="P298" s="247"/>
      <c r="Q298" s="247"/>
      <c r="R298" s="147"/>
      <c r="S298" s="147"/>
    </row>
    <row r="299" spans="1:19" s="1" customFormat="1" ht="12.75">
      <c r="A299" s="147"/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147"/>
      <c r="S299" s="147"/>
    </row>
    <row r="300" spans="1:19" s="1" customFormat="1" ht="12.75">
      <c r="A300" s="147"/>
      <c r="B300" s="247"/>
      <c r="C300" s="247"/>
      <c r="D300" s="247"/>
      <c r="E300" s="247"/>
      <c r="F300" s="247"/>
      <c r="G300" s="247"/>
      <c r="H300" s="247"/>
      <c r="I300" s="247"/>
      <c r="J300" s="247"/>
      <c r="K300" s="247"/>
      <c r="L300" s="247"/>
      <c r="M300" s="247"/>
      <c r="N300" s="247"/>
      <c r="O300" s="247"/>
      <c r="P300" s="247"/>
      <c r="Q300" s="247"/>
      <c r="R300" s="147"/>
      <c r="S300" s="147"/>
    </row>
    <row r="301" spans="1:19" s="1" customFormat="1" ht="12.75">
      <c r="A301" s="147"/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147"/>
      <c r="S301" s="147"/>
    </row>
    <row r="302" spans="1:19" s="1" customFormat="1" ht="12.75">
      <c r="A302" s="147"/>
      <c r="B302" s="247"/>
      <c r="C302" s="247"/>
      <c r="D302" s="247"/>
      <c r="E302" s="247"/>
      <c r="F302" s="247"/>
      <c r="G302" s="247"/>
      <c r="H302" s="247"/>
      <c r="I302" s="247"/>
      <c r="J302" s="247"/>
      <c r="K302" s="247"/>
      <c r="L302" s="247"/>
      <c r="M302" s="247"/>
      <c r="N302" s="247"/>
      <c r="O302" s="247"/>
      <c r="P302" s="247"/>
      <c r="Q302" s="247"/>
      <c r="R302" s="147"/>
      <c r="S302" s="147"/>
    </row>
    <row r="303" spans="1:19" s="1" customFormat="1" ht="12.75">
      <c r="A303" s="147"/>
      <c r="B303" s="247"/>
      <c r="C303" s="247"/>
      <c r="D303" s="247"/>
      <c r="E303" s="247"/>
      <c r="F303" s="247"/>
      <c r="G303" s="247"/>
      <c r="H303" s="247"/>
      <c r="I303" s="247"/>
      <c r="J303" s="247"/>
      <c r="K303" s="247"/>
      <c r="L303" s="247"/>
      <c r="M303" s="247"/>
      <c r="N303" s="247"/>
      <c r="O303" s="247"/>
      <c r="P303" s="247"/>
      <c r="Q303" s="247"/>
      <c r="R303" s="147"/>
      <c r="S303" s="147"/>
    </row>
    <row r="304" spans="1:19" s="1" customFormat="1" ht="12.75">
      <c r="A304" s="147"/>
      <c r="B304" s="247"/>
      <c r="C304" s="247"/>
      <c r="D304" s="247"/>
      <c r="E304" s="247"/>
      <c r="F304" s="247"/>
      <c r="G304" s="247"/>
      <c r="H304" s="247"/>
      <c r="I304" s="247"/>
      <c r="J304" s="247"/>
      <c r="K304" s="247"/>
      <c r="L304" s="247"/>
      <c r="M304" s="247"/>
      <c r="N304" s="247"/>
      <c r="O304" s="247"/>
      <c r="P304" s="247"/>
      <c r="Q304" s="247"/>
      <c r="R304" s="147"/>
      <c r="S304" s="147"/>
    </row>
    <row r="305" spans="1:19" s="1" customFormat="1" ht="12.75">
      <c r="A305" s="147"/>
      <c r="B305" s="247"/>
      <c r="C305" s="247"/>
      <c r="D305" s="247"/>
      <c r="E305" s="247"/>
      <c r="F305" s="247"/>
      <c r="G305" s="247"/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147"/>
      <c r="S305" s="147"/>
    </row>
    <row r="306" spans="1:19" s="1" customFormat="1" ht="12.75">
      <c r="A306" s="147"/>
      <c r="B306" s="247"/>
      <c r="C306" s="247"/>
      <c r="D306" s="247"/>
      <c r="E306" s="247"/>
      <c r="F306" s="247"/>
      <c r="G306" s="247"/>
      <c r="H306" s="247"/>
      <c r="I306" s="247"/>
      <c r="J306" s="247"/>
      <c r="K306" s="247"/>
      <c r="L306" s="247"/>
      <c r="M306" s="247"/>
      <c r="N306" s="247"/>
      <c r="O306" s="247"/>
      <c r="P306" s="247"/>
      <c r="Q306" s="247"/>
      <c r="R306" s="147"/>
      <c r="S306" s="147"/>
    </row>
    <row r="307" spans="1:19" s="1" customFormat="1" ht="12.75">
      <c r="A307" s="147"/>
      <c r="B307" s="247"/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147"/>
      <c r="S307" s="147"/>
    </row>
    <row r="308" spans="1:19" s="1" customFormat="1" ht="12.75">
      <c r="A308" s="147"/>
      <c r="B308" s="247"/>
      <c r="C308" s="247"/>
      <c r="D308" s="247"/>
      <c r="E308" s="247"/>
      <c r="F308" s="247"/>
      <c r="G308" s="247"/>
      <c r="H308" s="247"/>
      <c r="I308" s="247"/>
      <c r="J308" s="247"/>
      <c r="K308" s="247"/>
      <c r="L308" s="247"/>
      <c r="M308" s="247"/>
      <c r="N308" s="247"/>
      <c r="O308" s="247"/>
      <c r="P308" s="247"/>
      <c r="Q308" s="247"/>
      <c r="R308" s="147"/>
      <c r="S308" s="147"/>
    </row>
    <row r="309" spans="1:19" s="1" customFormat="1" ht="12.75">
      <c r="A309" s="147"/>
      <c r="B309" s="247"/>
      <c r="C309" s="247"/>
      <c r="D309" s="247"/>
      <c r="E309" s="247"/>
      <c r="F309" s="247"/>
      <c r="G309" s="247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147"/>
      <c r="S309" s="147"/>
    </row>
    <row r="310" spans="1:19" s="1" customFormat="1" ht="12.75">
      <c r="A310" s="147"/>
      <c r="B310" s="247"/>
      <c r="C310" s="247"/>
      <c r="D310" s="247"/>
      <c r="E310" s="247"/>
      <c r="F310" s="247"/>
      <c r="G310" s="247"/>
      <c r="H310" s="247"/>
      <c r="I310" s="247"/>
      <c r="J310" s="247"/>
      <c r="K310" s="247"/>
      <c r="L310" s="247"/>
      <c r="M310" s="247"/>
      <c r="N310" s="247"/>
      <c r="O310" s="247"/>
      <c r="P310" s="247"/>
      <c r="Q310" s="247"/>
      <c r="R310" s="147"/>
      <c r="S310" s="147"/>
    </row>
    <row r="311" spans="1:19" s="1" customFormat="1" ht="12.75">
      <c r="A311" s="147"/>
      <c r="B311" s="247"/>
      <c r="C311" s="247"/>
      <c r="D311" s="247"/>
      <c r="E311" s="247"/>
      <c r="F311" s="247"/>
      <c r="G311" s="247"/>
      <c r="H311" s="247"/>
      <c r="I311" s="247"/>
      <c r="J311" s="247"/>
      <c r="K311" s="247"/>
      <c r="L311" s="247"/>
      <c r="M311" s="247"/>
      <c r="N311" s="247"/>
      <c r="O311" s="247"/>
      <c r="P311" s="247"/>
      <c r="Q311" s="247"/>
      <c r="R311" s="147"/>
      <c r="S311" s="147"/>
    </row>
    <row r="312" spans="1:19" s="1" customFormat="1" ht="12.75">
      <c r="A312" s="147"/>
      <c r="B312" s="247"/>
      <c r="C312" s="247"/>
      <c r="D312" s="247"/>
      <c r="E312" s="247"/>
      <c r="F312" s="247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147"/>
      <c r="S312" s="147"/>
    </row>
    <row r="313" spans="1:19" s="1" customFormat="1" ht="12.75">
      <c r="A313" s="147"/>
      <c r="B313" s="247"/>
      <c r="C313" s="247"/>
      <c r="D313" s="247"/>
      <c r="E313" s="247"/>
      <c r="F313" s="247"/>
      <c r="G313" s="247"/>
      <c r="H313" s="247"/>
      <c r="I313" s="247"/>
      <c r="J313" s="247"/>
      <c r="K313" s="247"/>
      <c r="L313" s="247"/>
      <c r="M313" s="247"/>
      <c r="N313" s="247"/>
      <c r="O313" s="247"/>
      <c r="P313" s="247"/>
      <c r="Q313" s="247"/>
      <c r="R313" s="147"/>
      <c r="S313" s="147"/>
    </row>
    <row r="314" spans="1:19" s="1" customFormat="1" ht="12.75">
      <c r="A314" s="147"/>
      <c r="B314" s="247"/>
      <c r="C314" s="247"/>
      <c r="D314" s="247"/>
      <c r="E314" s="247"/>
      <c r="F314" s="247"/>
      <c r="G314" s="247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147"/>
      <c r="S314" s="147"/>
    </row>
    <row r="315" spans="1:19" s="1" customFormat="1" ht="12.75">
      <c r="A315" s="147"/>
      <c r="B315" s="247"/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147"/>
      <c r="S315" s="147"/>
    </row>
    <row r="316" spans="1:19" s="1" customFormat="1" ht="12.75">
      <c r="A316" s="147"/>
      <c r="B316" s="247"/>
      <c r="C316" s="247"/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7"/>
      <c r="P316" s="247"/>
      <c r="Q316" s="247"/>
      <c r="R316" s="147"/>
      <c r="S316" s="147"/>
    </row>
    <row r="317" spans="1:19" s="1" customFormat="1" ht="12.75">
      <c r="A317" s="147"/>
      <c r="B317" s="247"/>
      <c r="C317" s="247"/>
      <c r="D317" s="247"/>
      <c r="E317" s="247"/>
      <c r="F317" s="247"/>
      <c r="G317" s="247"/>
      <c r="H317" s="247"/>
      <c r="I317" s="247"/>
      <c r="J317" s="247"/>
      <c r="K317" s="247"/>
      <c r="L317" s="247"/>
      <c r="M317" s="247"/>
      <c r="N317" s="247"/>
      <c r="O317" s="247"/>
      <c r="P317" s="247"/>
      <c r="Q317" s="247"/>
      <c r="R317" s="147"/>
      <c r="S317" s="147"/>
    </row>
    <row r="318" spans="1:19" s="1" customFormat="1" ht="12.75">
      <c r="A318" s="147"/>
      <c r="B318" s="247"/>
      <c r="C318" s="247"/>
      <c r="D318" s="247"/>
      <c r="E318" s="247"/>
      <c r="F318" s="247"/>
      <c r="G318" s="247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147"/>
      <c r="S318" s="147"/>
    </row>
    <row r="319" spans="1:19" s="1" customFormat="1" ht="12.75">
      <c r="A319" s="147"/>
      <c r="B319" s="247"/>
      <c r="C319" s="247"/>
      <c r="D319" s="247"/>
      <c r="E319" s="247"/>
      <c r="F319" s="247"/>
      <c r="G319" s="247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147"/>
      <c r="S319" s="147"/>
    </row>
    <row r="320" spans="1:19" s="1" customFormat="1" ht="12.75">
      <c r="A320" s="147"/>
      <c r="B320" s="247"/>
      <c r="C320" s="247"/>
      <c r="D320" s="247"/>
      <c r="E320" s="247"/>
      <c r="F320" s="247"/>
      <c r="G320" s="247"/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147"/>
      <c r="S320" s="147"/>
    </row>
    <row r="321" spans="1:19" s="1" customFormat="1" ht="12.75">
      <c r="A321" s="147"/>
      <c r="B321" s="247"/>
      <c r="C321" s="247"/>
      <c r="D321" s="247"/>
      <c r="E321" s="247"/>
      <c r="F321" s="247"/>
      <c r="G321" s="247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147"/>
      <c r="S321" s="147"/>
    </row>
    <row r="322" spans="1:19" s="1" customFormat="1" ht="12.75">
      <c r="A322" s="147"/>
      <c r="B322" s="247"/>
      <c r="C322" s="247"/>
      <c r="D322" s="247"/>
      <c r="E322" s="247"/>
      <c r="F322" s="247"/>
      <c r="G322" s="247"/>
      <c r="H322" s="247"/>
      <c r="I322" s="247"/>
      <c r="J322" s="247"/>
      <c r="K322" s="247"/>
      <c r="L322" s="247"/>
      <c r="M322" s="247"/>
      <c r="N322" s="247"/>
      <c r="O322" s="247"/>
      <c r="P322" s="247"/>
      <c r="Q322" s="247"/>
      <c r="R322" s="147"/>
      <c r="S322" s="147"/>
    </row>
    <row r="323" spans="1:19" s="1" customFormat="1" ht="12.75">
      <c r="A323" s="147"/>
      <c r="B323" s="247"/>
      <c r="C323" s="247"/>
      <c r="D323" s="247"/>
      <c r="E323" s="247"/>
      <c r="F323" s="247"/>
      <c r="G323" s="247"/>
      <c r="H323" s="247"/>
      <c r="I323" s="247"/>
      <c r="J323" s="247"/>
      <c r="K323" s="247"/>
      <c r="L323" s="247"/>
      <c r="M323" s="247"/>
      <c r="N323" s="247"/>
      <c r="O323" s="247"/>
      <c r="P323" s="247"/>
      <c r="Q323" s="247"/>
      <c r="R323" s="147"/>
      <c r="S323" s="147"/>
    </row>
    <row r="324" spans="1:19" s="1" customFormat="1" ht="12.75">
      <c r="A324" s="147"/>
      <c r="B324" s="247"/>
      <c r="C324" s="247"/>
      <c r="D324" s="247"/>
      <c r="E324" s="247"/>
      <c r="F324" s="247"/>
      <c r="G324" s="247"/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147"/>
      <c r="S324" s="147"/>
    </row>
    <row r="325" spans="1:19" s="1" customFormat="1" ht="12.75">
      <c r="A325" s="147"/>
      <c r="B325" s="247"/>
      <c r="C325" s="247"/>
      <c r="D325" s="247"/>
      <c r="E325" s="247"/>
      <c r="F325" s="247"/>
      <c r="G325" s="247"/>
      <c r="H325" s="247"/>
      <c r="I325" s="247"/>
      <c r="J325" s="247"/>
      <c r="K325" s="247"/>
      <c r="L325" s="247"/>
      <c r="M325" s="247"/>
      <c r="N325" s="247"/>
      <c r="O325" s="247"/>
      <c r="P325" s="247"/>
      <c r="Q325" s="247"/>
      <c r="R325" s="147"/>
      <c r="S325" s="147"/>
    </row>
    <row r="326" spans="1:19" s="1" customFormat="1" ht="12.75">
      <c r="A326" s="147"/>
      <c r="B326" s="247"/>
      <c r="C326" s="247"/>
      <c r="D326" s="247"/>
      <c r="E326" s="247"/>
      <c r="F326" s="247"/>
      <c r="G326" s="247"/>
      <c r="H326" s="247"/>
      <c r="I326" s="247"/>
      <c r="J326" s="247"/>
      <c r="K326" s="247"/>
      <c r="L326" s="247"/>
      <c r="M326" s="247"/>
      <c r="N326" s="247"/>
      <c r="O326" s="247"/>
      <c r="P326" s="247"/>
      <c r="Q326" s="247"/>
      <c r="R326" s="147"/>
      <c r="S326" s="147"/>
    </row>
    <row r="327" spans="1:19" s="1" customFormat="1" ht="12.75">
      <c r="A327" s="147"/>
      <c r="B327" s="247"/>
      <c r="C327" s="247"/>
      <c r="D327" s="247"/>
      <c r="E327" s="247"/>
      <c r="F327" s="247"/>
      <c r="G327" s="247"/>
      <c r="H327" s="247"/>
      <c r="I327" s="247"/>
      <c r="J327" s="247"/>
      <c r="K327" s="247"/>
      <c r="L327" s="247"/>
      <c r="M327" s="247"/>
      <c r="N327" s="247"/>
      <c r="O327" s="247"/>
      <c r="P327" s="247"/>
      <c r="Q327" s="247"/>
      <c r="R327" s="147"/>
      <c r="S327" s="147"/>
    </row>
    <row r="328" spans="1:19" s="1" customFormat="1" ht="12.75">
      <c r="A328" s="147"/>
      <c r="B328" s="247"/>
      <c r="C328" s="247"/>
      <c r="D328" s="247"/>
      <c r="E328" s="247"/>
      <c r="F328" s="247"/>
      <c r="G328" s="247"/>
      <c r="H328" s="247"/>
      <c r="I328" s="247"/>
      <c r="J328" s="247"/>
      <c r="K328" s="247"/>
      <c r="L328" s="247"/>
      <c r="M328" s="247"/>
      <c r="N328" s="247"/>
      <c r="O328" s="247"/>
      <c r="P328" s="247"/>
      <c r="Q328" s="247"/>
      <c r="R328" s="147"/>
      <c r="S328" s="147"/>
    </row>
    <row r="329" spans="1:19" s="1" customFormat="1" ht="12.75">
      <c r="A329" s="147"/>
      <c r="B329" s="247"/>
      <c r="C329" s="247"/>
      <c r="D329" s="247"/>
      <c r="E329" s="247"/>
      <c r="F329" s="247"/>
      <c r="G329" s="247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147"/>
      <c r="S329" s="147"/>
    </row>
    <row r="330" spans="1:19" s="1" customFormat="1" ht="12.75">
      <c r="A330" s="147"/>
      <c r="B330" s="247"/>
      <c r="C330" s="247"/>
      <c r="D330" s="247"/>
      <c r="E330" s="247"/>
      <c r="F330" s="247"/>
      <c r="G330" s="247"/>
      <c r="H330" s="247"/>
      <c r="I330" s="247"/>
      <c r="J330" s="247"/>
      <c r="K330" s="247"/>
      <c r="L330" s="247"/>
      <c r="M330" s="247"/>
      <c r="N330" s="247"/>
      <c r="O330" s="247"/>
      <c r="P330" s="247"/>
      <c r="Q330" s="247"/>
      <c r="R330" s="147"/>
      <c r="S330" s="147"/>
    </row>
    <row r="331" spans="1:19" s="1" customFormat="1" ht="12.75">
      <c r="A331" s="147"/>
      <c r="B331" s="247"/>
      <c r="C331" s="247"/>
      <c r="D331" s="247"/>
      <c r="E331" s="247"/>
      <c r="F331" s="247"/>
      <c r="G331" s="247"/>
      <c r="H331" s="247"/>
      <c r="I331" s="247"/>
      <c r="J331" s="247"/>
      <c r="K331" s="247"/>
      <c r="L331" s="247"/>
      <c r="M331" s="247"/>
      <c r="N331" s="247"/>
      <c r="O331" s="247"/>
      <c r="P331" s="247"/>
      <c r="Q331" s="247"/>
      <c r="R331" s="147"/>
      <c r="S331" s="147"/>
    </row>
    <row r="332" spans="1:19" s="1" customFormat="1" ht="12.75">
      <c r="A332" s="147"/>
      <c r="B332" s="247"/>
      <c r="C332" s="247"/>
      <c r="D332" s="247"/>
      <c r="E332" s="247"/>
      <c r="F332" s="247"/>
      <c r="G332" s="247"/>
      <c r="H332" s="247"/>
      <c r="I332" s="247"/>
      <c r="J332" s="247"/>
      <c r="K332" s="247"/>
      <c r="L332" s="247"/>
      <c r="M332" s="247"/>
      <c r="N332" s="247"/>
      <c r="O332" s="247"/>
      <c r="P332" s="247"/>
      <c r="Q332" s="247"/>
      <c r="R332" s="147"/>
      <c r="S332" s="147"/>
    </row>
    <row r="333" spans="1:19" s="1" customFormat="1" ht="12.75">
      <c r="A333" s="147"/>
      <c r="B333" s="247"/>
      <c r="C333" s="247"/>
      <c r="D333" s="247"/>
      <c r="E333" s="247"/>
      <c r="F333" s="247"/>
      <c r="G333" s="247"/>
      <c r="H333" s="247"/>
      <c r="I333" s="247"/>
      <c r="J333" s="247"/>
      <c r="K333" s="247"/>
      <c r="L333" s="247"/>
      <c r="M333" s="247"/>
      <c r="N333" s="247"/>
      <c r="O333" s="247"/>
      <c r="P333" s="247"/>
      <c r="Q333" s="247"/>
      <c r="R333" s="147"/>
      <c r="S333" s="147"/>
    </row>
    <row r="334" spans="1:19" s="1" customFormat="1" ht="12.75">
      <c r="A334" s="147"/>
      <c r="B334" s="247"/>
      <c r="C334" s="247"/>
      <c r="D334" s="247"/>
      <c r="E334" s="247"/>
      <c r="F334" s="247"/>
      <c r="G334" s="247"/>
      <c r="H334" s="247"/>
      <c r="I334" s="247"/>
      <c r="J334" s="247"/>
      <c r="K334" s="247"/>
      <c r="L334" s="247"/>
      <c r="M334" s="247"/>
      <c r="N334" s="247"/>
      <c r="O334" s="247"/>
      <c r="P334" s="247"/>
      <c r="Q334" s="247"/>
      <c r="R334" s="147"/>
      <c r="S334" s="147"/>
    </row>
    <row r="335" spans="1:19" s="1" customFormat="1" ht="12.75">
      <c r="A335" s="147"/>
      <c r="B335" s="247"/>
      <c r="C335" s="247"/>
      <c r="D335" s="247"/>
      <c r="E335" s="247"/>
      <c r="F335" s="247"/>
      <c r="G335" s="247"/>
      <c r="H335" s="247"/>
      <c r="I335" s="247"/>
      <c r="J335" s="247"/>
      <c r="K335" s="247"/>
      <c r="L335" s="247"/>
      <c r="M335" s="247"/>
      <c r="N335" s="247"/>
      <c r="O335" s="247"/>
      <c r="P335" s="247"/>
      <c r="Q335" s="247"/>
      <c r="R335" s="147"/>
      <c r="S335" s="147"/>
    </row>
    <row r="336" spans="1:19" s="1" customFormat="1" ht="12.75">
      <c r="A336" s="147"/>
      <c r="B336" s="247"/>
      <c r="C336" s="247"/>
      <c r="D336" s="247"/>
      <c r="E336" s="247"/>
      <c r="F336" s="247"/>
      <c r="G336" s="247"/>
      <c r="H336" s="247"/>
      <c r="I336" s="247"/>
      <c r="J336" s="247"/>
      <c r="K336" s="247"/>
      <c r="L336" s="247"/>
      <c r="M336" s="247"/>
      <c r="N336" s="247"/>
      <c r="O336" s="247"/>
      <c r="P336" s="247"/>
      <c r="Q336" s="247"/>
      <c r="R336" s="147"/>
      <c r="S336" s="147"/>
    </row>
    <row r="337" spans="1:19" s="1" customFormat="1" ht="12.75">
      <c r="A337" s="147"/>
      <c r="B337" s="247"/>
      <c r="C337" s="247"/>
      <c r="D337" s="247"/>
      <c r="E337" s="247"/>
      <c r="F337" s="247"/>
      <c r="G337" s="247"/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147"/>
      <c r="S337" s="147"/>
    </row>
    <row r="338" spans="1:19" s="1" customFormat="1" ht="12.75">
      <c r="A338" s="147"/>
      <c r="B338" s="247"/>
      <c r="C338" s="247"/>
      <c r="D338" s="247"/>
      <c r="E338" s="247"/>
      <c r="F338" s="247"/>
      <c r="G338" s="247"/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147"/>
      <c r="S338" s="147"/>
    </row>
    <row r="339" spans="1:19" s="1" customFormat="1" ht="12.75">
      <c r="A339" s="147"/>
      <c r="B339" s="247"/>
      <c r="C339" s="247"/>
      <c r="D339" s="247"/>
      <c r="E339" s="247"/>
      <c r="F339" s="247"/>
      <c r="G339" s="247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147"/>
      <c r="S339" s="147"/>
    </row>
    <row r="340" spans="1:19" s="1" customFormat="1" ht="12.75">
      <c r="A340" s="147"/>
      <c r="B340" s="247"/>
      <c r="C340" s="247"/>
      <c r="D340" s="247"/>
      <c r="E340" s="247"/>
      <c r="F340" s="247"/>
      <c r="G340" s="247"/>
      <c r="H340" s="247"/>
      <c r="I340" s="247"/>
      <c r="J340" s="247"/>
      <c r="K340" s="247"/>
      <c r="L340" s="247"/>
      <c r="M340" s="247"/>
      <c r="N340" s="247"/>
      <c r="O340" s="247"/>
      <c r="P340" s="247"/>
      <c r="Q340" s="247"/>
      <c r="R340" s="147"/>
      <c r="S340" s="147"/>
    </row>
    <row r="341" spans="1:19" s="1" customFormat="1" ht="12.75">
      <c r="A341" s="147"/>
      <c r="B341" s="247"/>
      <c r="C341" s="247"/>
      <c r="D341" s="247"/>
      <c r="E341" s="247"/>
      <c r="F341" s="247"/>
      <c r="G341" s="247"/>
      <c r="H341" s="247"/>
      <c r="I341" s="247"/>
      <c r="J341" s="247"/>
      <c r="K341" s="247"/>
      <c r="L341" s="247"/>
      <c r="M341" s="247"/>
      <c r="N341" s="247"/>
      <c r="O341" s="247"/>
      <c r="P341" s="247"/>
      <c r="Q341" s="247"/>
      <c r="R341" s="147"/>
      <c r="S341" s="147"/>
    </row>
    <row r="342" spans="1:19" s="1" customFormat="1" ht="12.75">
      <c r="A342" s="147"/>
      <c r="B342" s="247"/>
      <c r="C342" s="247"/>
      <c r="D342" s="247"/>
      <c r="E342" s="247"/>
      <c r="F342" s="247"/>
      <c r="G342" s="247"/>
      <c r="H342" s="247"/>
      <c r="I342" s="247"/>
      <c r="J342" s="247"/>
      <c r="K342" s="247"/>
      <c r="L342" s="247"/>
      <c r="M342" s="247"/>
      <c r="N342" s="247"/>
      <c r="O342" s="247"/>
      <c r="P342" s="247"/>
      <c r="Q342" s="247"/>
      <c r="R342" s="147"/>
      <c r="S342" s="147"/>
    </row>
    <row r="343" spans="1:19" s="1" customFormat="1" ht="12.75">
      <c r="A343" s="147"/>
      <c r="B343" s="247"/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147"/>
      <c r="S343" s="147"/>
    </row>
    <row r="344" spans="1:19" s="1" customFormat="1" ht="12.75">
      <c r="A344" s="147"/>
      <c r="B344" s="247"/>
      <c r="C344" s="247"/>
      <c r="D344" s="247"/>
      <c r="E344" s="247"/>
      <c r="F344" s="247"/>
      <c r="G344" s="247"/>
      <c r="H344" s="247"/>
      <c r="I344" s="247"/>
      <c r="J344" s="247"/>
      <c r="K344" s="247"/>
      <c r="L344" s="247"/>
      <c r="M344" s="247"/>
      <c r="N344" s="247"/>
      <c r="O344" s="247"/>
      <c r="P344" s="247"/>
      <c r="Q344" s="247"/>
      <c r="R344" s="147"/>
      <c r="S344" s="147"/>
    </row>
    <row r="345" spans="1:19" s="1" customFormat="1" ht="12.75">
      <c r="A345" s="147"/>
      <c r="B345" s="247"/>
      <c r="C345" s="247"/>
      <c r="D345" s="247"/>
      <c r="E345" s="247"/>
      <c r="F345" s="247"/>
      <c r="G345" s="247"/>
      <c r="H345" s="247"/>
      <c r="I345" s="247"/>
      <c r="J345" s="247"/>
      <c r="K345" s="247"/>
      <c r="L345" s="247"/>
      <c r="M345" s="247"/>
      <c r="N345" s="247"/>
      <c r="O345" s="247"/>
      <c r="P345" s="247"/>
      <c r="Q345" s="247"/>
      <c r="R345" s="147"/>
      <c r="S345" s="147"/>
    </row>
    <row r="346" spans="1:19" s="1" customFormat="1" ht="12.75">
      <c r="A346" s="147"/>
      <c r="B346" s="247"/>
      <c r="C346" s="247"/>
      <c r="D346" s="247"/>
      <c r="E346" s="247"/>
      <c r="F346" s="247"/>
      <c r="G346" s="247"/>
      <c r="H346" s="247"/>
      <c r="I346" s="247"/>
      <c r="J346" s="247"/>
      <c r="K346" s="247"/>
      <c r="L346" s="247"/>
      <c r="M346" s="247"/>
      <c r="N346" s="247"/>
      <c r="O346" s="247"/>
      <c r="P346" s="247"/>
      <c r="Q346" s="247"/>
      <c r="R346" s="147"/>
      <c r="S346" s="147"/>
    </row>
    <row r="347" spans="1:19" s="1" customFormat="1" ht="12.75">
      <c r="A347" s="147"/>
      <c r="B347" s="247"/>
      <c r="C347" s="247"/>
      <c r="D347" s="247"/>
      <c r="E347" s="247"/>
      <c r="F347" s="247"/>
      <c r="G347" s="247"/>
      <c r="H347" s="247"/>
      <c r="I347" s="247"/>
      <c r="J347" s="247"/>
      <c r="K347" s="247"/>
      <c r="L347" s="247"/>
      <c r="M347" s="247"/>
      <c r="N347" s="247"/>
      <c r="O347" s="247"/>
      <c r="P347" s="247"/>
      <c r="Q347" s="247"/>
      <c r="R347" s="147"/>
      <c r="S347" s="147"/>
    </row>
    <row r="348" spans="1:19" s="1" customFormat="1" ht="12.75">
      <c r="A348" s="147"/>
      <c r="B348" s="247"/>
      <c r="C348" s="247"/>
      <c r="D348" s="247"/>
      <c r="E348" s="247"/>
      <c r="F348" s="247"/>
      <c r="G348" s="247"/>
      <c r="H348" s="247"/>
      <c r="I348" s="247"/>
      <c r="J348" s="247"/>
      <c r="K348" s="247"/>
      <c r="L348" s="247"/>
      <c r="M348" s="247"/>
      <c r="N348" s="247"/>
      <c r="O348" s="247"/>
      <c r="P348" s="247"/>
      <c r="Q348" s="247"/>
      <c r="R348" s="147"/>
      <c r="S348" s="147"/>
    </row>
    <row r="349" spans="1:19" s="1" customFormat="1" ht="12.75">
      <c r="A349" s="147"/>
      <c r="B349" s="247"/>
      <c r="C349" s="247"/>
      <c r="D349" s="247"/>
      <c r="E349" s="247"/>
      <c r="F349" s="247"/>
      <c r="G349" s="247"/>
      <c r="H349" s="247"/>
      <c r="I349" s="247"/>
      <c r="J349" s="247"/>
      <c r="K349" s="247"/>
      <c r="L349" s="247"/>
      <c r="M349" s="247"/>
      <c r="N349" s="247"/>
      <c r="O349" s="247"/>
      <c r="P349" s="247"/>
      <c r="Q349" s="247"/>
      <c r="R349" s="147"/>
      <c r="S349" s="147"/>
    </row>
    <row r="350" spans="1:19" s="1" customFormat="1" ht="12.75">
      <c r="A350" s="147"/>
      <c r="B350" s="247"/>
      <c r="C350" s="247"/>
      <c r="D350" s="247"/>
      <c r="E350" s="247"/>
      <c r="F350" s="247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147"/>
      <c r="S350" s="147"/>
    </row>
    <row r="351" spans="1:19" s="1" customFormat="1" ht="12.75">
      <c r="A351" s="147"/>
      <c r="B351" s="247"/>
      <c r="C351" s="247"/>
      <c r="D351" s="247"/>
      <c r="E351" s="247"/>
      <c r="F351" s="247"/>
      <c r="G351" s="247"/>
      <c r="H351" s="247"/>
      <c r="I351" s="247"/>
      <c r="J351" s="247"/>
      <c r="K351" s="247"/>
      <c r="L351" s="247"/>
      <c r="M351" s="247"/>
      <c r="N351" s="247"/>
      <c r="O351" s="247"/>
      <c r="P351" s="247"/>
      <c r="Q351" s="247"/>
      <c r="R351" s="147"/>
      <c r="S351" s="147"/>
    </row>
    <row r="352" spans="1:19" s="1" customFormat="1" ht="12.75">
      <c r="A352" s="147"/>
      <c r="B352" s="247"/>
      <c r="C352" s="247"/>
      <c r="D352" s="247"/>
      <c r="E352" s="247"/>
      <c r="F352" s="247"/>
      <c r="G352" s="247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147"/>
      <c r="S352" s="147"/>
    </row>
    <row r="353" spans="1:19" s="1" customFormat="1" ht="12.75">
      <c r="A353" s="147"/>
      <c r="B353" s="247"/>
      <c r="C353" s="247"/>
      <c r="D353" s="247"/>
      <c r="E353" s="247"/>
      <c r="F353" s="247"/>
      <c r="G353" s="247"/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147"/>
      <c r="S353" s="147"/>
    </row>
    <row r="354" spans="1:19" s="1" customFormat="1" ht="12.75">
      <c r="A354" s="147"/>
      <c r="B354" s="247"/>
      <c r="C354" s="247"/>
      <c r="D354" s="247"/>
      <c r="E354" s="247"/>
      <c r="F354" s="247"/>
      <c r="G354" s="247"/>
      <c r="H354" s="247"/>
      <c r="I354" s="247"/>
      <c r="J354" s="247"/>
      <c r="K354" s="247"/>
      <c r="L354" s="247"/>
      <c r="M354" s="247"/>
      <c r="N354" s="247"/>
      <c r="O354" s="247"/>
      <c r="P354" s="247"/>
      <c r="Q354" s="247"/>
      <c r="R354" s="147"/>
      <c r="S354" s="147"/>
    </row>
    <row r="355" spans="1:19" s="1" customFormat="1" ht="12.75">
      <c r="A355" s="147"/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147"/>
      <c r="S355" s="147"/>
    </row>
    <row r="356" spans="1:19" s="1" customFormat="1" ht="12.75">
      <c r="A356" s="147"/>
      <c r="B356" s="247"/>
      <c r="C356" s="247"/>
      <c r="D356" s="247"/>
      <c r="E356" s="247"/>
      <c r="F356" s="247"/>
      <c r="G356" s="247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147"/>
      <c r="S356" s="147"/>
    </row>
    <row r="357" spans="1:19" s="1" customFormat="1" ht="12.75">
      <c r="A357" s="147"/>
      <c r="B357" s="247"/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147"/>
      <c r="S357" s="147"/>
    </row>
    <row r="358" spans="1:19" s="1" customFormat="1" ht="12.75">
      <c r="A358" s="147"/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147"/>
      <c r="S358" s="147"/>
    </row>
    <row r="359" spans="1:19" s="1" customFormat="1" ht="12.75">
      <c r="A359" s="147"/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147"/>
      <c r="S359" s="147"/>
    </row>
    <row r="360" spans="1:19" s="1" customFormat="1" ht="12.75">
      <c r="A360" s="147"/>
      <c r="B360" s="247"/>
      <c r="C360" s="247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147"/>
      <c r="S360" s="147"/>
    </row>
  </sheetData>
  <sheetProtection password="CAF5" sheet="1"/>
  <mergeCells count="8">
    <mergeCell ref="P7:P8"/>
    <mergeCell ref="A1:Q1"/>
    <mergeCell ref="I5:L5"/>
    <mergeCell ref="O5:Q5"/>
    <mergeCell ref="A3:Q3"/>
    <mergeCell ref="L6:L8"/>
    <mergeCell ref="C5:G5"/>
    <mergeCell ref="G6:G8"/>
  </mergeCells>
  <printOptions horizontalCentered="1"/>
  <pageMargins left="0.2" right="0.23" top="0.87" bottom="0.82" header="0.67" footer="0.5"/>
  <pageSetup fitToHeight="1" fitToWidth="1" horizontalDpi="600" verticalDpi="600" orientation="landscape" scale="57" r:id="rId1"/>
  <headerFooter scaleWithDoc="0" alignWithMargins="0">
    <oddFooter>&amp;L&amp;"Arial,Italic"MSDE - LFRO  09 / 2011&amp;C&amp;"Arial,Regular"- 8 -&amp;R&amp;"Arial,Italic"Selected Financial Data - Part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4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14.57421875" style="220" customWidth="1"/>
    <col min="2" max="2" width="12.28125" style="220" customWidth="1"/>
    <col min="3" max="3" width="12.00390625" style="220" customWidth="1"/>
    <col min="4" max="4" width="11.140625" style="220" customWidth="1"/>
    <col min="5" max="5" width="10.57421875" style="220" customWidth="1"/>
    <col min="6" max="6" width="14.28125" style="220" customWidth="1"/>
    <col min="7" max="7" width="13.421875" style="220" customWidth="1"/>
    <col min="8" max="8" width="11.57421875" style="220" customWidth="1"/>
    <col min="9" max="9" width="10.7109375" style="220" customWidth="1"/>
    <col min="10" max="10" width="2.00390625" style="220" customWidth="1"/>
    <col min="11" max="11" width="14.8515625" style="220" customWidth="1"/>
    <col min="12" max="12" width="12.28125" style="220" customWidth="1"/>
    <col min="13" max="13" width="12.28125" style="220" bestFit="1" customWidth="1"/>
    <col min="14" max="14" width="12.421875" style="220" customWidth="1"/>
    <col min="15" max="15" width="11.00390625" style="220" customWidth="1"/>
    <col min="16" max="17" width="10.421875" style="220" customWidth="1"/>
    <col min="18" max="18" width="11.140625" style="212" customWidth="1"/>
    <col min="19" max="19" width="9.8515625" style="220" customWidth="1"/>
    <col min="20" max="20" width="5.00390625" style="1" customWidth="1"/>
    <col min="21" max="21" width="19.00390625" style="1" customWidth="1"/>
    <col min="22" max="22" width="20.28125" style="1" customWidth="1"/>
    <col min="23" max="16384" width="9.140625" style="1" customWidth="1"/>
  </cols>
  <sheetData>
    <row r="1" spans="1:18" ht="12.75">
      <c r="A1" s="319" t="s">
        <v>136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.75">
      <c r="A3" s="319" t="s">
        <v>279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8" ht="13.5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20" ht="13.5" thickTop="1">
      <c r="A5" s="60"/>
      <c r="B5" s="336" t="s">
        <v>67</v>
      </c>
      <c r="C5" s="336"/>
      <c r="D5" s="336"/>
      <c r="E5" s="336"/>
      <c r="F5" s="336"/>
      <c r="G5" s="336"/>
      <c r="H5" s="172"/>
      <c r="I5" s="204"/>
      <c r="J5" s="60"/>
      <c r="K5" s="336" t="s">
        <v>68</v>
      </c>
      <c r="L5" s="336"/>
      <c r="M5" s="336"/>
      <c r="N5" s="336"/>
      <c r="O5" s="336"/>
      <c r="P5" s="336"/>
      <c r="Q5" s="336"/>
      <c r="R5" s="336"/>
      <c r="S5" s="321" t="s">
        <v>225</v>
      </c>
      <c r="T5" s="138"/>
    </row>
    <row r="6" spans="1:22" s="2" customFormat="1" ht="12.75">
      <c r="A6" s="182"/>
      <c r="B6" s="182" t="s">
        <v>11</v>
      </c>
      <c r="C6" s="182"/>
      <c r="D6" s="182"/>
      <c r="E6" s="182"/>
      <c r="F6" s="182"/>
      <c r="G6" s="182"/>
      <c r="H6" s="338" t="s">
        <v>10</v>
      </c>
      <c r="I6" s="338"/>
      <c r="J6" s="182"/>
      <c r="K6" s="182" t="s">
        <v>11</v>
      </c>
      <c r="L6" s="182"/>
      <c r="M6" s="182"/>
      <c r="N6" s="182"/>
      <c r="O6" s="182"/>
      <c r="P6" s="182"/>
      <c r="Q6" s="338" t="s">
        <v>10</v>
      </c>
      <c r="R6" s="338"/>
      <c r="S6" s="340"/>
      <c r="T6" s="141"/>
      <c r="U6" s="164">
        <v>40786</v>
      </c>
      <c r="V6" s="164">
        <v>40786</v>
      </c>
    </row>
    <row r="7" spans="1:22" s="2" customFormat="1" ht="12.75">
      <c r="A7" s="59" t="s">
        <v>37</v>
      </c>
      <c r="B7" s="182" t="s">
        <v>64</v>
      </c>
      <c r="C7" s="182" t="s">
        <v>0</v>
      </c>
      <c r="D7" s="182"/>
      <c r="E7" s="182" t="s">
        <v>5</v>
      </c>
      <c r="F7" s="182"/>
      <c r="G7" s="182"/>
      <c r="H7" s="339"/>
      <c r="I7" s="339"/>
      <c r="J7" s="182"/>
      <c r="K7" s="182" t="s">
        <v>64</v>
      </c>
      <c r="L7" s="182" t="s">
        <v>0</v>
      </c>
      <c r="M7" s="182"/>
      <c r="N7" s="182" t="s">
        <v>5</v>
      </c>
      <c r="O7" s="182"/>
      <c r="P7" s="182"/>
      <c r="Q7" s="339"/>
      <c r="R7" s="339"/>
      <c r="S7" s="340"/>
      <c r="T7" s="141"/>
      <c r="U7" s="144" t="s">
        <v>241</v>
      </c>
      <c r="V7" s="144" t="s">
        <v>242</v>
      </c>
    </row>
    <row r="8" spans="1:22" s="2" customFormat="1" ht="12.75">
      <c r="A8" s="59" t="s">
        <v>38</v>
      </c>
      <c r="B8" s="182" t="s">
        <v>65</v>
      </c>
      <c r="C8" s="182" t="s">
        <v>1</v>
      </c>
      <c r="D8" s="182" t="s">
        <v>3</v>
      </c>
      <c r="E8" s="182" t="s">
        <v>1</v>
      </c>
      <c r="F8" s="182" t="s">
        <v>7</v>
      </c>
      <c r="G8" s="182"/>
      <c r="H8" s="324" t="s">
        <v>223</v>
      </c>
      <c r="I8" s="325" t="s">
        <v>7</v>
      </c>
      <c r="J8" s="182"/>
      <c r="K8" s="182" t="s">
        <v>66</v>
      </c>
      <c r="L8" s="182" t="s">
        <v>1</v>
      </c>
      <c r="M8" s="182" t="s">
        <v>3</v>
      </c>
      <c r="N8" s="182" t="s">
        <v>1</v>
      </c>
      <c r="O8" s="182" t="s">
        <v>7</v>
      </c>
      <c r="P8" s="182"/>
      <c r="Q8" s="324" t="s">
        <v>223</v>
      </c>
      <c r="R8" s="324" t="s">
        <v>7</v>
      </c>
      <c r="S8" s="340"/>
      <c r="T8" s="141"/>
      <c r="U8" s="144" t="s">
        <v>243</v>
      </c>
      <c r="V8" s="144" t="s">
        <v>243</v>
      </c>
    </row>
    <row r="9" spans="1:22" s="2" customFormat="1" ht="13.5" thickBot="1">
      <c r="A9" s="106" t="s">
        <v>39</v>
      </c>
      <c r="B9" s="107" t="s">
        <v>4</v>
      </c>
      <c r="C9" s="107" t="s">
        <v>2</v>
      </c>
      <c r="D9" s="107" t="s">
        <v>4</v>
      </c>
      <c r="E9" s="107" t="s">
        <v>6</v>
      </c>
      <c r="F9" s="107" t="s">
        <v>8</v>
      </c>
      <c r="G9" s="107" t="s">
        <v>9</v>
      </c>
      <c r="H9" s="337"/>
      <c r="I9" s="337"/>
      <c r="J9" s="182"/>
      <c r="K9" s="107" t="s">
        <v>4</v>
      </c>
      <c r="L9" s="107" t="s">
        <v>2</v>
      </c>
      <c r="M9" s="107" t="s">
        <v>4</v>
      </c>
      <c r="N9" s="107" t="s">
        <v>6</v>
      </c>
      <c r="O9" s="107" t="s">
        <v>8</v>
      </c>
      <c r="P9" s="107" t="s">
        <v>9</v>
      </c>
      <c r="Q9" s="337"/>
      <c r="R9" s="337"/>
      <c r="S9" s="337"/>
      <c r="T9" s="141"/>
      <c r="U9" s="66" t="s">
        <v>244</v>
      </c>
      <c r="V9" s="66" t="s">
        <v>244</v>
      </c>
    </row>
    <row r="10" spans="1:22" s="4" customFormat="1" ht="12.75">
      <c r="A10" s="59" t="s">
        <v>13</v>
      </c>
      <c r="B10" s="76">
        <f aca="true" t="shared" si="0" ref="B10:G10">SUM(B12:B39)</f>
        <v>80555962.01</v>
      </c>
      <c r="C10" s="76">
        <f t="shared" si="0"/>
        <v>76516547.6</v>
      </c>
      <c r="D10" s="76">
        <f t="shared" si="0"/>
        <v>2047846.6199999999</v>
      </c>
      <c r="E10" s="76">
        <f t="shared" si="0"/>
        <v>781978.6600000001</v>
      </c>
      <c r="F10" s="76">
        <f t="shared" si="0"/>
        <v>794468.79</v>
      </c>
      <c r="G10" s="76">
        <f t="shared" si="0"/>
        <v>153908.34000000003</v>
      </c>
      <c r="H10" s="76">
        <f>SUM(H12:H39)</f>
        <v>0</v>
      </c>
      <c r="I10" s="76">
        <f>SUM(I12:I39)</f>
        <v>261212</v>
      </c>
      <c r="J10" s="76"/>
      <c r="K10" s="76">
        <f aca="true" t="shared" si="1" ref="K10:Q10">SUM(K12:K39)</f>
        <v>70190211.15</v>
      </c>
      <c r="L10" s="76">
        <f t="shared" si="1"/>
        <v>47701800.44</v>
      </c>
      <c r="M10" s="76">
        <f t="shared" si="1"/>
        <v>12128809.61</v>
      </c>
      <c r="N10" s="76">
        <f t="shared" si="1"/>
        <v>1076752.02</v>
      </c>
      <c r="O10" s="76">
        <f t="shared" si="1"/>
        <v>101359.94999999998</v>
      </c>
      <c r="P10" s="76">
        <f t="shared" si="1"/>
        <v>179660.79</v>
      </c>
      <c r="Q10" s="76">
        <f t="shared" si="1"/>
        <v>0</v>
      </c>
      <c r="R10" s="76">
        <f>SUM(R12:R39)</f>
        <v>9001828.34</v>
      </c>
      <c r="S10" s="76">
        <f>SUM(S12:S39)</f>
        <v>0</v>
      </c>
      <c r="T10" s="42"/>
      <c r="U10" s="42">
        <f>SUM(U12:U39)</f>
        <v>80140841.66999999</v>
      </c>
      <c r="V10" s="42">
        <f>SUM(V12:V39)</f>
        <v>61008722.02</v>
      </c>
    </row>
    <row r="11" spans="1:20" ht="12.75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T11" s="20"/>
    </row>
    <row r="12" spans="1:22" ht="12.75">
      <c r="A12" s="59" t="s">
        <v>14</v>
      </c>
      <c r="B12" s="60">
        <f>SUM(C12:I12)</f>
        <v>622373.39</v>
      </c>
      <c r="C12" s="60">
        <v>519833.24</v>
      </c>
      <c r="D12" s="60">
        <v>74375.67</v>
      </c>
      <c r="E12" s="60">
        <v>7136.87</v>
      </c>
      <c r="F12" s="60">
        <v>21027.61</v>
      </c>
      <c r="G12" s="60">
        <v>0</v>
      </c>
      <c r="H12" s="60">
        <v>0</v>
      </c>
      <c r="I12" s="60">
        <v>0</v>
      </c>
      <c r="J12" s="60"/>
      <c r="K12" s="60">
        <f>SUM(L12+M12+N12+O12+P12+R12)</f>
        <v>622553.29</v>
      </c>
      <c r="L12" s="60">
        <v>0</v>
      </c>
      <c r="M12" s="60">
        <v>596840.63</v>
      </c>
      <c r="N12" s="92">
        <v>23247.17</v>
      </c>
      <c r="O12" s="60">
        <v>0</v>
      </c>
      <c r="P12" s="60">
        <v>2465.49</v>
      </c>
      <c r="Q12" s="60">
        <v>0</v>
      </c>
      <c r="R12" s="60">
        <v>0</v>
      </c>
      <c r="S12" s="60">
        <v>0</v>
      </c>
      <c r="T12" s="122"/>
      <c r="U12" s="146">
        <f>B12-G12-I12</f>
        <v>622373.39</v>
      </c>
      <c r="V12" s="146">
        <f>K12-P12-R12</f>
        <v>620087.8</v>
      </c>
    </row>
    <row r="13" spans="1:22" ht="12.75">
      <c r="A13" s="59" t="s">
        <v>15</v>
      </c>
      <c r="B13" s="60">
        <f>SUM(C13:I13)</f>
        <v>5513342.6</v>
      </c>
      <c r="C13" s="60">
        <v>5397945.09</v>
      </c>
      <c r="D13" s="60">
        <v>18635</v>
      </c>
      <c r="E13" s="60">
        <v>12037.67</v>
      </c>
      <c r="F13" s="60">
        <v>82373.34000000001</v>
      </c>
      <c r="G13" s="60">
        <v>2351.5</v>
      </c>
      <c r="H13" s="60">
        <v>0</v>
      </c>
      <c r="I13" s="60">
        <v>0</v>
      </c>
      <c r="J13" s="60"/>
      <c r="K13" s="60">
        <f>SUM(L13+M13+N13+O13+P13+R13)</f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122"/>
      <c r="U13" s="146">
        <f>B13-G13-I13</f>
        <v>5510991.1</v>
      </c>
      <c r="V13" s="146">
        <f>K13-P13-R13</f>
        <v>0</v>
      </c>
    </row>
    <row r="14" spans="1:22" s="131" customFormat="1" ht="12.75">
      <c r="A14" s="60" t="s">
        <v>16</v>
      </c>
      <c r="B14" s="60">
        <f>SUM(C14:I14)</f>
        <v>14145449.05</v>
      </c>
      <c r="C14" s="60">
        <v>14113276.66</v>
      </c>
      <c r="D14" s="60">
        <v>24528.21</v>
      </c>
      <c r="E14" s="60">
        <v>7644.18</v>
      </c>
      <c r="F14" s="60">
        <v>0</v>
      </c>
      <c r="G14" s="60">
        <v>0</v>
      </c>
      <c r="H14" s="60">
        <v>0</v>
      </c>
      <c r="I14" s="60">
        <v>0</v>
      </c>
      <c r="J14" s="60"/>
      <c r="K14" s="60">
        <f>SUM(L14+M14+N14+O14+P14+R14)</f>
        <v>10472768.62</v>
      </c>
      <c r="L14" s="60">
        <v>26496.45</v>
      </c>
      <c r="M14" s="60">
        <v>1444443.83</v>
      </c>
      <c r="N14" s="60">
        <v>0</v>
      </c>
      <c r="O14" s="60">
        <v>0</v>
      </c>
      <c r="P14" s="60">
        <v>0</v>
      </c>
      <c r="Q14" s="60">
        <v>0</v>
      </c>
      <c r="R14" s="60">
        <v>9001828.34</v>
      </c>
      <c r="S14" s="60">
        <v>0</v>
      </c>
      <c r="T14" s="122"/>
      <c r="U14" s="146">
        <f>B14-G14-I14</f>
        <v>14145449.05</v>
      </c>
      <c r="V14" s="146">
        <f>K14-P14-R14</f>
        <v>1470940.2799999993</v>
      </c>
    </row>
    <row r="15" spans="1:22" ht="12.75">
      <c r="A15" s="60" t="s">
        <v>17</v>
      </c>
      <c r="B15" s="60">
        <f>SUM(C15:I15)</f>
        <v>8768605.100000001</v>
      </c>
      <c r="C15" s="60">
        <v>8535820.22</v>
      </c>
      <c r="D15" s="60">
        <v>78031.88</v>
      </c>
      <c r="E15" s="60">
        <v>44078</v>
      </c>
      <c r="F15" s="60">
        <v>110675</v>
      </c>
      <c r="G15" s="60">
        <v>0</v>
      </c>
      <c r="H15" s="60">
        <v>0</v>
      </c>
      <c r="I15" s="60">
        <v>0</v>
      </c>
      <c r="J15" s="60"/>
      <c r="K15" s="60">
        <f>SUM(L15+M15+N15+O15+P15+R15)</f>
        <v>13812435.9</v>
      </c>
      <c r="L15" s="60">
        <v>13105604.6</v>
      </c>
      <c r="M15" s="60">
        <v>363991.25</v>
      </c>
      <c r="N15" s="60">
        <v>328985.30000000005</v>
      </c>
      <c r="O15" s="60">
        <v>13854.75</v>
      </c>
      <c r="P15" s="60">
        <v>0</v>
      </c>
      <c r="Q15" s="60">
        <v>0</v>
      </c>
      <c r="R15" s="60">
        <v>0</v>
      </c>
      <c r="S15" s="60">
        <v>0</v>
      </c>
      <c r="T15" s="122"/>
      <c r="U15" s="146">
        <f>B15-G15-I15</f>
        <v>8768605.100000001</v>
      </c>
      <c r="V15" s="146">
        <f>K15-P15-R15</f>
        <v>13812435.9</v>
      </c>
    </row>
    <row r="16" spans="1:22" ht="12.75">
      <c r="A16" s="60" t="s">
        <v>18</v>
      </c>
      <c r="B16" s="60">
        <f>SUM(C16:I16)</f>
        <v>1187951.9400000002</v>
      </c>
      <c r="C16" s="60">
        <v>997749.42</v>
      </c>
      <c r="D16" s="60">
        <v>129703.15</v>
      </c>
      <c r="E16" s="60">
        <v>12962.44</v>
      </c>
      <c r="F16" s="60">
        <v>41994.6</v>
      </c>
      <c r="G16" s="60">
        <v>5542.33</v>
      </c>
      <c r="H16" s="60">
        <v>0</v>
      </c>
      <c r="I16" s="60">
        <v>0</v>
      </c>
      <c r="J16" s="60"/>
      <c r="K16" s="60">
        <f>SUM(L16+M16+N16+O16+P16+R16)</f>
        <v>1308389.82</v>
      </c>
      <c r="L16" s="60">
        <v>1234790.37</v>
      </c>
      <c r="M16" s="60">
        <v>984.25</v>
      </c>
      <c r="N16" s="60">
        <v>32303.71</v>
      </c>
      <c r="O16" s="60">
        <v>9271.17</v>
      </c>
      <c r="P16" s="60">
        <v>31040.32</v>
      </c>
      <c r="Q16" s="60">
        <v>0</v>
      </c>
      <c r="R16" s="60">
        <v>0</v>
      </c>
      <c r="S16" s="60">
        <v>0</v>
      </c>
      <c r="T16" s="122"/>
      <c r="U16" s="146">
        <f>B16-G16-I16</f>
        <v>1182409.61</v>
      </c>
      <c r="V16" s="146">
        <f>K16-P16-R16</f>
        <v>1277349.5</v>
      </c>
    </row>
    <row r="17" spans="1:20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1"/>
      <c r="T17" s="20"/>
    </row>
    <row r="18" spans="1:22" ht="12.75">
      <c r="A18" s="60" t="s">
        <v>19</v>
      </c>
      <c r="B18" s="60">
        <f>SUM(C18:I18)</f>
        <v>596358.1100000001</v>
      </c>
      <c r="C18" s="60">
        <v>582823.02</v>
      </c>
      <c r="D18" s="60">
        <v>4800</v>
      </c>
      <c r="E18" s="60">
        <v>4159.05</v>
      </c>
      <c r="F18" s="60">
        <v>4576.04</v>
      </c>
      <c r="G18" s="60">
        <v>0</v>
      </c>
      <c r="H18" s="60">
        <v>0</v>
      </c>
      <c r="I18" s="60">
        <v>0</v>
      </c>
      <c r="J18" s="60"/>
      <c r="K18" s="60">
        <f>SUM(L18+M18+N18+O18+P18+R18)</f>
        <v>580766.4600000001</v>
      </c>
      <c r="L18" s="60">
        <v>551128.16</v>
      </c>
      <c r="M18" s="60">
        <v>5649</v>
      </c>
      <c r="N18" s="60">
        <v>17218.93</v>
      </c>
      <c r="O18" s="60">
        <v>1297.73</v>
      </c>
      <c r="P18" s="60">
        <v>5472.64</v>
      </c>
      <c r="Q18" s="60">
        <v>0</v>
      </c>
      <c r="R18" s="60">
        <v>0</v>
      </c>
      <c r="S18" s="60">
        <v>0</v>
      </c>
      <c r="T18" s="122"/>
      <c r="U18" s="146">
        <f>B18-G18-I18</f>
        <v>596358.1100000001</v>
      </c>
      <c r="V18" s="146">
        <f>K18-P18-R18</f>
        <v>575293.8200000001</v>
      </c>
    </row>
    <row r="19" spans="1:22" ht="12.75">
      <c r="A19" s="60" t="s">
        <v>20</v>
      </c>
      <c r="B19" s="60">
        <f>SUM(C19:I19)</f>
        <v>1327068.34</v>
      </c>
      <c r="C19" s="60">
        <v>1249180.75</v>
      </c>
      <c r="D19" s="60">
        <v>52623.49</v>
      </c>
      <c r="E19" s="60">
        <v>18476.05</v>
      </c>
      <c r="F19" s="60">
        <v>6788.050000000001</v>
      </c>
      <c r="G19" s="60">
        <v>0</v>
      </c>
      <c r="H19" s="60">
        <v>0</v>
      </c>
      <c r="I19" s="60">
        <v>0</v>
      </c>
      <c r="J19" s="60"/>
      <c r="K19" s="60">
        <f>SUM(L19+M19+N19+O19+P19+R19)</f>
        <v>3183364.4</v>
      </c>
      <c r="L19" s="270">
        <v>2938387.53</v>
      </c>
      <c r="M19" s="60">
        <v>102304.77</v>
      </c>
      <c r="N19" s="60">
        <v>132389.56</v>
      </c>
      <c r="O19" s="60">
        <v>10282.54</v>
      </c>
      <c r="P19" s="60">
        <v>0</v>
      </c>
      <c r="Q19" s="60">
        <v>0</v>
      </c>
      <c r="R19" s="60">
        <v>0</v>
      </c>
      <c r="S19" s="60">
        <v>0</v>
      </c>
      <c r="T19" s="20"/>
      <c r="U19" s="146">
        <f>B19-G19-I19</f>
        <v>1327068.34</v>
      </c>
      <c r="V19" s="146">
        <f>K19-P19-R19</f>
        <v>3183364.4</v>
      </c>
    </row>
    <row r="20" spans="1:22" ht="12.75">
      <c r="A20" s="60" t="s">
        <v>21</v>
      </c>
      <c r="B20" s="60">
        <f>SUM(C20:I20)</f>
        <v>1071343.3000000003</v>
      </c>
      <c r="C20" s="60">
        <v>886147.17</v>
      </c>
      <c r="D20" s="60">
        <v>160602.78</v>
      </c>
      <c r="E20" s="60">
        <v>3478.74</v>
      </c>
      <c r="F20" s="60">
        <v>16018.61</v>
      </c>
      <c r="G20" s="60">
        <v>5096</v>
      </c>
      <c r="H20" s="60">
        <v>0</v>
      </c>
      <c r="I20" s="60">
        <v>0</v>
      </c>
      <c r="J20" s="60"/>
      <c r="K20" s="60">
        <f>SUM(L20+M20+N20+O20+P20+R20)</f>
        <v>1532177.5</v>
      </c>
      <c r="L20" s="60">
        <v>1508642.47</v>
      </c>
      <c r="M20" s="60">
        <v>1766</v>
      </c>
      <c r="N20" s="60">
        <v>16222.72</v>
      </c>
      <c r="O20" s="60">
        <v>2020.82</v>
      </c>
      <c r="P20" s="60">
        <v>3525.49</v>
      </c>
      <c r="Q20" s="60">
        <v>0</v>
      </c>
      <c r="R20" s="60">
        <v>0</v>
      </c>
      <c r="S20" s="60">
        <v>0</v>
      </c>
      <c r="T20" s="122"/>
      <c r="U20" s="146">
        <f>B20-G20-I20</f>
        <v>1066247.3000000003</v>
      </c>
      <c r="V20" s="146">
        <f>K20-P20-R20</f>
        <v>1528652.01</v>
      </c>
    </row>
    <row r="21" spans="1:22" ht="12.75">
      <c r="A21" s="60" t="s">
        <v>22</v>
      </c>
      <c r="B21" s="60">
        <f>SUM(C21:I21)</f>
        <v>3031450.08</v>
      </c>
      <c r="C21" s="60">
        <v>3010673.71</v>
      </c>
      <c r="D21" s="60">
        <v>4811.9</v>
      </c>
      <c r="E21" s="60">
        <v>9600.269999999999</v>
      </c>
      <c r="F21" s="60">
        <v>6364.200000000001</v>
      </c>
      <c r="G21" s="60">
        <v>0</v>
      </c>
      <c r="H21" s="60">
        <v>0</v>
      </c>
      <c r="I21" s="60">
        <v>0</v>
      </c>
      <c r="J21" s="60"/>
      <c r="K21" s="60">
        <f>SUM(L21+M21+N21+O21+P21+R21)</f>
        <v>2635774.86</v>
      </c>
      <c r="L21" s="60">
        <v>0</v>
      </c>
      <c r="M21" s="60">
        <v>2621570.1399999997</v>
      </c>
      <c r="N21" s="60">
        <v>14204.720000000001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122"/>
      <c r="U21" s="146">
        <f>B21-G21-I21</f>
        <v>3031450.08</v>
      </c>
      <c r="V21" s="146">
        <f>K21-P21-R21</f>
        <v>2635774.86</v>
      </c>
    </row>
    <row r="22" spans="1:22" ht="12.75">
      <c r="A22" s="60" t="s">
        <v>23</v>
      </c>
      <c r="B22" s="60">
        <f>SUM(C22:I22)</f>
        <v>393891.37000000005</v>
      </c>
      <c r="C22" s="60">
        <v>379586.2</v>
      </c>
      <c r="D22" s="60">
        <v>0</v>
      </c>
      <c r="E22" s="60">
        <v>6857.64</v>
      </c>
      <c r="F22" s="60">
        <v>7447.53</v>
      </c>
      <c r="G22" s="60">
        <v>0</v>
      </c>
      <c r="H22" s="60">
        <v>0</v>
      </c>
      <c r="I22" s="60">
        <v>0</v>
      </c>
      <c r="J22" s="60"/>
      <c r="K22" s="60">
        <f>SUM(L22+M22+N22+O22+P22+R22)</f>
        <v>422572</v>
      </c>
      <c r="L22" s="60">
        <v>29076</v>
      </c>
      <c r="M22" s="60">
        <v>393496</v>
      </c>
      <c r="N22" s="60">
        <v>0</v>
      </c>
      <c r="O22" s="60">
        <v>0</v>
      </c>
      <c r="P22" s="60">
        <v>0</v>
      </c>
      <c r="Q22" s="60">
        <v>0</v>
      </c>
      <c r="R22" s="51">
        <v>0</v>
      </c>
      <c r="S22" s="60">
        <v>0</v>
      </c>
      <c r="T22" s="122"/>
      <c r="U22" s="146">
        <f>B22-G22-I22</f>
        <v>393891.37000000005</v>
      </c>
      <c r="V22" s="146">
        <f>K22-P22-R22</f>
        <v>422572</v>
      </c>
    </row>
    <row r="23" spans="1:20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1"/>
      <c r="S23" s="60"/>
      <c r="T23" s="122"/>
    </row>
    <row r="24" spans="1:22" ht="12.75">
      <c r="A24" s="60" t="s">
        <v>24</v>
      </c>
      <c r="B24" s="60">
        <f>SUM(C24:I24)</f>
        <v>3153369</v>
      </c>
      <c r="C24" s="60">
        <v>2683127.1700000004</v>
      </c>
      <c r="D24" s="60">
        <v>35313.61</v>
      </c>
      <c r="E24" s="60">
        <v>23715.32</v>
      </c>
      <c r="F24" s="60">
        <v>51836.149999999994</v>
      </c>
      <c r="G24" s="60">
        <v>98164.75</v>
      </c>
      <c r="H24" s="60">
        <v>0</v>
      </c>
      <c r="I24" s="60">
        <v>261212</v>
      </c>
      <c r="J24" s="60"/>
      <c r="K24" s="60">
        <f>SUM(L24+M24+N24+O24+P24+R24)</f>
        <v>5184289.8100000005</v>
      </c>
      <c r="L24" s="60">
        <v>143781.4</v>
      </c>
      <c r="M24" s="60">
        <v>4985776.65</v>
      </c>
      <c r="N24" s="60">
        <v>42361.630000000005</v>
      </c>
      <c r="O24" s="60">
        <v>2980.26</v>
      </c>
      <c r="P24" s="60">
        <v>9389.87</v>
      </c>
      <c r="Q24" s="60">
        <v>0</v>
      </c>
      <c r="R24" s="51">
        <v>0</v>
      </c>
      <c r="S24" s="60">
        <v>0</v>
      </c>
      <c r="T24" s="122"/>
      <c r="U24" s="146">
        <f>B24-G24-I24</f>
        <v>2793992.25</v>
      </c>
      <c r="V24" s="146">
        <f>K24-P24-R24</f>
        <v>5174899.94</v>
      </c>
    </row>
    <row r="25" spans="1:22" ht="12.75">
      <c r="A25" s="60" t="s">
        <v>25</v>
      </c>
      <c r="B25" s="60">
        <f>SUM(C25:I25)</f>
        <v>774102.8499999999</v>
      </c>
      <c r="C25" s="60">
        <v>607111.38</v>
      </c>
      <c r="D25" s="60">
        <v>123561.56999999999</v>
      </c>
      <c r="E25" s="60">
        <v>19626.01</v>
      </c>
      <c r="F25" s="60">
        <v>20886.94</v>
      </c>
      <c r="G25" s="60">
        <v>2916.95</v>
      </c>
      <c r="H25" s="60">
        <v>0</v>
      </c>
      <c r="I25" s="60">
        <v>0</v>
      </c>
      <c r="J25" s="60"/>
      <c r="K25" s="60">
        <f>SUM(L25+M25+N25+O25+P25+R25)</f>
        <v>478734.18</v>
      </c>
      <c r="L25" s="60">
        <v>455761.73</v>
      </c>
      <c r="M25" s="60">
        <v>8412</v>
      </c>
      <c r="N25" s="60">
        <v>6327.28</v>
      </c>
      <c r="O25" s="60">
        <v>8233.17</v>
      </c>
      <c r="P25" s="60">
        <v>0</v>
      </c>
      <c r="Q25" s="60">
        <v>0</v>
      </c>
      <c r="R25" s="60">
        <v>0</v>
      </c>
      <c r="S25" s="60">
        <v>0</v>
      </c>
      <c r="T25" s="122"/>
      <c r="U25" s="146">
        <f>B25-G25-I25</f>
        <v>771185.8999999999</v>
      </c>
      <c r="V25" s="146">
        <f>K25-P25-R25</f>
        <v>478734.18</v>
      </c>
    </row>
    <row r="26" spans="1:22" ht="12.75">
      <c r="A26" s="60" t="s">
        <v>26</v>
      </c>
      <c r="B26" s="60">
        <f>SUM(C26:I26)</f>
        <v>1615159.7799999998</v>
      </c>
      <c r="C26" s="60">
        <v>1561975.91</v>
      </c>
      <c r="D26" s="60">
        <v>28868.4</v>
      </c>
      <c r="E26" s="60">
        <v>14484.68</v>
      </c>
      <c r="F26" s="60">
        <v>3502.53</v>
      </c>
      <c r="G26" s="60">
        <v>6328.26</v>
      </c>
      <c r="H26" s="60">
        <v>0</v>
      </c>
      <c r="I26" s="60">
        <v>0</v>
      </c>
      <c r="J26" s="60"/>
      <c r="K26" s="60">
        <f>SUM(L26+M26+N26+O26+P26+R26)</f>
        <v>3242915.89</v>
      </c>
      <c r="L26" s="60">
        <v>3055369.79</v>
      </c>
      <c r="M26" s="60">
        <v>2988</v>
      </c>
      <c r="N26" s="60">
        <v>155221.87</v>
      </c>
      <c r="O26" s="60">
        <v>2673.07</v>
      </c>
      <c r="P26" s="60">
        <v>26663.16</v>
      </c>
      <c r="Q26" s="60">
        <v>0</v>
      </c>
      <c r="R26" s="60">
        <v>0</v>
      </c>
      <c r="S26" s="60">
        <v>0</v>
      </c>
      <c r="T26" s="122"/>
      <c r="U26" s="146">
        <f>B26-G26-I26</f>
        <v>1608831.5199999998</v>
      </c>
      <c r="V26" s="146">
        <f>K26-P26-R26</f>
        <v>3216252.73</v>
      </c>
    </row>
    <row r="27" spans="1:22" ht="12.75">
      <c r="A27" s="60" t="s">
        <v>27</v>
      </c>
      <c r="B27" s="60">
        <f>SUM(C27:I27)</f>
        <v>2458987</v>
      </c>
      <c r="C27" s="60">
        <v>2327037</v>
      </c>
      <c r="D27" s="60">
        <v>5689</v>
      </c>
      <c r="E27" s="270">
        <v>96082</v>
      </c>
      <c r="F27" s="60">
        <v>30179</v>
      </c>
      <c r="G27" s="60">
        <v>0</v>
      </c>
      <c r="H27" s="60">
        <v>0</v>
      </c>
      <c r="I27" s="60">
        <v>0</v>
      </c>
      <c r="J27" s="60"/>
      <c r="K27" s="60">
        <f>SUM(L27+M27+N27+O27+P27+R27)</f>
        <v>5821030</v>
      </c>
      <c r="L27" s="60">
        <v>5324714</v>
      </c>
      <c r="M27" s="60">
        <v>373006</v>
      </c>
      <c r="N27" s="60">
        <v>109433</v>
      </c>
      <c r="O27" s="60">
        <v>13877</v>
      </c>
      <c r="P27" s="60">
        <v>0</v>
      </c>
      <c r="Q27" s="60">
        <v>0</v>
      </c>
      <c r="R27" s="60">
        <v>0</v>
      </c>
      <c r="S27" s="60">
        <v>0</v>
      </c>
      <c r="T27" s="122"/>
      <c r="U27" s="146">
        <f>B27-G27-I27</f>
        <v>2458987</v>
      </c>
      <c r="V27" s="146">
        <f>K27-P27-R27</f>
        <v>5821030</v>
      </c>
    </row>
    <row r="28" spans="1:22" ht="12.75">
      <c r="A28" s="60" t="s">
        <v>28</v>
      </c>
      <c r="B28" s="60">
        <f>SUM(C28:I28)</f>
        <v>212616.16</v>
      </c>
      <c r="C28" s="60">
        <v>204897.37</v>
      </c>
      <c r="D28" s="60">
        <v>487.6</v>
      </c>
      <c r="E28" s="60">
        <v>999.84</v>
      </c>
      <c r="F28" s="60">
        <v>6231.35</v>
      </c>
      <c r="G28" s="60">
        <v>0</v>
      </c>
      <c r="H28" s="60">
        <v>0</v>
      </c>
      <c r="I28" s="60">
        <v>0</v>
      </c>
      <c r="J28" s="60"/>
      <c r="K28" s="60">
        <f>SUM(L28+M28+N28+O28+P28+R28)</f>
        <v>3480</v>
      </c>
      <c r="L28" s="60">
        <v>0</v>
      </c>
      <c r="M28" s="60">
        <v>980</v>
      </c>
      <c r="N28" s="60">
        <v>2500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122"/>
      <c r="U28" s="146">
        <f>B28-G28-I28</f>
        <v>212616.16</v>
      </c>
      <c r="V28" s="146">
        <f>K28-P28-R28</f>
        <v>3480</v>
      </c>
    </row>
    <row r="29" spans="1:20" ht="12.75">
      <c r="A29" s="60"/>
      <c r="B29" s="60"/>
      <c r="C29" s="60"/>
      <c r="D29" s="60"/>
      <c r="E29" s="60"/>
      <c r="F29" s="60"/>
      <c r="G29" s="60"/>
      <c r="H29" s="270"/>
      <c r="I29" s="270"/>
      <c r="J29" s="60"/>
      <c r="K29" s="60"/>
      <c r="L29" s="60"/>
      <c r="M29" s="60"/>
      <c r="N29" s="60"/>
      <c r="O29" s="60"/>
      <c r="P29" s="60"/>
      <c r="Q29" s="60"/>
      <c r="R29" s="51"/>
      <c r="S29" s="60"/>
      <c r="T29" s="122"/>
    </row>
    <row r="30" spans="1:22" ht="12.75">
      <c r="A30" s="59" t="s">
        <v>148</v>
      </c>
      <c r="B30" s="60">
        <f>SUM(C30:I30)</f>
        <v>11289493.769999998</v>
      </c>
      <c r="C30" s="60">
        <v>11150225.969999999</v>
      </c>
      <c r="D30" s="60">
        <v>18307.6</v>
      </c>
      <c r="E30" s="60">
        <v>6265.37</v>
      </c>
      <c r="F30" s="270">
        <v>114694.83</v>
      </c>
      <c r="G30" s="60">
        <v>0</v>
      </c>
      <c r="H30" s="60">
        <v>0</v>
      </c>
      <c r="I30" s="60">
        <v>0</v>
      </c>
      <c r="J30" s="60"/>
      <c r="K30" s="60">
        <f>SUM(L30+M30+N30+O30+P30+R30)</f>
        <v>38956.869999999995</v>
      </c>
      <c r="L30" s="51">
        <v>2940</v>
      </c>
      <c r="M30" s="60">
        <v>34485.2</v>
      </c>
      <c r="N30" s="60">
        <v>1531.67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122"/>
      <c r="U30" s="146">
        <f>B30-G30-I30</f>
        <v>11289493.769999998</v>
      </c>
      <c r="V30" s="146">
        <f>K30-P30-R30</f>
        <v>38956.869999999995</v>
      </c>
    </row>
    <row r="31" spans="1:22" ht="12.75">
      <c r="A31" s="60" t="s">
        <v>29</v>
      </c>
      <c r="B31" s="60">
        <f>SUM(C31:I31)</f>
        <v>17721261.54</v>
      </c>
      <c r="C31" s="60">
        <v>16829393.209999997</v>
      </c>
      <c r="D31" s="60">
        <v>351201.63</v>
      </c>
      <c r="E31" s="60">
        <v>351041.01</v>
      </c>
      <c r="F31" s="60">
        <v>184013.84</v>
      </c>
      <c r="G31" s="60">
        <v>5611.85</v>
      </c>
      <c r="H31" s="60">
        <v>0</v>
      </c>
      <c r="I31" s="60">
        <v>0</v>
      </c>
      <c r="J31" s="60"/>
      <c r="K31" s="60">
        <f>SUM(L31+M31+N31+O31+P31+R31)</f>
        <v>15316688.88</v>
      </c>
      <c r="L31" s="60">
        <v>14146662.07</v>
      </c>
      <c r="M31" s="60">
        <v>991908.06</v>
      </c>
      <c r="N31" s="60">
        <v>56748.75</v>
      </c>
      <c r="O31" s="60">
        <v>27064.18</v>
      </c>
      <c r="P31" s="60">
        <v>94305.82</v>
      </c>
      <c r="Q31" s="60">
        <v>0</v>
      </c>
      <c r="R31" s="60">
        <v>0</v>
      </c>
      <c r="S31" s="60">
        <v>0</v>
      </c>
      <c r="T31" s="122"/>
      <c r="U31" s="146">
        <f>B31-G31-I31</f>
        <v>17715649.689999998</v>
      </c>
      <c r="V31" s="146">
        <f>K31-P31-R31</f>
        <v>15222383.06</v>
      </c>
    </row>
    <row r="32" spans="1:22" ht="12.75">
      <c r="A32" s="60" t="s">
        <v>30</v>
      </c>
      <c r="B32" s="60">
        <f>SUM(C32:I32)</f>
        <v>473552.91000000003</v>
      </c>
      <c r="C32" s="60">
        <v>464942.34</v>
      </c>
      <c r="D32" s="60">
        <v>0</v>
      </c>
      <c r="E32" s="60">
        <v>3327.37</v>
      </c>
      <c r="F32" s="60">
        <v>5283.2</v>
      </c>
      <c r="G32" s="60">
        <v>0</v>
      </c>
      <c r="H32" s="60">
        <v>0</v>
      </c>
      <c r="I32" s="60">
        <v>0</v>
      </c>
      <c r="J32" s="60"/>
      <c r="K32" s="60">
        <f>SUM(L32+M32+N32+O32+P32+R32)</f>
        <v>635575.76</v>
      </c>
      <c r="L32" s="60">
        <v>613095.64</v>
      </c>
      <c r="M32" s="60">
        <v>0</v>
      </c>
      <c r="N32" s="60">
        <v>21935.12</v>
      </c>
      <c r="O32" s="60">
        <v>545</v>
      </c>
      <c r="P32" s="60">
        <v>0</v>
      </c>
      <c r="Q32" s="60">
        <v>0</v>
      </c>
      <c r="R32" s="60">
        <v>0</v>
      </c>
      <c r="S32" s="60">
        <v>0</v>
      </c>
      <c r="T32" s="122"/>
      <c r="U32" s="146">
        <f>B32-G32-I32</f>
        <v>473552.91000000003</v>
      </c>
      <c r="V32" s="146">
        <f>K32-P32-R32</f>
        <v>635575.76</v>
      </c>
    </row>
    <row r="33" spans="1:22" ht="12.75">
      <c r="A33" s="60" t="s">
        <v>31</v>
      </c>
      <c r="B33" s="60">
        <f>SUM(C33:I33)</f>
        <v>1005709.51</v>
      </c>
      <c r="C33" s="60">
        <v>945133.32</v>
      </c>
      <c r="D33" s="60">
        <v>1740.6399999999999</v>
      </c>
      <c r="E33" s="60">
        <v>41249.75</v>
      </c>
      <c r="F33" s="60">
        <v>17585.8</v>
      </c>
      <c r="G33" s="60">
        <v>0</v>
      </c>
      <c r="H33" s="60">
        <v>0</v>
      </c>
      <c r="I33" s="60">
        <v>0</v>
      </c>
      <c r="J33" s="60"/>
      <c r="K33" s="60">
        <f>SUM(L33+M33+N33+O33+P33+R33)</f>
        <v>1857034.13</v>
      </c>
      <c r="L33" s="60">
        <v>1758457.13</v>
      </c>
      <c r="M33" s="60">
        <v>54659.86</v>
      </c>
      <c r="N33" s="60">
        <v>39691.46</v>
      </c>
      <c r="O33" s="60">
        <v>4225.68</v>
      </c>
      <c r="P33" s="60">
        <v>0</v>
      </c>
      <c r="Q33" s="60">
        <v>0</v>
      </c>
      <c r="R33" s="60">
        <v>0</v>
      </c>
      <c r="S33" s="60">
        <v>0</v>
      </c>
      <c r="T33" s="122"/>
      <c r="U33" s="146">
        <f>B33-G33-I33</f>
        <v>1005709.51</v>
      </c>
      <c r="V33" s="146">
        <f>K33-P33-R33</f>
        <v>1857034.13</v>
      </c>
    </row>
    <row r="34" spans="1:22" ht="12.75">
      <c r="A34" s="60" t="s">
        <v>32</v>
      </c>
      <c r="B34" s="60">
        <f>SUM(C34:I34)</f>
        <v>703897.6400000001</v>
      </c>
      <c r="C34" s="60">
        <v>573741.66</v>
      </c>
      <c r="D34" s="60">
        <v>110520.26</v>
      </c>
      <c r="E34" s="60">
        <v>8037.04</v>
      </c>
      <c r="F34" s="60">
        <v>11598.68</v>
      </c>
      <c r="G34" s="60">
        <v>0</v>
      </c>
      <c r="H34" s="60">
        <v>0</v>
      </c>
      <c r="I34" s="60">
        <v>0</v>
      </c>
      <c r="J34" s="60"/>
      <c r="K34" s="60">
        <f>SUM(L34+M34+N34+O34+P34+R34)</f>
        <v>325289.4</v>
      </c>
      <c r="L34" s="60">
        <v>314390.78</v>
      </c>
      <c r="M34" s="60">
        <v>1500</v>
      </c>
      <c r="N34" s="60">
        <v>5843.75</v>
      </c>
      <c r="O34" s="60">
        <v>3554.87</v>
      </c>
      <c r="P34" s="60">
        <v>0</v>
      </c>
      <c r="Q34" s="60">
        <v>0</v>
      </c>
      <c r="R34" s="60">
        <v>0</v>
      </c>
      <c r="S34" s="60">
        <v>0</v>
      </c>
      <c r="T34" s="122"/>
      <c r="U34" s="146">
        <f>B34-G34-I34</f>
        <v>703897.6400000001</v>
      </c>
      <c r="V34" s="146">
        <f>K34-P34-R34</f>
        <v>325289.4</v>
      </c>
    </row>
    <row r="35" spans="1:20" ht="12.75">
      <c r="A35" s="60"/>
      <c r="B35" s="60"/>
      <c r="C35" s="60"/>
      <c r="D35" s="60"/>
      <c r="E35" s="27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51"/>
      <c r="S35" s="60"/>
      <c r="T35" s="122"/>
    </row>
    <row r="36" spans="1:22" ht="12.75">
      <c r="A36" s="60" t="s">
        <v>33</v>
      </c>
      <c r="B36" s="60">
        <f>SUM(C36:I36)</f>
        <v>201455.08</v>
      </c>
      <c r="C36" s="60">
        <v>130339.92</v>
      </c>
      <c r="D36" s="60">
        <v>1282.98</v>
      </c>
      <c r="E36" s="60">
        <v>37790.27</v>
      </c>
      <c r="F36" s="60">
        <v>32041.91</v>
      </c>
      <c r="G36" s="60">
        <v>0</v>
      </c>
      <c r="H36" s="60">
        <v>0</v>
      </c>
      <c r="I36" s="60">
        <v>0</v>
      </c>
      <c r="J36" s="60"/>
      <c r="K36" s="60">
        <f>SUM(L36+M36+N36+O36+P36+R36)</f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122"/>
      <c r="U36" s="146">
        <f>B36-G36-I36</f>
        <v>201455.08</v>
      </c>
      <c r="V36" s="146">
        <f>K36-P36-R36</f>
        <v>0</v>
      </c>
    </row>
    <row r="37" spans="1:22" ht="12.75">
      <c r="A37" s="60" t="s">
        <v>34</v>
      </c>
      <c r="B37" s="60">
        <f>SUM(C37:I37)</f>
        <v>1749973.81</v>
      </c>
      <c r="C37" s="60">
        <v>1543748.84</v>
      </c>
      <c r="D37" s="60">
        <v>151886.26</v>
      </c>
      <c r="E37" s="60">
        <v>40206.479999999996</v>
      </c>
      <c r="F37" s="60">
        <v>6485.23</v>
      </c>
      <c r="G37" s="270">
        <v>7647</v>
      </c>
      <c r="H37" s="60">
        <v>0</v>
      </c>
      <c r="I37" s="60">
        <v>0</v>
      </c>
      <c r="J37" s="60"/>
      <c r="K37" s="60">
        <f>SUM(L37+M37+N37+O37+P37+R37)</f>
        <v>418458.75</v>
      </c>
      <c r="L37" s="60">
        <v>327364.83999999997</v>
      </c>
      <c r="M37" s="60">
        <v>87849.32</v>
      </c>
      <c r="N37" s="60">
        <v>3244.5899999999997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122"/>
      <c r="U37" s="146">
        <f>B37-G37-I37</f>
        <v>1742326.81</v>
      </c>
      <c r="V37" s="146">
        <f>K37-P37-R37</f>
        <v>418458.75</v>
      </c>
    </row>
    <row r="38" spans="1:22" ht="12.75">
      <c r="A38" s="60" t="s">
        <v>35</v>
      </c>
      <c r="B38" s="60">
        <f>SUM(C38:I38)</f>
        <v>2232773.7500000005</v>
      </c>
      <c r="C38" s="60">
        <v>1519039.03</v>
      </c>
      <c r="D38" s="60">
        <v>670124.99</v>
      </c>
      <c r="E38" s="60">
        <v>10836.580000000002</v>
      </c>
      <c r="F38" s="60">
        <v>12523.45</v>
      </c>
      <c r="G38" s="60">
        <v>20249.7</v>
      </c>
      <c r="H38" s="60">
        <v>0</v>
      </c>
      <c r="I38" s="60">
        <v>0</v>
      </c>
      <c r="J38" s="60"/>
      <c r="K38" s="60">
        <f>SUM(L38+M38+N38+O38+P38+R38)</f>
        <v>1449449.8199999998</v>
      </c>
      <c r="L38" s="60">
        <v>1335848.41</v>
      </c>
      <c r="M38" s="60">
        <v>54854.65</v>
      </c>
      <c r="N38" s="60">
        <v>51385.08</v>
      </c>
      <c r="O38" s="60">
        <v>563.6800000000001</v>
      </c>
      <c r="P38" s="60">
        <v>6798</v>
      </c>
      <c r="Q38" s="60">
        <v>0</v>
      </c>
      <c r="R38" s="51">
        <v>0</v>
      </c>
      <c r="S38" s="60">
        <v>0</v>
      </c>
      <c r="T38" s="122"/>
      <c r="U38" s="146">
        <f>B38-G38-I38</f>
        <v>2212524.0500000003</v>
      </c>
      <c r="V38" s="146">
        <f>K38-P38-R38</f>
        <v>1442651.8199999998</v>
      </c>
    </row>
    <row r="39" spans="1:22" ht="12.75">
      <c r="A39" s="55" t="s">
        <v>36</v>
      </c>
      <c r="B39" s="55">
        <f>SUM(C39:I39)</f>
        <v>305775.93000000005</v>
      </c>
      <c r="C39" s="55">
        <v>302799</v>
      </c>
      <c r="D39" s="55">
        <v>750</v>
      </c>
      <c r="E39" s="55">
        <v>1886.03</v>
      </c>
      <c r="F39" s="55">
        <v>340.9</v>
      </c>
      <c r="G39" s="55">
        <v>0</v>
      </c>
      <c r="H39" s="55">
        <v>0</v>
      </c>
      <c r="I39" s="55">
        <v>0</v>
      </c>
      <c r="J39" s="55"/>
      <c r="K39" s="55">
        <f>SUM(L39+M39+N39+O39+P39+R39)</f>
        <v>847504.8099999999</v>
      </c>
      <c r="L39" s="55">
        <v>829289.07</v>
      </c>
      <c r="M39" s="55">
        <v>1344</v>
      </c>
      <c r="N39" s="55">
        <v>15955.71</v>
      </c>
      <c r="O39" s="55">
        <v>916.03</v>
      </c>
      <c r="P39" s="175">
        <v>0</v>
      </c>
      <c r="Q39" s="55">
        <v>0</v>
      </c>
      <c r="R39" s="55">
        <v>0</v>
      </c>
      <c r="S39" s="55">
        <v>0</v>
      </c>
      <c r="T39" s="122"/>
      <c r="U39" s="146">
        <f>B39-G39-I39</f>
        <v>305775.93000000005</v>
      </c>
      <c r="V39" s="146">
        <f>K39-P39-R39</f>
        <v>847504.8099999999</v>
      </c>
    </row>
    <row r="40" spans="1:20" ht="12.75">
      <c r="A40" s="132" t="s">
        <v>228</v>
      </c>
      <c r="B40" s="60" t="s">
        <v>230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T40" s="20"/>
    </row>
    <row r="41" spans="12:20" ht="12.75">
      <c r="L41" s="271"/>
      <c r="M41" s="271"/>
      <c r="N41" s="271"/>
      <c r="O41" s="271"/>
      <c r="P41" s="271"/>
      <c r="Q41" s="271"/>
      <c r="T41" s="20"/>
    </row>
    <row r="42" spans="12:20" ht="12.75">
      <c r="L42" s="271"/>
      <c r="M42" s="271"/>
      <c r="N42" s="271"/>
      <c r="O42" s="271"/>
      <c r="P42" s="271"/>
      <c r="Q42" s="271"/>
      <c r="T42" s="20"/>
    </row>
    <row r="43" spans="12:20" ht="12.75">
      <c r="L43" s="271"/>
      <c r="M43" s="271"/>
      <c r="N43" s="271"/>
      <c r="O43" s="271"/>
      <c r="P43" s="271"/>
      <c r="Q43" s="271"/>
      <c r="T43" s="20"/>
    </row>
    <row r="44" spans="12:20" ht="12.75">
      <c r="L44" s="271"/>
      <c r="M44" s="271"/>
      <c r="N44" s="271"/>
      <c r="O44" s="271"/>
      <c r="P44" s="271"/>
      <c r="Q44" s="271"/>
      <c r="T44" s="20"/>
    </row>
    <row r="45" spans="12:20" ht="12.75">
      <c r="L45" s="271"/>
      <c r="M45" s="271"/>
      <c r="N45" s="271"/>
      <c r="O45" s="271"/>
      <c r="T45" s="20"/>
    </row>
    <row r="46" spans="12:20" ht="12.75">
      <c r="L46" s="271"/>
      <c r="M46" s="271"/>
      <c r="N46" s="271"/>
      <c r="O46" s="271"/>
      <c r="P46" s="271"/>
      <c r="Q46" s="271"/>
      <c r="T46" s="20"/>
    </row>
    <row r="47" spans="12:20" ht="12.75">
      <c r="L47" s="271"/>
      <c r="M47" s="271"/>
      <c r="N47" s="271"/>
      <c r="O47" s="271"/>
      <c r="P47" s="271"/>
      <c r="Q47" s="271"/>
      <c r="T47" s="20"/>
    </row>
    <row r="48" spans="12:20" ht="12.75">
      <c r="L48" s="271"/>
      <c r="M48" s="271"/>
      <c r="N48" s="271"/>
      <c r="O48" s="271"/>
      <c r="P48" s="271"/>
      <c r="Q48" s="271"/>
      <c r="T48" s="20"/>
    </row>
    <row r="49" spans="12:20" ht="12.75">
      <c r="L49" s="271"/>
      <c r="M49" s="271"/>
      <c r="N49" s="271"/>
      <c r="O49" s="271"/>
      <c r="P49" s="271"/>
      <c r="Q49" s="271"/>
      <c r="T49" s="20"/>
    </row>
    <row r="50" spans="12:20" ht="12.75">
      <c r="L50" s="271"/>
      <c r="M50" s="271"/>
      <c r="N50" s="271"/>
      <c r="O50" s="271"/>
      <c r="P50" s="271"/>
      <c r="Q50" s="271"/>
      <c r="T50" s="20"/>
    </row>
    <row r="51" spans="12:20" ht="12.75">
      <c r="L51" s="271"/>
      <c r="M51" s="271"/>
      <c r="N51" s="271"/>
      <c r="O51" s="271"/>
      <c r="T51" s="20"/>
    </row>
    <row r="52" ht="12.75">
      <c r="T52" s="20"/>
    </row>
    <row r="53" spans="12:20" ht="12.75">
      <c r="L53" s="271"/>
      <c r="M53" s="271"/>
      <c r="N53" s="271"/>
      <c r="O53" s="271"/>
      <c r="P53" s="271"/>
      <c r="Q53" s="271"/>
      <c r="T53" s="20"/>
    </row>
    <row r="54" spans="12:20" ht="12.75">
      <c r="L54" s="271"/>
      <c r="M54" s="271"/>
      <c r="N54" s="271"/>
      <c r="O54" s="271"/>
      <c r="P54" s="271"/>
      <c r="Q54" s="271"/>
      <c r="T54" s="20"/>
    </row>
    <row r="55" spans="12:20" ht="12.75">
      <c r="L55" s="271"/>
      <c r="M55" s="271"/>
      <c r="N55" s="271"/>
      <c r="O55" s="271"/>
      <c r="P55" s="271"/>
      <c r="Q55" s="271"/>
      <c r="T55" s="20"/>
    </row>
    <row r="56" spans="16:20" ht="12.75">
      <c r="P56" s="271"/>
      <c r="Q56" s="271"/>
      <c r="T56" s="20"/>
    </row>
    <row r="57" ht="12.75">
      <c r="T57" s="20"/>
    </row>
    <row r="58" ht="12.75">
      <c r="T58" s="20"/>
    </row>
    <row r="59" ht="12.75">
      <c r="T59" s="20"/>
    </row>
    <row r="60" ht="12.75">
      <c r="T60" s="20"/>
    </row>
    <row r="61" ht="12.75">
      <c r="T61" s="20"/>
    </row>
    <row r="62" ht="12.75">
      <c r="T62" s="20"/>
    </row>
    <row r="63" ht="12.75">
      <c r="T63" s="20"/>
    </row>
    <row r="64" ht="12.75">
      <c r="T64" s="20"/>
    </row>
    <row r="65" ht="12.75">
      <c r="T65" s="20"/>
    </row>
    <row r="66" ht="12.75">
      <c r="T66" s="20"/>
    </row>
    <row r="67" ht="12.75">
      <c r="T67" s="20"/>
    </row>
    <row r="68" ht="12.75">
      <c r="T68" s="20"/>
    </row>
    <row r="69" ht="12.75">
      <c r="T69" s="20"/>
    </row>
    <row r="70" ht="12.75">
      <c r="T70" s="20"/>
    </row>
    <row r="71" ht="12.75">
      <c r="T71" s="20"/>
    </row>
    <row r="72" ht="12.75">
      <c r="T72" s="20"/>
    </row>
    <row r="73" ht="12.75">
      <c r="T73" s="20"/>
    </row>
    <row r="74" ht="12.75">
      <c r="T74" s="20"/>
    </row>
    <row r="75" ht="12.75">
      <c r="T75" s="20"/>
    </row>
    <row r="76" ht="12.75">
      <c r="T76" s="20"/>
    </row>
    <row r="77" ht="12.75">
      <c r="T77" s="20"/>
    </row>
    <row r="78" ht="12.75">
      <c r="T78" s="20"/>
    </row>
    <row r="79" ht="12.75">
      <c r="T79" s="20"/>
    </row>
    <row r="80" ht="12.75">
      <c r="T80" s="20"/>
    </row>
    <row r="81" ht="12.75">
      <c r="T81" s="20"/>
    </row>
    <row r="82" ht="12.75">
      <c r="T82" s="20"/>
    </row>
    <row r="83" ht="12.75">
      <c r="T83" s="20"/>
    </row>
    <row r="84" ht="12.75">
      <c r="T84" s="20"/>
    </row>
    <row r="85" ht="12.75">
      <c r="T85" s="20"/>
    </row>
    <row r="86" ht="12.75">
      <c r="T86" s="20"/>
    </row>
    <row r="87" ht="12.75">
      <c r="T87" s="20"/>
    </row>
    <row r="88" ht="12.75">
      <c r="T88" s="20"/>
    </row>
    <row r="89" ht="12.75">
      <c r="T89" s="20"/>
    </row>
    <row r="90" ht="12.75">
      <c r="T90" s="20"/>
    </row>
    <row r="91" ht="12.75">
      <c r="T91" s="20"/>
    </row>
    <row r="92" ht="12.75">
      <c r="T92" s="20"/>
    </row>
    <row r="93" ht="12.75">
      <c r="T93" s="20"/>
    </row>
    <row r="94" ht="12.75">
      <c r="T94" s="20"/>
    </row>
    <row r="95" ht="12.75">
      <c r="T95" s="20"/>
    </row>
    <row r="96" ht="12.75">
      <c r="T96" s="20"/>
    </row>
    <row r="97" ht="12.75">
      <c r="T97" s="20"/>
    </row>
    <row r="98" ht="12.75">
      <c r="T98" s="20"/>
    </row>
    <row r="99" ht="12.75">
      <c r="T99" s="20"/>
    </row>
    <row r="100" ht="12.75">
      <c r="T100" s="20"/>
    </row>
    <row r="101" ht="12.75">
      <c r="T101" s="20"/>
    </row>
    <row r="102" ht="12.75">
      <c r="T102" s="20"/>
    </row>
    <row r="103" ht="12.75">
      <c r="T103" s="20"/>
    </row>
    <row r="104" ht="12.75">
      <c r="T104" s="20"/>
    </row>
    <row r="105" ht="12.75">
      <c r="T105" s="20"/>
    </row>
    <row r="106" ht="12.75">
      <c r="T106" s="20"/>
    </row>
    <row r="107" ht="12.75">
      <c r="T107" s="20"/>
    </row>
    <row r="108" ht="12.75">
      <c r="T108" s="20"/>
    </row>
    <row r="109" ht="12.75">
      <c r="T109" s="20"/>
    </row>
    <row r="110" ht="12.75">
      <c r="T110" s="20"/>
    </row>
    <row r="111" ht="12.75">
      <c r="T111" s="20"/>
    </row>
    <row r="112" ht="12.75">
      <c r="T112" s="20"/>
    </row>
    <row r="113" ht="12.75">
      <c r="T113" s="20"/>
    </row>
    <row r="114" ht="12.75">
      <c r="T114" s="20"/>
    </row>
    <row r="115" ht="12.75">
      <c r="T115" s="20"/>
    </row>
    <row r="116" ht="12.75">
      <c r="T116" s="20"/>
    </row>
    <row r="117" ht="12.75">
      <c r="T117" s="20"/>
    </row>
    <row r="118" ht="12.75">
      <c r="T118" s="20"/>
    </row>
    <row r="119" ht="12.75">
      <c r="T119" s="20"/>
    </row>
    <row r="120" ht="12.75">
      <c r="T120" s="20"/>
    </row>
    <row r="121" ht="12.75">
      <c r="T121" s="20"/>
    </row>
    <row r="122" ht="12.75">
      <c r="T122" s="20"/>
    </row>
    <row r="123" ht="12.75">
      <c r="T123" s="20"/>
    </row>
    <row r="124" ht="12.75">
      <c r="T124" s="20"/>
    </row>
    <row r="125" ht="12.75">
      <c r="T125" s="20"/>
    </row>
    <row r="126" ht="12.75">
      <c r="T126" s="20"/>
    </row>
    <row r="127" ht="12.75">
      <c r="T127" s="20"/>
    </row>
    <row r="128" ht="12.75">
      <c r="T128" s="20"/>
    </row>
    <row r="129" ht="12.75">
      <c r="T129" s="20"/>
    </row>
    <row r="130" ht="12.75">
      <c r="T130" s="20"/>
    </row>
    <row r="131" ht="12.75">
      <c r="T131" s="20"/>
    </row>
    <row r="132" ht="12.75">
      <c r="T132" s="20"/>
    </row>
    <row r="133" ht="12.75">
      <c r="T133" s="20"/>
    </row>
    <row r="134" ht="12.75">
      <c r="T134" s="20"/>
    </row>
    <row r="135" ht="12.75">
      <c r="T135" s="20"/>
    </row>
    <row r="136" ht="12.75">
      <c r="T136" s="20"/>
    </row>
    <row r="137" ht="12.75">
      <c r="T137" s="20"/>
    </row>
    <row r="138" ht="12.75">
      <c r="T138" s="20"/>
    </row>
    <row r="139" ht="12.75">
      <c r="T139" s="20"/>
    </row>
    <row r="140" ht="12.75">
      <c r="T140" s="20"/>
    </row>
    <row r="141" ht="12.75">
      <c r="T141" s="20"/>
    </row>
    <row r="142" ht="12.75">
      <c r="T142" s="20"/>
    </row>
    <row r="143" ht="12.75">
      <c r="T143" s="20"/>
    </row>
    <row r="144" ht="12.75">
      <c r="T144" s="20"/>
    </row>
    <row r="145" ht="12.75">
      <c r="T145" s="20"/>
    </row>
    <row r="146" ht="12.75">
      <c r="T146" s="20"/>
    </row>
    <row r="147" ht="12.75">
      <c r="T147" s="20"/>
    </row>
    <row r="148" ht="12.75">
      <c r="T148" s="20"/>
    </row>
    <row r="149" ht="12.75">
      <c r="T149" s="20"/>
    </row>
    <row r="150" ht="12.75">
      <c r="T150" s="20"/>
    </row>
    <row r="151" ht="12.75">
      <c r="T151" s="20"/>
    </row>
    <row r="152" ht="12.75">
      <c r="T152" s="20"/>
    </row>
    <row r="153" ht="12.75">
      <c r="T153" s="20"/>
    </row>
    <row r="154" ht="12.75">
      <c r="T154" s="20"/>
    </row>
    <row r="155" ht="12.75">
      <c r="T155" s="20"/>
    </row>
    <row r="156" ht="12.75">
      <c r="T156" s="20"/>
    </row>
    <row r="157" ht="12.75">
      <c r="T157" s="20"/>
    </row>
    <row r="158" ht="12.75">
      <c r="T158" s="20"/>
    </row>
    <row r="159" ht="12.75">
      <c r="T159" s="20"/>
    </row>
    <row r="160" ht="12.75">
      <c r="T160" s="20"/>
    </row>
    <row r="161" ht="12.75">
      <c r="T161" s="20"/>
    </row>
    <row r="162" ht="12.75">
      <c r="T162" s="20"/>
    </row>
    <row r="163" ht="12.75">
      <c r="T163" s="20"/>
    </row>
    <row r="164" ht="12.75">
      <c r="T164" s="20"/>
    </row>
    <row r="165" ht="12.75">
      <c r="T165" s="20"/>
    </row>
    <row r="166" ht="12.75">
      <c r="T166" s="20"/>
    </row>
    <row r="167" ht="12.75">
      <c r="T167" s="20"/>
    </row>
    <row r="168" ht="12.75">
      <c r="T168" s="20"/>
    </row>
    <row r="169" ht="12.75">
      <c r="T169" s="20"/>
    </row>
    <row r="170" ht="12.75">
      <c r="T170" s="20"/>
    </row>
    <row r="171" ht="12.75">
      <c r="T171" s="20"/>
    </row>
    <row r="172" ht="12.75">
      <c r="T172" s="20"/>
    </row>
    <row r="173" ht="12.75">
      <c r="T173" s="20"/>
    </row>
    <row r="174" ht="12.75">
      <c r="T174" s="20"/>
    </row>
    <row r="175" ht="12.75">
      <c r="T175" s="20"/>
    </row>
    <row r="176" ht="12.75">
      <c r="T176" s="20"/>
    </row>
    <row r="177" ht="12.75">
      <c r="T177" s="20"/>
    </row>
    <row r="178" ht="12.75">
      <c r="T178" s="20"/>
    </row>
    <row r="179" ht="12.75">
      <c r="T179" s="20"/>
    </row>
    <row r="180" ht="12.75">
      <c r="T180" s="20"/>
    </row>
    <row r="181" ht="12.75">
      <c r="T181" s="20"/>
    </row>
    <row r="182" ht="12.75">
      <c r="T182" s="20"/>
    </row>
    <row r="183" ht="12.75">
      <c r="T183" s="20"/>
    </row>
    <row r="184" ht="12.75">
      <c r="T184" s="20"/>
    </row>
    <row r="185" ht="12.75">
      <c r="T185" s="20"/>
    </row>
    <row r="186" ht="12.75">
      <c r="T186" s="20"/>
    </row>
    <row r="187" ht="12.75">
      <c r="T187" s="20"/>
    </row>
    <row r="188" ht="12.75">
      <c r="T188" s="20"/>
    </row>
    <row r="189" ht="12.75">
      <c r="T189" s="20"/>
    </row>
    <row r="190" ht="12.75">
      <c r="T190" s="20"/>
    </row>
    <row r="191" ht="12.75">
      <c r="T191" s="20"/>
    </row>
    <row r="192" ht="12.75">
      <c r="T192" s="20"/>
    </row>
    <row r="193" ht="12.75">
      <c r="T193" s="20"/>
    </row>
    <row r="194" ht="12.75">
      <c r="T194" s="20"/>
    </row>
    <row r="195" ht="12.75">
      <c r="T195" s="20"/>
    </row>
    <row r="196" ht="12.75">
      <c r="T196" s="20"/>
    </row>
    <row r="197" ht="12.75">
      <c r="T197" s="20"/>
    </row>
    <row r="198" ht="12.75">
      <c r="T198" s="20"/>
    </row>
    <row r="199" ht="12.75">
      <c r="T199" s="20"/>
    </row>
    <row r="200" ht="12.75">
      <c r="T200" s="20"/>
    </row>
    <row r="201" ht="12.75">
      <c r="T201" s="20"/>
    </row>
    <row r="202" ht="12.75">
      <c r="T202" s="20"/>
    </row>
    <row r="203" ht="12.75">
      <c r="T203" s="20"/>
    </row>
    <row r="204" ht="12.75">
      <c r="T204" s="20"/>
    </row>
    <row r="205" ht="12.75">
      <c r="T205" s="20"/>
    </row>
    <row r="206" ht="12.75">
      <c r="T206" s="20"/>
    </row>
    <row r="207" ht="12.75">
      <c r="T207" s="20"/>
    </row>
    <row r="208" ht="12.75">
      <c r="T208" s="20"/>
    </row>
    <row r="209" ht="12.75">
      <c r="T209" s="20"/>
    </row>
    <row r="210" ht="12.75">
      <c r="T210" s="20"/>
    </row>
    <row r="211" ht="12.75">
      <c r="T211" s="20"/>
    </row>
    <row r="212" ht="12.75">
      <c r="T212" s="20"/>
    </row>
    <row r="213" ht="12.75">
      <c r="T213" s="20"/>
    </row>
    <row r="214" ht="12.75">
      <c r="T214" s="20"/>
    </row>
    <row r="215" ht="12.75">
      <c r="T215" s="20"/>
    </row>
    <row r="216" ht="12.75">
      <c r="T216" s="20"/>
    </row>
    <row r="217" ht="12.75">
      <c r="T217" s="20"/>
    </row>
    <row r="218" ht="12.75">
      <c r="T218" s="20"/>
    </row>
    <row r="219" ht="12.75">
      <c r="T219" s="20"/>
    </row>
    <row r="220" ht="12.75">
      <c r="T220" s="20"/>
    </row>
    <row r="221" ht="12.75">
      <c r="T221" s="20"/>
    </row>
    <row r="222" ht="12.75">
      <c r="T222" s="20"/>
    </row>
    <row r="223" ht="12.75">
      <c r="T223" s="20"/>
    </row>
    <row r="224" ht="12.75">
      <c r="T224" s="20"/>
    </row>
    <row r="225" ht="12.75">
      <c r="T225" s="20"/>
    </row>
    <row r="226" ht="12.75">
      <c r="T226" s="20"/>
    </row>
    <row r="227" ht="12.75">
      <c r="T227" s="20"/>
    </row>
    <row r="228" ht="12.75">
      <c r="T228" s="20"/>
    </row>
    <row r="229" ht="12.75">
      <c r="T229" s="20"/>
    </row>
    <row r="230" ht="12.75">
      <c r="T230" s="20"/>
    </row>
    <row r="231" ht="12.75">
      <c r="T231" s="20"/>
    </row>
    <row r="232" ht="12.75">
      <c r="T232" s="20"/>
    </row>
    <row r="233" ht="12.75">
      <c r="T233" s="20"/>
    </row>
    <row r="234" ht="12.75">
      <c r="T234" s="20"/>
    </row>
    <row r="235" ht="12.75">
      <c r="T235" s="20"/>
    </row>
    <row r="236" ht="12.75">
      <c r="T236" s="20"/>
    </row>
    <row r="237" ht="12.75">
      <c r="T237" s="20"/>
    </row>
    <row r="238" ht="12.75">
      <c r="T238" s="20"/>
    </row>
    <row r="239" ht="12.75">
      <c r="T239" s="20"/>
    </row>
    <row r="240" ht="12.75">
      <c r="T240" s="20"/>
    </row>
    <row r="241" ht="12.75">
      <c r="T241" s="20"/>
    </row>
    <row r="242" ht="12.75">
      <c r="T242" s="20"/>
    </row>
    <row r="243" ht="12.75">
      <c r="T243" s="20"/>
    </row>
    <row r="244" ht="12.75">
      <c r="T244" s="20"/>
    </row>
    <row r="245" ht="12.75">
      <c r="T245" s="20"/>
    </row>
    <row r="246" ht="12.75">
      <c r="T246" s="20"/>
    </row>
    <row r="247" ht="12.75">
      <c r="T247" s="20"/>
    </row>
    <row r="248" ht="12.75">
      <c r="T248" s="20"/>
    </row>
    <row r="249" ht="12.75">
      <c r="T249" s="20"/>
    </row>
    <row r="250" ht="12.75">
      <c r="T250" s="20"/>
    </row>
    <row r="251" ht="12.75">
      <c r="T251" s="20"/>
    </row>
    <row r="252" ht="12.75">
      <c r="T252" s="20"/>
    </row>
    <row r="253" ht="12.75">
      <c r="T253" s="20"/>
    </row>
    <row r="254" ht="12.75">
      <c r="T254" s="20"/>
    </row>
    <row r="255" ht="12.75">
      <c r="T255" s="20"/>
    </row>
    <row r="256" ht="12.75">
      <c r="T256" s="20"/>
    </row>
    <row r="257" ht="12.75">
      <c r="T257" s="20"/>
    </row>
    <row r="258" ht="12.75">
      <c r="T258" s="20"/>
    </row>
    <row r="259" ht="12.75">
      <c r="T259" s="20"/>
    </row>
    <row r="260" ht="12.75">
      <c r="T260" s="20"/>
    </row>
    <row r="261" ht="12.75">
      <c r="T261" s="20"/>
    </row>
    <row r="262" ht="12.75">
      <c r="T262" s="20"/>
    </row>
    <row r="263" ht="12.75">
      <c r="T263" s="20"/>
    </row>
    <row r="264" ht="12.75">
      <c r="T264" s="20"/>
    </row>
    <row r="265" ht="12.75">
      <c r="T265" s="20"/>
    </row>
    <row r="266" ht="12.75">
      <c r="T266" s="20"/>
    </row>
    <row r="267" ht="12.75">
      <c r="T267" s="20"/>
    </row>
    <row r="268" ht="12.75">
      <c r="T268" s="20"/>
    </row>
    <row r="269" ht="12.75">
      <c r="T269" s="20"/>
    </row>
    <row r="270" ht="12.75">
      <c r="T270" s="20"/>
    </row>
    <row r="271" ht="12.75">
      <c r="T271" s="20"/>
    </row>
    <row r="272" ht="12.75">
      <c r="T272" s="20"/>
    </row>
    <row r="273" ht="12.75">
      <c r="T273" s="20"/>
    </row>
    <row r="274" ht="12.75">
      <c r="T274" s="20"/>
    </row>
    <row r="275" ht="12.75">
      <c r="T275" s="20"/>
    </row>
    <row r="276" ht="12.75">
      <c r="T276" s="20"/>
    </row>
    <row r="277" ht="12.75">
      <c r="T277" s="20"/>
    </row>
    <row r="278" ht="12.75">
      <c r="T278" s="20"/>
    </row>
    <row r="279" ht="12.75">
      <c r="T279" s="20"/>
    </row>
    <row r="280" ht="12.75">
      <c r="T280" s="20"/>
    </row>
    <row r="281" ht="12.75">
      <c r="T281" s="20"/>
    </row>
    <row r="282" ht="12.75">
      <c r="T282" s="20"/>
    </row>
    <row r="283" ht="12.75">
      <c r="T283" s="20"/>
    </row>
    <row r="284" ht="12.75">
      <c r="T284" s="20"/>
    </row>
    <row r="285" ht="12.75">
      <c r="T285" s="20"/>
    </row>
    <row r="286" ht="12.75">
      <c r="T286" s="20"/>
    </row>
    <row r="287" ht="12.75">
      <c r="T287" s="20"/>
    </row>
    <row r="288" ht="12.75">
      <c r="T288" s="20"/>
    </row>
    <row r="289" ht="12.75">
      <c r="T289" s="20"/>
    </row>
    <row r="290" ht="12.75">
      <c r="T290" s="20"/>
    </row>
    <row r="291" ht="12.75">
      <c r="T291" s="20"/>
    </row>
    <row r="292" ht="12.75">
      <c r="T292" s="20"/>
    </row>
    <row r="293" ht="12.75">
      <c r="T293" s="20"/>
    </row>
    <row r="294" ht="12.75">
      <c r="T294" s="20"/>
    </row>
    <row r="295" ht="12.75">
      <c r="T295" s="20"/>
    </row>
    <row r="296" ht="12.75">
      <c r="T296" s="20"/>
    </row>
    <row r="297" ht="12.75">
      <c r="T297" s="20"/>
    </row>
    <row r="298" ht="12.75">
      <c r="T298" s="20"/>
    </row>
    <row r="299" ht="12.75">
      <c r="T299" s="20"/>
    </row>
    <row r="300" ht="12.75">
      <c r="T300" s="20"/>
    </row>
    <row r="301" ht="12.75">
      <c r="T301" s="20"/>
    </row>
    <row r="302" ht="12.75">
      <c r="T302" s="20"/>
    </row>
    <row r="303" ht="12.75">
      <c r="T303" s="20"/>
    </row>
    <row r="304" ht="12.75">
      <c r="T304" s="20"/>
    </row>
    <row r="305" ht="12.75">
      <c r="T305" s="20"/>
    </row>
    <row r="306" ht="12.75">
      <c r="T306" s="20"/>
    </row>
    <row r="307" ht="12.75">
      <c r="T307" s="20"/>
    </row>
    <row r="308" ht="12.75">
      <c r="T308" s="20"/>
    </row>
    <row r="309" ht="12.75">
      <c r="T309" s="20"/>
    </row>
    <row r="310" ht="12.75">
      <c r="T310" s="20"/>
    </row>
    <row r="311" ht="12.75">
      <c r="T311" s="20"/>
    </row>
    <row r="312" ht="12.75">
      <c r="T312" s="20"/>
    </row>
    <row r="313" ht="12.75">
      <c r="T313" s="20"/>
    </row>
    <row r="314" ht="12.75">
      <c r="T314" s="20"/>
    </row>
    <row r="315" ht="12.75">
      <c r="T315" s="20"/>
    </row>
    <row r="316" ht="12.75">
      <c r="T316" s="20"/>
    </row>
    <row r="317" ht="12.75">
      <c r="T317" s="20"/>
    </row>
    <row r="318" ht="12.75">
      <c r="T318" s="20"/>
    </row>
    <row r="319" ht="12.75">
      <c r="T319" s="20"/>
    </row>
    <row r="320" ht="12.75">
      <c r="T320" s="20"/>
    </row>
    <row r="321" ht="12.75">
      <c r="T321" s="20"/>
    </row>
    <row r="322" ht="12.75">
      <c r="T322" s="20"/>
    </row>
    <row r="323" ht="12.75">
      <c r="T323" s="20"/>
    </row>
    <row r="324" ht="12.75">
      <c r="T324" s="20"/>
    </row>
    <row r="325" ht="12.75">
      <c r="T325" s="20"/>
    </row>
    <row r="326" ht="12.75">
      <c r="T326" s="20"/>
    </row>
    <row r="327" ht="12.75">
      <c r="T327" s="20"/>
    </row>
    <row r="328" ht="12.75">
      <c r="T328" s="20"/>
    </row>
    <row r="329" ht="12.75">
      <c r="T329" s="20"/>
    </row>
    <row r="330" ht="12.75">
      <c r="T330" s="20"/>
    </row>
    <row r="331" ht="12.75">
      <c r="T331" s="20"/>
    </row>
    <row r="332" ht="12.75">
      <c r="T332" s="20"/>
    </row>
    <row r="333" ht="12.75">
      <c r="T333" s="20"/>
    </row>
    <row r="334" ht="12.75">
      <c r="T334" s="20"/>
    </row>
    <row r="335" ht="12.75">
      <c r="T335" s="20"/>
    </row>
    <row r="336" ht="12.75">
      <c r="T336" s="20"/>
    </row>
    <row r="337" ht="12.75">
      <c r="T337" s="20"/>
    </row>
    <row r="338" ht="12.75">
      <c r="T338" s="20"/>
    </row>
    <row r="339" ht="12.75">
      <c r="T339" s="20"/>
    </row>
    <row r="340" ht="12.75">
      <c r="T340" s="20"/>
    </row>
    <row r="341" ht="12.75">
      <c r="T341" s="20"/>
    </row>
    <row r="342" ht="12.75">
      <c r="T342" s="20"/>
    </row>
    <row r="343" ht="12.75">
      <c r="T343" s="20"/>
    </row>
    <row r="344" ht="12.75">
      <c r="T344" s="20"/>
    </row>
    <row r="345" ht="12.75">
      <c r="T345" s="20"/>
    </row>
    <row r="346" ht="12.75">
      <c r="T346" s="20"/>
    </row>
    <row r="347" ht="12.75">
      <c r="T347" s="20"/>
    </row>
    <row r="348" ht="12.75">
      <c r="T348" s="20"/>
    </row>
    <row r="349" ht="12.75">
      <c r="T349" s="20"/>
    </row>
    <row r="350" ht="12.75">
      <c r="T350" s="20"/>
    </row>
    <row r="351" ht="12.75">
      <c r="T351" s="20"/>
    </row>
    <row r="352" ht="12.75">
      <c r="T352" s="20"/>
    </row>
    <row r="353" ht="12.75">
      <c r="T353" s="20"/>
    </row>
    <row r="354" ht="12.75">
      <c r="T354" s="20"/>
    </row>
    <row r="355" ht="12.75">
      <c r="T355" s="20"/>
    </row>
    <row r="356" ht="12.75">
      <c r="T356" s="20"/>
    </row>
    <row r="357" ht="12.75">
      <c r="T357" s="20"/>
    </row>
    <row r="358" ht="12.75">
      <c r="T358" s="20"/>
    </row>
    <row r="359" ht="12.75">
      <c r="T359" s="20"/>
    </row>
    <row r="360" ht="12.75">
      <c r="T360" s="20"/>
    </row>
    <row r="361" ht="12.75">
      <c r="T361" s="20"/>
    </row>
    <row r="362" ht="12.75">
      <c r="T362" s="20"/>
    </row>
    <row r="363" ht="12.75">
      <c r="T363" s="20"/>
    </row>
    <row r="364" ht="12.75">
      <c r="T364" s="20"/>
    </row>
    <row r="365" ht="12.75">
      <c r="T365" s="20"/>
    </row>
    <row r="366" ht="12.75">
      <c r="T366" s="20"/>
    </row>
    <row r="367" ht="12.75">
      <c r="T367" s="20"/>
    </row>
    <row r="368" ht="12.75">
      <c r="T368" s="20"/>
    </row>
    <row r="369" ht="12.75">
      <c r="T369" s="20"/>
    </row>
    <row r="370" ht="12.75">
      <c r="T370" s="20"/>
    </row>
    <row r="371" ht="12.75">
      <c r="T371" s="20"/>
    </row>
    <row r="372" ht="12.75">
      <c r="T372" s="20"/>
    </row>
    <row r="373" ht="12.75">
      <c r="T373" s="20"/>
    </row>
    <row r="374" ht="12.75">
      <c r="T374" s="20"/>
    </row>
    <row r="375" ht="12.75">
      <c r="T375" s="20"/>
    </row>
    <row r="376" ht="12.75">
      <c r="T376" s="20"/>
    </row>
    <row r="377" ht="12.75">
      <c r="T377" s="20"/>
    </row>
    <row r="378" ht="12.75">
      <c r="T378" s="20"/>
    </row>
    <row r="379" ht="12.75">
      <c r="T379" s="20"/>
    </row>
    <row r="380" ht="12.75">
      <c r="T380" s="20"/>
    </row>
    <row r="381" ht="12.75">
      <c r="T381" s="20"/>
    </row>
    <row r="382" ht="12.75">
      <c r="T382" s="20"/>
    </row>
    <row r="383" ht="12.75">
      <c r="T383" s="20"/>
    </row>
    <row r="384" ht="12.75">
      <c r="T384" s="20"/>
    </row>
    <row r="385" ht="12.75">
      <c r="T385" s="20"/>
    </row>
    <row r="386" ht="12.75">
      <c r="T386" s="20"/>
    </row>
    <row r="387" ht="12.75">
      <c r="T387" s="20"/>
    </row>
    <row r="388" ht="12.75">
      <c r="T388" s="20"/>
    </row>
    <row r="389" ht="12.75">
      <c r="T389" s="20"/>
    </row>
    <row r="390" ht="12.75">
      <c r="T390" s="20"/>
    </row>
    <row r="391" ht="12.75">
      <c r="T391" s="20"/>
    </row>
    <row r="392" ht="12.75">
      <c r="T392" s="20"/>
    </row>
    <row r="393" ht="12.75">
      <c r="T393" s="20"/>
    </row>
    <row r="394" ht="12.75">
      <c r="T394" s="20"/>
    </row>
    <row r="395" ht="12.75">
      <c r="T395" s="20"/>
    </row>
    <row r="396" ht="12.75">
      <c r="T396" s="20"/>
    </row>
    <row r="397" ht="12.75">
      <c r="T397" s="20"/>
    </row>
    <row r="398" ht="12.75">
      <c r="T398" s="20"/>
    </row>
    <row r="399" ht="12.75">
      <c r="T399" s="20"/>
    </row>
    <row r="400" ht="12.75">
      <c r="T400" s="20"/>
    </row>
    <row r="401" ht="12.75">
      <c r="T401" s="20"/>
    </row>
    <row r="402" ht="12.75">
      <c r="T402" s="20"/>
    </row>
    <row r="403" ht="12.75">
      <c r="T403" s="20"/>
    </row>
    <row r="404" ht="12.75">
      <c r="T404" s="20"/>
    </row>
    <row r="405" ht="12.75">
      <c r="T405" s="20"/>
    </row>
    <row r="406" ht="12.75">
      <c r="T406" s="20"/>
    </row>
    <row r="407" ht="12.75">
      <c r="T407" s="20"/>
    </row>
    <row r="408" ht="12.75">
      <c r="T408" s="20"/>
    </row>
    <row r="409" ht="12.75">
      <c r="T409" s="20"/>
    </row>
    <row r="410" ht="12.75">
      <c r="T410" s="20"/>
    </row>
    <row r="411" ht="12.75">
      <c r="T411" s="20"/>
    </row>
    <row r="412" ht="12.75">
      <c r="T412" s="20"/>
    </row>
    <row r="413" ht="12.75">
      <c r="T413" s="20"/>
    </row>
    <row r="414" ht="12.75">
      <c r="T414" s="20"/>
    </row>
    <row r="415" ht="12.75">
      <c r="T415" s="20"/>
    </row>
    <row r="416" ht="12.75">
      <c r="T416" s="20"/>
    </row>
    <row r="417" ht="12.75">
      <c r="T417" s="20"/>
    </row>
    <row r="418" ht="12.75">
      <c r="T418" s="20"/>
    </row>
    <row r="419" ht="12.75">
      <c r="T419" s="20"/>
    </row>
    <row r="420" ht="12.75">
      <c r="T420" s="20"/>
    </row>
    <row r="421" ht="12.75">
      <c r="T421" s="20"/>
    </row>
    <row r="422" ht="12.75">
      <c r="T422" s="20"/>
    </row>
    <row r="423" ht="12.75">
      <c r="T423" s="20"/>
    </row>
    <row r="424" ht="12.75">
      <c r="T424" s="20"/>
    </row>
    <row r="425" ht="12.75">
      <c r="T425" s="20"/>
    </row>
    <row r="426" ht="12.75">
      <c r="T426" s="20"/>
    </row>
    <row r="427" ht="12.75">
      <c r="T427" s="20"/>
    </row>
    <row r="428" ht="12.75">
      <c r="T428" s="20"/>
    </row>
    <row r="429" ht="12.75">
      <c r="T429" s="20"/>
    </row>
    <row r="430" ht="12.75">
      <c r="T430" s="20"/>
    </row>
    <row r="431" ht="12.75">
      <c r="T431" s="20"/>
    </row>
    <row r="432" ht="12.75">
      <c r="T432" s="20"/>
    </row>
    <row r="433" ht="12.75">
      <c r="T433" s="20"/>
    </row>
    <row r="434" ht="12.75">
      <c r="T434" s="20"/>
    </row>
    <row r="435" ht="12.75">
      <c r="T435" s="20"/>
    </row>
    <row r="436" ht="12.75">
      <c r="T436" s="20"/>
    </row>
    <row r="437" ht="12.75">
      <c r="T437" s="20"/>
    </row>
    <row r="438" ht="12.75">
      <c r="T438" s="20"/>
    </row>
    <row r="439" ht="12.75">
      <c r="T439" s="20"/>
    </row>
    <row r="440" ht="12.75">
      <c r="T440" s="20"/>
    </row>
    <row r="441" ht="12.75">
      <c r="T441" s="20"/>
    </row>
    <row r="442" ht="12.75">
      <c r="T442" s="20"/>
    </row>
    <row r="443" ht="12.75">
      <c r="T443" s="20"/>
    </row>
    <row r="444" ht="12.75">
      <c r="T444" s="20"/>
    </row>
    <row r="445" ht="12.75">
      <c r="T445" s="20"/>
    </row>
    <row r="446" ht="12.75">
      <c r="T446" s="20"/>
    </row>
    <row r="447" ht="12.75">
      <c r="T447" s="20"/>
    </row>
    <row r="448" ht="12.75">
      <c r="T448" s="20"/>
    </row>
    <row r="449" ht="12.75">
      <c r="T449" s="20"/>
    </row>
    <row r="450" ht="12.75">
      <c r="T450" s="20"/>
    </row>
    <row r="451" ht="12.75">
      <c r="T451" s="20"/>
    </row>
    <row r="452" ht="12.75">
      <c r="T452" s="20"/>
    </row>
    <row r="453" ht="12.75">
      <c r="T453" s="20"/>
    </row>
    <row r="454" ht="12.75">
      <c r="T454" s="20"/>
    </row>
    <row r="455" ht="12.75">
      <c r="T455" s="20"/>
    </row>
    <row r="456" ht="12.75">
      <c r="T456" s="20"/>
    </row>
    <row r="457" ht="12.75">
      <c r="T457" s="20"/>
    </row>
    <row r="458" ht="12.75">
      <c r="T458" s="20"/>
    </row>
    <row r="459" ht="12.75">
      <c r="T459" s="20"/>
    </row>
    <row r="460" ht="12.75">
      <c r="T460" s="20"/>
    </row>
    <row r="461" ht="12.75">
      <c r="T461" s="20"/>
    </row>
    <row r="462" ht="12.75">
      <c r="T462" s="20"/>
    </row>
    <row r="463" ht="12.75">
      <c r="T463" s="20"/>
    </row>
    <row r="464" ht="12.75">
      <c r="T464" s="20"/>
    </row>
    <row r="465" ht="12.75">
      <c r="T465" s="20"/>
    </row>
    <row r="466" ht="12.75">
      <c r="T466" s="20"/>
    </row>
    <row r="467" ht="12.75">
      <c r="T467" s="20"/>
    </row>
    <row r="468" ht="12.75">
      <c r="T468" s="20"/>
    </row>
    <row r="469" ht="12.75">
      <c r="T469" s="20"/>
    </row>
    <row r="470" ht="12.75">
      <c r="T470" s="20"/>
    </row>
    <row r="471" ht="12.75">
      <c r="T471" s="20"/>
    </row>
    <row r="472" ht="12.75">
      <c r="T472" s="20"/>
    </row>
    <row r="473" ht="12.75">
      <c r="T473" s="20"/>
    </row>
    <row r="474" ht="12.75">
      <c r="T474" s="20"/>
    </row>
    <row r="475" ht="12.75">
      <c r="T475" s="20"/>
    </row>
    <row r="476" ht="12.75">
      <c r="T476" s="20"/>
    </row>
    <row r="477" ht="12.75">
      <c r="T477" s="20"/>
    </row>
    <row r="478" ht="12.75">
      <c r="T478" s="20"/>
    </row>
    <row r="479" ht="12.75">
      <c r="T479" s="20"/>
    </row>
    <row r="480" ht="12.75">
      <c r="T480" s="20"/>
    </row>
    <row r="481" ht="12.75">
      <c r="T481" s="20"/>
    </row>
    <row r="482" ht="12.75">
      <c r="T482" s="20"/>
    </row>
    <row r="483" ht="12.75">
      <c r="T483" s="20"/>
    </row>
    <row r="484" ht="12.75">
      <c r="T484" s="20"/>
    </row>
    <row r="485" ht="12.75">
      <c r="T485" s="20"/>
    </row>
    <row r="486" ht="12.75">
      <c r="T486" s="20"/>
    </row>
    <row r="487" ht="12.75">
      <c r="T487" s="20"/>
    </row>
    <row r="488" ht="12.75">
      <c r="T488" s="20"/>
    </row>
    <row r="489" ht="12.75">
      <c r="T489" s="20"/>
    </row>
    <row r="490" ht="12.75">
      <c r="T490" s="20"/>
    </row>
    <row r="491" ht="12.75">
      <c r="T491" s="20"/>
    </row>
    <row r="492" ht="12.75">
      <c r="T492" s="20"/>
    </row>
    <row r="493" ht="12.75">
      <c r="T493" s="20"/>
    </row>
    <row r="494" ht="12.75">
      <c r="T494" s="20"/>
    </row>
    <row r="495" ht="12.75">
      <c r="T495" s="20"/>
    </row>
    <row r="496" ht="12.75">
      <c r="T496" s="20"/>
    </row>
    <row r="497" ht="12.75">
      <c r="T497" s="20"/>
    </row>
    <row r="498" ht="12.75">
      <c r="T498" s="20"/>
    </row>
    <row r="499" ht="12.75">
      <c r="T499" s="20"/>
    </row>
    <row r="500" ht="12.75">
      <c r="T500" s="20"/>
    </row>
    <row r="501" ht="12.75">
      <c r="T501" s="20"/>
    </row>
    <row r="502" ht="12.75">
      <c r="T502" s="20"/>
    </row>
    <row r="503" ht="12.75">
      <c r="T503" s="20"/>
    </row>
    <row r="504" ht="12.75">
      <c r="T504" s="20"/>
    </row>
    <row r="505" ht="12.75">
      <c r="T505" s="20"/>
    </row>
    <row r="506" ht="12.75">
      <c r="T506" s="20"/>
    </row>
    <row r="507" ht="12.75">
      <c r="T507" s="20"/>
    </row>
    <row r="508" ht="12.75">
      <c r="T508" s="20"/>
    </row>
    <row r="509" ht="12.75">
      <c r="T509" s="20"/>
    </row>
    <row r="510" ht="12.75">
      <c r="T510" s="20"/>
    </row>
    <row r="511" ht="12.75">
      <c r="T511" s="20"/>
    </row>
    <row r="512" ht="12.75">
      <c r="T512" s="20"/>
    </row>
    <row r="513" ht="12.75">
      <c r="T513" s="20"/>
    </row>
    <row r="514" ht="12.75">
      <c r="T514" s="20"/>
    </row>
    <row r="515" ht="12.75">
      <c r="T515" s="20"/>
    </row>
    <row r="516" ht="12.75">
      <c r="T516" s="20"/>
    </row>
    <row r="517" ht="12.75">
      <c r="T517" s="20"/>
    </row>
    <row r="518" ht="12.75">
      <c r="T518" s="20"/>
    </row>
    <row r="519" ht="12.75">
      <c r="T519" s="20"/>
    </row>
    <row r="520" ht="12.75">
      <c r="T520" s="20"/>
    </row>
    <row r="521" ht="12.75">
      <c r="T521" s="20"/>
    </row>
    <row r="522" ht="12.75">
      <c r="T522" s="20"/>
    </row>
    <row r="523" ht="12.75">
      <c r="T523" s="20"/>
    </row>
    <row r="524" ht="12.75">
      <c r="T524" s="20"/>
    </row>
    <row r="525" ht="12.75">
      <c r="T525" s="20"/>
    </row>
    <row r="526" ht="12.75">
      <c r="T526" s="20"/>
    </row>
    <row r="527" ht="12.75">
      <c r="T527" s="20"/>
    </row>
    <row r="528" ht="12.75">
      <c r="T528" s="20"/>
    </row>
    <row r="529" ht="12.75">
      <c r="T529" s="20"/>
    </row>
    <row r="530" ht="12.75">
      <c r="T530" s="20"/>
    </row>
    <row r="531" ht="12.75">
      <c r="T531" s="20"/>
    </row>
    <row r="532" ht="12.75">
      <c r="T532" s="20"/>
    </row>
    <row r="533" ht="12.75">
      <c r="T533" s="20"/>
    </row>
    <row r="534" ht="12.75">
      <c r="T534" s="20"/>
    </row>
    <row r="535" ht="12.75">
      <c r="T535" s="20"/>
    </row>
    <row r="536" ht="12.75">
      <c r="T536" s="20"/>
    </row>
    <row r="537" ht="12.75">
      <c r="T537" s="20"/>
    </row>
    <row r="538" ht="12.75">
      <c r="T538" s="20"/>
    </row>
    <row r="539" ht="12.75">
      <c r="T539" s="20"/>
    </row>
    <row r="540" ht="12.75">
      <c r="T540" s="20"/>
    </row>
    <row r="541" ht="12.75">
      <c r="T541" s="20"/>
    </row>
    <row r="542" ht="12.75">
      <c r="T542" s="20"/>
    </row>
    <row r="543" ht="12.75">
      <c r="T543" s="20"/>
    </row>
    <row r="544" ht="12.75">
      <c r="T544" s="20"/>
    </row>
    <row r="545" ht="12.75">
      <c r="T545" s="20"/>
    </row>
    <row r="546" ht="12.75">
      <c r="T546" s="20"/>
    </row>
    <row r="547" ht="12.75">
      <c r="T547" s="20"/>
    </row>
    <row r="548" ht="12.75">
      <c r="T548" s="20"/>
    </row>
    <row r="549" ht="12.75">
      <c r="T549" s="20"/>
    </row>
    <row r="550" ht="12.75">
      <c r="T550" s="20"/>
    </row>
    <row r="551" ht="12.75">
      <c r="T551" s="20"/>
    </row>
    <row r="552" ht="12.75">
      <c r="T552" s="20"/>
    </row>
    <row r="553" ht="12.75">
      <c r="T553" s="20"/>
    </row>
    <row r="554" ht="12.75">
      <c r="T554" s="20"/>
    </row>
    <row r="555" ht="12.75">
      <c r="T555" s="20"/>
    </row>
    <row r="556" ht="12.75">
      <c r="T556" s="20"/>
    </row>
    <row r="557" ht="12.75">
      <c r="T557" s="20"/>
    </row>
    <row r="558" ht="12.75">
      <c r="T558" s="20"/>
    </row>
    <row r="559" ht="12.75">
      <c r="T559" s="20"/>
    </row>
    <row r="560" ht="12.75">
      <c r="T560" s="20"/>
    </row>
    <row r="561" ht="12.75">
      <c r="T561" s="20"/>
    </row>
    <row r="562" ht="12.75">
      <c r="T562" s="20"/>
    </row>
    <row r="563" ht="12.75">
      <c r="T563" s="20"/>
    </row>
    <row r="564" ht="12.75">
      <c r="T564" s="20"/>
    </row>
    <row r="565" ht="12.75">
      <c r="T565" s="20"/>
    </row>
    <row r="566" ht="12.75">
      <c r="T566" s="20"/>
    </row>
    <row r="567" ht="12.75">
      <c r="T567" s="20"/>
    </row>
    <row r="568" ht="12.75">
      <c r="T568" s="20"/>
    </row>
    <row r="569" ht="12.75">
      <c r="T569" s="20"/>
    </row>
    <row r="570" ht="12.75">
      <c r="T570" s="20"/>
    </row>
    <row r="571" ht="12.75">
      <c r="T571" s="20"/>
    </row>
    <row r="572" ht="12.75">
      <c r="T572" s="20"/>
    </row>
    <row r="573" ht="12.75">
      <c r="T573" s="20"/>
    </row>
    <row r="574" ht="12.75">
      <c r="T574" s="20"/>
    </row>
    <row r="575" ht="12.75">
      <c r="T575" s="20"/>
    </row>
    <row r="576" ht="12.75">
      <c r="T576" s="20"/>
    </row>
    <row r="577" ht="12.75">
      <c r="T577" s="20"/>
    </row>
    <row r="578" ht="12.75">
      <c r="T578" s="20"/>
    </row>
    <row r="579" ht="12.75">
      <c r="T579" s="20"/>
    </row>
    <row r="580" ht="12.75">
      <c r="T580" s="20"/>
    </row>
    <row r="581" ht="12.75">
      <c r="T581" s="20"/>
    </row>
    <row r="582" ht="12.75">
      <c r="T582" s="20"/>
    </row>
    <row r="583" ht="12.75">
      <c r="T583" s="20"/>
    </row>
    <row r="584" ht="12.75">
      <c r="T584" s="20"/>
    </row>
    <row r="585" ht="12.75">
      <c r="T585" s="20"/>
    </row>
    <row r="586" ht="12.75">
      <c r="T586" s="20"/>
    </row>
    <row r="587" ht="12.75">
      <c r="T587" s="20"/>
    </row>
    <row r="588" ht="12.75">
      <c r="T588" s="20"/>
    </row>
    <row r="589" ht="12.75">
      <c r="T589" s="20"/>
    </row>
    <row r="590" ht="12.75">
      <c r="T590" s="20"/>
    </row>
    <row r="591" ht="12.75">
      <c r="T591" s="20"/>
    </row>
    <row r="592" ht="12.75">
      <c r="T592" s="20"/>
    </row>
    <row r="593" ht="12.75">
      <c r="T593" s="20"/>
    </row>
    <row r="594" ht="12.75">
      <c r="T594" s="20"/>
    </row>
    <row r="595" ht="12.75">
      <c r="T595" s="20"/>
    </row>
    <row r="596" ht="12.75">
      <c r="T596" s="20"/>
    </row>
    <row r="597" ht="12.75">
      <c r="T597" s="20"/>
    </row>
    <row r="598" ht="12.75">
      <c r="T598" s="20"/>
    </row>
    <row r="599" ht="12.75">
      <c r="T599" s="20"/>
    </row>
    <row r="600" ht="12.75">
      <c r="T600" s="20"/>
    </row>
    <row r="601" ht="12.75">
      <c r="T601" s="20"/>
    </row>
    <row r="602" ht="12.75">
      <c r="T602" s="20"/>
    </row>
    <row r="603" ht="12.75">
      <c r="T603" s="20"/>
    </row>
    <row r="604" ht="12.75">
      <c r="T604" s="20"/>
    </row>
    <row r="605" ht="12.75">
      <c r="T605" s="20"/>
    </row>
    <row r="606" ht="12.75">
      <c r="T606" s="20"/>
    </row>
    <row r="607" ht="12.75">
      <c r="T607" s="20"/>
    </row>
    <row r="608" ht="12.75">
      <c r="T608" s="20"/>
    </row>
    <row r="609" ht="12.75">
      <c r="T609" s="20"/>
    </row>
    <row r="610" ht="12.75">
      <c r="T610" s="20"/>
    </row>
    <row r="611" ht="12.75">
      <c r="T611" s="20"/>
    </row>
    <row r="612" ht="12.75">
      <c r="T612" s="20"/>
    </row>
    <row r="613" ht="12.75">
      <c r="T613" s="20"/>
    </row>
    <row r="614" ht="12.75">
      <c r="T614" s="20"/>
    </row>
    <row r="615" ht="12.75">
      <c r="T615" s="20"/>
    </row>
    <row r="616" ht="12.75">
      <c r="T616" s="20"/>
    </row>
    <row r="617" ht="12.75">
      <c r="T617" s="20"/>
    </row>
    <row r="618" ht="12.75">
      <c r="T618" s="20"/>
    </row>
    <row r="619" ht="12.75">
      <c r="T619" s="20"/>
    </row>
    <row r="620" ht="12.75">
      <c r="T620" s="20"/>
    </row>
    <row r="621" ht="12.75">
      <c r="T621" s="20"/>
    </row>
    <row r="622" ht="12.75">
      <c r="T622" s="20"/>
    </row>
    <row r="623" ht="12.75">
      <c r="T623" s="20"/>
    </row>
    <row r="624" ht="12.75">
      <c r="T624" s="20"/>
    </row>
    <row r="625" ht="12.75">
      <c r="T625" s="20"/>
    </row>
    <row r="626" ht="12.75">
      <c r="T626" s="20"/>
    </row>
    <row r="627" ht="12.75">
      <c r="T627" s="20"/>
    </row>
    <row r="628" ht="12.75">
      <c r="T628" s="20"/>
    </row>
    <row r="629" ht="12.75">
      <c r="T629" s="20"/>
    </row>
    <row r="630" ht="12.75">
      <c r="T630" s="20"/>
    </row>
    <row r="631" ht="12.75">
      <c r="T631" s="20"/>
    </row>
    <row r="632" ht="12.75">
      <c r="T632" s="20"/>
    </row>
    <row r="633" ht="12.75">
      <c r="T633" s="20"/>
    </row>
    <row r="634" ht="12.75">
      <c r="T634" s="20"/>
    </row>
    <row r="635" ht="12.75">
      <c r="T635" s="20"/>
    </row>
    <row r="636" ht="12.75">
      <c r="T636" s="20"/>
    </row>
    <row r="637" ht="12.75">
      <c r="T637" s="20"/>
    </row>
    <row r="638" ht="12.75">
      <c r="T638" s="20"/>
    </row>
    <row r="639" ht="12.75">
      <c r="T639" s="20"/>
    </row>
    <row r="640" ht="12.75">
      <c r="T640" s="20"/>
    </row>
    <row r="641" ht="12.75">
      <c r="T641" s="20"/>
    </row>
    <row r="642" ht="12.75">
      <c r="T642" s="20"/>
    </row>
    <row r="643" ht="12.75">
      <c r="T643" s="20"/>
    </row>
    <row r="644" ht="12.75">
      <c r="T644" s="20"/>
    </row>
    <row r="645" ht="12.75">
      <c r="T645" s="20"/>
    </row>
    <row r="646" ht="12.75">
      <c r="T646" s="20"/>
    </row>
    <row r="647" ht="12.75">
      <c r="T647" s="20"/>
    </row>
    <row r="648" ht="12.75">
      <c r="T648" s="20"/>
    </row>
    <row r="649" ht="12.75">
      <c r="T649" s="20"/>
    </row>
    <row r="650" ht="12.75">
      <c r="T650" s="20"/>
    </row>
    <row r="651" ht="12.75">
      <c r="T651" s="20"/>
    </row>
    <row r="652" ht="12.75">
      <c r="T652" s="20"/>
    </row>
    <row r="653" ht="12.75">
      <c r="T653" s="20"/>
    </row>
    <row r="654" ht="12.75">
      <c r="T654" s="20"/>
    </row>
    <row r="655" ht="12.75">
      <c r="T655" s="20"/>
    </row>
    <row r="656" ht="12.75">
      <c r="T656" s="20"/>
    </row>
    <row r="657" ht="12.75">
      <c r="T657" s="20"/>
    </row>
    <row r="658" ht="12.75">
      <c r="T658" s="20"/>
    </row>
    <row r="659" ht="12.75">
      <c r="T659" s="20"/>
    </row>
    <row r="660" ht="12.75">
      <c r="T660" s="20"/>
    </row>
    <row r="661" ht="12.75">
      <c r="T661" s="20"/>
    </row>
    <row r="662" ht="12.75">
      <c r="T662" s="20"/>
    </row>
    <row r="663" ht="12.75">
      <c r="T663" s="20"/>
    </row>
    <row r="664" ht="12.75">
      <c r="T664" s="20"/>
    </row>
    <row r="665" ht="12.75">
      <c r="T665" s="20"/>
    </row>
    <row r="666" ht="12.75">
      <c r="T666" s="20"/>
    </row>
    <row r="667" ht="12.75">
      <c r="T667" s="20"/>
    </row>
    <row r="668" ht="12.75">
      <c r="T668" s="20"/>
    </row>
    <row r="669" ht="12.75">
      <c r="T669" s="20"/>
    </row>
    <row r="670" ht="12.75">
      <c r="T670" s="20"/>
    </row>
    <row r="671" ht="12.75">
      <c r="T671" s="20"/>
    </row>
    <row r="672" ht="12.75">
      <c r="T672" s="20"/>
    </row>
    <row r="673" ht="12.75">
      <c r="T673" s="20"/>
    </row>
    <row r="674" ht="12.75">
      <c r="T674" s="20"/>
    </row>
    <row r="675" ht="12.75">
      <c r="T675" s="20"/>
    </row>
    <row r="676" ht="12.75">
      <c r="T676" s="20"/>
    </row>
    <row r="677" ht="12.75">
      <c r="T677" s="20"/>
    </row>
    <row r="678" ht="12.75">
      <c r="T678" s="20"/>
    </row>
    <row r="679" ht="12.75">
      <c r="T679" s="20"/>
    </row>
    <row r="680" ht="12.75">
      <c r="T680" s="20"/>
    </row>
    <row r="681" ht="12.75">
      <c r="T681" s="20"/>
    </row>
    <row r="682" ht="12.75">
      <c r="T682" s="20"/>
    </row>
    <row r="683" ht="12.75">
      <c r="T683" s="20"/>
    </row>
    <row r="684" ht="12.75">
      <c r="T684" s="20"/>
    </row>
    <row r="685" ht="12.75">
      <c r="T685" s="20"/>
    </row>
    <row r="686" ht="12.75">
      <c r="T686" s="20"/>
    </row>
    <row r="687" ht="12.75">
      <c r="T687" s="20"/>
    </row>
    <row r="688" ht="12.75">
      <c r="T688" s="20"/>
    </row>
    <row r="689" ht="12.75">
      <c r="T689" s="20"/>
    </row>
    <row r="690" ht="12.75">
      <c r="T690" s="20"/>
    </row>
    <row r="691" ht="12.75">
      <c r="T691" s="20"/>
    </row>
    <row r="692" ht="12.75">
      <c r="T692" s="20"/>
    </row>
    <row r="693" ht="12.75">
      <c r="T693" s="20"/>
    </row>
    <row r="694" ht="12.75">
      <c r="T694" s="20"/>
    </row>
    <row r="695" ht="12.75">
      <c r="T695" s="20"/>
    </row>
    <row r="696" ht="12.75">
      <c r="T696" s="20"/>
    </row>
    <row r="697" ht="12.75">
      <c r="T697" s="20"/>
    </row>
    <row r="698" ht="12.75">
      <c r="T698" s="20"/>
    </row>
    <row r="699" ht="12.75">
      <c r="T699" s="20"/>
    </row>
    <row r="700" ht="12.75">
      <c r="T700" s="20"/>
    </row>
    <row r="701" ht="12.75">
      <c r="T701" s="20"/>
    </row>
    <row r="702" ht="12.75">
      <c r="T702" s="20"/>
    </row>
    <row r="703" ht="12.75">
      <c r="T703" s="20"/>
    </row>
    <row r="704" ht="12.75">
      <c r="T704" s="20"/>
    </row>
    <row r="705" ht="12.75">
      <c r="T705" s="20"/>
    </row>
    <row r="706" ht="12.75">
      <c r="T706" s="20"/>
    </row>
    <row r="707" ht="12.75">
      <c r="T707" s="20"/>
    </row>
    <row r="708" ht="12.75">
      <c r="T708" s="20"/>
    </row>
    <row r="709" ht="12.75">
      <c r="T709" s="20"/>
    </row>
    <row r="710" ht="12.75">
      <c r="T710" s="20"/>
    </row>
    <row r="711" ht="12.75">
      <c r="T711" s="20"/>
    </row>
    <row r="712" ht="12.75">
      <c r="T712" s="20"/>
    </row>
    <row r="713" ht="12.75">
      <c r="T713" s="20"/>
    </row>
    <row r="714" ht="12.75">
      <c r="T714" s="20"/>
    </row>
    <row r="715" ht="12.75">
      <c r="T715" s="20"/>
    </row>
    <row r="716" ht="12.75">
      <c r="T716" s="20"/>
    </row>
    <row r="717" ht="12.75">
      <c r="T717" s="20"/>
    </row>
    <row r="718" ht="12.75">
      <c r="T718" s="20"/>
    </row>
    <row r="719" ht="12.75">
      <c r="T719" s="20"/>
    </row>
    <row r="720" ht="12.75">
      <c r="T720" s="20"/>
    </row>
    <row r="721" ht="12.75">
      <c r="T721" s="20"/>
    </row>
    <row r="722" ht="12.75">
      <c r="T722" s="20"/>
    </row>
    <row r="723" ht="12.75">
      <c r="T723" s="20"/>
    </row>
    <row r="724" ht="12.75">
      <c r="T724" s="20"/>
    </row>
    <row r="725" ht="12.75">
      <c r="T725" s="20"/>
    </row>
    <row r="726" ht="12.75">
      <c r="T726" s="20"/>
    </row>
    <row r="727" ht="12.75">
      <c r="T727" s="20"/>
    </row>
    <row r="728" ht="12.75">
      <c r="T728" s="20"/>
    </row>
    <row r="729" ht="12.75">
      <c r="T729" s="20"/>
    </row>
    <row r="730" ht="12.75">
      <c r="T730" s="20"/>
    </row>
    <row r="731" ht="12.75">
      <c r="T731" s="20"/>
    </row>
    <row r="732" ht="12.75">
      <c r="T732" s="20"/>
    </row>
    <row r="733" ht="12.75">
      <c r="T733" s="20"/>
    </row>
    <row r="734" ht="12.75">
      <c r="T734" s="20"/>
    </row>
    <row r="735" ht="12.75">
      <c r="T735" s="20"/>
    </row>
    <row r="736" ht="12.75">
      <c r="T736" s="20"/>
    </row>
    <row r="737" ht="12.75">
      <c r="T737" s="20"/>
    </row>
    <row r="738" ht="12.75">
      <c r="T738" s="20"/>
    </row>
    <row r="739" ht="12.75">
      <c r="T739" s="20"/>
    </row>
    <row r="740" ht="12.75">
      <c r="T740" s="20"/>
    </row>
    <row r="741" ht="12.75">
      <c r="T741" s="20"/>
    </row>
    <row r="742" ht="12.75">
      <c r="T742" s="20"/>
    </row>
    <row r="743" ht="12.75">
      <c r="T743" s="20"/>
    </row>
    <row r="744" ht="12.75">
      <c r="T744" s="20"/>
    </row>
    <row r="745" ht="12.75">
      <c r="T745" s="20"/>
    </row>
    <row r="746" ht="12.75">
      <c r="T746" s="20"/>
    </row>
    <row r="747" ht="12.75">
      <c r="T747" s="20"/>
    </row>
    <row r="748" ht="12.75">
      <c r="T748" s="20"/>
    </row>
    <row r="749" ht="12.75">
      <c r="T749" s="20"/>
    </row>
    <row r="750" ht="12.75">
      <c r="T750" s="20"/>
    </row>
    <row r="751" ht="12.75">
      <c r="T751" s="20"/>
    </row>
    <row r="752" ht="12.75">
      <c r="T752" s="20"/>
    </row>
    <row r="753" ht="12.75">
      <c r="T753" s="20"/>
    </row>
    <row r="754" ht="12.75">
      <c r="T754" s="20"/>
    </row>
    <row r="755" ht="12.75">
      <c r="T755" s="20"/>
    </row>
    <row r="756" ht="12.75">
      <c r="T756" s="20"/>
    </row>
    <row r="757" ht="12.75">
      <c r="T757" s="20"/>
    </row>
    <row r="758" ht="12.75">
      <c r="T758" s="20"/>
    </row>
    <row r="759" ht="12.75">
      <c r="T759" s="20"/>
    </row>
    <row r="760" ht="12.75">
      <c r="T760" s="20"/>
    </row>
    <row r="761" ht="12.75">
      <c r="T761" s="20"/>
    </row>
    <row r="762" ht="12.75">
      <c r="T762" s="20"/>
    </row>
    <row r="763" ht="12.75">
      <c r="T763" s="20"/>
    </row>
    <row r="764" ht="12.75">
      <c r="T764" s="20"/>
    </row>
    <row r="765" ht="12.75">
      <c r="T765" s="20"/>
    </row>
    <row r="766" ht="12.75">
      <c r="T766" s="20"/>
    </row>
    <row r="767" ht="12.75">
      <c r="T767" s="20"/>
    </row>
    <row r="768" ht="12.75">
      <c r="T768" s="20"/>
    </row>
    <row r="769" ht="12.75">
      <c r="T769" s="20"/>
    </row>
    <row r="770" ht="12.75">
      <c r="T770" s="20"/>
    </row>
    <row r="771" ht="12.75">
      <c r="T771" s="20"/>
    </row>
    <row r="772" ht="12.75">
      <c r="T772" s="20"/>
    </row>
    <row r="773" ht="12.75">
      <c r="T773" s="20"/>
    </row>
    <row r="774" ht="12.75">
      <c r="T774" s="20"/>
    </row>
    <row r="775" ht="12.75">
      <c r="T775" s="20"/>
    </row>
    <row r="776" ht="12.75">
      <c r="T776" s="20"/>
    </row>
    <row r="777" ht="12.75">
      <c r="T777" s="20"/>
    </row>
    <row r="778" ht="12.75">
      <c r="T778" s="20"/>
    </row>
    <row r="779" ht="12.75">
      <c r="T779" s="20"/>
    </row>
    <row r="780" ht="12.75">
      <c r="T780" s="20"/>
    </row>
    <row r="781" ht="12.75">
      <c r="T781" s="20"/>
    </row>
    <row r="782" ht="12.75">
      <c r="T782" s="20"/>
    </row>
    <row r="783" ht="12.75">
      <c r="T783" s="20"/>
    </row>
    <row r="784" ht="12.75">
      <c r="T784" s="20"/>
    </row>
    <row r="785" ht="12.75">
      <c r="T785" s="20"/>
    </row>
    <row r="786" ht="12.75">
      <c r="T786" s="20"/>
    </row>
    <row r="787" ht="12.75">
      <c r="T787" s="20"/>
    </row>
    <row r="788" ht="12.75">
      <c r="T788" s="20"/>
    </row>
    <row r="789" ht="12.75">
      <c r="T789" s="20"/>
    </row>
    <row r="790" ht="12.75">
      <c r="T790" s="20"/>
    </row>
    <row r="791" ht="12.75">
      <c r="T791" s="20"/>
    </row>
    <row r="792" ht="12.75">
      <c r="T792" s="20"/>
    </row>
    <row r="793" ht="12.75">
      <c r="T793" s="20"/>
    </row>
    <row r="794" ht="12.75">
      <c r="T794" s="20"/>
    </row>
    <row r="795" ht="12.75">
      <c r="T795" s="20"/>
    </row>
    <row r="796" ht="12.75">
      <c r="T796" s="20"/>
    </row>
    <row r="797" ht="12.75">
      <c r="T797" s="20"/>
    </row>
    <row r="798" ht="12.75">
      <c r="T798" s="20"/>
    </row>
    <row r="799" ht="12.75">
      <c r="T799" s="20"/>
    </row>
    <row r="800" ht="12.75">
      <c r="T800" s="20"/>
    </row>
    <row r="801" ht="12.75">
      <c r="T801" s="20"/>
    </row>
    <row r="802" ht="12.75">
      <c r="T802" s="20"/>
    </row>
    <row r="803" ht="12.75">
      <c r="T803" s="20"/>
    </row>
    <row r="804" ht="12.75">
      <c r="T804" s="20"/>
    </row>
    <row r="805" ht="12.75">
      <c r="T805" s="20"/>
    </row>
    <row r="806" ht="12.75">
      <c r="T806" s="20"/>
    </row>
    <row r="807" ht="12.75">
      <c r="T807" s="20"/>
    </row>
    <row r="808" ht="12.75">
      <c r="T808" s="20"/>
    </row>
    <row r="809" ht="12.75">
      <c r="T809" s="20"/>
    </row>
    <row r="810" ht="12.75">
      <c r="T810" s="20"/>
    </row>
    <row r="811" ht="12.75">
      <c r="T811" s="20"/>
    </row>
    <row r="812" ht="12.75">
      <c r="T812" s="20"/>
    </row>
    <row r="813" ht="12.75">
      <c r="T813" s="20"/>
    </row>
    <row r="814" ht="12.75">
      <c r="T814" s="20"/>
    </row>
    <row r="815" ht="12.75">
      <c r="T815" s="20"/>
    </row>
    <row r="816" ht="12.75">
      <c r="T816" s="20"/>
    </row>
    <row r="817" ht="12.75">
      <c r="T817" s="20"/>
    </row>
    <row r="818" ht="12.75">
      <c r="T818" s="20"/>
    </row>
    <row r="819" ht="12.75">
      <c r="T819" s="20"/>
    </row>
    <row r="820" ht="12.75">
      <c r="T820" s="20"/>
    </row>
    <row r="821" ht="12.75">
      <c r="T821" s="20"/>
    </row>
    <row r="822" ht="12.75">
      <c r="T822" s="20"/>
    </row>
    <row r="823" ht="12.75">
      <c r="T823" s="20"/>
    </row>
    <row r="824" ht="12.75">
      <c r="T824" s="20"/>
    </row>
    <row r="825" ht="12.75">
      <c r="T825" s="20"/>
    </row>
    <row r="826" ht="12.75">
      <c r="T826" s="20"/>
    </row>
    <row r="827" ht="12.75">
      <c r="T827" s="20"/>
    </row>
    <row r="828" ht="12.75">
      <c r="T828" s="20"/>
    </row>
    <row r="829" ht="12.75">
      <c r="T829" s="20"/>
    </row>
    <row r="830" ht="12.75">
      <c r="T830" s="20"/>
    </row>
    <row r="831" ht="12.75">
      <c r="T831" s="20"/>
    </row>
    <row r="832" ht="12.75">
      <c r="T832" s="20"/>
    </row>
    <row r="833" ht="12.75">
      <c r="T833" s="20"/>
    </row>
    <row r="834" ht="12.75">
      <c r="T834" s="20"/>
    </row>
    <row r="835" ht="12.75">
      <c r="T835" s="20"/>
    </row>
    <row r="836" ht="12.75">
      <c r="T836" s="20"/>
    </row>
    <row r="837" ht="12.75">
      <c r="T837" s="20"/>
    </row>
    <row r="838" ht="12.75">
      <c r="T838" s="20"/>
    </row>
    <row r="839" ht="12.75">
      <c r="T839" s="20"/>
    </row>
    <row r="840" ht="12.75">
      <c r="T840" s="20"/>
    </row>
    <row r="841" ht="12.75">
      <c r="T841" s="20"/>
    </row>
    <row r="842" ht="12.75">
      <c r="T842" s="20"/>
    </row>
    <row r="843" ht="12.75">
      <c r="T843" s="20"/>
    </row>
    <row r="844" ht="12.75">
      <c r="T844" s="20"/>
    </row>
    <row r="845" ht="12.75">
      <c r="T845" s="20"/>
    </row>
    <row r="846" ht="12.75">
      <c r="T846" s="20"/>
    </row>
    <row r="847" ht="12.75">
      <c r="T847" s="20"/>
    </row>
    <row r="848" ht="12.75">
      <c r="T848" s="20"/>
    </row>
    <row r="849" ht="12.75">
      <c r="T849" s="20"/>
    </row>
    <row r="850" ht="12.75">
      <c r="T850" s="20"/>
    </row>
    <row r="851" ht="12.75">
      <c r="T851" s="20"/>
    </row>
    <row r="852" ht="12.75">
      <c r="T852" s="20"/>
    </row>
    <row r="853" ht="12.75">
      <c r="T853" s="20"/>
    </row>
    <row r="854" ht="12.75">
      <c r="T854" s="20"/>
    </row>
    <row r="855" ht="12.75">
      <c r="T855" s="20"/>
    </row>
    <row r="856" ht="12.75">
      <c r="T856" s="20"/>
    </row>
    <row r="857" ht="12.75">
      <c r="T857" s="20"/>
    </row>
    <row r="858" ht="12.75">
      <c r="T858" s="20"/>
    </row>
    <row r="859" ht="12.75">
      <c r="T859" s="20"/>
    </row>
    <row r="860" ht="12.75">
      <c r="T860" s="20"/>
    </row>
    <row r="861" ht="12.75">
      <c r="T861" s="20"/>
    </row>
    <row r="862" ht="12.75">
      <c r="T862" s="20"/>
    </row>
    <row r="863" ht="12.75">
      <c r="T863" s="20"/>
    </row>
    <row r="864" ht="12.75">
      <c r="T864" s="20"/>
    </row>
    <row r="865" ht="12.75">
      <c r="T865" s="20"/>
    </row>
    <row r="866" ht="12.75">
      <c r="T866" s="20"/>
    </row>
    <row r="867" ht="12.75">
      <c r="T867" s="20"/>
    </row>
    <row r="868" ht="12.75">
      <c r="T868" s="20"/>
    </row>
    <row r="869" ht="12.75">
      <c r="T869" s="20"/>
    </row>
    <row r="870" ht="12.75">
      <c r="T870" s="20"/>
    </row>
    <row r="871" ht="12.75">
      <c r="T871" s="20"/>
    </row>
    <row r="872" ht="12.75">
      <c r="T872" s="20"/>
    </row>
    <row r="873" ht="12.75">
      <c r="T873" s="20"/>
    </row>
    <row r="874" ht="12.75">
      <c r="T874" s="20"/>
    </row>
    <row r="875" ht="12.75">
      <c r="T875" s="20"/>
    </row>
    <row r="876" ht="12.75">
      <c r="T876" s="20"/>
    </row>
    <row r="877" ht="12.75">
      <c r="T877" s="20"/>
    </row>
    <row r="878" ht="12.75">
      <c r="T878" s="20"/>
    </row>
    <row r="879" ht="12.75">
      <c r="T879" s="20"/>
    </row>
    <row r="880" ht="12.75">
      <c r="T880" s="20"/>
    </row>
    <row r="881" ht="12.75">
      <c r="T881" s="20"/>
    </row>
    <row r="882" ht="12.75">
      <c r="T882" s="20"/>
    </row>
    <row r="883" ht="12.75">
      <c r="T883" s="20"/>
    </row>
    <row r="884" ht="12.75">
      <c r="T884" s="20"/>
    </row>
    <row r="885" ht="12.75">
      <c r="T885" s="20"/>
    </row>
    <row r="886" ht="12.75">
      <c r="T886" s="20"/>
    </row>
    <row r="887" ht="12.75">
      <c r="T887" s="20"/>
    </row>
    <row r="888" ht="12.75">
      <c r="T888" s="20"/>
    </row>
    <row r="889" ht="12.75">
      <c r="T889" s="20"/>
    </row>
    <row r="890" ht="12.75">
      <c r="T890" s="20"/>
    </row>
    <row r="891" ht="12.75">
      <c r="T891" s="20"/>
    </row>
    <row r="892" ht="12.75">
      <c r="T892" s="20"/>
    </row>
    <row r="893" ht="12.75">
      <c r="T893" s="20"/>
    </row>
    <row r="894" ht="12.75">
      <c r="T894" s="20"/>
    </row>
    <row r="895" ht="12.75">
      <c r="T895" s="20"/>
    </row>
    <row r="896" ht="12.75">
      <c r="T896" s="20"/>
    </row>
    <row r="897" ht="12.75">
      <c r="T897" s="20"/>
    </row>
    <row r="898" ht="12.75">
      <c r="T898" s="20"/>
    </row>
    <row r="899" ht="12.75">
      <c r="T899" s="20"/>
    </row>
    <row r="900" ht="12.75">
      <c r="T900" s="20"/>
    </row>
    <row r="901" ht="12.75">
      <c r="T901" s="20"/>
    </row>
    <row r="902" ht="12.75">
      <c r="T902" s="20"/>
    </row>
    <row r="903" ht="12.75">
      <c r="T903" s="20"/>
    </row>
    <row r="904" ht="12.75">
      <c r="T904" s="20"/>
    </row>
    <row r="905" ht="12.75">
      <c r="T905" s="20"/>
    </row>
    <row r="906" ht="12.75">
      <c r="T906" s="20"/>
    </row>
    <row r="907" ht="12.75">
      <c r="T907" s="20"/>
    </row>
    <row r="908" ht="12.75">
      <c r="T908" s="20"/>
    </row>
    <row r="909" ht="12.75">
      <c r="T909" s="20"/>
    </row>
    <row r="910" ht="12.75">
      <c r="T910" s="20"/>
    </row>
    <row r="911" ht="12.75">
      <c r="T911" s="20"/>
    </row>
    <row r="912" ht="12.75">
      <c r="T912" s="20"/>
    </row>
    <row r="913" ht="12.75">
      <c r="T913" s="20"/>
    </row>
    <row r="914" ht="12.75">
      <c r="T914" s="20"/>
    </row>
    <row r="915" ht="12.75">
      <c r="T915" s="20"/>
    </row>
    <row r="916" ht="12.75">
      <c r="T916" s="20"/>
    </row>
    <row r="917" ht="12.75">
      <c r="T917" s="20"/>
    </row>
    <row r="918" ht="12.75">
      <c r="T918" s="20"/>
    </row>
    <row r="919" ht="12.75">
      <c r="T919" s="20"/>
    </row>
    <row r="920" ht="12.75">
      <c r="T920" s="20"/>
    </row>
    <row r="921" ht="12.75">
      <c r="T921" s="20"/>
    </row>
    <row r="922" ht="12.75">
      <c r="T922" s="20"/>
    </row>
    <row r="923" ht="12.75">
      <c r="T923" s="20"/>
    </row>
    <row r="924" ht="12.75">
      <c r="T924" s="20"/>
    </row>
    <row r="925" ht="12.75">
      <c r="T925" s="20"/>
    </row>
    <row r="926" ht="12.75">
      <c r="T926" s="20"/>
    </row>
    <row r="927" ht="12.75">
      <c r="T927" s="20"/>
    </row>
    <row r="928" ht="12.75">
      <c r="T928" s="20"/>
    </row>
    <row r="929" ht="12.75">
      <c r="T929" s="20"/>
    </row>
    <row r="930" ht="12.75">
      <c r="T930" s="20"/>
    </row>
    <row r="931" ht="12.75">
      <c r="T931" s="20"/>
    </row>
    <row r="932" ht="12.75">
      <c r="T932" s="20"/>
    </row>
    <row r="933" ht="12.75">
      <c r="T933" s="20"/>
    </row>
    <row r="934" ht="12.75">
      <c r="T934" s="20"/>
    </row>
    <row r="935" ht="12.75">
      <c r="T935" s="20"/>
    </row>
    <row r="936" ht="12.75">
      <c r="T936" s="20"/>
    </row>
    <row r="937" ht="12.75">
      <c r="T937" s="20"/>
    </row>
    <row r="938" ht="12.75">
      <c r="T938" s="20"/>
    </row>
    <row r="939" ht="12.75">
      <c r="T939" s="20"/>
    </row>
    <row r="940" ht="12.75">
      <c r="T940" s="20"/>
    </row>
    <row r="941" ht="12.75">
      <c r="T941" s="20"/>
    </row>
    <row r="942" ht="12.75">
      <c r="T942" s="20"/>
    </row>
    <row r="943" ht="12.75">
      <c r="T943" s="20"/>
    </row>
    <row r="944" ht="12.75">
      <c r="T944" s="20"/>
    </row>
    <row r="945" ht="12.75">
      <c r="T945" s="20"/>
    </row>
    <row r="946" ht="12.75">
      <c r="T946" s="20"/>
    </row>
    <row r="947" ht="12.75">
      <c r="T947" s="20"/>
    </row>
    <row r="948" ht="12.75">
      <c r="T948" s="20"/>
    </row>
    <row r="949" ht="12.75">
      <c r="T949" s="20"/>
    </row>
    <row r="950" ht="12.75">
      <c r="T950" s="20"/>
    </row>
    <row r="951" ht="12.75">
      <c r="T951" s="20"/>
    </row>
    <row r="952" ht="12.75">
      <c r="T952" s="20"/>
    </row>
    <row r="953" ht="12.75">
      <c r="T953" s="20"/>
    </row>
    <row r="954" ht="12.75">
      <c r="T954" s="20"/>
    </row>
    <row r="955" ht="12.75">
      <c r="T955" s="20"/>
    </row>
    <row r="956" ht="12.75">
      <c r="T956" s="20"/>
    </row>
    <row r="957" ht="12.75">
      <c r="T957" s="20"/>
    </row>
    <row r="958" ht="12.75">
      <c r="T958" s="20"/>
    </row>
    <row r="959" ht="12.75">
      <c r="T959" s="20"/>
    </row>
    <row r="960" ht="12.75">
      <c r="T960" s="20"/>
    </row>
    <row r="961" ht="12.75">
      <c r="T961" s="20"/>
    </row>
    <row r="962" ht="12.75">
      <c r="T962" s="20"/>
    </row>
    <row r="963" ht="12.75">
      <c r="T963" s="20"/>
    </row>
    <row r="964" ht="12.75">
      <c r="T964" s="20"/>
    </row>
    <row r="965" ht="12.75">
      <c r="T965" s="20"/>
    </row>
    <row r="966" ht="12.75">
      <c r="T966" s="20"/>
    </row>
    <row r="967" ht="12.75">
      <c r="T967" s="20"/>
    </row>
    <row r="968" ht="12.75">
      <c r="T968" s="20"/>
    </row>
    <row r="969" ht="12.75">
      <c r="T969" s="20"/>
    </row>
    <row r="970" ht="12.75">
      <c r="T970" s="20"/>
    </row>
    <row r="971" ht="12.75">
      <c r="T971" s="20"/>
    </row>
    <row r="972" ht="12.75">
      <c r="T972" s="20"/>
    </row>
    <row r="973" ht="12.75">
      <c r="T973" s="20"/>
    </row>
    <row r="974" ht="12.75">
      <c r="T974" s="20"/>
    </row>
    <row r="975" ht="12.75">
      <c r="T975" s="20"/>
    </row>
    <row r="976" ht="12.75">
      <c r="T976" s="20"/>
    </row>
    <row r="977" ht="12.75">
      <c r="T977" s="20"/>
    </row>
    <row r="978" ht="12.75">
      <c r="T978" s="20"/>
    </row>
    <row r="979" ht="12.75">
      <c r="T979" s="20"/>
    </row>
    <row r="980" ht="12.75">
      <c r="T980" s="20"/>
    </row>
    <row r="981" ht="12.75">
      <c r="T981" s="20"/>
    </row>
    <row r="982" ht="12.75">
      <c r="T982" s="20"/>
    </row>
    <row r="983" ht="12.75">
      <c r="T983" s="20"/>
    </row>
    <row r="984" ht="12.75">
      <c r="T984" s="20"/>
    </row>
    <row r="985" ht="12.75">
      <c r="T985" s="20"/>
    </row>
    <row r="986" ht="12.75">
      <c r="T986" s="20"/>
    </row>
    <row r="987" ht="12.75">
      <c r="T987" s="20"/>
    </row>
    <row r="988" ht="12.75">
      <c r="T988" s="20"/>
    </row>
    <row r="989" ht="12.75">
      <c r="T989" s="20"/>
    </row>
    <row r="990" ht="12.75">
      <c r="T990" s="20"/>
    </row>
    <row r="991" ht="12.75">
      <c r="T991" s="20"/>
    </row>
    <row r="992" ht="12.75">
      <c r="T992" s="20"/>
    </row>
    <row r="993" ht="12.75">
      <c r="T993" s="20"/>
    </row>
    <row r="994" ht="12.75">
      <c r="T994" s="20"/>
    </row>
    <row r="995" ht="12.75">
      <c r="T995" s="20"/>
    </row>
    <row r="996" ht="12.75">
      <c r="T996" s="20"/>
    </row>
    <row r="997" ht="12.75">
      <c r="T997" s="20"/>
    </row>
    <row r="998" ht="12.75">
      <c r="T998" s="20"/>
    </row>
    <row r="999" ht="12.75">
      <c r="T999" s="20"/>
    </row>
    <row r="1000" ht="12.75">
      <c r="T1000" s="20"/>
    </row>
    <row r="1001" ht="12.75">
      <c r="T1001" s="20"/>
    </row>
    <row r="1002" ht="12.75">
      <c r="T1002" s="20"/>
    </row>
    <row r="1003" ht="12.75">
      <c r="T1003" s="20"/>
    </row>
    <row r="1004" ht="12.75">
      <c r="T1004" s="20"/>
    </row>
    <row r="1005" ht="12.75">
      <c r="T1005" s="20"/>
    </row>
    <row r="1006" ht="12.75">
      <c r="T1006" s="20"/>
    </row>
    <row r="1007" ht="12.75">
      <c r="T1007" s="20"/>
    </row>
    <row r="1008" ht="12.75">
      <c r="T1008" s="20"/>
    </row>
    <row r="1009" ht="12.75">
      <c r="T1009" s="20"/>
    </row>
    <row r="1010" ht="12.75">
      <c r="T1010" s="20"/>
    </row>
    <row r="1011" ht="12.75">
      <c r="T1011" s="20"/>
    </row>
    <row r="1012" ht="12.75">
      <c r="T1012" s="20"/>
    </row>
    <row r="1013" ht="12.75">
      <c r="T1013" s="20"/>
    </row>
    <row r="1014" ht="12.75">
      <c r="T1014" s="20"/>
    </row>
    <row r="1015" ht="12.75">
      <c r="T1015" s="20"/>
    </row>
    <row r="1016" ht="12.75">
      <c r="T1016" s="20"/>
    </row>
    <row r="1017" ht="12.75">
      <c r="T1017" s="20"/>
    </row>
    <row r="1018" ht="12.75">
      <c r="T1018" s="20"/>
    </row>
    <row r="1019" ht="12.75">
      <c r="T1019" s="20"/>
    </row>
    <row r="1020" ht="12.75">
      <c r="T1020" s="20"/>
    </row>
    <row r="1021" ht="12.75">
      <c r="T1021" s="20"/>
    </row>
    <row r="1022" ht="12.75">
      <c r="T1022" s="20"/>
    </row>
    <row r="1023" ht="12.75">
      <c r="T1023" s="20"/>
    </row>
    <row r="1024" ht="12.75">
      <c r="T1024" s="20"/>
    </row>
    <row r="1025" ht="12.75">
      <c r="T1025" s="20"/>
    </row>
    <row r="1026" ht="12.75">
      <c r="T1026" s="20"/>
    </row>
    <row r="1027" ht="12.75">
      <c r="T1027" s="20"/>
    </row>
    <row r="1028" ht="12.75">
      <c r="T1028" s="20"/>
    </row>
    <row r="1029" ht="12.75">
      <c r="T1029" s="20"/>
    </row>
    <row r="1030" ht="12.75">
      <c r="T1030" s="20"/>
    </row>
    <row r="1031" ht="12.75">
      <c r="T1031" s="20"/>
    </row>
    <row r="1032" ht="12.75">
      <c r="T1032" s="20"/>
    </row>
    <row r="1033" ht="12.75">
      <c r="T1033" s="20"/>
    </row>
    <row r="1034" ht="12.75">
      <c r="T1034" s="20"/>
    </row>
    <row r="1035" ht="12.75">
      <c r="T1035" s="20"/>
    </row>
    <row r="1036" ht="12.75">
      <c r="T1036" s="20"/>
    </row>
    <row r="1037" ht="12.75">
      <c r="T1037" s="20"/>
    </row>
    <row r="1038" ht="12.75">
      <c r="T1038" s="20"/>
    </row>
    <row r="1039" ht="12.75">
      <c r="T1039" s="20"/>
    </row>
    <row r="1040" ht="12.75">
      <c r="T1040" s="20"/>
    </row>
    <row r="1041" ht="12.75">
      <c r="T1041" s="20"/>
    </row>
    <row r="1042" ht="12.75">
      <c r="T1042" s="20"/>
    </row>
    <row r="1043" ht="12.75">
      <c r="T1043" s="20"/>
    </row>
    <row r="1044" ht="12.75">
      <c r="T1044" s="20"/>
    </row>
    <row r="1045" ht="12.75">
      <c r="T1045" s="20"/>
    </row>
    <row r="1046" ht="12.75">
      <c r="T1046" s="20"/>
    </row>
    <row r="1047" ht="12.75">
      <c r="T1047" s="20"/>
    </row>
    <row r="1048" ht="12.75">
      <c r="T1048" s="20"/>
    </row>
    <row r="1049" ht="12.75">
      <c r="T1049" s="20"/>
    </row>
    <row r="1050" ht="12.75">
      <c r="T1050" s="20"/>
    </row>
    <row r="1051" ht="12.75">
      <c r="T1051" s="20"/>
    </row>
    <row r="1052" ht="12.75">
      <c r="T1052" s="20"/>
    </row>
    <row r="1053" ht="12.75">
      <c r="T1053" s="20"/>
    </row>
    <row r="1054" ht="12.75">
      <c r="T1054" s="20"/>
    </row>
    <row r="1055" ht="12.75">
      <c r="T1055" s="20"/>
    </row>
    <row r="1056" ht="12.75">
      <c r="T1056" s="20"/>
    </row>
    <row r="1057" ht="12.75">
      <c r="T1057" s="20"/>
    </row>
    <row r="1058" ht="12.75">
      <c r="T1058" s="20"/>
    </row>
    <row r="1059" ht="12.75">
      <c r="T1059" s="20"/>
    </row>
    <row r="1060" ht="12.75">
      <c r="T1060" s="20"/>
    </row>
    <row r="1061" ht="12.75">
      <c r="T1061" s="20"/>
    </row>
    <row r="1062" ht="12.75">
      <c r="T1062" s="20"/>
    </row>
    <row r="1063" ht="12.75">
      <c r="T1063" s="20"/>
    </row>
    <row r="1064" ht="12.75">
      <c r="T1064" s="20"/>
    </row>
    <row r="1065" ht="12.75">
      <c r="T1065" s="20"/>
    </row>
    <row r="1066" ht="12.75">
      <c r="T1066" s="20"/>
    </row>
    <row r="1067" ht="12.75">
      <c r="T1067" s="20"/>
    </row>
    <row r="1068" ht="12.75">
      <c r="T1068" s="20"/>
    </row>
    <row r="1069" ht="12.75">
      <c r="T1069" s="20"/>
    </row>
    <row r="1070" ht="12.75">
      <c r="T1070" s="20"/>
    </row>
    <row r="1071" ht="12.75">
      <c r="T1071" s="20"/>
    </row>
    <row r="1072" ht="12.75">
      <c r="T1072" s="20"/>
    </row>
    <row r="1073" ht="12.75">
      <c r="T1073" s="20"/>
    </row>
    <row r="1074" ht="12.75">
      <c r="T1074" s="20"/>
    </row>
    <row r="1075" ht="12.75">
      <c r="T1075" s="20"/>
    </row>
    <row r="1076" ht="12.75">
      <c r="T1076" s="20"/>
    </row>
    <row r="1077" ht="12.75">
      <c r="T1077" s="20"/>
    </row>
    <row r="1078" ht="12.75">
      <c r="T1078" s="20"/>
    </row>
    <row r="1079" ht="12.75">
      <c r="T1079" s="20"/>
    </row>
    <row r="1080" ht="12.75">
      <c r="T1080" s="20"/>
    </row>
    <row r="1081" ht="12.75">
      <c r="T1081" s="20"/>
    </row>
    <row r="1082" ht="12.75">
      <c r="T1082" s="20"/>
    </row>
    <row r="1083" ht="12.75">
      <c r="T1083" s="20"/>
    </row>
    <row r="1084" ht="12.75">
      <c r="T1084" s="20"/>
    </row>
    <row r="1085" ht="12.75">
      <c r="T1085" s="20"/>
    </row>
    <row r="1086" ht="12.75">
      <c r="T1086" s="20"/>
    </row>
    <row r="1087" ht="12.75">
      <c r="T1087" s="20"/>
    </row>
    <row r="1088" ht="12.75">
      <c r="T1088" s="20"/>
    </row>
    <row r="1089" ht="12.75">
      <c r="T1089" s="20"/>
    </row>
    <row r="1090" ht="12.75">
      <c r="T1090" s="20"/>
    </row>
    <row r="1091" ht="12.75">
      <c r="T1091" s="20"/>
    </row>
    <row r="1092" ht="12.75">
      <c r="T1092" s="20"/>
    </row>
    <row r="1093" ht="12.75">
      <c r="T1093" s="20"/>
    </row>
    <row r="1094" ht="12.75">
      <c r="T1094" s="20"/>
    </row>
    <row r="1095" ht="12.75">
      <c r="T1095" s="20"/>
    </row>
    <row r="1096" ht="12.75">
      <c r="T1096" s="20"/>
    </row>
    <row r="1097" ht="12.75">
      <c r="T1097" s="20"/>
    </row>
    <row r="1098" ht="12.75">
      <c r="T1098" s="20"/>
    </row>
    <row r="1099" ht="12.75">
      <c r="T1099" s="20"/>
    </row>
    <row r="1100" ht="12.75">
      <c r="T1100" s="20"/>
    </row>
    <row r="1101" ht="12.75">
      <c r="T1101" s="20"/>
    </row>
    <row r="1102" ht="12.75">
      <c r="T1102" s="20"/>
    </row>
    <row r="1103" ht="12.75">
      <c r="T1103" s="20"/>
    </row>
    <row r="1104" ht="12.75">
      <c r="T1104" s="20"/>
    </row>
    <row r="1105" ht="12.75">
      <c r="T1105" s="20"/>
    </row>
    <row r="1106" ht="12.75">
      <c r="T1106" s="20"/>
    </row>
    <row r="1107" ht="12.75">
      <c r="T1107" s="20"/>
    </row>
    <row r="1108" ht="12.75">
      <c r="T1108" s="20"/>
    </row>
    <row r="1109" ht="12.75">
      <c r="T1109" s="20"/>
    </row>
    <row r="1110" ht="12.75">
      <c r="T1110" s="20"/>
    </row>
    <row r="1111" ht="12.75">
      <c r="T1111" s="20"/>
    </row>
    <row r="1112" ht="12.75">
      <c r="T1112" s="20"/>
    </row>
    <row r="1113" ht="12.75">
      <c r="T1113" s="20"/>
    </row>
    <row r="1114" ht="12.75">
      <c r="T1114" s="20"/>
    </row>
    <row r="1115" ht="12.75">
      <c r="T1115" s="20"/>
    </row>
    <row r="1116" ht="12.75">
      <c r="T1116" s="20"/>
    </row>
    <row r="1117" ht="12.75">
      <c r="T1117" s="20"/>
    </row>
    <row r="1118" ht="12.75">
      <c r="T1118" s="20"/>
    </row>
    <row r="1119" ht="12.75">
      <c r="T1119" s="20"/>
    </row>
    <row r="1120" ht="12.75">
      <c r="T1120" s="20"/>
    </row>
    <row r="1121" ht="12.75">
      <c r="T1121" s="20"/>
    </row>
    <row r="1122" ht="12.75">
      <c r="T1122" s="20"/>
    </row>
    <row r="1123" ht="12.75">
      <c r="T1123" s="20"/>
    </row>
    <row r="1124" ht="12.75">
      <c r="T1124" s="20"/>
    </row>
    <row r="1125" ht="12.75">
      <c r="T1125" s="20"/>
    </row>
    <row r="1126" ht="12.75">
      <c r="T1126" s="20"/>
    </row>
    <row r="1127" ht="12.75">
      <c r="T1127" s="20"/>
    </row>
    <row r="1128" ht="12.75">
      <c r="T1128" s="20"/>
    </row>
    <row r="1129" ht="12.75">
      <c r="T1129" s="20"/>
    </row>
    <row r="1130" ht="12.75">
      <c r="T1130" s="20"/>
    </row>
    <row r="1131" ht="12.75">
      <c r="T1131" s="20"/>
    </row>
    <row r="1132" ht="12.75">
      <c r="T1132" s="20"/>
    </row>
    <row r="1133" ht="12.75">
      <c r="T1133" s="20"/>
    </row>
    <row r="1134" ht="12.75">
      <c r="T1134" s="20"/>
    </row>
    <row r="1135" ht="12.75">
      <c r="T1135" s="20"/>
    </row>
    <row r="1136" ht="12.75">
      <c r="T1136" s="20"/>
    </row>
    <row r="1137" ht="12.75">
      <c r="T1137" s="20"/>
    </row>
    <row r="1138" ht="12.75">
      <c r="T1138" s="20"/>
    </row>
    <row r="1139" ht="12.75">
      <c r="T1139" s="20"/>
    </row>
    <row r="1140" ht="12.75">
      <c r="T1140" s="20"/>
    </row>
    <row r="1141" ht="12.75">
      <c r="T1141" s="20"/>
    </row>
    <row r="1142" ht="12.75">
      <c r="T1142" s="20"/>
    </row>
    <row r="1143" ht="12.75">
      <c r="T1143" s="20"/>
    </row>
    <row r="1144" ht="12.75">
      <c r="T1144" s="20"/>
    </row>
    <row r="1145" ht="12.75">
      <c r="T1145" s="20"/>
    </row>
    <row r="1146" ht="12.75">
      <c r="T1146" s="20"/>
    </row>
    <row r="1147" ht="12.75">
      <c r="T1147" s="20"/>
    </row>
    <row r="1148" ht="12.75">
      <c r="T1148" s="20"/>
    </row>
    <row r="1149" ht="12.75">
      <c r="T1149" s="20"/>
    </row>
    <row r="1150" ht="12.75">
      <c r="T1150" s="20"/>
    </row>
    <row r="1151" ht="12.75">
      <c r="T1151" s="20"/>
    </row>
    <row r="1152" ht="12.75">
      <c r="T1152" s="20"/>
    </row>
    <row r="1153" ht="12.75">
      <c r="T1153" s="20"/>
    </row>
    <row r="1154" ht="12.75">
      <c r="T1154" s="20"/>
    </row>
    <row r="1155" ht="12.75">
      <c r="T1155" s="20"/>
    </row>
    <row r="1156" ht="12.75">
      <c r="T1156" s="20"/>
    </row>
    <row r="1157" ht="12.75">
      <c r="T1157" s="20"/>
    </row>
    <row r="1158" ht="12.75">
      <c r="T1158" s="20"/>
    </row>
    <row r="1159" ht="12.75">
      <c r="T1159" s="20"/>
    </row>
    <row r="1160" ht="12.75">
      <c r="T1160" s="20"/>
    </row>
    <row r="1161" ht="12.75">
      <c r="T1161" s="20"/>
    </row>
    <row r="1162" ht="12.75">
      <c r="T1162" s="20"/>
    </row>
    <row r="1163" ht="12.75">
      <c r="T1163" s="20"/>
    </row>
    <row r="1164" ht="12.75">
      <c r="T1164" s="20"/>
    </row>
    <row r="1165" ht="12.75">
      <c r="T1165" s="20"/>
    </row>
    <row r="1166" ht="12.75">
      <c r="T1166" s="20"/>
    </row>
    <row r="1167" ht="12.75">
      <c r="T1167" s="20"/>
    </row>
    <row r="1168" ht="12.75">
      <c r="T1168" s="20"/>
    </row>
    <row r="1169" ht="12.75">
      <c r="T1169" s="20"/>
    </row>
    <row r="1170" ht="12.75">
      <c r="T1170" s="20"/>
    </row>
    <row r="1171" ht="12.75">
      <c r="T1171" s="20"/>
    </row>
    <row r="1172" ht="12.75">
      <c r="T1172" s="20"/>
    </row>
    <row r="1173" ht="12.75">
      <c r="T1173" s="20"/>
    </row>
    <row r="1174" ht="12.75">
      <c r="T1174" s="20"/>
    </row>
    <row r="1175" ht="12.75">
      <c r="T1175" s="20"/>
    </row>
    <row r="1176" ht="12.75">
      <c r="T1176" s="20"/>
    </row>
    <row r="1177" ht="12.75">
      <c r="T1177" s="20"/>
    </row>
    <row r="1178" ht="12.75">
      <c r="T1178" s="20"/>
    </row>
    <row r="1179" ht="12.75">
      <c r="T1179" s="20"/>
    </row>
    <row r="1180" ht="12.75">
      <c r="T1180" s="20"/>
    </row>
    <row r="1181" ht="12.75">
      <c r="T1181" s="20"/>
    </row>
    <row r="1182" ht="12.75">
      <c r="T1182" s="20"/>
    </row>
    <row r="1183" ht="12.75">
      <c r="T1183" s="20"/>
    </row>
    <row r="1184" ht="12.75">
      <c r="T1184" s="20"/>
    </row>
    <row r="1185" ht="12.75">
      <c r="T1185" s="20"/>
    </row>
    <row r="1186" ht="12.75">
      <c r="T1186" s="20"/>
    </row>
    <row r="1187" ht="12.75">
      <c r="T1187" s="20"/>
    </row>
    <row r="1188" ht="12.75">
      <c r="T1188" s="20"/>
    </row>
    <row r="1189" ht="12.75">
      <c r="T1189" s="20"/>
    </row>
    <row r="1190" ht="12.75">
      <c r="T1190" s="20"/>
    </row>
    <row r="1191" ht="12.75">
      <c r="T1191" s="20"/>
    </row>
    <row r="1192" ht="12.75">
      <c r="T1192" s="20"/>
    </row>
    <row r="1193" ht="12.75">
      <c r="T1193" s="20"/>
    </row>
    <row r="1194" ht="12.75">
      <c r="T1194" s="20"/>
    </row>
  </sheetData>
  <sheetProtection password="CAF5" sheet="1"/>
  <mergeCells count="11">
    <mergeCell ref="S5:S9"/>
    <mergeCell ref="B5:G5"/>
    <mergeCell ref="Q8:Q9"/>
    <mergeCell ref="R8:R9"/>
    <mergeCell ref="H8:H9"/>
    <mergeCell ref="I8:I9"/>
    <mergeCell ref="A1:R1"/>
    <mergeCell ref="A3:R3"/>
    <mergeCell ref="K5:R5"/>
    <mergeCell ref="Q6:R7"/>
    <mergeCell ref="H6:I7"/>
  </mergeCells>
  <printOptions horizontalCentered="1"/>
  <pageMargins left="0.34" right="0.38" top="0.87" bottom="0.84" header="0.67" footer="0.5"/>
  <pageSetup fitToHeight="1" fitToWidth="1" horizontalDpi="600" verticalDpi="600" orientation="landscape" scale="61" r:id="rId1"/>
  <headerFooter scaleWithDoc="0" alignWithMargins="0">
    <oddFooter>&amp;L&amp;"Arial,Italic"MSDE - LFRO  10 / 2011&amp;C&amp;"Arial,Regular"- 9 -&amp;R&amp;"Arial,Italic"Selected Financial Data - Part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17.140625" style="147" customWidth="1"/>
    <col min="2" max="2" width="14.421875" style="248" customWidth="1"/>
    <col min="3" max="3" width="13.28125" style="248" customWidth="1"/>
    <col min="4" max="4" width="13.421875" style="248" customWidth="1"/>
    <col min="5" max="5" width="15.421875" style="248" customWidth="1"/>
    <col min="6" max="6" width="12.57421875" style="248" customWidth="1"/>
    <col min="7" max="7" width="14.8515625" style="248" customWidth="1"/>
    <col min="8" max="8" width="13.140625" style="248" customWidth="1"/>
    <col min="9" max="9" width="11.00390625" style="248" customWidth="1"/>
    <col min="10" max="10" width="10.57421875" style="248" customWidth="1"/>
    <col min="11" max="11" width="10.140625" style="248" customWidth="1"/>
    <col min="12" max="12" width="11.28125" style="248" bestFit="1" customWidth="1"/>
    <col min="13" max="13" width="0.85546875" style="248" customWidth="1"/>
    <col min="14" max="15" width="12.00390625" style="248" customWidth="1"/>
    <col min="16" max="16" width="4.8515625" style="0" customWidth="1"/>
    <col min="17" max="17" width="19.421875" style="0" customWidth="1"/>
  </cols>
  <sheetData>
    <row r="1" spans="1:15" ht="12.75">
      <c r="A1" s="328" t="s">
        <v>137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ht="12.75">
      <c r="A2" s="5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315" t="s">
        <v>280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6" ht="13.5" thickBot="1">
      <c r="A4" s="5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79"/>
    </row>
    <row r="5" spans="1:17" ht="13.5" thickTop="1">
      <c r="A5" s="44"/>
      <c r="B5" s="25" t="s">
        <v>11</v>
      </c>
      <c r="C5" s="25"/>
      <c r="D5" s="25"/>
      <c r="E5" s="25"/>
      <c r="F5" s="301" t="s">
        <v>70</v>
      </c>
      <c r="G5" s="301"/>
      <c r="H5" s="301"/>
      <c r="I5" s="301"/>
      <c r="J5" s="301"/>
      <c r="K5" s="301"/>
      <c r="L5" s="301"/>
      <c r="M5" s="25"/>
      <c r="N5" s="22"/>
      <c r="O5" s="22"/>
      <c r="Q5" s="164">
        <v>40786</v>
      </c>
    </row>
    <row r="6" spans="1:17" ht="12.75">
      <c r="A6" s="46" t="s">
        <v>37</v>
      </c>
      <c r="B6" s="25" t="s">
        <v>64</v>
      </c>
      <c r="C6" s="25" t="s">
        <v>0</v>
      </c>
      <c r="D6" s="25"/>
      <c r="E6" s="25" t="s">
        <v>5</v>
      </c>
      <c r="F6" s="25" t="s">
        <v>11</v>
      </c>
      <c r="G6" s="25"/>
      <c r="H6" s="25"/>
      <c r="I6" s="25"/>
      <c r="J6" s="21"/>
      <c r="K6" s="21" t="s">
        <v>7</v>
      </c>
      <c r="L6" s="21"/>
      <c r="M6" s="21"/>
      <c r="N6" s="22"/>
      <c r="O6" s="22"/>
      <c r="Q6" s="144" t="s">
        <v>245</v>
      </c>
    </row>
    <row r="7" spans="1:17" ht="12.75">
      <c r="A7" s="46" t="s">
        <v>38</v>
      </c>
      <c r="B7" s="25" t="s">
        <v>69</v>
      </c>
      <c r="C7" s="25" t="s">
        <v>1</v>
      </c>
      <c r="D7" s="25" t="s">
        <v>3</v>
      </c>
      <c r="E7" s="25" t="s">
        <v>1</v>
      </c>
      <c r="F7" s="25" t="s">
        <v>7</v>
      </c>
      <c r="G7" s="25" t="s">
        <v>75</v>
      </c>
      <c r="H7" s="25" t="s">
        <v>183</v>
      </c>
      <c r="I7" s="21" t="s">
        <v>73</v>
      </c>
      <c r="J7" s="21" t="s">
        <v>184</v>
      </c>
      <c r="K7" s="21" t="s">
        <v>73</v>
      </c>
      <c r="L7" s="21"/>
      <c r="M7" s="21"/>
      <c r="N7" s="21"/>
      <c r="O7" s="21" t="s">
        <v>7</v>
      </c>
      <c r="Q7" s="144" t="s">
        <v>243</v>
      </c>
    </row>
    <row r="8" spans="1:17" ht="13.5" thickBot="1">
      <c r="A8" s="48" t="s">
        <v>39</v>
      </c>
      <c r="B8" s="30" t="s">
        <v>4</v>
      </c>
      <c r="C8" s="30" t="s">
        <v>2</v>
      </c>
      <c r="D8" s="30" t="s">
        <v>4</v>
      </c>
      <c r="E8" s="30" t="s">
        <v>6</v>
      </c>
      <c r="F8" s="30" t="s">
        <v>8</v>
      </c>
      <c r="G8" s="30" t="s">
        <v>4</v>
      </c>
      <c r="H8" s="30" t="s">
        <v>4</v>
      </c>
      <c r="I8" s="30" t="s">
        <v>81</v>
      </c>
      <c r="J8" s="30" t="s">
        <v>71</v>
      </c>
      <c r="K8" s="30" t="s">
        <v>74</v>
      </c>
      <c r="L8" s="30" t="s">
        <v>7</v>
      </c>
      <c r="M8" s="30"/>
      <c r="N8" s="30" t="s">
        <v>9</v>
      </c>
      <c r="O8" s="30" t="s">
        <v>10</v>
      </c>
      <c r="Q8" s="66" t="s">
        <v>244</v>
      </c>
    </row>
    <row r="9" spans="1:17" s="10" customFormat="1" ht="12.75">
      <c r="A9" s="67" t="s">
        <v>13</v>
      </c>
      <c r="B9" s="169">
        <f>SUM(B11:B38)</f>
        <v>531273270.99999994</v>
      </c>
      <c r="C9" s="169">
        <f>SUM(C11:C38)</f>
        <v>201357320.04000002</v>
      </c>
      <c r="D9" s="169">
        <f>SUM(D11:D38)</f>
        <v>272275771.21999997</v>
      </c>
      <c r="E9" s="169">
        <f>SUM(E11:E38)</f>
        <v>25825570.21</v>
      </c>
      <c r="F9" s="169">
        <f aca="true" t="shared" si="0" ref="F9:O9">SUM(F11:F38)</f>
        <v>10274636.760000002</v>
      </c>
      <c r="G9" s="169">
        <f t="shared" si="0"/>
        <v>7001143.7299999995</v>
      </c>
      <c r="H9" s="169">
        <f t="shared" si="0"/>
        <v>1349951.4300000002</v>
      </c>
      <c r="I9" s="170">
        <f t="shared" si="0"/>
        <v>0</v>
      </c>
      <c r="J9" s="170">
        <f t="shared" si="0"/>
        <v>0</v>
      </c>
      <c r="K9" s="38">
        <f t="shared" si="0"/>
        <v>38</v>
      </c>
      <c r="L9" s="169">
        <f t="shared" si="0"/>
        <v>1923503.5999999999</v>
      </c>
      <c r="M9" s="169"/>
      <c r="N9" s="169">
        <f>SUM(N11:N38)</f>
        <v>21539972.769999996</v>
      </c>
      <c r="O9" s="169">
        <f t="shared" si="0"/>
        <v>0</v>
      </c>
      <c r="Q9" s="148">
        <f>SUM(Q11:Q38)</f>
        <v>509733298.22999996</v>
      </c>
    </row>
    <row r="10" spans="1:15" ht="12.75">
      <c r="A10" s="46"/>
      <c r="B10" s="22"/>
      <c r="C10" s="23"/>
      <c r="D10" s="23"/>
      <c r="E10" s="23"/>
      <c r="F10" s="22"/>
      <c r="G10" s="23"/>
      <c r="H10" s="23"/>
      <c r="I10" s="23"/>
      <c r="J10" s="23"/>
      <c r="K10" s="23"/>
      <c r="L10" s="23"/>
      <c r="M10" s="23"/>
      <c r="N10" s="23"/>
      <c r="O10" s="23"/>
    </row>
    <row r="11" spans="1:17" ht="12.75">
      <c r="A11" s="46" t="s">
        <v>14</v>
      </c>
      <c r="B11" s="51">
        <f>+C11+D11+E11+F11+N11+O11</f>
        <v>6022270.029999999</v>
      </c>
      <c r="C11" s="60">
        <v>913004.04</v>
      </c>
      <c r="D11" s="60">
        <v>4494578.54</v>
      </c>
      <c r="E11" s="60">
        <v>222259.27</v>
      </c>
      <c r="F11" s="51">
        <f>SUM(G11:L11)</f>
        <v>115340.18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115340.18</v>
      </c>
      <c r="M11" s="60"/>
      <c r="N11" s="60">
        <v>277088</v>
      </c>
      <c r="O11" s="60">
        <v>0</v>
      </c>
      <c r="Q11" s="16">
        <f>B11-N11-O11</f>
        <v>5745182.029999999</v>
      </c>
    </row>
    <row r="12" spans="1:17" ht="12.75">
      <c r="A12" s="46" t="s">
        <v>15</v>
      </c>
      <c r="B12" s="51">
        <f>+C12+D12+E12+F12+N12+O12</f>
        <v>40323632.66</v>
      </c>
      <c r="C12" s="92">
        <v>4738940.15</v>
      </c>
      <c r="D12" s="60">
        <v>33719878.52</v>
      </c>
      <c r="E12" s="60">
        <v>503584.86</v>
      </c>
      <c r="F12" s="51">
        <f>SUM(G12:L12)</f>
        <v>598201.47</v>
      </c>
      <c r="G12" s="60">
        <v>595683.61</v>
      </c>
      <c r="H12" s="60">
        <v>0</v>
      </c>
      <c r="I12" s="60">
        <v>0</v>
      </c>
      <c r="J12" s="60">
        <v>0</v>
      </c>
      <c r="K12" s="60">
        <v>0</v>
      </c>
      <c r="L12" s="60">
        <v>2517.86</v>
      </c>
      <c r="M12" s="60"/>
      <c r="N12" s="60">
        <v>763027.66</v>
      </c>
      <c r="O12" s="60">
        <v>0</v>
      </c>
      <c r="Q12" s="16">
        <f>B12-N12-O12</f>
        <v>39560605</v>
      </c>
    </row>
    <row r="13" spans="1:17" s="98" customFormat="1" ht="12.75">
      <c r="A13" s="64" t="s">
        <v>16</v>
      </c>
      <c r="B13" s="51">
        <f>+C13+D13+E13+F13+N13+O13</f>
        <v>36060378.67</v>
      </c>
      <c r="C13" s="60">
        <v>3752130.9299999997</v>
      </c>
      <c r="D13" s="60">
        <v>29546640.48</v>
      </c>
      <c r="E13" s="60">
        <v>423435.05</v>
      </c>
      <c r="F13" s="51">
        <f>SUM(G13:L13)</f>
        <v>2269094.21</v>
      </c>
      <c r="G13" s="60">
        <v>1925005.43</v>
      </c>
      <c r="H13" s="60">
        <v>344088.78</v>
      </c>
      <c r="I13" s="60">
        <v>0</v>
      </c>
      <c r="J13" s="60">
        <v>0</v>
      </c>
      <c r="K13" s="205">
        <v>0</v>
      </c>
      <c r="L13" s="60">
        <v>0</v>
      </c>
      <c r="M13" s="60"/>
      <c r="N13" s="60">
        <v>69078</v>
      </c>
      <c r="O13" s="60">
        <v>0</v>
      </c>
      <c r="Q13" s="269">
        <f>B13-N13-O13</f>
        <v>35991300.67</v>
      </c>
    </row>
    <row r="14" spans="1:17" ht="12.75">
      <c r="A14" s="52" t="s">
        <v>17</v>
      </c>
      <c r="B14" s="51">
        <f>+C14+D14+E14+F14+N14+O14</f>
        <v>52954475.900000006</v>
      </c>
      <c r="C14" s="60">
        <v>30976193</v>
      </c>
      <c r="D14" s="60">
        <v>8847768.09</v>
      </c>
      <c r="E14" s="60">
        <v>6768898.6</v>
      </c>
      <c r="F14" s="51">
        <f>SUM(G14:L14)</f>
        <v>1048009.59</v>
      </c>
      <c r="G14" s="60">
        <v>1022197.86</v>
      </c>
      <c r="H14" s="60">
        <v>0</v>
      </c>
      <c r="I14" s="60">
        <v>0</v>
      </c>
      <c r="J14" s="60">
        <v>0</v>
      </c>
      <c r="K14" s="60">
        <v>0</v>
      </c>
      <c r="L14" s="92">
        <v>25811.73</v>
      </c>
      <c r="M14" s="92"/>
      <c r="N14" s="60">
        <v>5313606.62</v>
      </c>
      <c r="O14" s="60">
        <v>0</v>
      </c>
      <c r="Q14" s="16">
        <f>B14-N14-O14</f>
        <v>47640869.28000001</v>
      </c>
    </row>
    <row r="15" spans="1:17" ht="12.75">
      <c r="A15" s="52" t="s">
        <v>18</v>
      </c>
      <c r="B15" s="51">
        <f>+C15+D15+E15+F15+N15+O15</f>
        <v>13088651.280000001</v>
      </c>
      <c r="C15" s="60">
        <v>975385.3</v>
      </c>
      <c r="D15" s="60">
        <v>11674356.270000001</v>
      </c>
      <c r="E15" s="60">
        <v>20436.78</v>
      </c>
      <c r="F15" s="51">
        <f>SUM(G15:L15)</f>
        <v>49702.4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92">
        <v>49702.4</v>
      </c>
      <c r="M15" s="92"/>
      <c r="N15" s="60">
        <v>368770.53</v>
      </c>
      <c r="O15" s="60">
        <v>0</v>
      </c>
      <c r="Q15" s="16">
        <f>B15-N15-O15</f>
        <v>12719880.750000002</v>
      </c>
    </row>
    <row r="16" spans="1:15" ht="12.75">
      <c r="A16" s="52"/>
      <c r="B16" s="51"/>
      <c r="C16" s="60"/>
      <c r="D16" s="60"/>
      <c r="E16" s="60"/>
      <c r="F16" s="51"/>
      <c r="G16" s="246"/>
      <c r="H16" s="246"/>
      <c r="I16" s="246"/>
      <c r="J16" s="60"/>
      <c r="K16" s="60"/>
      <c r="L16" s="92"/>
      <c r="M16" s="92"/>
      <c r="N16" s="60"/>
      <c r="O16" s="60"/>
    </row>
    <row r="17" spans="1:17" ht="12.75">
      <c r="A17" s="52" t="s">
        <v>19</v>
      </c>
      <c r="B17" s="51">
        <f>+C17+D17+E17+F17+N17+O17</f>
        <v>3667669.4600000004</v>
      </c>
      <c r="C17" s="60">
        <v>947839.73</v>
      </c>
      <c r="D17" s="60">
        <v>2341755.79</v>
      </c>
      <c r="E17" s="60">
        <v>135521.26</v>
      </c>
      <c r="F17" s="51">
        <f>SUM(G17:L17)</f>
        <v>45621.89</v>
      </c>
      <c r="G17" s="51">
        <v>36347.68</v>
      </c>
      <c r="H17" s="92">
        <v>0</v>
      </c>
      <c r="I17" s="60">
        <v>0</v>
      </c>
      <c r="J17" s="60">
        <v>0</v>
      </c>
      <c r="K17" s="60">
        <v>0</v>
      </c>
      <c r="L17" s="246">
        <v>9274.21</v>
      </c>
      <c r="M17" s="246"/>
      <c r="N17" s="60">
        <v>196930.79</v>
      </c>
      <c r="O17" s="60">
        <v>0</v>
      </c>
      <c r="Q17" s="16">
        <f>B17-N17-O17</f>
        <v>3470738.6700000004</v>
      </c>
    </row>
    <row r="18" spans="1:17" ht="12.75">
      <c r="A18" s="52" t="s">
        <v>20</v>
      </c>
      <c r="B18" s="51">
        <f>+C18+D18+E18+F18+N18+O18</f>
        <v>19377224.48</v>
      </c>
      <c r="C18" s="60">
        <v>1372657.76</v>
      </c>
      <c r="D18" s="60">
        <v>17634451.52</v>
      </c>
      <c r="E18" s="60">
        <v>105973.05</v>
      </c>
      <c r="F18" s="51">
        <f>SUM(G18:L18)</f>
        <v>264142.15</v>
      </c>
      <c r="G18" s="92">
        <v>6150.18</v>
      </c>
      <c r="H18" s="92">
        <v>0</v>
      </c>
      <c r="I18" s="60">
        <v>0</v>
      </c>
      <c r="J18" s="60">
        <v>0</v>
      </c>
      <c r="K18" s="60">
        <v>0</v>
      </c>
      <c r="L18" s="92">
        <v>257991.97</v>
      </c>
      <c r="M18" s="92"/>
      <c r="N18" s="60">
        <v>0</v>
      </c>
      <c r="O18" s="60">
        <v>0</v>
      </c>
      <c r="Q18" s="16">
        <f>B18-N18-O18</f>
        <v>19377224.48</v>
      </c>
    </row>
    <row r="19" spans="1:17" ht="12.75">
      <c r="A19" s="52" t="s">
        <v>21</v>
      </c>
      <c r="B19" s="51">
        <f>+C19+D19+E19+F19+N19+O19</f>
        <v>9175805.94</v>
      </c>
      <c r="C19" s="60">
        <v>783370.34</v>
      </c>
      <c r="D19" s="60">
        <v>7667345.2299999995</v>
      </c>
      <c r="E19" s="60">
        <v>99112.22</v>
      </c>
      <c r="F19" s="51">
        <f>SUM(G19:L19)</f>
        <v>410407.78</v>
      </c>
      <c r="G19" s="60">
        <v>410407.78</v>
      </c>
      <c r="H19" s="60">
        <v>0</v>
      </c>
      <c r="I19" s="60">
        <v>0</v>
      </c>
      <c r="J19" s="60">
        <v>0</v>
      </c>
      <c r="K19" s="60">
        <v>0</v>
      </c>
      <c r="L19" s="92">
        <v>0</v>
      </c>
      <c r="M19" s="92"/>
      <c r="N19" s="60">
        <v>215570.37</v>
      </c>
      <c r="O19" s="60">
        <v>0</v>
      </c>
      <c r="Q19" s="16">
        <f>B19-N19-O19</f>
        <v>8960235.57</v>
      </c>
    </row>
    <row r="20" spans="1:17" ht="12.75">
      <c r="A20" s="52" t="s">
        <v>22</v>
      </c>
      <c r="B20" s="51">
        <f>+C20+D20+E20+F20+N20+O20</f>
        <v>21507623.99</v>
      </c>
      <c r="C20" s="60">
        <v>643715.29</v>
      </c>
      <c r="D20" s="60">
        <v>20767270.04</v>
      </c>
      <c r="E20" s="60">
        <v>4517.28</v>
      </c>
      <c r="F20" s="51">
        <f>SUM(G20:L20)</f>
        <v>2777.68</v>
      </c>
      <c r="G20" s="60">
        <v>2068.68</v>
      </c>
      <c r="H20" s="60">
        <v>0</v>
      </c>
      <c r="I20" s="60">
        <v>0</v>
      </c>
      <c r="J20" s="60">
        <v>0</v>
      </c>
      <c r="K20" s="60">
        <v>0</v>
      </c>
      <c r="L20" s="92">
        <v>709</v>
      </c>
      <c r="M20" s="92"/>
      <c r="N20" s="60">
        <v>89343.7</v>
      </c>
      <c r="O20" s="60">
        <v>0</v>
      </c>
      <c r="Q20" s="16">
        <f>B20-N20-O20</f>
        <v>21418280.29</v>
      </c>
    </row>
    <row r="21" spans="1:17" ht="12.75">
      <c r="A21" s="52" t="s">
        <v>23</v>
      </c>
      <c r="B21" s="51">
        <f>+C21+D21+E21+F21+N21+O21</f>
        <v>2964690.8699999996</v>
      </c>
      <c r="C21" s="60">
        <v>456669.84</v>
      </c>
      <c r="D21" s="60">
        <v>2357024.15</v>
      </c>
      <c r="E21" s="60">
        <v>100784.36</v>
      </c>
      <c r="F21" s="51">
        <f>SUM(G21:L21)</f>
        <v>50212.52</v>
      </c>
      <c r="G21" s="60">
        <v>50212.52</v>
      </c>
      <c r="H21" s="60">
        <v>0</v>
      </c>
      <c r="I21" s="60">
        <v>0</v>
      </c>
      <c r="J21" s="60">
        <v>0</v>
      </c>
      <c r="K21" s="60">
        <v>0</v>
      </c>
      <c r="L21" s="92">
        <v>0</v>
      </c>
      <c r="M21" s="92"/>
      <c r="N21" s="60">
        <v>0</v>
      </c>
      <c r="O21" s="60">
        <v>0</v>
      </c>
      <c r="Q21" s="16">
        <f>B21-N21-O21</f>
        <v>2964690.8699999996</v>
      </c>
    </row>
    <row r="22" spans="1:15" ht="12.75">
      <c r="A22" s="52"/>
      <c r="B22" s="51"/>
      <c r="C22" s="60"/>
      <c r="D22" s="60"/>
      <c r="E22" s="60"/>
      <c r="F22" s="51"/>
      <c r="G22" s="246"/>
      <c r="H22" s="246"/>
      <c r="I22" s="246"/>
      <c r="J22" s="60"/>
      <c r="K22" s="60"/>
      <c r="L22" s="246"/>
      <c r="M22" s="246"/>
      <c r="N22" s="60"/>
      <c r="O22" s="60"/>
    </row>
    <row r="23" spans="1:17" ht="12.75">
      <c r="A23" s="52" t="s">
        <v>24</v>
      </c>
      <c r="B23" s="51">
        <f>+C23+D23+E23+F23+N23+O23</f>
        <v>19098666</v>
      </c>
      <c r="C23" s="60">
        <v>12300803.92</v>
      </c>
      <c r="D23" s="60">
        <v>1131071.53</v>
      </c>
      <c r="E23" s="60">
        <v>2987076.61</v>
      </c>
      <c r="F23" s="51">
        <f>SUM(G23:L23)</f>
        <v>22007.74</v>
      </c>
      <c r="G23" s="60">
        <v>19983.84</v>
      </c>
      <c r="H23" s="60">
        <v>0</v>
      </c>
      <c r="I23" s="60">
        <v>0</v>
      </c>
      <c r="J23" s="60">
        <v>0</v>
      </c>
      <c r="K23" s="60">
        <v>0</v>
      </c>
      <c r="L23" s="92">
        <v>2023.9</v>
      </c>
      <c r="M23" s="92"/>
      <c r="N23" s="60">
        <v>2657706.2</v>
      </c>
      <c r="O23" s="60">
        <v>0</v>
      </c>
      <c r="Q23" s="16">
        <f>B23-N23-O23</f>
        <v>16440959.8</v>
      </c>
    </row>
    <row r="24" spans="1:17" ht="12.75">
      <c r="A24" s="52" t="s">
        <v>25</v>
      </c>
      <c r="B24" s="51">
        <f>+C24+D24+E24+F24+N24+O24</f>
        <v>4181194.56</v>
      </c>
      <c r="C24" s="60">
        <v>243997.66</v>
      </c>
      <c r="D24" s="60">
        <v>3886021.12</v>
      </c>
      <c r="E24" s="60">
        <v>2855.96</v>
      </c>
      <c r="F24" s="51">
        <f>SUM(G24:L24)</f>
        <v>47415.82</v>
      </c>
      <c r="G24" s="60">
        <v>10092.82</v>
      </c>
      <c r="H24" s="60">
        <v>0</v>
      </c>
      <c r="I24" s="60">
        <v>0</v>
      </c>
      <c r="J24" s="60">
        <v>0</v>
      </c>
      <c r="K24" s="60">
        <v>0</v>
      </c>
      <c r="L24" s="92">
        <v>37323</v>
      </c>
      <c r="M24" s="92"/>
      <c r="N24" s="60">
        <v>904</v>
      </c>
      <c r="O24" s="60">
        <v>0</v>
      </c>
      <c r="Q24" s="16">
        <f>B24-N24-O24</f>
        <v>4180290.56</v>
      </c>
    </row>
    <row r="25" spans="1:17" ht="12.75">
      <c r="A25" s="52" t="s">
        <v>26</v>
      </c>
      <c r="B25" s="51">
        <f>+C25+D25+E25+F25+N25+O25</f>
        <v>27970464.66</v>
      </c>
      <c r="C25" s="60">
        <v>5692162.51</v>
      </c>
      <c r="D25" s="60">
        <v>21275949.81</v>
      </c>
      <c r="E25" s="51">
        <v>863429.62</v>
      </c>
      <c r="F25" s="51">
        <f>SUM(G25:L25)</f>
        <v>119799.23000000001</v>
      </c>
      <c r="G25" s="60">
        <v>119799.23000000001</v>
      </c>
      <c r="H25" s="60">
        <v>0</v>
      </c>
      <c r="I25" s="60">
        <v>0</v>
      </c>
      <c r="J25" s="60">
        <v>0</v>
      </c>
      <c r="K25" s="60">
        <v>0</v>
      </c>
      <c r="L25" s="92">
        <v>0</v>
      </c>
      <c r="M25" s="92"/>
      <c r="N25" s="60">
        <v>19123.489999999998</v>
      </c>
      <c r="O25" s="60">
        <v>0</v>
      </c>
      <c r="Q25" s="16">
        <f>B25-N25-O25</f>
        <v>27951341.17</v>
      </c>
    </row>
    <row r="26" spans="1:17" ht="12.75">
      <c r="A26" s="52" t="s">
        <v>27</v>
      </c>
      <c r="B26" s="51">
        <f>+C26+D26+E26+F26+N26+O26</f>
        <v>32708710.95</v>
      </c>
      <c r="C26" s="60">
        <v>1227776</v>
      </c>
      <c r="D26" s="60">
        <v>31139763.95</v>
      </c>
      <c r="E26" s="60">
        <v>40376</v>
      </c>
      <c r="F26" s="51">
        <f>SUM(G26:L26)</f>
        <v>300795</v>
      </c>
      <c r="G26" s="60">
        <v>300795</v>
      </c>
      <c r="H26" s="60">
        <v>0</v>
      </c>
      <c r="I26" s="60">
        <v>0</v>
      </c>
      <c r="J26" s="60">
        <v>0</v>
      </c>
      <c r="K26" s="60">
        <v>0</v>
      </c>
      <c r="L26" s="92">
        <v>0</v>
      </c>
      <c r="M26" s="92"/>
      <c r="N26" s="60">
        <v>0</v>
      </c>
      <c r="O26" s="60">
        <v>0</v>
      </c>
      <c r="Q26" s="16">
        <f>B26-N26-O26</f>
        <v>32708710.95</v>
      </c>
    </row>
    <row r="27" spans="1:17" ht="12.75">
      <c r="A27" s="52" t="s">
        <v>28</v>
      </c>
      <c r="B27" s="51">
        <f>+C27+D27+E27+F27+N27+O27</f>
        <v>2168653.63</v>
      </c>
      <c r="C27" s="60">
        <v>123495.51999999999</v>
      </c>
      <c r="D27" s="60">
        <v>1988841.02</v>
      </c>
      <c r="E27" s="60">
        <v>5095.66</v>
      </c>
      <c r="F27" s="51">
        <f>SUM(G27:L27)</f>
        <v>36811.82</v>
      </c>
      <c r="G27" s="60">
        <v>36129.12</v>
      </c>
      <c r="H27" s="60">
        <v>0</v>
      </c>
      <c r="I27" s="60">
        <v>0</v>
      </c>
      <c r="J27" s="60">
        <v>0</v>
      </c>
      <c r="K27" s="60">
        <v>0</v>
      </c>
      <c r="L27" s="60">
        <v>682.7</v>
      </c>
      <c r="M27" s="60"/>
      <c r="N27" s="60">
        <v>14409.61</v>
      </c>
      <c r="O27" s="60">
        <v>0</v>
      </c>
      <c r="Q27" s="16">
        <f>B27-N27-O27</f>
        <v>2154244.02</v>
      </c>
    </row>
    <row r="28" spans="1:15" ht="12.75">
      <c r="A28" s="52"/>
      <c r="B28" s="51"/>
      <c r="C28" s="60"/>
      <c r="D28" s="60"/>
      <c r="E28" s="60"/>
      <c r="F28" s="51"/>
      <c r="G28" s="60"/>
      <c r="H28" s="60"/>
      <c r="I28" s="60"/>
      <c r="J28" s="60"/>
      <c r="K28" s="60"/>
      <c r="L28" s="60"/>
      <c r="M28" s="60"/>
      <c r="N28" s="60"/>
      <c r="O28" s="60"/>
    </row>
    <row r="29" spans="1:17" ht="12.75">
      <c r="A29" s="58" t="s">
        <v>148</v>
      </c>
      <c r="B29" s="51">
        <f>+C29+D29+E29+F29+N29+O29</f>
        <v>93108580.67999999</v>
      </c>
      <c r="C29" s="60">
        <v>68953972.95</v>
      </c>
      <c r="D29" s="60">
        <v>1395752.46</v>
      </c>
      <c r="E29" s="60">
        <v>12793680.3</v>
      </c>
      <c r="F29" s="51">
        <f>SUM(G29:L29)</f>
        <v>1388151.58</v>
      </c>
      <c r="G29" s="60">
        <v>1210601.84</v>
      </c>
      <c r="H29" s="60">
        <v>0</v>
      </c>
      <c r="I29" s="60">
        <v>0</v>
      </c>
      <c r="J29" s="60">
        <v>0</v>
      </c>
      <c r="K29" s="60">
        <v>0</v>
      </c>
      <c r="L29" s="60">
        <v>177549.74000000002</v>
      </c>
      <c r="M29" s="60"/>
      <c r="N29" s="60">
        <v>8577023.389999999</v>
      </c>
      <c r="O29" s="60">
        <v>0</v>
      </c>
      <c r="Q29" s="16">
        <f>B29-N29-O29</f>
        <v>84531557.28999999</v>
      </c>
    </row>
    <row r="30" spans="1:17" ht="12.75">
      <c r="A30" s="52" t="s">
        <v>29</v>
      </c>
      <c r="B30" s="51">
        <f>+C30+D30+E30+F30+N30+O30</f>
        <v>96530391.67</v>
      </c>
      <c r="C30" s="60">
        <v>58085736.67</v>
      </c>
      <c r="D30" s="60">
        <v>37250527.199999996</v>
      </c>
      <c r="E30" s="60">
        <v>122440.99</v>
      </c>
      <c r="F30" s="51">
        <f>SUM(G30:L30)</f>
        <v>1012364.25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1012364.25</v>
      </c>
      <c r="M30" s="60"/>
      <c r="N30" s="60">
        <v>59322.56</v>
      </c>
      <c r="O30" s="60">
        <v>0</v>
      </c>
      <c r="Q30" s="16">
        <f>B30-N30-O30</f>
        <v>96471069.11</v>
      </c>
    </row>
    <row r="31" spans="1:17" ht="12.75">
      <c r="A31" s="52" t="s">
        <v>30</v>
      </c>
      <c r="B31" s="51">
        <f>+C31+D31+E31+F31+N31+O31</f>
        <v>6022291.120000001</v>
      </c>
      <c r="C31" s="60">
        <v>971231.25</v>
      </c>
      <c r="D31" s="60">
        <v>4652247.78</v>
      </c>
      <c r="E31" s="60">
        <v>125441.9</v>
      </c>
      <c r="F31" s="51">
        <f>SUM(G31:L31)</f>
        <v>64324.19</v>
      </c>
      <c r="G31" s="92">
        <v>49244.75</v>
      </c>
      <c r="H31" s="92">
        <v>0</v>
      </c>
      <c r="I31" s="60">
        <v>0</v>
      </c>
      <c r="J31" s="60">
        <v>0</v>
      </c>
      <c r="K31" s="60">
        <v>0</v>
      </c>
      <c r="L31" s="60">
        <v>15079.439999999999</v>
      </c>
      <c r="M31" s="60"/>
      <c r="N31" s="60">
        <v>209046</v>
      </c>
      <c r="O31" s="60">
        <v>0</v>
      </c>
      <c r="Q31" s="16">
        <f>B31-N31-O31</f>
        <v>5813245.120000001</v>
      </c>
    </row>
    <row r="32" spans="1:17" ht="12.75">
      <c r="A32" s="52" t="s">
        <v>31</v>
      </c>
      <c r="B32" s="51">
        <f>+C32+D32+E32+F32+N32+O32</f>
        <v>14070859.579999998</v>
      </c>
      <c r="C32" s="60">
        <v>1192753.7899999998</v>
      </c>
      <c r="D32" s="60">
        <v>11493538.45</v>
      </c>
      <c r="E32" s="60">
        <v>193962.91999999998</v>
      </c>
      <c r="F32" s="51">
        <f>SUM(G32:L32)</f>
        <v>802840.4199999999</v>
      </c>
      <c r="G32" s="92">
        <v>802599.8999999999</v>
      </c>
      <c r="H32" s="92">
        <v>0</v>
      </c>
      <c r="I32" s="60">
        <v>0</v>
      </c>
      <c r="J32" s="60">
        <v>0</v>
      </c>
      <c r="K32" s="60">
        <v>0</v>
      </c>
      <c r="L32" s="60">
        <v>240.52</v>
      </c>
      <c r="M32" s="60"/>
      <c r="N32" s="60">
        <v>387764</v>
      </c>
      <c r="O32" s="60">
        <v>0</v>
      </c>
      <c r="Q32" s="16">
        <f>B32-N32-O32</f>
        <v>13683095.579999998</v>
      </c>
    </row>
    <row r="33" spans="1:17" ht="12.75">
      <c r="A33" s="52" t="s">
        <v>32</v>
      </c>
      <c r="B33" s="51">
        <f>+C33+D33+E33+F33+N33+O33</f>
        <v>2692675.53</v>
      </c>
      <c r="C33" s="60">
        <v>212613.61000000002</v>
      </c>
      <c r="D33" s="60">
        <v>2293011.53</v>
      </c>
      <c r="E33" s="60">
        <v>359.37</v>
      </c>
      <c r="F33" s="51">
        <f>SUM(G33:L33)</f>
        <v>176956.5</v>
      </c>
      <c r="G33" s="92">
        <v>3737.25</v>
      </c>
      <c r="H33" s="92">
        <v>0</v>
      </c>
      <c r="I33" s="60">
        <v>0</v>
      </c>
      <c r="J33" s="60">
        <v>0</v>
      </c>
      <c r="K33" s="60">
        <v>0</v>
      </c>
      <c r="L33" s="60">
        <v>173219.25</v>
      </c>
      <c r="M33" s="60"/>
      <c r="N33" s="60">
        <v>9734.52</v>
      </c>
      <c r="O33" s="60">
        <v>0</v>
      </c>
      <c r="Q33" s="16">
        <f>B33-N33-O33</f>
        <v>2682941.01</v>
      </c>
    </row>
    <row r="34" spans="1:15" ht="12.75">
      <c r="A34" s="52"/>
      <c r="B34" s="51"/>
      <c r="C34" s="60"/>
      <c r="D34" s="60"/>
      <c r="E34" s="60"/>
      <c r="F34" s="51"/>
      <c r="G34" s="60"/>
      <c r="H34" s="60"/>
      <c r="I34" s="60"/>
      <c r="J34" s="60"/>
      <c r="K34" s="60"/>
      <c r="L34" s="60"/>
      <c r="M34" s="60"/>
      <c r="N34" s="60"/>
      <c r="O34" s="60"/>
    </row>
    <row r="35" spans="1:17" ht="12.75">
      <c r="A35" s="52" t="s">
        <v>33</v>
      </c>
      <c r="B35" s="51">
        <f>+C35+D35+E35+F35+N35+O35</f>
        <v>2726430.54</v>
      </c>
      <c r="C35" s="60">
        <v>1312702.52</v>
      </c>
      <c r="D35" s="60">
        <v>253719.28999999998</v>
      </c>
      <c r="E35" s="60">
        <v>42658.87</v>
      </c>
      <c r="F35" s="51">
        <f>SUM(G35:L35)</f>
        <v>379974.98</v>
      </c>
      <c r="G35" s="92">
        <v>38263.17</v>
      </c>
      <c r="H35" s="92">
        <v>341081.81</v>
      </c>
      <c r="I35" s="60">
        <v>0</v>
      </c>
      <c r="J35" s="60">
        <v>0</v>
      </c>
      <c r="K35" s="60">
        <v>0</v>
      </c>
      <c r="L35" s="60">
        <v>630</v>
      </c>
      <c r="M35" s="60"/>
      <c r="N35" s="60">
        <v>737374.88</v>
      </c>
      <c r="O35" s="60">
        <v>0</v>
      </c>
      <c r="Q35" s="16">
        <f>B35-N35-O35</f>
        <v>1989055.6600000001</v>
      </c>
    </row>
    <row r="36" spans="1:17" ht="12.75">
      <c r="A36" s="52" t="s">
        <v>34</v>
      </c>
      <c r="B36" s="51">
        <f>+C36+D36+E36+F36+N36+O36</f>
        <v>11174943.329999998</v>
      </c>
      <c r="C36" s="60">
        <v>4816075.29</v>
      </c>
      <c r="D36" s="60">
        <v>3916314.4800000004</v>
      </c>
      <c r="E36" s="60">
        <v>200968.77</v>
      </c>
      <c r="F36" s="51">
        <f>SUM(G36:L36)</f>
        <v>801881.11</v>
      </c>
      <c r="G36" s="60">
        <v>108950.85</v>
      </c>
      <c r="H36" s="60">
        <v>664780.84</v>
      </c>
      <c r="I36" s="60">
        <v>0</v>
      </c>
      <c r="J36" s="60">
        <v>0</v>
      </c>
      <c r="K36" s="60">
        <v>0</v>
      </c>
      <c r="L36" s="60">
        <v>28149.420000000002</v>
      </c>
      <c r="M36" s="60"/>
      <c r="N36" s="60">
        <v>1439703.6800000002</v>
      </c>
      <c r="O36" s="60">
        <v>0</v>
      </c>
      <c r="Q36" s="16">
        <f>B36-N36-O36</f>
        <v>9735239.649999999</v>
      </c>
    </row>
    <row r="37" spans="1:17" ht="12.75">
      <c r="A37" s="52" t="s">
        <v>35</v>
      </c>
      <c r="B37" s="51">
        <f>+C37+D37+E37+F37+N37+O37</f>
        <v>8192017.879999999</v>
      </c>
      <c r="C37" s="60">
        <v>439115.74</v>
      </c>
      <c r="D37" s="51">
        <v>7377103.64</v>
      </c>
      <c r="E37" s="60">
        <v>55022.81</v>
      </c>
      <c r="F37" s="51">
        <f>SUM(G37:L37)</f>
        <v>186330.92</v>
      </c>
      <c r="G37" s="60">
        <v>182921.6</v>
      </c>
      <c r="H37" s="60">
        <v>0</v>
      </c>
      <c r="I37" s="60">
        <v>0</v>
      </c>
      <c r="J37" s="60">
        <v>0</v>
      </c>
      <c r="K37" s="60">
        <v>0</v>
      </c>
      <c r="L37" s="60">
        <v>3409.32</v>
      </c>
      <c r="M37" s="60"/>
      <c r="N37" s="60">
        <v>134444.77</v>
      </c>
      <c r="O37" s="60">
        <v>0</v>
      </c>
      <c r="Q37" s="16">
        <f>B37-N37-O37</f>
        <v>8057573.109999999</v>
      </c>
    </row>
    <row r="38" spans="1:17" ht="12.75">
      <c r="A38" s="54" t="s">
        <v>36</v>
      </c>
      <c r="B38" s="55">
        <f>+C38+D38+E38+F38+N38+O38</f>
        <v>5484967.590000001</v>
      </c>
      <c r="C38" s="55">
        <v>224976.23</v>
      </c>
      <c r="D38" s="55">
        <v>5170840.33</v>
      </c>
      <c r="E38" s="55">
        <v>7677.7</v>
      </c>
      <c r="F38" s="55">
        <f>SUM(G38:L38)</f>
        <v>81473.32999999999</v>
      </c>
      <c r="G38" s="55">
        <v>69950.62</v>
      </c>
      <c r="H38" s="55">
        <v>0</v>
      </c>
      <c r="I38" s="55">
        <v>0</v>
      </c>
      <c r="J38" s="55">
        <v>0</v>
      </c>
      <c r="K38" s="55">
        <v>38</v>
      </c>
      <c r="L38" s="55">
        <v>11484.71</v>
      </c>
      <c r="M38" s="55"/>
      <c r="N38" s="55">
        <v>0</v>
      </c>
      <c r="O38" s="55">
        <v>0</v>
      </c>
      <c r="Q38" s="16">
        <f>B38-N38-O38</f>
        <v>5484967.590000001</v>
      </c>
    </row>
    <row r="39" spans="1:15" ht="12.75">
      <c r="A39" s="52"/>
      <c r="B39" s="22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60"/>
      <c r="O39" s="51"/>
    </row>
    <row r="40" spans="1:15" ht="12.75">
      <c r="A40" s="52"/>
      <c r="B40" s="22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.75">
      <c r="A41" s="52"/>
      <c r="B41" s="22"/>
      <c r="C41" s="51"/>
      <c r="D41" s="51"/>
      <c r="E41" s="51"/>
      <c r="F41" s="51"/>
      <c r="G41" s="51"/>
      <c r="H41" s="51"/>
      <c r="I41" s="51"/>
      <c r="J41" s="51"/>
      <c r="K41" s="60"/>
      <c r="L41" s="51"/>
      <c r="M41" s="51"/>
      <c r="N41" s="51"/>
      <c r="O41" s="51"/>
    </row>
    <row r="42" spans="1:15" ht="12.75">
      <c r="A42" s="52"/>
      <c r="B42" s="2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.75">
      <c r="A43" s="52"/>
      <c r="B43" s="22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.75">
      <c r="A44" s="52"/>
      <c r="B44" s="22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3:15" ht="12.75"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51"/>
      <c r="O45" s="246"/>
    </row>
    <row r="46" spans="3:15" ht="12.75"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</row>
    <row r="47" spans="3:15" ht="12.75"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</row>
    <row r="48" spans="3:15" ht="12.75"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</row>
  </sheetData>
  <sheetProtection password="CAF5" sheet="1"/>
  <mergeCells count="3">
    <mergeCell ref="F5:L5"/>
    <mergeCell ref="A3:O3"/>
    <mergeCell ref="A1:O1"/>
  </mergeCells>
  <printOptions horizontalCentered="1"/>
  <pageMargins left="0.43" right="0.47" top="0.88" bottom="0.82" header="0.67" footer="0.5"/>
  <pageSetup fitToHeight="1" fitToWidth="1" horizontalDpi="600" verticalDpi="600" orientation="landscape" scale="72" r:id="rId1"/>
  <headerFooter scaleWithDoc="0" alignWithMargins="0">
    <oddFooter>&amp;L&amp;"Arial,Italic"MSDE - LFRO  10 / 2011&amp;C- 10 -&amp;R&amp;"Arial,Italic"Selected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4.8515625" style="203" bestFit="1" customWidth="1"/>
    <col min="2" max="2" width="13.57421875" style="203" customWidth="1"/>
    <col min="3" max="3" width="13.421875" style="203" customWidth="1"/>
    <col min="4" max="4" width="15.00390625" style="203" customWidth="1"/>
    <col min="5" max="5" width="12.8515625" style="203" customWidth="1"/>
    <col min="6" max="6" width="12.28125" style="210" customWidth="1"/>
    <col min="7" max="7" width="13.57421875" style="203" customWidth="1"/>
    <col min="8" max="8" width="13.8515625" style="203" customWidth="1"/>
    <col min="9" max="9" width="12.00390625" style="203" customWidth="1"/>
    <col min="10" max="10" width="10.57421875" style="203" customWidth="1"/>
    <col min="11" max="11" width="2.00390625" style="203" customWidth="1"/>
    <col min="12" max="12" width="13.28125" style="203" customWidth="1"/>
    <col min="13" max="13" width="13.421875" style="203" bestFit="1" customWidth="1"/>
    <col min="14" max="14" width="12.140625" style="203" customWidth="1"/>
    <col min="15" max="15" width="12.140625" style="173" customWidth="1"/>
    <col min="16" max="17" width="11.421875" style="173" customWidth="1"/>
    <col min="18" max="18" width="6.57421875" style="86" customWidth="1"/>
    <col min="19" max="19" width="20.28125" style="0" customWidth="1"/>
    <col min="20" max="20" width="18.421875" style="0" customWidth="1"/>
    <col min="21" max="21" width="4.8515625" style="0" customWidth="1"/>
  </cols>
  <sheetData>
    <row r="1" spans="1:18" ht="12.75">
      <c r="A1" s="319" t="s">
        <v>138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25"/>
    </row>
    <row r="2" spans="1:18" ht="12.75">
      <c r="A2" s="60"/>
      <c r="B2" s="60"/>
      <c r="C2" s="60"/>
      <c r="D2" s="60"/>
      <c r="E2" s="60"/>
      <c r="F2" s="142"/>
      <c r="G2" s="60"/>
      <c r="H2" s="60"/>
      <c r="I2" s="60"/>
      <c r="J2" s="60"/>
      <c r="K2" s="60"/>
      <c r="L2" s="60"/>
      <c r="M2" s="60"/>
      <c r="N2" s="60"/>
      <c r="O2" s="51"/>
      <c r="P2" s="51"/>
      <c r="Q2" s="51"/>
      <c r="R2" s="22"/>
    </row>
    <row r="3" spans="1:18" ht="12.75">
      <c r="A3" s="319" t="s">
        <v>281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25"/>
    </row>
    <row r="4" spans="1:36" ht="13.5" thickBot="1">
      <c r="A4" s="105"/>
      <c r="B4" s="105"/>
      <c r="C4" s="105"/>
      <c r="D4" s="105"/>
      <c r="E4" s="105"/>
      <c r="F4" s="206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2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Top="1">
      <c r="A5" s="182"/>
      <c r="B5" s="318" t="s">
        <v>79</v>
      </c>
      <c r="C5" s="318"/>
      <c r="D5" s="318"/>
      <c r="E5" s="318"/>
      <c r="F5" s="318"/>
      <c r="G5" s="318"/>
      <c r="H5" s="318"/>
      <c r="I5" s="318"/>
      <c r="J5" s="318"/>
      <c r="K5" s="60"/>
      <c r="L5" s="318" t="s">
        <v>80</v>
      </c>
      <c r="M5" s="318"/>
      <c r="N5" s="318"/>
      <c r="O5" s="318"/>
      <c r="P5" s="318"/>
      <c r="Q5" s="318"/>
      <c r="R5" s="25"/>
      <c r="S5" s="171">
        <v>40786</v>
      </c>
      <c r="T5" s="171">
        <v>40786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0" ht="12.75">
      <c r="A6" s="59" t="s">
        <v>37</v>
      </c>
      <c r="B6" s="182" t="s">
        <v>11</v>
      </c>
      <c r="C6" s="182" t="s">
        <v>0</v>
      </c>
      <c r="D6" s="182"/>
      <c r="E6" s="182" t="s">
        <v>5</v>
      </c>
      <c r="F6" s="341" t="s">
        <v>70</v>
      </c>
      <c r="G6" s="341"/>
      <c r="H6" s="341"/>
      <c r="I6" s="341"/>
      <c r="J6" s="182"/>
      <c r="K6" s="59"/>
      <c r="L6" s="182" t="s">
        <v>11</v>
      </c>
      <c r="M6" s="182" t="s">
        <v>0</v>
      </c>
      <c r="N6" s="182"/>
      <c r="O6" s="182" t="s">
        <v>5</v>
      </c>
      <c r="P6" s="182"/>
      <c r="Q6" s="182"/>
      <c r="R6" s="25"/>
      <c r="S6" s="144" t="s">
        <v>246</v>
      </c>
      <c r="T6" s="144" t="s">
        <v>247</v>
      </c>
    </row>
    <row r="7" spans="1:20" ht="12.75">
      <c r="A7" s="59" t="s">
        <v>38</v>
      </c>
      <c r="B7" s="182" t="s">
        <v>76</v>
      </c>
      <c r="C7" s="182" t="s">
        <v>1</v>
      </c>
      <c r="D7" s="182" t="s">
        <v>3</v>
      </c>
      <c r="E7" s="182" t="s">
        <v>1</v>
      </c>
      <c r="F7" s="342" t="s">
        <v>229</v>
      </c>
      <c r="G7" s="182" t="s">
        <v>211</v>
      </c>
      <c r="H7" s="182" t="s">
        <v>7</v>
      </c>
      <c r="I7" s="182"/>
      <c r="J7" s="182" t="s">
        <v>7</v>
      </c>
      <c r="K7" s="59"/>
      <c r="L7" s="182" t="s">
        <v>78</v>
      </c>
      <c r="M7" s="182" t="s">
        <v>1</v>
      </c>
      <c r="N7" s="182" t="s">
        <v>3</v>
      </c>
      <c r="O7" s="182" t="s">
        <v>1</v>
      </c>
      <c r="P7" s="182" t="s">
        <v>7</v>
      </c>
      <c r="Q7" s="182"/>
      <c r="R7" s="25"/>
      <c r="S7" s="144" t="s">
        <v>243</v>
      </c>
      <c r="T7" s="144" t="s">
        <v>243</v>
      </c>
    </row>
    <row r="8" spans="1:20" ht="13.5" thickBot="1">
      <c r="A8" s="106" t="s">
        <v>39</v>
      </c>
      <c r="B8" s="107" t="s">
        <v>77</v>
      </c>
      <c r="C8" s="107" t="s">
        <v>2</v>
      </c>
      <c r="D8" s="107" t="s">
        <v>4</v>
      </c>
      <c r="E8" s="107" t="s">
        <v>6</v>
      </c>
      <c r="F8" s="343"/>
      <c r="G8" s="107" t="s">
        <v>4</v>
      </c>
      <c r="H8" s="107" t="s">
        <v>8</v>
      </c>
      <c r="I8" s="107" t="s">
        <v>9</v>
      </c>
      <c r="J8" s="107" t="s">
        <v>10</v>
      </c>
      <c r="K8" s="59"/>
      <c r="L8" s="107" t="s">
        <v>77</v>
      </c>
      <c r="M8" s="107" t="s">
        <v>2</v>
      </c>
      <c r="N8" s="107" t="s">
        <v>4</v>
      </c>
      <c r="O8" s="107" t="s">
        <v>6</v>
      </c>
      <c r="P8" s="107" t="s">
        <v>8</v>
      </c>
      <c r="Q8" s="107" t="s">
        <v>9</v>
      </c>
      <c r="R8" s="25"/>
      <c r="S8" s="66" t="s">
        <v>244</v>
      </c>
      <c r="T8" s="66" t="s">
        <v>244</v>
      </c>
    </row>
    <row r="9" spans="1:20" s="10" customFormat="1" ht="12.75">
      <c r="A9" s="59" t="s">
        <v>13</v>
      </c>
      <c r="B9" s="191">
        <f aca="true" t="shared" si="0" ref="B9:J9">SUM(B11:B38)</f>
        <v>731165980.5699999</v>
      </c>
      <c r="C9" s="191">
        <f t="shared" si="0"/>
        <v>341385365.09999996</v>
      </c>
      <c r="D9" s="191">
        <f t="shared" si="0"/>
        <v>55840592.6</v>
      </c>
      <c r="E9" s="191">
        <f t="shared" si="0"/>
        <v>24790959.830000002</v>
      </c>
      <c r="F9" s="207">
        <f t="shared" si="0"/>
        <v>53255907.65</v>
      </c>
      <c r="G9" s="191">
        <f t="shared" si="0"/>
        <v>167125580.85999998</v>
      </c>
      <c r="H9" s="191">
        <f t="shared" si="0"/>
        <v>80964693.99</v>
      </c>
      <c r="I9" s="191">
        <f t="shared" si="0"/>
        <v>7738002.109999999</v>
      </c>
      <c r="J9" s="191">
        <f t="shared" si="0"/>
        <v>64878.43</v>
      </c>
      <c r="K9" s="191"/>
      <c r="L9" s="191">
        <f aca="true" t="shared" si="1" ref="L9:T9">SUM(L11:L38)</f>
        <v>222994407.79000002</v>
      </c>
      <c r="M9" s="191">
        <f t="shared" si="1"/>
        <v>111947235.81</v>
      </c>
      <c r="N9" s="191">
        <f t="shared" si="1"/>
        <v>65220785.49</v>
      </c>
      <c r="O9" s="191">
        <f t="shared" si="1"/>
        <v>35011571.650000006</v>
      </c>
      <c r="P9" s="191">
        <f t="shared" si="1"/>
        <v>4837382.119999999</v>
      </c>
      <c r="Q9" s="191">
        <f t="shared" si="1"/>
        <v>5977432.72</v>
      </c>
      <c r="R9" s="42"/>
      <c r="S9" s="61">
        <f t="shared" si="1"/>
        <v>723363100.0300001</v>
      </c>
      <c r="T9" s="61">
        <f t="shared" si="1"/>
        <v>217016975.06999996</v>
      </c>
    </row>
    <row r="10" spans="1:18" ht="12.75">
      <c r="A10" s="59"/>
      <c r="B10" s="60"/>
      <c r="C10" s="60"/>
      <c r="D10" s="60"/>
      <c r="E10" s="60"/>
      <c r="F10" s="142"/>
      <c r="G10" s="60"/>
      <c r="H10" s="60"/>
      <c r="I10" s="60"/>
      <c r="J10" s="60"/>
      <c r="K10" s="59"/>
      <c r="L10" s="59"/>
      <c r="M10" s="60"/>
      <c r="N10" s="60"/>
      <c r="O10" s="60"/>
      <c r="P10" s="60"/>
      <c r="Q10" s="60"/>
      <c r="R10" s="23"/>
    </row>
    <row r="11" spans="1:20" s="98" customFormat="1" ht="12.75">
      <c r="A11" s="59" t="s">
        <v>14</v>
      </c>
      <c r="B11" s="60">
        <f aca="true" t="shared" si="2" ref="B11:B38">SUM(C11:J11)</f>
        <v>8883684.85</v>
      </c>
      <c r="C11" s="51">
        <v>4917151.51</v>
      </c>
      <c r="D11" s="60">
        <v>191051.8</v>
      </c>
      <c r="E11" s="60">
        <v>481285.03</v>
      </c>
      <c r="F11" s="142">
        <v>0</v>
      </c>
      <c r="G11" s="60">
        <v>0</v>
      </c>
      <c r="H11" s="60">
        <v>2645101.7199999997</v>
      </c>
      <c r="I11" s="60">
        <v>649094.79</v>
      </c>
      <c r="J11" s="60">
        <v>0</v>
      </c>
      <c r="K11" s="241"/>
      <c r="L11" s="59">
        <f>SUM(M11:Q11)</f>
        <v>1921729.7899999998</v>
      </c>
      <c r="M11" s="51">
        <v>1077939.95</v>
      </c>
      <c r="N11" s="60">
        <v>148423.15</v>
      </c>
      <c r="O11" s="60">
        <v>399494.51</v>
      </c>
      <c r="P11" s="60">
        <v>227801.67</v>
      </c>
      <c r="Q11" s="60">
        <v>68070.51</v>
      </c>
      <c r="R11" s="60"/>
      <c r="S11" s="16">
        <f>B11-I11-J11</f>
        <v>8234590.06</v>
      </c>
      <c r="T11" s="16">
        <f>L11-Q11</f>
        <v>1853659.2799999998</v>
      </c>
    </row>
    <row r="12" spans="1:20" ht="12.75">
      <c r="A12" s="59" t="s">
        <v>15</v>
      </c>
      <c r="B12" s="60">
        <f t="shared" si="2"/>
        <v>64462585.27000001</v>
      </c>
      <c r="C12" s="60">
        <v>30419658.950000003</v>
      </c>
      <c r="D12" s="60">
        <v>1509989.3699999996</v>
      </c>
      <c r="E12" s="60">
        <v>1962812.43</v>
      </c>
      <c r="F12" s="142">
        <v>4732387.53</v>
      </c>
      <c r="G12" s="60">
        <v>24997846.99</v>
      </c>
      <c r="H12" s="60">
        <v>663.36</v>
      </c>
      <c r="I12" s="60">
        <v>839226.64</v>
      </c>
      <c r="J12" s="60">
        <v>0</v>
      </c>
      <c r="K12" s="241"/>
      <c r="L12" s="59">
        <f>SUM(M12:Q12)</f>
        <v>12510311.09</v>
      </c>
      <c r="M12" s="60">
        <v>6638504.07</v>
      </c>
      <c r="N12" s="60">
        <v>2791083.8000000003</v>
      </c>
      <c r="O12" s="60">
        <v>3024318.1</v>
      </c>
      <c r="P12" s="51">
        <v>4983.84</v>
      </c>
      <c r="Q12" s="92">
        <v>51421.28</v>
      </c>
      <c r="R12" s="41"/>
      <c r="S12" s="16">
        <f>B12-I12-J12</f>
        <v>63623358.63000001</v>
      </c>
      <c r="T12" s="16">
        <f>L12-Q12</f>
        <v>12458889.81</v>
      </c>
    </row>
    <row r="13" spans="1:20" s="98" customFormat="1" ht="12.75">
      <c r="A13" s="60" t="s">
        <v>16</v>
      </c>
      <c r="B13" s="60">
        <f t="shared" si="2"/>
        <v>71184543.19000001</v>
      </c>
      <c r="C13" s="60">
        <v>30221622.01</v>
      </c>
      <c r="D13" s="60">
        <v>9609567.6</v>
      </c>
      <c r="E13" s="60">
        <v>1794409.06</v>
      </c>
      <c r="F13" s="142">
        <v>2335253.52</v>
      </c>
      <c r="G13" s="60">
        <v>26786436.3</v>
      </c>
      <c r="H13" s="60">
        <v>775.62</v>
      </c>
      <c r="I13" s="60">
        <v>436479.07999999996</v>
      </c>
      <c r="J13" s="60">
        <v>0</v>
      </c>
      <c r="K13" s="241"/>
      <c r="L13" s="59">
        <f>SUM(M13:Q13)</f>
        <v>19923312.689999998</v>
      </c>
      <c r="M13" s="60">
        <v>3239638.19</v>
      </c>
      <c r="N13" s="60">
        <v>16062867.44</v>
      </c>
      <c r="O13" s="60">
        <v>605344.58</v>
      </c>
      <c r="P13" s="60">
        <v>15462.48</v>
      </c>
      <c r="Q13" s="92">
        <v>0</v>
      </c>
      <c r="R13" s="41"/>
      <c r="S13" s="16">
        <f>B13-I13-J13</f>
        <v>70748064.11000001</v>
      </c>
      <c r="T13" s="16">
        <f>L13-Q13</f>
        <v>19923312.689999998</v>
      </c>
    </row>
    <row r="14" spans="1:20" ht="12.75">
      <c r="A14" s="60" t="s">
        <v>17</v>
      </c>
      <c r="B14" s="60">
        <f t="shared" si="2"/>
        <v>87658457.25999999</v>
      </c>
      <c r="C14" s="60">
        <v>39186083</v>
      </c>
      <c r="D14" s="60">
        <v>8661122.26</v>
      </c>
      <c r="E14" s="60">
        <v>2533657</v>
      </c>
      <c r="F14" s="142">
        <v>6044018</v>
      </c>
      <c r="G14" s="60">
        <v>31023321</v>
      </c>
      <c r="H14" s="60">
        <v>1245</v>
      </c>
      <c r="I14" s="60">
        <v>209011</v>
      </c>
      <c r="J14" s="60">
        <v>0</v>
      </c>
      <c r="K14" s="241"/>
      <c r="L14" s="59">
        <f>SUM(M14:Q14)</f>
        <v>29200664</v>
      </c>
      <c r="M14" s="60">
        <v>12650826</v>
      </c>
      <c r="N14" s="60">
        <v>10570486</v>
      </c>
      <c r="O14" s="60">
        <v>4234226</v>
      </c>
      <c r="P14" s="60">
        <v>208528</v>
      </c>
      <c r="Q14" s="92">
        <v>1536598</v>
      </c>
      <c r="R14" s="41"/>
      <c r="S14" s="16">
        <f>B14-I14-J14</f>
        <v>87449446.25999999</v>
      </c>
      <c r="T14" s="16">
        <f>L14-Q14</f>
        <v>27664066</v>
      </c>
    </row>
    <row r="15" spans="1:20" ht="12.75">
      <c r="A15" s="60" t="s">
        <v>18</v>
      </c>
      <c r="B15" s="60">
        <f t="shared" si="2"/>
        <v>16019873.98</v>
      </c>
      <c r="C15" s="60">
        <v>7552036.05</v>
      </c>
      <c r="D15" s="60">
        <v>1370662.8399999999</v>
      </c>
      <c r="E15" s="60">
        <v>844777.47</v>
      </c>
      <c r="F15" s="142">
        <v>0</v>
      </c>
      <c r="G15" s="60">
        <v>0</v>
      </c>
      <c r="H15" s="60">
        <v>5885866.59</v>
      </c>
      <c r="I15" s="60">
        <v>301662.93</v>
      </c>
      <c r="J15" s="60">
        <v>64868.1</v>
      </c>
      <c r="K15" s="241"/>
      <c r="L15" s="59">
        <f>SUM(M15:Q15)</f>
        <v>3236748.24</v>
      </c>
      <c r="M15" s="60">
        <v>2281024.39</v>
      </c>
      <c r="N15" s="60">
        <v>212078.64</v>
      </c>
      <c r="O15" s="60">
        <v>685778.04</v>
      </c>
      <c r="P15" s="60">
        <v>10186.27</v>
      </c>
      <c r="Q15" s="92">
        <v>47680.9</v>
      </c>
      <c r="R15" s="41"/>
      <c r="S15" s="16">
        <f>B15-I15-J15</f>
        <v>15653342.950000001</v>
      </c>
      <c r="T15" s="16">
        <f>L15-Q15</f>
        <v>3189067.3400000003</v>
      </c>
    </row>
    <row r="16" spans="1:18" ht="12.75">
      <c r="A16" s="60"/>
      <c r="B16" s="60"/>
      <c r="C16" s="60"/>
      <c r="D16" s="60"/>
      <c r="E16" s="60"/>
      <c r="F16" s="142"/>
      <c r="G16" s="60"/>
      <c r="H16" s="60"/>
      <c r="I16" s="60"/>
      <c r="J16" s="60"/>
      <c r="K16" s="241"/>
      <c r="L16" s="59"/>
      <c r="M16" s="60"/>
      <c r="N16" s="60"/>
      <c r="O16" s="60"/>
      <c r="P16" s="60"/>
      <c r="Q16" s="92"/>
      <c r="R16" s="41"/>
    </row>
    <row r="17" spans="1:20" ht="12.75">
      <c r="A17" s="60" t="s">
        <v>19</v>
      </c>
      <c r="B17" s="60">
        <f t="shared" si="2"/>
        <v>3595375.24</v>
      </c>
      <c r="C17" s="60">
        <v>1498076.8599999999</v>
      </c>
      <c r="D17" s="60">
        <v>349417.98</v>
      </c>
      <c r="E17" s="60">
        <v>193385.87</v>
      </c>
      <c r="F17" s="142">
        <v>93309.23999999999</v>
      </c>
      <c r="G17" s="60">
        <v>1394217.52</v>
      </c>
      <c r="H17" s="60">
        <v>26520.23</v>
      </c>
      <c r="I17" s="60">
        <v>40447.54</v>
      </c>
      <c r="J17" s="60">
        <v>0</v>
      </c>
      <c r="K17" s="241"/>
      <c r="L17" s="59">
        <f>SUM(M17:Q17)</f>
        <v>780867.27</v>
      </c>
      <c r="M17" s="60">
        <v>434773.96</v>
      </c>
      <c r="N17" s="60">
        <v>176502.71</v>
      </c>
      <c r="O17" s="60">
        <v>95900.09</v>
      </c>
      <c r="P17" s="60">
        <v>6231.69</v>
      </c>
      <c r="Q17" s="92">
        <v>67458.82</v>
      </c>
      <c r="R17" s="41"/>
      <c r="S17" s="16">
        <f>B17-I17-J17</f>
        <v>3554927.7</v>
      </c>
      <c r="T17" s="16">
        <f>L17-Q17</f>
        <v>713408.45</v>
      </c>
    </row>
    <row r="18" spans="1:20" ht="12.75">
      <c r="A18" s="60" t="s">
        <v>20</v>
      </c>
      <c r="B18" s="60">
        <f t="shared" si="2"/>
        <v>25678194.85</v>
      </c>
      <c r="C18" s="60">
        <v>11710833.66</v>
      </c>
      <c r="D18" s="60">
        <v>3029406.94</v>
      </c>
      <c r="E18" s="60">
        <v>1272838.56</v>
      </c>
      <c r="F18" s="142">
        <v>1193733.04</v>
      </c>
      <c r="G18" s="60">
        <v>7751290.14</v>
      </c>
      <c r="H18" s="60">
        <v>273402.89</v>
      </c>
      <c r="I18" s="60">
        <v>446689.62</v>
      </c>
      <c r="J18" s="60">
        <v>0</v>
      </c>
      <c r="K18" s="241"/>
      <c r="L18" s="59">
        <f>SUM(M18:Q18)</f>
        <v>7838671.66</v>
      </c>
      <c r="M18" s="60">
        <v>3158063.06</v>
      </c>
      <c r="N18" s="60">
        <v>2366821.0100000002</v>
      </c>
      <c r="O18" s="60">
        <v>1210961.24</v>
      </c>
      <c r="P18" s="60">
        <v>165802.41</v>
      </c>
      <c r="Q18" s="92">
        <v>937023.94</v>
      </c>
      <c r="R18" s="41"/>
      <c r="S18" s="16">
        <f>B18-I18-J18</f>
        <v>25231505.23</v>
      </c>
      <c r="T18" s="16">
        <f>L18-Q18</f>
        <v>6901647.720000001</v>
      </c>
    </row>
    <row r="19" spans="1:20" ht="12.75">
      <c r="A19" s="60" t="s">
        <v>21</v>
      </c>
      <c r="B19" s="60">
        <f t="shared" si="2"/>
        <v>11424861.059999999</v>
      </c>
      <c r="C19" s="60">
        <v>5508076.319999999</v>
      </c>
      <c r="D19" s="60">
        <v>504963.45999999996</v>
      </c>
      <c r="E19" s="60">
        <v>250369.65</v>
      </c>
      <c r="F19" s="142">
        <v>4579396.06</v>
      </c>
      <c r="G19" s="60">
        <v>502218.99</v>
      </c>
      <c r="H19" s="60">
        <v>0</v>
      </c>
      <c r="I19" s="60">
        <v>79836.58</v>
      </c>
      <c r="J19" s="60">
        <v>0</v>
      </c>
      <c r="K19" s="241"/>
      <c r="L19" s="59">
        <f>SUM(M19:Q19)</f>
        <v>3754132.25</v>
      </c>
      <c r="M19" s="60">
        <v>2476461.9699999997</v>
      </c>
      <c r="N19" s="60">
        <v>636576.0599999999</v>
      </c>
      <c r="O19" s="60">
        <v>566365.4299999999</v>
      </c>
      <c r="P19" s="60">
        <v>26797.95</v>
      </c>
      <c r="Q19" s="92">
        <v>47930.84</v>
      </c>
      <c r="R19" s="41"/>
      <c r="S19" s="16">
        <f>B19-I19-J19</f>
        <v>11345024.479999999</v>
      </c>
      <c r="T19" s="16">
        <f>L19-Q19</f>
        <v>3706201.41</v>
      </c>
    </row>
    <row r="20" spans="1:20" ht="12.75">
      <c r="A20" s="60" t="s">
        <v>22</v>
      </c>
      <c r="B20" s="60">
        <f t="shared" si="2"/>
        <v>25779168.41</v>
      </c>
      <c r="C20" s="60">
        <v>10475705.37</v>
      </c>
      <c r="D20" s="60">
        <v>2719751.3200000003</v>
      </c>
      <c r="E20" s="60">
        <v>2449665.46</v>
      </c>
      <c r="F20" s="142">
        <v>1553613.67</v>
      </c>
      <c r="G20" s="60">
        <v>7523138.44</v>
      </c>
      <c r="H20" s="60">
        <v>150</v>
      </c>
      <c r="I20" s="60">
        <v>1057144.15</v>
      </c>
      <c r="J20" s="60">
        <v>0</v>
      </c>
      <c r="K20" s="241"/>
      <c r="L20" s="59">
        <f>SUM(M20:Q20)</f>
        <v>5330118.83</v>
      </c>
      <c r="M20" s="60">
        <v>3284895.89</v>
      </c>
      <c r="N20" s="60">
        <v>966949.5</v>
      </c>
      <c r="O20" s="60">
        <v>996763</v>
      </c>
      <c r="P20" s="60">
        <v>2104.9700000000003</v>
      </c>
      <c r="Q20" s="92">
        <v>79405.47</v>
      </c>
      <c r="R20" s="41"/>
      <c r="S20" s="16">
        <f>B20-I20-J20</f>
        <v>24722024.26</v>
      </c>
      <c r="T20" s="16">
        <f>L20-Q20</f>
        <v>5250713.36</v>
      </c>
    </row>
    <row r="21" spans="1:20" ht="12.75">
      <c r="A21" s="60" t="s">
        <v>23</v>
      </c>
      <c r="B21" s="60">
        <f t="shared" si="2"/>
        <v>3754944.79</v>
      </c>
      <c r="C21" s="60">
        <v>1493284.3900000001</v>
      </c>
      <c r="D21" s="60">
        <v>392720.97</v>
      </c>
      <c r="E21" s="60">
        <v>187338.35</v>
      </c>
      <c r="F21" s="142">
        <v>91668.84</v>
      </c>
      <c r="G21" s="60">
        <v>1573453.67</v>
      </c>
      <c r="H21" s="60">
        <v>0</v>
      </c>
      <c r="I21" s="60">
        <v>16478.57</v>
      </c>
      <c r="J21" s="60">
        <v>0</v>
      </c>
      <c r="K21" s="241"/>
      <c r="L21" s="59">
        <f>SUM(M21:Q21)</f>
        <v>837193.39</v>
      </c>
      <c r="M21" s="60">
        <v>383066.91</v>
      </c>
      <c r="N21" s="51">
        <v>270018.89</v>
      </c>
      <c r="O21" s="60">
        <v>164541.71</v>
      </c>
      <c r="P21" s="60">
        <v>6385.82</v>
      </c>
      <c r="Q21" s="92">
        <v>13180.06</v>
      </c>
      <c r="R21" s="41"/>
      <c r="S21" s="16">
        <f>B21-I21-J21</f>
        <v>3738466.22</v>
      </c>
      <c r="T21" s="16">
        <f>L21-Q21</f>
        <v>824013.33</v>
      </c>
    </row>
    <row r="22" spans="1:18" ht="12.75">
      <c r="A22" s="60"/>
      <c r="B22" s="60"/>
      <c r="C22" s="60"/>
      <c r="D22" s="60"/>
      <c r="E22" s="60"/>
      <c r="F22" s="142"/>
      <c r="G22" s="60"/>
      <c r="H22" s="60"/>
      <c r="I22" s="60"/>
      <c r="J22" s="60"/>
      <c r="K22" s="241"/>
      <c r="L22" s="59"/>
      <c r="M22" s="60"/>
      <c r="N22" s="60"/>
      <c r="O22" s="60"/>
      <c r="P22" s="60"/>
      <c r="Q22" s="92"/>
      <c r="R22" s="41"/>
    </row>
    <row r="23" spans="1:20" ht="12.75">
      <c r="A23" s="60" t="s">
        <v>24</v>
      </c>
      <c r="B23" s="60">
        <f t="shared" si="2"/>
        <v>34640912</v>
      </c>
      <c r="C23" s="60">
        <v>15086412.150000002</v>
      </c>
      <c r="D23" s="60">
        <v>3875292.5999999996</v>
      </c>
      <c r="E23" s="60">
        <v>1629915.37</v>
      </c>
      <c r="F23" s="142">
        <v>692195.12</v>
      </c>
      <c r="G23" s="60">
        <v>12800820.85</v>
      </c>
      <c r="H23" s="60">
        <v>400711.03</v>
      </c>
      <c r="I23" s="60">
        <v>155554.55</v>
      </c>
      <c r="J23" s="60">
        <v>10.33</v>
      </c>
      <c r="K23" s="241"/>
      <c r="L23" s="59">
        <f>SUM(M23:Q23)</f>
        <v>11243354.870000001</v>
      </c>
      <c r="M23" s="60">
        <v>7179786.55</v>
      </c>
      <c r="N23" s="51">
        <v>1567416.87</v>
      </c>
      <c r="O23" s="60">
        <v>2172010.63</v>
      </c>
      <c r="P23" s="60">
        <v>116806.9</v>
      </c>
      <c r="Q23" s="92">
        <v>207333.92</v>
      </c>
      <c r="R23" s="41"/>
      <c r="S23" s="16">
        <f>B23-I23-J23</f>
        <v>34485347.120000005</v>
      </c>
      <c r="T23" s="16">
        <f>L23-Q23</f>
        <v>11036020.950000001</v>
      </c>
    </row>
    <row r="24" spans="1:20" ht="12.75">
      <c r="A24" s="60" t="s">
        <v>25</v>
      </c>
      <c r="B24" s="60">
        <f t="shared" si="2"/>
        <v>4168507.4499999997</v>
      </c>
      <c r="C24" s="60">
        <v>1602010.41</v>
      </c>
      <c r="D24" s="60">
        <v>489185.56</v>
      </c>
      <c r="E24" s="60">
        <v>108016.89</v>
      </c>
      <c r="F24" s="142">
        <v>186915.37999999998</v>
      </c>
      <c r="G24" s="60">
        <v>1622538.21</v>
      </c>
      <c r="H24" s="60">
        <v>114707.5</v>
      </c>
      <c r="I24" s="60">
        <v>45133.5</v>
      </c>
      <c r="J24" s="60">
        <v>0</v>
      </c>
      <c r="K24" s="241"/>
      <c r="L24" s="59">
        <f>SUM(M24:Q24)</f>
        <v>872139.27</v>
      </c>
      <c r="M24" s="60">
        <v>379970.7</v>
      </c>
      <c r="N24" s="60">
        <v>261129.92</v>
      </c>
      <c r="O24" s="60">
        <v>171020.96</v>
      </c>
      <c r="P24" s="60">
        <v>13788.43</v>
      </c>
      <c r="Q24" s="92">
        <v>46229.26</v>
      </c>
      <c r="R24" s="41"/>
      <c r="S24" s="16">
        <f>B24-I24-J24</f>
        <v>4123373.9499999997</v>
      </c>
      <c r="T24" s="16">
        <f>L24-Q24</f>
        <v>825910.01</v>
      </c>
    </row>
    <row r="25" spans="1:20" ht="12.75">
      <c r="A25" s="60" t="s">
        <v>26</v>
      </c>
      <c r="B25" s="60">
        <f t="shared" si="2"/>
        <v>29288405.52</v>
      </c>
      <c r="C25" s="60">
        <v>10917858.12</v>
      </c>
      <c r="D25" s="60">
        <v>2360230.08</v>
      </c>
      <c r="E25" s="51">
        <v>1122928.72</v>
      </c>
      <c r="F25" s="282">
        <v>14425545.1</v>
      </c>
      <c r="G25" s="60">
        <v>0</v>
      </c>
      <c r="H25" s="60">
        <v>0</v>
      </c>
      <c r="I25" s="60">
        <v>461843.5</v>
      </c>
      <c r="J25" s="60">
        <v>0</v>
      </c>
      <c r="K25" s="241"/>
      <c r="L25" s="59">
        <f>SUM(M25:Q25)</f>
        <v>11341017.739999998</v>
      </c>
      <c r="M25" s="60">
        <v>6583952.68</v>
      </c>
      <c r="N25" s="60">
        <v>2821346.13</v>
      </c>
      <c r="O25" s="60">
        <v>1615127.58</v>
      </c>
      <c r="P25" s="60">
        <v>36755.5</v>
      </c>
      <c r="Q25" s="92">
        <v>283835.85</v>
      </c>
      <c r="R25" s="41"/>
      <c r="S25" s="16">
        <f>B25-I25-J25</f>
        <v>28826562.02</v>
      </c>
      <c r="T25" s="16">
        <f>L25-Q25</f>
        <v>11057181.889999999</v>
      </c>
    </row>
    <row r="26" spans="1:20" ht="12.75">
      <c r="A26" s="60" t="s">
        <v>27</v>
      </c>
      <c r="B26" s="60">
        <f t="shared" si="2"/>
        <v>43285578</v>
      </c>
      <c r="C26" s="60">
        <v>18684443</v>
      </c>
      <c r="D26" s="60">
        <v>1777646</v>
      </c>
      <c r="E26" s="60">
        <v>1349315</v>
      </c>
      <c r="F26" s="142">
        <v>4548770</v>
      </c>
      <c r="G26" s="60">
        <v>16833498</v>
      </c>
      <c r="H26" s="60">
        <v>17705</v>
      </c>
      <c r="I26" s="60">
        <v>74201</v>
      </c>
      <c r="J26" s="60">
        <v>0</v>
      </c>
      <c r="K26" s="241"/>
      <c r="L26" s="59">
        <f>SUM(M26:Q26)</f>
        <v>22543209</v>
      </c>
      <c r="M26" s="60">
        <v>11486093</v>
      </c>
      <c r="N26" s="60">
        <v>6857045</v>
      </c>
      <c r="O26" s="60">
        <v>3286138</v>
      </c>
      <c r="P26" s="60">
        <v>47622</v>
      </c>
      <c r="Q26" s="92">
        <v>866311</v>
      </c>
      <c r="R26" s="41"/>
      <c r="S26" s="16">
        <f>B26-I26-J26</f>
        <v>43211377</v>
      </c>
      <c r="T26" s="16">
        <f>L26-Q26</f>
        <v>21676898</v>
      </c>
    </row>
    <row r="27" spans="1:20" ht="12.75">
      <c r="A27" s="60" t="s">
        <v>28</v>
      </c>
      <c r="B27" s="60">
        <f t="shared" si="2"/>
        <v>2368162.0100000002</v>
      </c>
      <c r="C27" s="60">
        <v>796660.2</v>
      </c>
      <c r="D27" s="60">
        <v>623642.8400000001</v>
      </c>
      <c r="E27" s="60">
        <v>26842.24</v>
      </c>
      <c r="F27" s="142">
        <v>42933</v>
      </c>
      <c r="G27" s="60">
        <v>871921.51</v>
      </c>
      <c r="H27" s="60">
        <v>45.22</v>
      </c>
      <c r="I27" s="60">
        <v>6117</v>
      </c>
      <c r="J27" s="60">
        <v>0</v>
      </c>
      <c r="K27" s="241"/>
      <c r="L27" s="59">
        <f>SUM(M27:Q27)</f>
        <v>645271.76</v>
      </c>
      <c r="M27" s="60">
        <v>240665.48</v>
      </c>
      <c r="N27" s="60">
        <v>263523.25</v>
      </c>
      <c r="O27" s="60">
        <v>138541.78</v>
      </c>
      <c r="P27" s="60">
        <v>1599.39</v>
      </c>
      <c r="Q27" s="92">
        <v>941.86</v>
      </c>
      <c r="R27" s="41"/>
      <c r="S27" s="16">
        <f>B27-I27-J27</f>
        <v>2362045.0100000002</v>
      </c>
      <c r="T27" s="16">
        <f>L27-Q27</f>
        <v>644329.9</v>
      </c>
    </row>
    <row r="28" spans="1:18" ht="12.75">
      <c r="A28" s="60"/>
      <c r="B28" s="60"/>
      <c r="C28" s="60"/>
      <c r="D28" s="60"/>
      <c r="E28" s="60"/>
      <c r="F28" s="142"/>
      <c r="G28" s="60"/>
      <c r="H28" s="60"/>
      <c r="I28" s="60"/>
      <c r="J28" s="60"/>
      <c r="K28" s="241"/>
      <c r="L28" s="59"/>
      <c r="M28" s="60"/>
      <c r="N28" s="60"/>
      <c r="O28" s="60"/>
      <c r="P28" s="60"/>
      <c r="Q28" s="92"/>
      <c r="R28" s="41"/>
    </row>
    <row r="29" spans="1:20" ht="12.75">
      <c r="A29" s="59" t="s">
        <v>148</v>
      </c>
      <c r="B29" s="60">
        <f t="shared" si="2"/>
        <v>121037953.82</v>
      </c>
      <c r="C29" s="60">
        <v>64545416.400000006</v>
      </c>
      <c r="D29" s="60">
        <v>3570031.9899999998</v>
      </c>
      <c r="E29" s="60">
        <v>3035478.42</v>
      </c>
      <c r="F29" s="283">
        <v>9695724.549999999</v>
      </c>
      <c r="G29" s="60">
        <v>12165809.4</v>
      </c>
      <c r="H29" s="60">
        <v>27846432.9</v>
      </c>
      <c r="I29" s="60">
        <v>179060.16</v>
      </c>
      <c r="J29" s="60">
        <v>0</v>
      </c>
      <c r="K29" s="241"/>
      <c r="L29" s="59">
        <f>SUM(M29:Q29)</f>
        <v>34940316.519999996</v>
      </c>
      <c r="M29" s="60">
        <v>24449269.55</v>
      </c>
      <c r="N29" s="60">
        <v>3705899.93</v>
      </c>
      <c r="O29" s="60">
        <v>3168108.87</v>
      </c>
      <c r="P29" s="60">
        <v>2486548.37</v>
      </c>
      <c r="Q29" s="92">
        <v>1130489.8</v>
      </c>
      <c r="R29" s="41"/>
      <c r="S29" s="16">
        <f>B29-I29-J29</f>
        <v>120858893.66</v>
      </c>
      <c r="T29" s="16">
        <f>L29-Q29</f>
        <v>33809826.72</v>
      </c>
    </row>
    <row r="30" spans="1:20" ht="12.75">
      <c r="A30" s="60" t="s">
        <v>29</v>
      </c>
      <c r="B30" s="60">
        <f t="shared" si="2"/>
        <v>114550730.50999999</v>
      </c>
      <c r="C30" s="60">
        <v>58954221.37</v>
      </c>
      <c r="D30" s="60">
        <v>9727415.54</v>
      </c>
      <c r="E30" s="60">
        <v>2092609.0199999998</v>
      </c>
      <c r="F30" s="283">
        <v>0</v>
      </c>
      <c r="G30" s="60">
        <v>0</v>
      </c>
      <c r="H30" s="60">
        <v>43626036.55</v>
      </c>
      <c r="I30" s="60">
        <v>150448.03</v>
      </c>
      <c r="J30" s="60">
        <v>0</v>
      </c>
      <c r="K30" s="241"/>
      <c r="L30" s="59">
        <f>SUM(M30:Q30)</f>
        <v>34292941.21</v>
      </c>
      <c r="M30" s="60">
        <v>18377554.89</v>
      </c>
      <c r="N30" s="60">
        <v>5919942.05</v>
      </c>
      <c r="O30" s="60">
        <v>8929766.31</v>
      </c>
      <c r="P30" s="60">
        <v>1010005.01</v>
      </c>
      <c r="Q30" s="92">
        <v>55672.95</v>
      </c>
      <c r="R30" s="41"/>
      <c r="S30" s="16">
        <f>B30-I30-J30</f>
        <v>114400282.47999999</v>
      </c>
      <c r="T30" s="16">
        <f>L30-Q30</f>
        <v>34237268.26</v>
      </c>
    </row>
    <row r="31" spans="1:20" ht="12.75">
      <c r="A31" s="60" t="s">
        <v>30</v>
      </c>
      <c r="B31" s="60">
        <f t="shared" si="2"/>
        <v>5825654.48</v>
      </c>
      <c r="C31" s="60">
        <v>2660330.75</v>
      </c>
      <c r="D31" s="60">
        <v>362728.88999999996</v>
      </c>
      <c r="E31" s="60">
        <v>241017.81999999998</v>
      </c>
      <c r="F31" s="283">
        <v>465995.77</v>
      </c>
      <c r="G31" s="60">
        <v>2083581.25</v>
      </c>
      <c r="H31" s="60">
        <v>12000</v>
      </c>
      <c r="I31" s="60">
        <v>0</v>
      </c>
      <c r="J31" s="60">
        <v>0</v>
      </c>
      <c r="K31" s="241"/>
      <c r="L31" s="59">
        <f>SUM(M31:Q31)</f>
        <v>1598420.5599999998</v>
      </c>
      <c r="M31" s="60">
        <v>594692.36</v>
      </c>
      <c r="N31" s="60">
        <v>679068.44</v>
      </c>
      <c r="O31" s="60">
        <v>299700.2</v>
      </c>
      <c r="P31" s="60">
        <v>22172.97</v>
      </c>
      <c r="Q31" s="92">
        <v>2786.59</v>
      </c>
      <c r="R31" s="41"/>
      <c r="S31" s="16">
        <f>B31-I31-J31</f>
        <v>5825654.48</v>
      </c>
      <c r="T31" s="16">
        <f>L31-Q31</f>
        <v>1595633.9699999997</v>
      </c>
    </row>
    <row r="32" spans="1:20" ht="12.75">
      <c r="A32" s="60" t="s">
        <v>31</v>
      </c>
      <c r="B32" s="60">
        <f t="shared" si="2"/>
        <v>13940780.35</v>
      </c>
      <c r="C32" s="60">
        <v>6418734.33</v>
      </c>
      <c r="D32" s="60">
        <v>1624214.55</v>
      </c>
      <c r="E32" s="60">
        <v>614642.0599999999</v>
      </c>
      <c r="F32" s="142">
        <v>226313.74</v>
      </c>
      <c r="G32" s="60">
        <v>4834430.61</v>
      </c>
      <c r="H32" s="60">
        <v>0</v>
      </c>
      <c r="I32" s="60">
        <v>222445.06</v>
      </c>
      <c r="J32" s="60">
        <v>0</v>
      </c>
      <c r="K32" s="241"/>
      <c r="L32" s="59">
        <f>SUM(M32:Q32)</f>
        <v>3612232.8199999994</v>
      </c>
      <c r="M32" s="60">
        <v>2161121.26</v>
      </c>
      <c r="N32" s="60">
        <v>451934.46</v>
      </c>
      <c r="O32" s="60">
        <v>966965.3</v>
      </c>
      <c r="P32" s="60">
        <v>32211.8</v>
      </c>
      <c r="Q32" s="60">
        <v>0</v>
      </c>
      <c r="R32" s="60"/>
      <c r="S32" s="16">
        <f>B32-I32-J32</f>
        <v>13718335.29</v>
      </c>
      <c r="T32" s="16">
        <f>L32-Q32</f>
        <v>3612232.8199999994</v>
      </c>
    </row>
    <row r="33" spans="1:20" ht="12.75">
      <c r="A33" s="60" t="s">
        <v>32</v>
      </c>
      <c r="B33" s="60">
        <f t="shared" si="2"/>
        <v>2476513.5</v>
      </c>
      <c r="C33" s="60">
        <v>805377.98</v>
      </c>
      <c r="D33" s="60">
        <v>222756.44</v>
      </c>
      <c r="E33" s="60">
        <v>131748.43</v>
      </c>
      <c r="F33" s="142">
        <v>262896.06</v>
      </c>
      <c r="G33" s="60">
        <v>828003.92</v>
      </c>
      <c r="H33" s="60">
        <v>0</v>
      </c>
      <c r="I33" s="60">
        <v>225730.67</v>
      </c>
      <c r="J33" s="60">
        <v>0</v>
      </c>
      <c r="K33" s="241"/>
      <c r="L33" s="59">
        <f>SUM(M33:Q33)</f>
        <v>1021904.8</v>
      </c>
      <c r="M33" s="60">
        <v>520812.98</v>
      </c>
      <c r="N33" s="60">
        <v>334200.78</v>
      </c>
      <c r="O33" s="60">
        <v>156394</v>
      </c>
      <c r="P33" s="60">
        <v>0</v>
      </c>
      <c r="Q33" s="60">
        <v>10497.04</v>
      </c>
      <c r="R33" s="60"/>
      <c r="S33" s="16">
        <f>B33-I33-J33</f>
        <v>2250782.83</v>
      </c>
      <c r="T33" s="16">
        <f>L33-Q33</f>
        <v>1011407.76</v>
      </c>
    </row>
    <row r="34" spans="1:18" ht="12.75">
      <c r="A34" s="60"/>
      <c r="B34" s="60"/>
      <c r="C34" s="60"/>
      <c r="D34" s="60"/>
      <c r="E34" s="60"/>
      <c r="F34" s="142"/>
      <c r="G34" s="60"/>
      <c r="H34" s="60"/>
      <c r="I34" s="60"/>
      <c r="J34" s="60"/>
      <c r="K34" s="241"/>
      <c r="L34" s="59"/>
      <c r="M34" s="60"/>
      <c r="N34" s="60"/>
      <c r="O34" s="60"/>
      <c r="P34" s="60"/>
      <c r="Q34" s="60"/>
      <c r="R34" s="60"/>
    </row>
    <row r="35" spans="1:20" ht="12.75">
      <c r="A35" s="60" t="s">
        <v>33</v>
      </c>
      <c r="B35" s="60">
        <f t="shared" si="2"/>
        <v>3511344.24</v>
      </c>
      <c r="C35" s="60">
        <v>1336628.84</v>
      </c>
      <c r="D35" s="60">
        <v>476958.95</v>
      </c>
      <c r="E35" s="60">
        <v>167205.64</v>
      </c>
      <c r="F35" s="142">
        <v>610422.6799999999</v>
      </c>
      <c r="G35" s="60">
        <v>904727.37</v>
      </c>
      <c r="H35" s="60">
        <v>0</v>
      </c>
      <c r="I35" s="60">
        <v>15400.760000000002</v>
      </c>
      <c r="J35" s="60">
        <v>0</v>
      </c>
      <c r="K35" s="241"/>
      <c r="L35" s="59">
        <f>SUM(M35:Q35)</f>
        <v>1234835.6</v>
      </c>
      <c r="M35" s="60">
        <v>707305.84</v>
      </c>
      <c r="N35" s="60">
        <v>220594.18</v>
      </c>
      <c r="O35" s="60">
        <v>110456.9</v>
      </c>
      <c r="P35" s="60"/>
      <c r="Q35" s="60">
        <v>196478.68</v>
      </c>
      <c r="R35" s="60"/>
      <c r="S35" s="16">
        <f>B35-I35-J35</f>
        <v>3495943.4800000004</v>
      </c>
      <c r="T35" s="16">
        <f>L35-Q35</f>
        <v>1038356.9200000002</v>
      </c>
    </row>
    <row r="36" spans="1:20" ht="12.75">
      <c r="A36" s="60" t="s">
        <v>34</v>
      </c>
      <c r="B36" s="60">
        <f t="shared" si="2"/>
        <v>19834166.800000004</v>
      </c>
      <c r="C36" s="60">
        <v>8766825.3</v>
      </c>
      <c r="D36" s="60">
        <v>1396932.76</v>
      </c>
      <c r="E36" s="60">
        <v>1281466.79</v>
      </c>
      <c r="F36" s="142">
        <v>753520.9</v>
      </c>
      <c r="G36" s="60">
        <v>5599485.02</v>
      </c>
      <c r="H36" s="60">
        <v>3443.17</v>
      </c>
      <c r="I36" s="60">
        <v>2032492.86</v>
      </c>
      <c r="J36" s="60">
        <v>0</v>
      </c>
      <c r="K36" s="241"/>
      <c r="L36" s="59">
        <f>SUM(M36:Q36)</f>
        <v>10622925.3</v>
      </c>
      <c r="M36" s="60">
        <v>1737035.41</v>
      </c>
      <c r="N36" s="60">
        <v>7244539.66</v>
      </c>
      <c r="O36" s="60">
        <v>1008913.95</v>
      </c>
      <c r="P36" s="60">
        <v>383875.81</v>
      </c>
      <c r="Q36" s="60">
        <v>248560.47</v>
      </c>
      <c r="R36" s="60"/>
      <c r="S36" s="16">
        <f>B36-I36-J36</f>
        <v>17801673.940000005</v>
      </c>
      <c r="T36" s="16">
        <f>L36-Q36</f>
        <v>10374364.83</v>
      </c>
    </row>
    <row r="37" spans="1:20" ht="12.75">
      <c r="A37" s="60" t="s">
        <v>35</v>
      </c>
      <c r="B37" s="60">
        <f t="shared" si="2"/>
        <v>10688635.309999997</v>
      </c>
      <c r="C37" s="60">
        <v>5146578.859999999</v>
      </c>
      <c r="D37" s="51">
        <v>608107.39</v>
      </c>
      <c r="E37" s="60">
        <v>652421.34</v>
      </c>
      <c r="F37" s="142">
        <v>603416.51</v>
      </c>
      <c r="G37" s="60">
        <v>3617948.5</v>
      </c>
      <c r="H37" s="60">
        <v>4510.11</v>
      </c>
      <c r="I37" s="60">
        <v>55652.6</v>
      </c>
      <c r="J37" s="60">
        <v>0</v>
      </c>
      <c r="K37" s="241"/>
      <c r="L37" s="59">
        <f>SUM(M37:Q37)</f>
        <v>2757014.03</v>
      </c>
      <c r="M37" s="60">
        <v>1299368.55</v>
      </c>
      <c r="N37" s="60">
        <v>568428.37</v>
      </c>
      <c r="O37" s="60">
        <v>823361.72</v>
      </c>
      <c r="P37" s="60">
        <v>11204.31</v>
      </c>
      <c r="Q37" s="60">
        <v>54651.08</v>
      </c>
      <c r="R37" s="60"/>
      <c r="S37" s="16">
        <f>B37-I37-J37</f>
        <v>10632982.709999997</v>
      </c>
      <c r="T37" s="16">
        <f>L37-Q37</f>
        <v>2702362.9499999997</v>
      </c>
    </row>
    <row r="38" spans="1:20" ht="12.75">
      <c r="A38" s="55" t="s">
        <v>36</v>
      </c>
      <c r="B38" s="55">
        <f t="shared" si="2"/>
        <v>7106947.68</v>
      </c>
      <c r="C38" s="55">
        <v>2681339.27</v>
      </c>
      <c r="D38" s="55">
        <v>386794.47</v>
      </c>
      <c r="E38" s="55">
        <v>366813.21</v>
      </c>
      <c r="F38" s="284">
        <v>117878.94</v>
      </c>
      <c r="G38" s="55">
        <v>3410893.17</v>
      </c>
      <c r="H38" s="55">
        <v>105377.1</v>
      </c>
      <c r="I38" s="55">
        <v>37851.52</v>
      </c>
      <c r="J38" s="55">
        <v>0</v>
      </c>
      <c r="K38" s="242"/>
      <c r="L38" s="73">
        <f>SUM(M38:Q38)</f>
        <v>935075.1000000001</v>
      </c>
      <c r="M38" s="55">
        <v>604412.17</v>
      </c>
      <c r="N38" s="55">
        <v>123909.25</v>
      </c>
      <c r="O38" s="55">
        <v>181372.75</v>
      </c>
      <c r="P38" s="55">
        <v>506.53</v>
      </c>
      <c r="Q38" s="55">
        <v>24874.4</v>
      </c>
      <c r="R38" s="60"/>
      <c r="S38" s="16">
        <f>B38-I38-J38</f>
        <v>7069096.16</v>
      </c>
      <c r="T38" s="16">
        <f>L38-Q38</f>
        <v>910200.7000000001</v>
      </c>
    </row>
    <row r="39" spans="1:18" ht="12.75">
      <c r="A39" s="60"/>
      <c r="B39" s="60"/>
      <c r="C39" s="60"/>
      <c r="D39" s="60"/>
      <c r="E39" s="60"/>
      <c r="F39" s="142"/>
      <c r="G39" s="60"/>
      <c r="H39" s="60"/>
      <c r="I39" s="60"/>
      <c r="J39" s="60"/>
      <c r="K39" s="60"/>
      <c r="L39" s="60"/>
      <c r="M39" s="60"/>
      <c r="N39" s="60"/>
      <c r="O39" s="51"/>
      <c r="P39" s="60"/>
      <c r="Q39" s="60"/>
      <c r="R39" s="60"/>
    </row>
    <row r="40" spans="1:18" ht="12.75">
      <c r="A40" s="64"/>
      <c r="B40" s="64"/>
      <c r="C40" s="64"/>
      <c r="D40" s="64"/>
      <c r="E40" s="64"/>
      <c r="F40" s="194"/>
      <c r="G40" s="64"/>
      <c r="H40" s="64"/>
      <c r="I40" s="64"/>
      <c r="J40" s="64"/>
      <c r="K40" s="64"/>
      <c r="L40" s="64"/>
      <c r="M40" s="64"/>
      <c r="N40" s="64"/>
      <c r="O40" s="192"/>
      <c r="P40" s="64"/>
      <c r="Q40" s="64"/>
      <c r="R40" s="52"/>
    </row>
    <row r="41" spans="1:18" ht="12.75">
      <c r="A41" s="64"/>
      <c r="B41" s="64"/>
      <c r="C41" s="60"/>
      <c r="D41" s="60"/>
      <c r="E41" s="60"/>
      <c r="F41" s="60"/>
      <c r="G41" s="60"/>
      <c r="H41" s="60"/>
      <c r="I41" s="208"/>
      <c r="J41" s="64"/>
      <c r="K41" s="64"/>
      <c r="L41" s="64"/>
      <c r="M41" s="64"/>
      <c r="N41" s="64"/>
      <c r="O41" s="192"/>
      <c r="P41" s="64"/>
      <c r="Q41" s="64"/>
      <c r="R41" s="52"/>
    </row>
    <row r="42" spans="3:18" ht="12.75">
      <c r="C42" s="20"/>
      <c r="D42" s="20"/>
      <c r="E42" s="20"/>
      <c r="F42" s="209"/>
      <c r="G42" s="20"/>
      <c r="H42" s="20"/>
      <c r="I42" s="20"/>
      <c r="J42" s="20"/>
      <c r="K42" s="20"/>
      <c r="L42" s="20"/>
      <c r="M42" s="20"/>
      <c r="N42" s="20"/>
      <c r="O42" s="19"/>
      <c r="P42" s="20"/>
      <c r="Q42" s="20"/>
      <c r="R42" s="15"/>
    </row>
    <row r="43" spans="3:18" ht="12.75">
      <c r="C43" s="20"/>
      <c r="D43" s="20"/>
      <c r="E43" s="20"/>
      <c r="F43" s="209"/>
      <c r="G43" s="20"/>
      <c r="H43" s="20"/>
      <c r="I43" s="20"/>
      <c r="J43" s="20"/>
      <c r="K43" s="20"/>
      <c r="L43" s="20"/>
      <c r="M43" s="20"/>
      <c r="N43" s="20"/>
      <c r="O43" s="19"/>
      <c r="P43" s="20"/>
      <c r="Q43" s="20"/>
      <c r="R43" s="15"/>
    </row>
    <row r="44" spans="3:18" ht="12.75">
      <c r="C44" s="20"/>
      <c r="D44" s="20"/>
      <c r="E44" s="20"/>
      <c r="F44" s="209"/>
      <c r="G44" s="20"/>
      <c r="H44" s="20"/>
      <c r="I44" s="20"/>
      <c r="J44" s="20"/>
      <c r="K44" s="20"/>
      <c r="L44" s="20"/>
      <c r="M44" s="20"/>
      <c r="N44" s="20"/>
      <c r="O44" s="19"/>
      <c r="P44" s="20"/>
      <c r="Q44" s="20"/>
      <c r="R44" s="15"/>
    </row>
    <row r="45" spans="3:18" ht="12.75">
      <c r="C45" s="20"/>
      <c r="D45" s="20"/>
      <c r="E45" s="20"/>
      <c r="F45" s="209"/>
      <c r="G45" s="20"/>
      <c r="H45" s="20"/>
      <c r="I45" s="20"/>
      <c r="J45" s="20"/>
      <c r="K45" s="20"/>
      <c r="L45" s="20"/>
      <c r="M45" s="20"/>
      <c r="N45" s="20"/>
      <c r="O45" s="19"/>
      <c r="P45" s="20"/>
      <c r="Q45" s="20"/>
      <c r="R45" s="15"/>
    </row>
    <row r="46" spans="3:18" ht="12.75">
      <c r="C46" s="20"/>
      <c r="D46" s="20"/>
      <c r="E46" s="20"/>
      <c r="F46" s="209"/>
      <c r="G46" s="20"/>
      <c r="H46" s="20"/>
      <c r="I46" s="20"/>
      <c r="J46" s="20"/>
      <c r="K46" s="20"/>
      <c r="L46" s="20"/>
      <c r="M46" s="20"/>
      <c r="N46" s="20"/>
      <c r="O46" s="19"/>
      <c r="P46" s="20"/>
      <c r="Q46" s="20"/>
      <c r="R46" s="15"/>
    </row>
    <row r="47" spans="3:18" ht="12.75">
      <c r="C47" s="20"/>
      <c r="D47" s="20"/>
      <c r="E47" s="20"/>
      <c r="F47" s="209"/>
      <c r="G47" s="20"/>
      <c r="H47" s="20"/>
      <c r="I47" s="20"/>
      <c r="J47" s="20"/>
      <c r="K47" s="20"/>
      <c r="L47" s="20"/>
      <c r="M47" s="20"/>
      <c r="N47" s="20"/>
      <c r="O47" s="19"/>
      <c r="P47" s="20"/>
      <c r="Q47" s="20"/>
      <c r="R47" s="15"/>
    </row>
    <row r="48" spans="3:18" ht="12.75">
      <c r="C48" s="20"/>
      <c r="D48" s="20"/>
      <c r="E48" s="20"/>
      <c r="F48" s="209"/>
      <c r="G48" s="20"/>
      <c r="H48" s="20"/>
      <c r="I48" s="20"/>
      <c r="J48" s="20"/>
      <c r="K48" s="20"/>
      <c r="L48" s="20"/>
      <c r="M48" s="20"/>
      <c r="N48" s="20"/>
      <c r="O48" s="19"/>
      <c r="P48" s="20"/>
      <c r="Q48" s="20"/>
      <c r="R48" s="15"/>
    </row>
    <row r="49" spans="3:18" ht="12.75">
      <c r="C49" s="20"/>
      <c r="D49" s="20"/>
      <c r="E49" s="20"/>
      <c r="F49" s="209"/>
      <c r="G49" s="20"/>
      <c r="H49" s="20"/>
      <c r="I49" s="20"/>
      <c r="J49" s="20"/>
      <c r="K49" s="20"/>
      <c r="L49" s="20"/>
      <c r="M49" s="20"/>
      <c r="N49" s="20"/>
      <c r="O49" s="19"/>
      <c r="P49" s="20"/>
      <c r="Q49" s="20"/>
      <c r="R49" s="15"/>
    </row>
    <row r="50" spans="3:18" ht="12.75">
      <c r="C50" s="20"/>
      <c r="D50" s="20"/>
      <c r="E50" s="20"/>
      <c r="F50" s="209"/>
      <c r="G50" s="20"/>
      <c r="H50" s="20"/>
      <c r="I50" s="20"/>
      <c r="J50" s="20"/>
      <c r="K50" s="20"/>
      <c r="L50" s="20"/>
      <c r="M50" s="20"/>
      <c r="N50" s="20"/>
      <c r="O50" s="19"/>
      <c r="P50" s="20"/>
      <c r="Q50" s="20"/>
      <c r="R50" s="15"/>
    </row>
    <row r="51" spans="3:18" ht="12.75">
      <c r="C51" s="20"/>
      <c r="D51" s="20"/>
      <c r="E51" s="20"/>
      <c r="F51" s="209"/>
      <c r="G51" s="20"/>
      <c r="H51" s="20"/>
      <c r="I51" s="20"/>
      <c r="J51" s="20"/>
      <c r="K51" s="20"/>
      <c r="L51" s="20"/>
      <c r="M51" s="20"/>
      <c r="N51" s="20"/>
      <c r="O51" s="19"/>
      <c r="P51" s="20"/>
      <c r="Q51" s="20"/>
      <c r="R51" s="15"/>
    </row>
    <row r="52" spans="3:18" ht="12.75">
      <c r="C52" s="20"/>
      <c r="D52" s="20"/>
      <c r="E52" s="20"/>
      <c r="F52" s="209"/>
      <c r="G52" s="20"/>
      <c r="H52" s="20"/>
      <c r="I52" s="20"/>
      <c r="J52" s="20"/>
      <c r="K52" s="20"/>
      <c r="L52" s="20"/>
      <c r="M52" s="20"/>
      <c r="N52" s="20"/>
      <c r="O52" s="19"/>
      <c r="P52" s="20"/>
      <c r="Q52" s="20"/>
      <c r="R52" s="15"/>
    </row>
    <row r="53" spans="3:18" ht="12.75">
      <c r="C53" s="20"/>
      <c r="D53" s="20"/>
      <c r="E53" s="20"/>
      <c r="F53" s="209"/>
      <c r="G53" s="20"/>
      <c r="H53" s="20"/>
      <c r="I53" s="20"/>
      <c r="J53" s="20"/>
      <c r="K53" s="20"/>
      <c r="L53" s="20"/>
      <c r="M53" s="20"/>
      <c r="N53" s="20"/>
      <c r="O53" s="19"/>
      <c r="P53" s="20"/>
      <c r="Q53" s="20"/>
      <c r="R53" s="15"/>
    </row>
    <row r="54" spans="3:18" ht="12.75">
      <c r="C54" s="20"/>
      <c r="D54" s="20"/>
      <c r="E54" s="20"/>
      <c r="F54" s="209"/>
      <c r="G54" s="20"/>
      <c r="H54" s="20"/>
      <c r="I54" s="20"/>
      <c r="J54" s="20"/>
      <c r="K54" s="20"/>
      <c r="L54" s="20"/>
      <c r="M54" s="20"/>
      <c r="N54" s="20"/>
      <c r="O54" s="19"/>
      <c r="P54" s="20"/>
      <c r="Q54" s="20"/>
      <c r="R54" s="15"/>
    </row>
    <row r="55" spans="3:18" ht="12.75">
      <c r="C55" s="20"/>
      <c r="D55" s="20"/>
      <c r="E55" s="20"/>
      <c r="F55" s="209"/>
      <c r="G55" s="20"/>
      <c r="H55" s="20"/>
      <c r="I55" s="20"/>
      <c r="J55" s="20"/>
      <c r="K55" s="20"/>
      <c r="L55" s="20"/>
      <c r="M55" s="20"/>
      <c r="N55" s="20"/>
      <c r="O55" s="19"/>
      <c r="P55" s="20"/>
      <c r="Q55" s="20"/>
      <c r="R55" s="15"/>
    </row>
    <row r="56" spans="3:18" ht="12.75">
      <c r="C56" s="20"/>
      <c r="D56" s="20"/>
      <c r="E56" s="20"/>
      <c r="F56" s="209"/>
      <c r="G56" s="20"/>
      <c r="H56" s="20"/>
      <c r="I56" s="20"/>
      <c r="J56" s="20"/>
      <c r="K56" s="20"/>
      <c r="L56" s="20"/>
      <c r="M56" s="20"/>
      <c r="N56" s="20"/>
      <c r="O56" s="19"/>
      <c r="P56" s="20"/>
      <c r="Q56" s="20"/>
      <c r="R56" s="15"/>
    </row>
    <row r="57" spans="3:18" ht="12.75">
      <c r="C57" s="20"/>
      <c r="D57" s="20"/>
      <c r="E57" s="20"/>
      <c r="F57" s="209"/>
      <c r="G57" s="20"/>
      <c r="H57" s="20"/>
      <c r="I57" s="20"/>
      <c r="J57" s="20"/>
      <c r="K57" s="20"/>
      <c r="L57" s="20"/>
      <c r="M57" s="20"/>
      <c r="N57" s="20"/>
      <c r="O57" s="19"/>
      <c r="P57" s="20"/>
      <c r="Q57" s="20"/>
      <c r="R57" s="15"/>
    </row>
    <row r="58" spans="3:18" ht="12.75">
      <c r="C58" s="20"/>
      <c r="D58" s="20"/>
      <c r="E58" s="20"/>
      <c r="F58" s="209"/>
      <c r="G58" s="20"/>
      <c r="H58" s="20"/>
      <c r="I58" s="20"/>
      <c r="J58" s="20"/>
      <c r="K58" s="20"/>
      <c r="L58" s="20"/>
      <c r="M58" s="20"/>
      <c r="N58" s="20"/>
      <c r="O58" s="19"/>
      <c r="P58" s="19"/>
      <c r="Q58" s="19"/>
      <c r="R58" s="17"/>
    </row>
    <row r="59" spans="3:18" ht="12.75">
      <c r="C59" s="20"/>
      <c r="D59" s="20"/>
      <c r="E59" s="20"/>
      <c r="F59" s="209"/>
      <c r="G59" s="20"/>
      <c r="H59" s="20"/>
      <c r="I59" s="20"/>
      <c r="J59" s="20"/>
      <c r="K59" s="20"/>
      <c r="L59" s="20"/>
      <c r="M59" s="20"/>
      <c r="N59" s="20"/>
      <c r="O59" s="19"/>
      <c r="P59" s="19"/>
      <c r="Q59" s="19"/>
      <c r="R59" s="17"/>
    </row>
    <row r="60" spans="3:18" ht="12.75">
      <c r="C60" s="20"/>
      <c r="D60" s="20"/>
      <c r="E60" s="20"/>
      <c r="F60" s="209"/>
      <c r="G60" s="20"/>
      <c r="H60" s="20"/>
      <c r="I60" s="20"/>
      <c r="J60" s="20"/>
      <c r="K60" s="20"/>
      <c r="L60" s="20"/>
      <c r="M60" s="20"/>
      <c r="N60" s="20"/>
      <c r="O60" s="19"/>
      <c r="P60" s="19"/>
      <c r="Q60" s="19"/>
      <c r="R60" s="17"/>
    </row>
    <row r="61" spans="3:18" ht="12.75">
      <c r="C61" s="20"/>
      <c r="D61" s="20"/>
      <c r="E61" s="20"/>
      <c r="F61" s="209"/>
      <c r="G61" s="20"/>
      <c r="H61" s="20"/>
      <c r="I61" s="20"/>
      <c r="J61" s="20"/>
      <c r="K61" s="20"/>
      <c r="L61" s="20"/>
      <c r="M61" s="20"/>
      <c r="N61" s="20"/>
      <c r="O61" s="19"/>
      <c r="P61" s="19"/>
      <c r="Q61" s="19"/>
      <c r="R61" s="17"/>
    </row>
    <row r="62" spans="3:18" ht="12.75">
      <c r="C62" s="20"/>
      <c r="D62" s="20"/>
      <c r="E62" s="20"/>
      <c r="F62" s="209"/>
      <c r="G62" s="20"/>
      <c r="H62" s="20"/>
      <c r="I62" s="20"/>
      <c r="J62" s="20"/>
      <c r="K62" s="20"/>
      <c r="L62" s="20"/>
      <c r="M62" s="20"/>
      <c r="N62" s="20"/>
      <c r="O62" s="19"/>
      <c r="P62" s="19"/>
      <c r="Q62" s="19"/>
      <c r="R62" s="17"/>
    </row>
    <row r="63" spans="3:18" ht="12.75">
      <c r="C63" s="20"/>
      <c r="D63" s="20"/>
      <c r="E63" s="20"/>
      <c r="F63" s="209"/>
      <c r="G63" s="20"/>
      <c r="H63" s="20"/>
      <c r="I63" s="20"/>
      <c r="J63" s="20"/>
      <c r="K63" s="20"/>
      <c r="L63" s="20"/>
      <c r="M63" s="20"/>
      <c r="N63" s="20"/>
      <c r="O63" s="19"/>
      <c r="P63" s="19"/>
      <c r="Q63" s="19"/>
      <c r="R63" s="17"/>
    </row>
    <row r="64" spans="3:18" ht="12.75">
      <c r="C64" s="20"/>
      <c r="D64" s="20"/>
      <c r="E64" s="20"/>
      <c r="F64" s="209"/>
      <c r="G64" s="20"/>
      <c r="H64" s="20"/>
      <c r="I64" s="20"/>
      <c r="J64" s="20"/>
      <c r="K64" s="20"/>
      <c r="L64" s="20"/>
      <c r="M64" s="20"/>
      <c r="N64" s="20"/>
      <c r="O64" s="19"/>
      <c r="P64" s="19"/>
      <c r="Q64" s="19"/>
      <c r="R64" s="17"/>
    </row>
    <row r="65" spans="3:18" ht="12.75">
      <c r="C65" s="20"/>
      <c r="D65" s="20"/>
      <c r="E65" s="20"/>
      <c r="F65" s="209"/>
      <c r="G65" s="20"/>
      <c r="H65" s="20"/>
      <c r="I65" s="20"/>
      <c r="J65" s="20"/>
      <c r="K65" s="20"/>
      <c r="L65" s="20"/>
      <c r="M65" s="20"/>
      <c r="N65" s="20"/>
      <c r="O65" s="19"/>
      <c r="P65" s="19"/>
      <c r="Q65" s="19"/>
      <c r="R65" s="17"/>
    </row>
    <row r="66" spans="3:18" ht="12.75">
      <c r="C66" s="20"/>
      <c r="D66" s="20"/>
      <c r="E66" s="20"/>
      <c r="F66" s="209"/>
      <c r="G66" s="20"/>
      <c r="H66" s="20"/>
      <c r="I66" s="20"/>
      <c r="J66" s="20"/>
      <c r="K66" s="20"/>
      <c r="L66" s="20"/>
      <c r="M66" s="20"/>
      <c r="N66" s="20"/>
      <c r="O66" s="19"/>
      <c r="P66" s="19"/>
      <c r="Q66" s="19"/>
      <c r="R66" s="17"/>
    </row>
    <row r="67" spans="3:18" ht="12.75">
      <c r="C67" s="20"/>
      <c r="D67" s="20"/>
      <c r="E67" s="20"/>
      <c r="F67" s="209"/>
      <c r="G67" s="20"/>
      <c r="H67" s="20"/>
      <c r="I67" s="20"/>
      <c r="J67" s="20"/>
      <c r="K67" s="20"/>
      <c r="L67" s="20"/>
      <c r="M67" s="20"/>
      <c r="N67" s="20"/>
      <c r="O67" s="19"/>
      <c r="P67" s="19"/>
      <c r="Q67" s="19"/>
      <c r="R67" s="17"/>
    </row>
    <row r="68" spans="3:18" ht="12.75">
      <c r="C68" s="20"/>
      <c r="D68" s="20"/>
      <c r="E68" s="20"/>
      <c r="F68" s="209"/>
      <c r="G68" s="20"/>
      <c r="H68" s="20"/>
      <c r="I68" s="20"/>
      <c r="J68" s="20"/>
      <c r="K68" s="20"/>
      <c r="L68" s="20"/>
      <c r="M68" s="20"/>
      <c r="N68" s="20"/>
      <c r="O68" s="19"/>
      <c r="P68" s="19"/>
      <c r="Q68" s="19"/>
      <c r="R68" s="17"/>
    </row>
    <row r="69" spans="3:18" ht="12.75">
      <c r="C69" s="20"/>
      <c r="D69" s="20"/>
      <c r="E69" s="20"/>
      <c r="F69" s="209"/>
      <c r="G69" s="20"/>
      <c r="H69" s="20"/>
      <c r="I69" s="20"/>
      <c r="J69" s="20"/>
      <c r="K69" s="20"/>
      <c r="L69" s="20"/>
      <c r="M69" s="20"/>
      <c r="N69" s="20"/>
      <c r="O69" s="19"/>
      <c r="P69" s="19"/>
      <c r="Q69" s="19"/>
      <c r="R69" s="17"/>
    </row>
    <row r="70" spans="3:18" ht="12.75">
      <c r="C70" s="20"/>
      <c r="D70" s="20"/>
      <c r="E70" s="20"/>
      <c r="F70" s="209"/>
      <c r="G70" s="20"/>
      <c r="H70" s="20"/>
      <c r="I70" s="20"/>
      <c r="J70" s="20"/>
      <c r="K70" s="20"/>
      <c r="L70" s="20"/>
      <c r="M70" s="20"/>
      <c r="N70" s="20"/>
      <c r="O70" s="19"/>
      <c r="P70" s="19"/>
      <c r="Q70" s="19"/>
      <c r="R70" s="17"/>
    </row>
    <row r="71" spans="3:18" ht="12.75">
      <c r="C71" s="20"/>
      <c r="D71" s="20"/>
      <c r="E71" s="20"/>
      <c r="F71" s="209"/>
      <c r="G71" s="20"/>
      <c r="H71" s="20"/>
      <c r="I71" s="20"/>
      <c r="J71" s="20"/>
      <c r="K71" s="20"/>
      <c r="L71" s="20"/>
      <c r="M71" s="20"/>
      <c r="N71" s="20"/>
      <c r="O71" s="19"/>
      <c r="P71" s="19"/>
      <c r="Q71" s="19"/>
      <c r="R71" s="17"/>
    </row>
    <row r="72" spans="3:18" ht="12.75">
      <c r="C72" s="20"/>
      <c r="D72" s="20"/>
      <c r="E72" s="20"/>
      <c r="F72" s="209"/>
      <c r="G72" s="20"/>
      <c r="H72" s="20"/>
      <c r="I72" s="20"/>
      <c r="J72" s="20"/>
      <c r="K72" s="20"/>
      <c r="L72" s="20"/>
      <c r="M72" s="20"/>
      <c r="N72" s="20"/>
      <c r="O72" s="19"/>
      <c r="P72" s="19"/>
      <c r="Q72" s="19"/>
      <c r="R72" s="17"/>
    </row>
    <row r="73" spans="3:18" ht="12.75">
      <c r="C73" s="20"/>
      <c r="D73" s="20"/>
      <c r="E73" s="20"/>
      <c r="F73" s="209"/>
      <c r="G73" s="20"/>
      <c r="H73" s="20"/>
      <c r="I73" s="20"/>
      <c r="J73" s="20"/>
      <c r="K73" s="20"/>
      <c r="L73" s="20"/>
      <c r="M73" s="20"/>
      <c r="N73" s="20"/>
      <c r="O73" s="19"/>
      <c r="P73" s="19"/>
      <c r="Q73" s="19"/>
      <c r="R73" s="17"/>
    </row>
    <row r="74" spans="3:18" ht="12.75">
      <c r="C74" s="20"/>
      <c r="D74" s="20"/>
      <c r="E74" s="20"/>
      <c r="F74" s="209"/>
      <c r="G74" s="20"/>
      <c r="H74" s="20"/>
      <c r="I74" s="20"/>
      <c r="J74" s="20"/>
      <c r="K74" s="20"/>
      <c r="L74" s="20"/>
      <c r="M74" s="20"/>
      <c r="N74" s="20"/>
      <c r="O74" s="19"/>
      <c r="P74" s="19"/>
      <c r="Q74" s="19"/>
      <c r="R74" s="17"/>
    </row>
    <row r="75" spans="3:18" ht="12.75">
      <c r="C75" s="20"/>
      <c r="D75" s="20"/>
      <c r="E75" s="20"/>
      <c r="F75" s="209"/>
      <c r="G75" s="20"/>
      <c r="H75" s="20"/>
      <c r="I75" s="20"/>
      <c r="J75" s="20"/>
      <c r="K75" s="20"/>
      <c r="L75" s="20"/>
      <c r="M75" s="20"/>
      <c r="N75" s="20"/>
      <c r="O75" s="19"/>
      <c r="P75" s="19"/>
      <c r="Q75" s="19"/>
      <c r="R75" s="17"/>
    </row>
    <row r="76" spans="3:18" ht="12.75">
      <c r="C76" s="20"/>
      <c r="D76" s="20"/>
      <c r="E76" s="20"/>
      <c r="F76" s="209"/>
      <c r="G76" s="20"/>
      <c r="H76" s="20"/>
      <c r="I76" s="20"/>
      <c r="J76" s="20"/>
      <c r="K76" s="20"/>
      <c r="L76" s="20"/>
      <c r="M76" s="20"/>
      <c r="N76" s="20"/>
      <c r="O76" s="19"/>
      <c r="P76" s="19"/>
      <c r="Q76" s="19"/>
      <c r="R76" s="17"/>
    </row>
    <row r="77" spans="3:18" ht="12.75">
      <c r="C77" s="20"/>
      <c r="D77" s="20"/>
      <c r="E77" s="20"/>
      <c r="F77" s="209"/>
      <c r="G77" s="20"/>
      <c r="H77" s="20"/>
      <c r="I77" s="20"/>
      <c r="J77" s="20"/>
      <c r="K77" s="20"/>
      <c r="L77" s="20"/>
      <c r="M77" s="20"/>
      <c r="N77" s="20"/>
      <c r="O77" s="19"/>
      <c r="P77" s="19"/>
      <c r="Q77" s="19"/>
      <c r="R77" s="17"/>
    </row>
    <row r="78" spans="3:18" ht="12.75">
      <c r="C78" s="20"/>
      <c r="D78" s="20"/>
      <c r="E78" s="20"/>
      <c r="F78" s="209"/>
      <c r="G78" s="20"/>
      <c r="H78" s="20"/>
      <c r="I78" s="20"/>
      <c r="J78" s="20"/>
      <c r="K78" s="20"/>
      <c r="L78" s="20"/>
      <c r="M78" s="20"/>
      <c r="N78" s="20"/>
      <c r="O78" s="19"/>
      <c r="P78" s="19"/>
      <c r="Q78" s="19"/>
      <c r="R78" s="17"/>
    </row>
    <row r="79" spans="3:18" ht="12.75">
      <c r="C79" s="20"/>
      <c r="D79" s="20"/>
      <c r="E79" s="20"/>
      <c r="F79" s="209"/>
      <c r="G79" s="20"/>
      <c r="H79" s="20"/>
      <c r="I79" s="20"/>
      <c r="J79" s="20"/>
      <c r="K79" s="20"/>
      <c r="L79" s="20"/>
      <c r="M79" s="20"/>
      <c r="N79" s="20"/>
      <c r="O79" s="19"/>
      <c r="P79" s="19"/>
      <c r="Q79" s="19"/>
      <c r="R79" s="17"/>
    </row>
    <row r="80" spans="3:18" ht="12.75">
      <c r="C80" s="20"/>
      <c r="D80" s="20"/>
      <c r="E80" s="20"/>
      <c r="F80" s="209"/>
      <c r="G80" s="20"/>
      <c r="H80" s="20"/>
      <c r="I80" s="20"/>
      <c r="J80" s="20"/>
      <c r="K80" s="20"/>
      <c r="L80" s="20"/>
      <c r="M80" s="20"/>
      <c r="N80" s="20"/>
      <c r="O80" s="19"/>
      <c r="P80" s="19"/>
      <c r="Q80" s="19"/>
      <c r="R80" s="17"/>
    </row>
    <row r="81" spans="3:18" ht="12.75">
      <c r="C81" s="20"/>
      <c r="D81" s="20"/>
      <c r="E81" s="20"/>
      <c r="F81" s="209"/>
      <c r="G81" s="20"/>
      <c r="H81" s="20"/>
      <c r="I81" s="20"/>
      <c r="J81" s="20"/>
      <c r="K81" s="20"/>
      <c r="L81" s="20"/>
      <c r="M81" s="20"/>
      <c r="N81" s="20"/>
      <c r="O81" s="19"/>
      <c r="P81" s="19"/>
      <c r="Q81" s="19"/>
      <c r="R81" s="17"/>
    </row>
    <row r="82" spans="3:18" ht="12.75">
      <c r="C82" s="20"/>
      <c r="D82" s="20"/>
      <c r="E82" s="20"/>
      <c r="F82" s="209"/>
      <c r="G82" s="20"/>
      <c r="H82" s="20"/>
      <c r="I82" s="20"/>
      <c r="J82" s="20"/>
      <c r="K82" s="20"/>
      <c r="L82" s="20"/>
      <c r="M82" s="20"/>
      <c r="N82" s="20"/>
      <c r="O82" s="19"/>
      <c r="P82" s="19"/>
      <c r="Q82" s="19"/>
      <c r="R82" s="17"/>
    </row>
    <row r="83" spans="3:18" ht="12.75">
      <c r="C83" s="20"/>
      <c r="D83" s="20"/>
      <c r="E83" s="20"/>
      <c r="F83" s="209"/>
      <c r="G83" s="20"/>
      <c r="H83" s="20"/>
      <c r="I83" s="20"/>
      <c r="J83" s="20"/>
      <c r="K83" s="20"/>
      <c r="L83" s="20"/>
      <c r="M83" s="20"/>
      <c r="N83" s="20"/>
      <c r="O83" s="19"/>
      <c r="P83" s="19"/>
      <c r="Q83" s="19"/>
      <c r="R83" s="17"/>
    </row>
    <row r="84" spans="3:18" ht="12.75">
      <c r="C84" s="20"/>
      <c r="D84" s="20"/>
      <c r="E84" s="20"/>
      <c r="F84" s="209"/>
      <c r="G84" s="20"/>
      <c r="H84" s="20"/>
      <c r="I84" s="20"/>
      <c r="J84" s="20"/>
      <c r="K84" s="20"/>
      <c r="L84" s="20"/>
      <c r="M84" s="20"/>
      <c r="N84" s="20"/>
      <c r="O84" s="19"/>
      <c r="P84" s="19"/>
      <c r="Q84" s="19"/>
      <c r="R84" s="17"/>
    </row>
    <row r="85" spans="3:18" ht="12.75">
      <c r="C85" s="20"/>
      <c r="D85" s="20"/>
      <c r="E85" s="20"/>
      <c r="F85" s="209"/>
      <c r="G85" s="20"/>
      <c r="H85" s="20"/>
      <c r="I85" s="20"/>
      <c r="J85" s="20"/>
      <c r="K85" s="20"/>
      <c r="L85" s="20"/>
      <c r="M85" s="20"/>
      <c r="N85" s="20"/>
      <c r="O85" s="19"/>
      <c r="P85" s="19"/>
      <c r="Q85" s="19"/>
      <c r="R85" s="17"/>
    </row>
    <row r="86" spans="3:18" ht="12.75">
      <c r="C86" s="20"/>
      <c r="D86" s="20"/>
      <c r="E86" s="20"/>
      <c r="F86" s="209"/>
      <c r="G86" s="20"/>
      <c r="H86" s="20"/>
      <c r="I86" s="20"/>
      <c r="J86" s="20"/>
      <c r="K86" s="20"/>
      <c r="L86" s="20"/>
      <c r="M86" s="20"/>
      <c r="N86" s="20"/>
      <c r="O86" s="19"/>
      <c r="P86" s="19"/>
      <c r="Q86" s="19"/>
      <c r="R86" s="17"/>
    </row>
    <row r="87" spans="3:18" ht="12.75">
      <c r="C87" s="20"/>
      <c r="D87" s="20"/>
      <c r="E87" s="20"/>
      <c r="F87" s="209"/>
      <c r="G87" s="20"/>
      <c r="H87" s="20"/>
      <c r="I87" s="20"/>
      <c r="J87" s="20"/>
      <c r="K87" s="20"/>
      <c r="L87" s="20"/>
      <c r="M87" s="20"/>
      <c r="N87" s="20"/>
      <c r="O87" s="19"/>
      <c r="P87" s="19"/>
      <c r="Q87" s="19"/>
      <c r="R87" s="17"/>
    </row>
    <row r="88" spans="3:18" ht="12.75">
      <c r="C88" s="20"/>
      <c r="D88" s="20"/>
      <c r="E88" s="20"/>
      <c r="F88" s="209"/>
      <c r="G88" s="20"/>
      <c r="H88" s="20"/>
      <c r="I88" s="20"/>
      <c r="J88" s="20"/>
      <c r="K88" s="20"/>
      <c r="L88" s="20"/>
      <c r="M88" s="20"/>
      <c r="N88" s="20"/>
      <c r="O88" s="19"/>
      <c r="P88" s="19"/>
      <c r="Q88" s="19"/>
      <c r="R88" s="17"/>
    </row>
    <row r="89" spans="3:18" ht="12.75">
      <c r="C89" s="20"/>
      <c r="D89" s="20"/>
      <c r="E89" s="20"/>
      <c r="F89" s="209"/>
      <c r="G89" s="20"/>
      <c r="H89" s="20"/>
      <c r="I89" s="20"/>
      <c r="J89" s="20"/>
      <c r="K89" s="20"/>
      <c r="L89" s="20"/>
      <c r="M89" s="20"/>
      <c r="N89" s="20"/>
      <c r="O89" s="19"/>
      <c r="P89" s="19"/>
      <c r="Q89" s="19"/>
      <c r="R89" s="17"/>
    </row>
    <row r="90" spans="3:18" ht="12.75">
      <c r="C90" s="20"/>
      <c r="D90" s="20"/>
      <c r="E90" s="20"/>
      <c r="F90" s="209"/>
      <c r="G90" s="20"/>
      <c r="H90" s="20"/>
      <c r="I90" s="20"/>
      <c r="J90" s="20"/>
      <c r="K90" s="20"/>
      <c r="L90" s="20"/>
      <c r="M90" s="20"/>
      <c r="N90" s="20"/>
      <c r="O90" s="19"/>
      <c r="P90" s="19"/>
      <c r="Q90" s="19"/>
      <c r="R90" s="17"/>
    </row>
    <row r="91" spans="3:18" ht="12.75">
      <c r="C91" s="20"/>
      <c r="D91" s="20"/>
      <c r="E91" s="20"/>
      <c r="F91" s="209"/>
      <c r="G91" s="20"/>
      <c r="H91" s="20"/>
      <c r="I91" s="20"/>
      <c r="J91" s="20"/>
      <c r="K91" s="20"/>
      <c r="L91" s="20"/>
      <c r="M91" s="20"/>
      <c r="N91" s="20"/>
      <c r="O91" s="19"/>
      <c r="P91" s="19"/>
      <c r="Q91" s="19"/>
      <c r="R91" s="17"/>
    </row>
    <row r="92" spans="3:18" ht="12.75">
      <c r="C92" s="20"/>
      <c r="D92" s="20"/>
      <c r="E92" s="20"/>
      <c r="F92" s="209"/>
      <c r="G92" s="20"/>
      <c r="H92" s="20"/>
      <c r="I92" s="20"/>
      <c r="J92" s="20"/>
      <c r="K92" s="20"/>
      <c r="L92" s="20"/>
      <c r="M92" s="20"/>
      <c r="N92" s="20"/>
      <c r="O92" s="19"/>
      <c r="P92" s="19"/>
      <c r="Q92" s="19"/>
      <c r="R92" s="17"/>
    </row>
    <row r="93" spans="3:18" ht="12.75">
      <c r="C93" s="20"/>
      <c r="D93" s="20"/>
      <c r="E93" s="20"/>
      <c r="F93" s="209"/>
      <c r="G93" s="20"/>
      <c r="H93" s="20"/>
      <c r="I93" s="20"/>
      <c r="J93" s="20"/>
      <c r="K93" s="20"/>
      <c r="L93" s="20"/>
      <c r="M93" s="20"/>
      <c r="N93" s="20"/>
      <c r="O93" s="19"/>
      <c r="P93" s="19"/>
      <c r="Q93" s="19"/>
      <c r="R93" s="17"/>
    </row>
    <row r="94" spans="3:18" ht="12.75">
      <c r="C94" s="20"/>
      <c r="D94" s="20"/>
      <c r="E94" s="20"/>
      <c r="F94" s="209"/>
      <c r="G94" s="20"/>
      <c r="H94" s="20"/>
      <c r="I94" s="20"/>
      <c r="J94" s="20"/>
      <c r="K94" s="20"/>
      <c r="L94" s="20"/>
      <c r="M94" s="20"/>
      <c r="N94" s="20"/>
      <c r="O94" s="19"/>
      <c r="P94" s="19"/>
      <c r="Q94" s="19"/>
      <c r="R94" s="17"/>
    </row>
    <row r="95" spans="3:18" ht="12.75">
      <c r="C95" s="20"/>
      <c r="D95" s="20"/>
      <c r="E95" s="20"/>
      <c r="F95" s="209"/>
      <c r="G95" s="20"/>
      <c r="H95" s="20"/>
      <c r="I95" s="20"/>
      <c r="J95" s="20"/>
      <c r="K95" s="20"/>
      <c r="L95" s="20"/>
      <c r="M95" s="20"/>
      <c r="N95" s="20"/>
      <c r="O95" s="19"/>
      <c r="P95" s="19"/>
      <c r="Q95" s="19"/>
      <c r="R95" s="17"/>
    </row>
    <row r="96" spans="3:18" ht="12.75">
      <c r="C96" s="20"/>
      <c r="D96" s="20"/>
      <c r="E96" s="20"/>
      <c r="F96" s="209"/>
      <c r="G96" s="20"/>
      <c r="H96" s="20"/>
      <c r="I96" s="20"/>
      <c r="J96" s="20"/>
      <c r="K96" s="20"/>
      <c r="L96" s="20"/>
      <c r="M96" s="20"/>
      <c r="N96" s="20"/>
      <c r="O96" s="19"/>
      <c r="P96" s="19"/>
      <c r="Q96" s="19"/>
      <c r="R96" s="17"/>
    </row>
    <row r="97" spans="3:18" ht="12.75">
      <c r="C97" s="20"/>
      <c r="D97" s="20"/>
      <c r="E97" s="20"/>
      <c r="F97" s="209"/>
      <c r="G97" s="20"/>
      <c r="H97" s="20"/>
      <c r="I97" s="20"/>
      <c r="J97" s="20"/>
      <c r="K97" s="20"/>
      <c r="L97" s="20"/>
      <c r="M97" s="20"/>
      <c r="N97" s="20"/>
      <c r="O97" s="19"/>
      <c r="P97" s="19"/>
      <c r="Q97" s="19"/>
      <c r="R97" s="17"/>
    </row>
    <row r="98" spans="3:18" ht="12.75">
      <c r="C98" s="20"/>
      <c r="D98" s="20"/>
      <c r="E98" s="20"/>
      <c r="F98" s="209"/>
      <c r="G98" s="20"/>
      <c r="H98" s="20"/>
      <c r="I98" s="20"/>
      <c r="J98" s="20"/>
      <c r="K98" s="20"/>
      <c r="L98" s="20"/>
      <c r="M98" s="20"/>
      <c r="N98" s="20"/>
      <c r="O98" s="19"/>
      <c r="P98" s="19"/>
      <c r="Q98" s="19"/>
      <c r="R98" s="17"/>
    </row>
    <row r="99" spans="3:18" ht="12.75">
      <c r="C99" s="20"/>
      <c r="D99" s="20"/>
      <c r="E99" s="20"/>
      <c r="F99" s="209"/>
      <c r="G99" s="20"/>
      <c r="H99" s="20"/>
      <c r="I99" s="20"/>
      <c r="J99" s="20"/>
      <c r="K99" s="20"/>
      <c r="L99" s="20"/>
      <c r="M99" s="20"/>
      <c r="N99" s="20"/>
      <c r="O99" s="19"/>
      <c r="P99" s="19"/>
      <c r="Q99" s="19"/>
      <c r="R99" s="17"/>
    </row>
    <row r="100" spans="3:18" ht="12.75">
      <c r="C100" s="20"/>
      <c r="D100" s="20"/>
      <c r="E100" s="20"/>
      <c r="F100" s="209"/>
      <c r="G100" s="20"/>
      <c r="H100" s="20"/>
      <c r="I100" s="20"/>
      <c r="J100" s="20"/>
      <c r="K100" s="20"/>
      <c r="L100" s="20"/>
      <c r="M100" s="20"/>
      <c r="N100" s="20"/>
      <c r="O100" s="19"/>
      <c r="P100" s="19"/>
      <c r="Q100" s="19"/>
      <c r="R100" s="17"/>
    </row>
    <row r="101" spans="3:18" ht="12.75">
      <c r="C101" s="20"/>
      <c r="D101" s="20"/>
      <c r="E101" s="20"/>
      <c r="F101" s="209"/>
      <c r="G101" s="20"/>
      <c r="H101" s="20"/>
      <c r="I101" s="20"/>
      <c r="J101" s="20"/>
      <c r="K101" s="20"/>
      <c r="L101" s="20"/>
      <c r="M101" s="20"/>
      <c r="N101" s="20"/>
      <c r="O101" s="19"/>
      <c r="P101" s="19"/>
      <c r="Q101" s="19"/>
      <c r="R101" s="17"/>
    </row>
    <row r="102" spans="3:18" ht="12.75">
      <c r="C102" s="20"/>
      <c r="D102" s="20"/>
      <c r="E102" s="20"/>
      <c r="F102" s="209"/>
      <c r="G102" s="20"/>
      <c r="H102" s="20"/>
      <c r="I102" s="20"/>
      <c r="J102" s="20"/>
      <c r="K102" s="20"/>
      <c r="L102" s="20"/>
      <c r="M102" s="20"/>
      <c r="N102" s="20"/>
      <c r="O102" s="19"/>
      <c r="P102" s="19"/>
      <c r="Q102" s="19"/>
      <c r="R102" s="17"/>
    </row>
    <row r="103" spans="3:18" ht="12.75">
      <c r="C103" s="20"/>
      <c r="D103" s="20"/>
      <c r="E103" s="20"/>
      <c r="F103" s="209"/>
      <c r="G103" s="20"/>
      <c r="H103" s="20"/>
      <c r="I103" s="20"/>
      <c r="J103" s="20"/>
      <c r="K103" s="20"/>
      <c r="L103" s="20"/>
      <c r="M103" s="20"/>
      <c r="N103" s="20"/>
      <c r="O103" s="19"/>
      <c r="P103" s="19"/>
      <c r="Q103" s="19"/>
      <c r="R103" s="17"/>
    </row>
    <row r="104" spans="3:18" ht="12.75">
      <c r="C104" s="20"/>
      <c r="D104" s="20"/>
      <c r="E104" s="20"/>
      <c r="F104" s="209"/>
      <c r="G104" s="20"/>
      <c r="H104" s="20"/>
      <c r="I104" s="20"/>
      <c r="J104" s="20"/>
      <c r="K104" s="20"/>
      <c r="L104" s="20"/>
      <c r="M104" s="20"/>
      <c r="N104" s="20"/>
      <c r="O104" s="19"/>
      <c r="P104" s="19"/>
      <c r="Q104" s="19"/>
      <c r="R104" s="17"/>
    </row>
    <row r="105" spans="3:18" ht="12.75">
      <c r="C105" s="20"/>
      <c r="D105" s="20"/>
      <c r="E105" s="20"/>
      <c r="F105" s="209"/>
      <c r="G105" s="20"/>
      <c r="H105" s="20"/>
      <c r="I105" s="20"/>
      <c r="J105" s="20"/>
      <c r="K105" s="20"/>
      <c r="L105" s="20"/>
      <c r="M105" s="20"/>
      <c r="N105" s="20"/>
      <c r="O105" s="19"/>
      <c r="P105" s="19"/>
      <c r="Q105" s="19"/>
      <c r="R105" s="17"/>
    </row>
    <row r="106" spans="3:18" ht="12.75">
      <c r="C106" s="20"/>
      <c r="D106" s="20"/>
      <c r="E106" s="20"/>
      <c r="F106" s="209"/>
      <c r="G106" s="20"/>
      <c r="H106" s="20"/>
      <c r="I106" s="20"/>
      <c r="J106" s="20"/>
      <c r="K106" s="20"/>
      <c r="L106" s="20"/>
      <c r="M106" s="20"/>
      <c r="N106" s="20"/>
      <c r="O106" s="19"/>
      <c r="P106" s="19"/>
      <c r="Q106" s="19"/>
      <c r="R106" s="17"/>
    </row>
    <row r="107" spans="3:18" ht="12.75">
      <c r="C107" s="20"/>
      <c r="D107" s="20"/>
      <c r="E107" s="20"/>
      <c r="F107" s="209"/>
      <c r="G107" s="20"/>
      <c r="H107" s="20"/>
      <c r="I107" s="20"/>
      <c r="J107" s="20"/>
      <c r="K107" s="20"/>
      <c r="L107" s="20"/>
      <c r="M107" s="20"/>
      <c r="N107" s="20"/>
      <c r="O107" s="19"/>
      <c r="P107" s="19"/>
      <c r="Q107" s="19"/>
      <c r="R107" s="17"/>
    </row>
    <row r="108" spans="3:18" ht="12.75">
      <c r="C108" s="20"/>
      <c r="D108" s="20"/>
      <c r="E108" s="20"/>
      <c r="F108" s="209"/>
      <c r="G108" s="20"/>
      <c r="H108" s="20"/>
      <c r="I108" s="20"/>
      <c r="J108" s="20"/>
      <c r="K108" s="20"/>
      <c r="L108" s="20"/>
      <c r="M108" s="20"/>
      <c r="N108" s="20"/>
      <c r="O108" s="19"/>
      <c r="P108" s="19"/>
      <c r="Q108" s="19"/>
      <c r="R108" s="17"/>
    </row>
    <row r="109" spans="3:18" ht="12.75">
      <c r="C109" s="20"/>
      <c r="D109" s="20"/>
      <c r="E109" s="20"/>
      <c r="F109" s="209"/>
      <c r="G109" s="20"/>
      <c r="H109" s="20"/>
      <c r="I109" s="20"/>
      <c r="J109" s="20"/>
      <c r="K109" s="20"/>
      <c r="L109" s="20"/>
      <c r="M109" s="20"/>
      <c r="N109" s="20"/>
      <c r="O109" s="19"/>
      <c r="P109" s="19"/>
      <c r="Q109" s="19"/>
      <c r="R109" s="17"/>
    </row>
    <row r="110" spans="3:18" ht="12.75">
      <c r="C110" s="20"/>
      <c r="D110" s="20"/>
      <c r="E110" s="20"/>
      <c r="F110" s="209"/>
      <c r="G110" s="20"/>
      <c r="H110" s="20"/>
      <c r="I110" s="20"/>
      <c r="J110" s="20"/>
      <c r="K110" s="20"/>
      <c r="L110" s="20"/>
      <c r="M110" s="20"/>
      <c r="N110" s="20"/>
      <c r="O110" s="19"/>
      <c r="P110" s="19"/>
      <c r="Q110" s="19"/>
      <c r="R110" s="17"/>
    </row>
    <row r="111" spans="3:18" ht="12.75">
      <c r="C111" s="20"/>
      <c r="D111" s="20"/>
      <c r="E111" s="20"/>
      <c r="F111" s="209"/>
      <c r="G111" s="20"/>
      <c r="H111" s="20"/>
      <c r="I111" s="20"/>
      <c r="J111" s="20"/>
      <c r="K111" s="20"/>
      <c r="L111" s="20"/>
      <c r="M111" s="20"/>
      <c r="N111" s="20"/>
      <c r="O111" s="19"/>
      <c r="P111" s="19"/>
      <c r="Q111" s="19"/>
      <c r="R111" s="17"/>
    </row>
    <row r="112" spans="3:18" ht="12.75">
      <c r="C112" s="20"/>
      <c r="D112" s="20"/>
      <c r="E112" s="20"/>
      <c r="F112" s="209"/>
      <c r="G112" s="20"/>
      <c r="H112" s="20"/>
      <c r="I112" s="20"/>
      <c r="J112" s="20"/>
      <c r="K112" s="20"/>
      <c r="L112" s="20"/>
      <c r="M112" s="20"/>
      <c r="N112" s="20"/>
      <c r="O112" s="19"/>
      <c r="P112" s="19"/>
      <c r="Q112" s="19"/>
      <c r="R112" s="17"/>
    </row>
    <row r="113" spans="3:18" ht="12.75">
      <c r="C113" s="20"/>
      <c r="D113" s="20"/>
      <c r="E113" s="20"/>
      <c r="F113" s="209"/>
      <c r="G113" s="20"/>
      <c r="H113" s="20"/>
      <c r="I113" s="20"/>
      <c r="J113" s="20"/>
      <c r="K113" s="20"/>
      <c r="L113" s="20"/>
      <c r="M113" s="20"/>
      <c r="N113" s="20"/>
      <c r="O113" s="19"/>
      <c r="P113" s="19"/>
      <c r="Q113" s="19"/>
      <c r="R113" s="17"/>
    </row>
    <row r="114" spans="3:18" ht="12.75">
      <c r="C114" s="20"/>
      <c r="D114" s="20"/>
      <c r="E114" s="20"/>
      <c r="F114" s="209"/>
      <c r="G114" s="20"/>
      <c r="H114" s="20"/>
      <c r="I114" s="20"/>
      <c r="J114" s="20"/>
      <c r="K114" s="20"/>
      <c r="L114" s="20"/>
      <c r="M114" s="20"/>
      <c r="N114" s="20"/>
      <c r="O114" s="19"/>
      <c r="P114" s="19"/>
      <c r="Q114" s="19"/>
      <c r="R114" s="17"/>
    </row>
    <row r="115" spans="3:18" ht="12.75">
      <c r="C115" s="20"/>
      <c r="D115" s="20"/>
      <c r="E115" s="20"/>
      <c r="F115" s="209"/>
      <c r="G115" s="20"/>
      <c r="H115" s="20"/>
      <c r="I115" s="20"/>
      <c r="J115" s="20"/>
      <c r="K115" s="20"/>
      <c r="L115" s="20"/>
      <c r="M115" s="20"/>
      <c r="N115" s="20"/>
      <c r="O115" s="19"/>
      <c r="P115" s="19"/>
      <c r="Q115" s="19"/>
      <c r="R115" s="17"/>
    </row>
    <row r="116" spans="3:18" ht="12.75">
      <c r="C116" s="20"/>
      <c r="D116" s="20"/>
      <c r="E116" s="20"/>
      <c r="F116" s="209"/>
      <c r="G116" s="20"/>
      <c r="H116" s="20"/>
      <c r="I116" s="20"/>
      <c r="J116" s="20"/>
      <c r="K116" s="20"/>
      <c r="L116" s="20"/>
      <c r="M116" s="20"/>
      <c r="N116" s="20"/>
      <c r="O116" s="19"/>
      <c r="P116" s="19"/>
      <c r="Q116" s="19"/>
      <c r="R116" s="17"/>
    </row>
    <row r="117" spans="3:18" ht="12.75">
      <c r="C117" s="20"/>
      <c r="D117" s="20"/>
      <c r="E117" s="20"/>
      <c r="F117" s="209"/>
      <c r="G117" s="20"/>
      <c r="H117" s="20"/>
      <c r="I117" s="20"/>
      <c r="J117" s="20"/>
      <c r="K117" s="20"/>
      <c r="L117" s="20"/>
      <c r="M117" s="20"/>
      <c r="N117" s="20"/>
      <c r="O117" s="19"/>
      <c r="P117" s="19"/>
      <c r="Q117" s="19"/>
      <c r="R117" s="17"/>
    </row>
    <row r="118" spans="3:18" ht="12.75">
      <c r="C118" s="20"/>
      <c r="D118" s="20"/>
      <c r="E118" s="20"/>
      <c r="F118" s="209"/>
      <c r="G118" s="20"/>
      <c r="H118" s="20"/>
      <c r="I118" s="20"/>
      <c r="J118" s="20"/>
      <c r="K118" s="20"/>
      <c r="L118" s="20"/>
      <c r="M118" s="20"/>
      <c r="N118" s="20"/>
      <c r="O118" s="19"/>
      <c r="P118" s="19"/>
      <c r="Q118" s="19"/>
      <c r="R118" s="17"/>
    </row>
    <row r="119" spans="3:18" ht="12.75">
      <c r="C119" s="20"/>
      <c r="D119" s="20"/>
      <c r="E119" s="20"/>
      <c r="F119" s="209"/>
      <c r="G119" s="20"/>
      <c r="H119" s="20"/>
      <c r="I119" s="20"/>
      <c r="J119" s="20"/>
      <c r="K119" s="20"/>
      <c r="L119" s="20"/>
      <c r="M119" s="20"/>
      <c r="N119" s="20"/>
      <c r="O119" s="19"/>
      <c r="P119" s="19"/>
      <c r="Q119" s="19"/>
      <c r="R119" s="17"/>
    </row>
    <row r="120" spans="3:18" ht="12.75">
      <c r="C120" s="20"/>
      <c r="D120" s="20"/>
      <c r="E120" s="20"/>
      <c r="F120" s="209"/>
      <c r="G120" s="20"/>
      <c r="H120" s="20"/>
      <c r="I120" s="20"/>
      <c r="J120" s="20"/>
      <c r="K120" s="20"/>
      <c r="L120" s="20"/>
      <c r="M120" s="20"/>
      <c r="N120" s="20"/>
      <c r="O120" s="19"/>
      <c r="P120" s="19"/>
      <c r="Q120" s="19"/>
      <c r="R120" s="17"/>
    </row>
    <row r="121" spans="3:18" ht="12.75">
      <c r="C121" s="20"/>
      <c r="D121" s="20"/>
      <c r="E121" s="20"/>
      <c r="F121" s="209"/>
      <c r="G121" s="20"/>
      <c r="H121" s="20"/>
      <c r="I121" s="20"/>
      <c r="J121" s="20"/>
      <c r="K121" s="20"/>
      <c r="L121" s="20"/>
      <c r="M121" s="20"/>
      <c r="N121" s="20"/>
      <c r="O121" s="19"/>
      <c r="P121" s="19"/>
      <c r="Q121" s="19"/>
      <c r="R121" s="17"/>
    </row>
    <row r="122" spans="3:18" ht="12.75">
      <c r="C122" s="20"/>
      <c r="D122" s="20"/>
      <c r="E122" s="20"/>
      <c r="F122" s="209"/>
      <c r="G122" s="20"/>
      <c r="H122" s="20"/>
      <c r="I122" s="20"/>
      <c r="J122" s="20"/>
      <c r="K122" s="20"/>
      <c r="L122" s="20"/>
      <c r="M122" s="20"/>
      <c r="N122" s="20"/>
      <c r="O122" s="19"/>
      <c r="P122" s="19"/>
      <c r="Q122" s="19"/>
      <c r="R122" s="17"/>
    </row>
    <row r="123" spans="3:18" ht="12.75">
      <c r="C123" s="20"/>
      <c r="D123" s="20"/>
      <c r="E123" s="20"/>
      <c r="F123" s="209"/>
      <c r="G123" s="20"/>
      <c r="H123" s="20"/>
      <c r="I123" s="20"/>
      <c r="J123" s="20"/>
      <c r="K123" s="20"/>
      <c r="L123" s="20"/>
      <c r="M123" s="20"/>
      <c r="N123" s="20"/>
      <c r="O123" s="19"/>
      <c r="P123" s="19"/>
      <c r="Q123" s="19"/>
      <c r="R123" s="17"/>
    </row>
    <row r="124" spans="3:18" ht="12.75">
      <c r="C124" s="20"/>
      <c r="D124" s="20"/>
      <c r="E124" s="20"/>
      <c r="F124" s="209"/>
      <c r="G124" s="20"/>
      <c r="H124" s="20"/>
      <c r="I124" s="20"/>
      <c r="J124" s="20"/>
      <c r="K124" s="20"/>
      <c r="L124" s="20"/>
      <c r="M124" s="20"/>
      <c r="N124" s="20"/>
      <c r="O124" s="19"/>
      <c r="P124" s="19"/>
      <c r="Q124" s="19"/>
      <c r="R124" s="17"/>
    </row>
    <row r="125" spans="3:18" ht="12.75">
      <c r="C125" s="20"/>
      <c r="D125" s="20"/>
      <c r="E125" s="20"/>
      <c r="F125" s="209"/>
      <c r="G125" s="20"/>
      <c r="H125" s="20"/>
      <c r="I125" s="20"/>
      <c r="J125" s="20"/>
      <c r="K125" s="20"/>
      <c r="L125" s="20"/>
      <c r="M125" s="20"/>
      <c r="N125" s="20"/>
      <c r="O125" s="19"/>
      <c r="P125" s="19"/>
      <c r="Q125" s="19"/>
      <c r="R125" s="17"/>
    </row>
    <row r="126" spans="3:18" ht="12.75">
      <c r="C126" s="20"/>
      <c r="D126" s="20"/>
      <c r="E126" s="20"/>
      <c r="F126" s="209"/>
      <c r="G126" s="20"/>
      <c r="H126" s="20"/>
      <c r="I126" s="20"/>
      <c r="J126" s="20"/>
      <c r="K126" s="20"/>
      <c r="L126" s="20"/>
      <c r="M126" s="20"/>
      <c r="N126" s="20"/>
      <c r="O126" s="19"/>
      <c r="P126" s="19"/>
      <c r="Q126" s="19"/>
      <c r="R126" s="17"/>
    </row>
    <row r="127" spans="3:18" ht="12.75">
      <c r="C127" s="20"/>
      <c r="D127" s="20"/>
      <c r="E127" s="20"/>
      <c r="F127" s="209"/>
      <c r="G127" s="20"/>
      <c r="H127" s="20"/>
      <c r="I127" s="20"/>
      <c r="J127" s="20"/>
      <c r="K127" s="20"/>
      <c r="L127" s="20"/>
      <c r="M127" s="20"/>
      <c r="N127" s="20"/>
      <c r="O127" s="19"/>
      <c r="P127" s="19"/>
      <c r="Q127" s="19"/>
      <c r="R127" s="17"/>
    </row>
    <row r="128" spans="3:18" ht="12.75">
      <c r="C128" s="20"/>
      <c r="D128" s="20"/>
      <c r="E128" s="20"/>
      <c r="F128" s="209"/>
      <c r="G128" s="20"/>
      <c r="H128" s="20"/>
      <c r="I128" s="20"/>
      <c r="J128" s="20"/>
      <c r="K128" s="20"/>
      <c r="L128" s="20"/>
      <c r="M128" s="20"/>
      <c r="N128" s="20"/>
      <c r="O128" s="19"/>
      <c r="P128" s="19"/>
      <c r="Q128" s="19"/>
      <c r="R128" s="17"/>
    </row>
    <row r="129" spans="3:18" ht="12.75">
      <c r="C129" s="20"/>
      <c r="D129" s="20"/>
      <c r="E129" s="20"/>
      <c r="F129" s="209"/>
      <c r="G129" s="20"/>
      <c r="H129" s="20"/>
      <c r="I129" s="20"/>
      <c r="J129" s="20"/>
      <c r="K129" s="20"/>
      <c r="L129" s="20"/>
      <c r="M129" s="20"/>
      <c r="N129" s="20"/>
      <c r="O129" s="19"/>
      <c r="P129" s="19"/>
      <c r="Q129" s="19"/>
      <c r="R129" s="17"/>
    </row>
    <row r="130" spans="3:18" ht="12.75">
      <c r="C130" s="20"/>
      <c r="D130" s="20"/>
      <c r="E130" s="20"/>
      <c r="F130" s="209"/>
      <c r="G130" s="20"/>
      <c r="H130" s="20"/>
      <c r="I130" s="20"/>
      <c r="J130" s="20"/>
      <c r="K130" s="20"/>
      <c r="L130" s="20"/>
      <c r="M130" s="20"/>
      <c r="N130" s="20"/>
      <c r="O130" s="19"/>
      <c r="P130" s="19"/>
      <c r="Q130" s="19"/>
      <c r="R130" s="17"/>
    </row>
    <row r="131" spans="3:18" ht="12.75">
      <c r="C131" s="20"/>
      <c r="D131" s="20"/>
      <c r="E131" s="20"/>
      <c r="F131" s="209"/>
      <c r="G131" s="20"/>
      <c r="H131" s="20"/>
      <c r="I131" s="20"/>
      <c r="J131" s="20"/>
      <c r="K131" s="20"/>
      <c r="L131" s="20"/>
      <c r="M131" s="20"/>
      <c r="N131" s="20"/>
      <c r="O131" s="19"/>
      <c r="P131" s="19"/>
      <c r="Q131" s="19"/>
      <c r="R131" s="17"/>
    </row>
    <row r="132" spans="3:18" ht="12.75">
      <c r="C132" s="20"/>
      <c r="D132" s="20"/>
      <c r="E132" s="20"/>
      <c r="F132" s="209"/>
      <c r="G132" s="20"/>
      <c r="H132" s="20"/>
      <c r="I132" s="20"/>
      <c r="J132" s="20"/>
      <c r="K132" s="20"/>
      <c r="L132" s="20"/>
      <c r="M132" s="20"/>
      <c r="N132" s="20"/>
      <c r="O132" s="19"/>
      <c r="P132" s="19"/>
      <c r="Q132" s="19"/>
      <c r="R132" s="17"/>
    </row>
    <row r="133" spans="3:18" ht="12.75">
      <c r="C133" s="20"/>
      <c r="D133" s="20"/>
      <c r="E133" s="20"/>
      <c r="F133" s="209"/>
      <c r="G133" s="20"/>
      <c r="H133" s="20"/>
      <c r="I133" s="20"/>
      <c r="J133" s="20"/>
      <c r="K133" s="20"/>
      <c r="L133" s="20"/>
      <c r="M133" s="20"/>
      <c r="N133" s="20"/>
      <c r="O133" s="19"/>
      <c r="P133" s="19"/>
      <c r="Q133" s="19"/>
      <c r="R133" s="17"/>
    </row>
    <row r="134" spans="3:18" ht="12.75">
      <c r="C134" s="20"/>
      <c r="D134" s="20"/>
      <c r="E134" s="20"/>
      <c r="F134" s="209"/>
      <c r="G134" s="20"/>
      <c r="H134" s="20"/>
      <c r="I134" s="20"/>
      <c r="J134" s="20"/>
      <c r="K134" s="20"/>
      <c r="L134" s="20"/>
      <c r="M134" s="20"/>
      <c r="N134" s="20"/>
      <c r="O134" s="19"/>
      <c r="P134" s="19"/>
      <c r="Q134" s="19"/>
      <c r="R134" s="17"/>
    </row>
    <row r="135" spans="3:18" ht="12.75">
      <c r="C135" s="20"/>
      <c r="D135" s="20"/>
      <c r="E135" s="20"/>
      <c r="F135" s="209"/>
      <c r="G135" s="20"/>
      <c r="H135" s="20"/>
      <c r="I135" s="20"/>
      <c r="J135" s="20"/>
      <c r="K135" s="20"/>
      <c r="L135" s="20"/>
      <c r="M135" s="20"/>
      <c r="N135" s="20"/>
      <c r="O135" s="19"/>
      <c r="P135" s="19"/>
      <c r="Q135" s="19"/>
      <c r="R135" s="17"/>
    </row>
    <row r="136" spans="3:18" ht="12.75">
      <c r="C136" s="20"/>
      <c r="D136" s="20"/>
      <c r="E136" s="20"/>
      <c r="F136" s="209"/>
      <c r="G136" s="20"/>
      <c r="H136" s="20"/>
      <c r="I136" s="20"/>
      <c r="J136" s="20"/>
      <c r="K136" s="20"/>
      <c r="L136" s="20"/>
      <c r="M136" s="20"/>
      <c r="N136" s="20"/>
      <c r="O136" s="19"/>
      <c r="P136" s="19"/>
      <c r="Q136" s="19"/>
      <c r="R136" s="17"/>
    </row>
    <row r="137" spans="3:18" ht="12.75">
      <c r="C137" s="20"/>
      <c r="D137" s="20"/>
      <c r="E137" s="20"/>
      <c r="F137" s="209"/>
      <c r="G137" s="20"/>
      <c r="H137" s="20"/>
      <c r="I137" s="20"/>
      <c r="J137" s="20"/>
      <c r="K137" s="20"/>
      <c r="L137" s="20"/>
      <c r="M137" s="20"/>
      <c r="N137" s="20"/>
      <c r="O137" s="19"/>
      <c r="P137" s="19"/>
      <c r="Q137" s="19"/>
      <c r="R137" s="17"/>
    </row>
    <row r="138" spans="3:18" ht="12.75">
      <c r="C138" s="20"/>
      <c r="D138" s="20"/>
      <c r="E138" s="20"/>
      <c r="F138" s="209"/>
      <c r="G138" s="20"/>
      <c r="H138" s="20"/>
      <c r="I138" s="20"/>
      <c r="J138" s="20"/>
      <c r="K138" s="20"/>
      <c r="L138" s="20"/>
      <c r="M138" s="20"/>
      <c r="N138" s="20"/>
      <c r="O138" s="19"/>
      <c r="P138" s="19"/>
      <c r="Q138" s="19"/>
      <c r="R138" s="17"/>
    </row>
    <row r="139" spans="3:18" ht="12.75">
      <c r="C139" s="20"/>
      <c r="D139" s="20"/>
      <c r="E139" s="20"/>
      <c r="F139" s="209"/>
      <c r="G139" s="20"/>
      <c r="H139" s="20"/>
      <c r="I139" s="20"/>
      <c r="J139" s="20"/>
      <c r="K139" s="20"/>
      <c r="L139" s="20"/>
      <c r="M139" s="20"/>
      <c r="N139" s="20"/>
      <c r="O139" s="19"/>
      <c r="P139" s="19"/>
      <c r="Q139" s="19"/>
      <c r="R139" s="17"/>
    </row>
    <row r="140" spans="3:18" ht="12.75">
      <c r="C140" s="20"/>
      <c r="D140" s="20"/>
      <c r="E140" s="20"/>
      <c r="F140" s="209"/>
      <c r="G140" s="20"/>
      <c r="H140" s="20"/>
      <c r="I140" s="20"/>
      <c r="J140" s="20"/>
      <c r="K140" s="20"/>
      <c r="L140" s="20"/>
      <c r="M140" s="20"/>
      <c r="N140" s="20"/>
      <c r="O140" s="19"/>
      <c r="P140" s="19"/>
      <c r="Q140" s="19"/>
      <c r="R140" s="17"/>
    </row>
    <row r="141" spans="3:18" ht="12.75">
      <c r="C141" s="20"/>
      <c r="D141" s="20"/>
      <c r="E141" s="20"/>
      <c r="F141" s="209"/>
      <c r="G141" s="20"/>
      <c r="H141" s="20"/>
      <c r="I141" s="20"/>
      <c r="J141" s="20"/>
      <c r="K141" s="20"/>
      <c r="L141" s="20"/>
      <c r="M141" s="20"/>
      <c r="N141" s="20"/>
      <c r="O141" s="19"/>
      <c r="P141" s="19"/>
      <c r="Q141" s="19"/>
      <c r="R141" s="17"/>
    </row>
    <row r="142" spans="3:18" ht="12.75">
      <c r="C142" s="20"/>
      <c r="D142" s="20"/>
      <c r="E142" s="20"/>
      <c r="F142" s="209"/>
      <c r="G142" s="20"/>
      <c r="H142" s="20"/>
      <c r="I142" s="20"/>
      <c r="J142" s="20"/>
      <c r="K142" s="20"/>
      <c r="L142" s="20"/>
      <c r="M142" s="20"/>
      <c r="N142" s="20"/>
      <c r="O142" s="19"/>
      <c r="P142" s="19"/>
      <c r="Q142" s="19"/>
      <c r="R142" s="17"/>
    </row>
    <row r="143" spans="3:18" ht="12.75">
      <c r="C143" s="20"/>
      <c r="D143" s="20"/>
      <c r="E143" s="20"/>
      <c r="F143" s="209"/>
      <c r="G143" s="20"/>
      <c r="H143" s="20"/>
      <c r="I143" s="20"/>
      <c r="J143" s="20"/>
      <c r="K143" s="20"/>
      <c r="L143" s="20"/>
      <c r="M143" s="20"/>
      <c r="N143" s="20"/>
      <c r="O143" s="19"/>
      <c r="P143" s="19"/>
      <c r="Q143" s="19"/>
      <c r="R143" s="17"/>
    </row>
    <row r="144" spans="3:18" ht="12.75">
      <c r="C144" s="20"/>
      <c r="D144" s="20"/>
      <c r="E144" s="20"/>
      <c r="F144" s="209"/>
      <c r="G144" s="20"/>
      <c r="H144" s="20"/>
      <c r="I144" s="20"/>
      <c r="J144" s="20"/>
      <c r="K144" s="20"/>
      <c r="L144" s="20"/>
      <c r="M144" s="20"/>
      <c r="N144" s="20"/>
      <c r="O144" s="19"/>
      <c r="P144" s="19"/>
      <c r="Q144" s="19"/>
      <c r="R144" s="17"/>
    </row>
    <row r="145" spans="3:18" ht="12.75">
      <c r="C145" s="20"/>
      <c r="D145" s="20"/>
      <c r="E145" s="20"/>
      <c r="F145" s="209"/>
      <c r="G145" s="20"/>
      <c r="H145" s="20"/>
      <c r="I145" s="20"/>
      <c r="J145" s="20"/>
      <c r="K145" s="20"/>
      <c r="L145" s="20"/>
      <c r="M145" s="20"/>
      <c r="N145" s="20"/>
      <c r="O145" s="19"/>
      <c r="P145" s="19"/>
      <c r="Q145" s="19"/>
      <c r="R145" s="17"/>
    </row>
    <row r="146" spans="3:18" ht="12.75">
      <c r="C146" s="20"/>
      <c r="D146" s="20"/>
      <c r="E146" s="20"/>
      <c r="F146" s="209"/>
      <c r="G146" s="20"/>
      <c r="H146" s="20"/>
      <c r="I146" s="20"/>
      <c r="J146" s="20"/>
      <c r="K146" s="20"/>
      <c r="L146" s="20"/>
      <c r="M146" s="20"/>
      <c r="N146" s="20"/>
      <c r="O146" s="19"/>
      <c r="P146" s="19"/>
      <c r="Q146" s="19"/>
      <c r="R146" s="17"/>
    </row>
    <row r="147" spans="3:18" ht="12.75">
      <c r="C147" s="20"/>
      <c r="D147" s="20"/>
      <c r="E147" s="20"/>
      <c r="F147" s="209"/>
      <c r="G147" s="20"/>
      <c r="H147" s="20"/>
      <c r="I147" s="20"/>
      <c r="J147" s="20"/>
      <c r="K147" s="20"/>
      <c r="L147" s="20"/>
      <c r="M147" s="20"/>
      <c r="N147" s="20"/>
      <c r="O147" s="19"/>
      <c r="P147" s="19"/>
      <c r="Q147" s="19"/>
      <c r="R147" s="17"/>
    </row>
    <row r="148" spans="3:18" ht="12.75">
      <c r="C148" s="20"/>
      <c r="D148" s="20"/>
      <c r="E148" s="20"/>
      <c r="F148" s="209"/>
      <c r="G148" s="20"/>
      <c r="H148" s="20"/>
      <c r="I148" s="20"/>
      <c r="J148" s="20"/>
      <c r="K148" s="20"/>
      <c r="L148" s="20"/>
      <c r="M148" s="20"/>
      <c r="N148" s="20"/>
      <c r="O148" s="19"/>
      <c r="P148" s="19"/>
      <c r="Q148" s="19"/>
      <c r="R148" s="17"/>
    </row>
    <row r="149" spans="3:18" ht="12.75">
      <c r="C149" s="20"/>
      <c r="D149" s="20"/>
      <c r="E149" s="20"/>
      <c r="F149" s="209"/>
      <c r="G149" s="20"/>
      <c r="H149" s="20"/>
      <c r="I149" s="20"/>
      <c r="J149" s="20"/>
      <c r="K149" s="20"/>
      <c r="L149" s="20"/>
      <c r="M149" s="20"/>
      <c r="N149" s="20"/>
      <c r="O149" s="19"/>
      <c r="P149" s="19"/>
      <c r="Q149" s="19"/>
      <c r="R149" s="17"/>
    </row>
    <row r="150" spans="3:18" ht="12.75">
      <c r="C150" s="20"/>
      <c r="D150" s="20"/>
      <c r="E150" s="20"/>
      <c r="F150" s="209"/>
      <c r="G150" s="20"/>
      <c r="H150" s="20"/>
      <c r="I150" s="20"/>
      <c r="J150" s="20"/>
      <c r="K150" s="20"/>
      <c r="L150" s="20"/>
      <c r="M150" s="20"/>
      <c r="N150" s="20"/>
      <c r="O150" s="19"/>
      <c r="P150" s="19"/>
      <c r="Q150" s="19"/>
      <c r="R150" s="17"/>
    </row>
    <row r="151" spans="3:18" ht="12.75">
      <c r="C151" s="20"/>
      <c r="D151" s="20"/>
      <c r="E151" s="20"/>
      <c r="F151" s="209"/>
      <c r="G151" s="20"/>
      <c r="H151" s="20"/>
      <c r="I151" s="20"/>
      <c r="J151" s="20"/>
      <c r="K151" s="20"/>
      <c r="L151" s="20"/>
      <c r="M151" s="20"/>
      <c r="N151" s="20"/>
      <c r="O151" s="19"/>
      <c r="P151" s="19"/>
      <c r="Q151" s="19"/>
      <c r="R151" s="17"/>
    </row>
    <row r="152" spans="3:18" ht="12.75">
      <c r="C152" s="20"/>
      <c r="D152" s="20"/>
      <c r="E152" s="20"/>
      <c r="F152" s="209"/>
      <c r="G152" s="20"/>
      <c r="H152" s="20"/>
      <c r="I152" s="20"/>
      <c r="J152" s="20"/>
      <c r="K152" s="20"/>
      <c r="L152" s="20"/>
      <c r="M152" s="20"/>
      <c r="N152" s="20"/>
      <c r="O152" s="19"/>
      <c r="P152" s="19"/>
      <c r="Q152" s="19"/>
      <c r="R152" s="17"/>
    </row>
    <row r="153" spans="3:18" ht="12.75">
      <c r="C153" s="20"/>
      <c r="D153" s="20"/>
      <c r="E153" s="20"/>
      <c r="F153" s="209"/>
      <c r="G153" s="20"/>
      <c r="H153" s="20"/>
      <c r="I153" s="20"/>
      <c r="J153" s="20"/>
      <c r="K153" s="20"/>
      <c r="L153" s="20"/>
      <c r="M153" s="20"/>
      <c r="N153" s="20"/>
      <c r="O153" s="19"/>
      <c r="P153" s="19"/>
      <c r="Q153" s="19"/>
      <c r="R153" s="17"/>
    </row>
    <row r="154" spans="3:18" ht="12.75">
      <c r="C154" s="20"/>
      <c r="D154" s="20"/>
      <c r="E154" s="20"/>
      <c r="F154" s="209"/>
      <c r="G154" s="20"/>
      <c r="H154" s="20"/>
      <c r="I154" s="20"/>
      <c r="J154" s="20"/>
      <c r="K154" s="20"/>
      <c r="L154" s="20"/>
      <c r="M154" s="20"/>
      <c r="N154" s="20"/>
      <c r="O154" s="19"/>
      <c r="P154" s="19"/>
      <c r="Q154" s="19"/>
      <c r="R154" s="17"/>
    </row>
    <row r="155" spans="3:18" ht="12.75">
      <c r="C155" s="20"/>
      <c r="D155" s="20"/>
      <c r="E155" s="20"/>
      <c r="F155" s="209"/>
      <c r="G155" s="20"/>
      <c r="H155" s="20"/>
      <c r="I155" s="20"/>
      <c r="J155" s="20"/>
      <c r="K155" s="20"/>
      <c r="L155" s="20"/>
      <c r="M155" s="20"/>
      <c r="N155" s="20"/>
      <c r="O155" s="19"/>
      <c r="P155" s="19"/>
      <c r="Q155" s="19"/>
      <c r="R155" s="17"/>
    </row>
    <row r="156" spans="3:18" ht="12.75">
      <c r="C156" s="20"/>
      <c r="D156" s="20"/>
      <c r="E156" s="20"/>
      <c r="F156" s="209"/>
      <c r="G156" s="20"/>
      <c r="H156" s="20"/>
      <c r="I156" s="20"/>
      <c r="J156" s="20"/>
      <c r="K156" s="20"/>
      <c r="L156" s="20"/>
      <c r="M156" s="20"/>
      <c r="N156" s="20"/>
      <c r="O156" s="19"/>
      <c r="P156" s="19"/>
      <c r="Q156" s="19"/>
      <c r="R156" s="17"/>
    </row>
    <row r="157" spans="3:18" ht="12.75">
      <c r="C157" s="20"/>
      <c r="D157" s="20"/>
      <c r="E157" s="20"/>
      <c r="F157" s="209"/>
      <c r="G157" s="20"/>
      <c r="H157" s="20"/>
      <c r="I157" s="20"/>
      <c r="J157" s="20"/>
      <c r="K157" s="20"/>
      <c r="L157" s="20"/>
      <c r="M157" s="20"/>
      <c r="N157" s="20"/>
      <c r="O157" s="19"/>
      <c r="P157" s="19"/>
      <c r="Q157" s="19"/>
      <c r="R157" s="17"/>
    </row>
    <row r="158" spans="3:18" ht="12.75">
      <c r="C158" s="20"/>
      <c r="D158" s="20"/>
      <c r="E158" s="20"/>
      <c r="F158" s="209"/>
      <c r="G158" s="20"/>
      <c r="H158" s="20"/>
      <c r="I158" s="20"/>
      <c r="J158" s="20"/>
      <c r="K158" s="20"/>
      <c r="L158" s="20"/>
      <c r="M158" s="20"/>
      <c r="N158" s="20"/>
      <c r="O158" s="19"/>
      <c r="P158" s="19"/>
      <c r="Q158" s="19"/>
      <c r="R158" s="17"/>
    </row>
    <row r="159" spans="3:18" ht="12.75">
      <c r="C159" s="20"/>
      <c r="D159" s="20"/>
      <c r="E159" s="20"/>
      <c r="F159" s="209"/>
      <c r="G159" s="20"/>
      <c r="H159" s="20"/>
      <c r="I159" s="20"/>
      <c r="J159" s="20"/>
      <c r="K159" s="20"/>
      <c r="L159" s="20"/>
      <c r="M159" s="20"/>
      <c r="N159" s="20"/>
      <c r="O159" s="19"/>
      <c r="P159" s="19"/>
      <c r="Q159" s="19"/>
      <c r="R159" s="17"/>
    </row>
    <row r="160" spans="3:18" ht="12.75">
      <c r="C160" s="20"/>
      <c r="D160" s="20"/>
      <c r="E160" s="20"/>
      <c r="F160" s="209"/>
      <c r="G160" s="20"/>
      <c r="H160" s="20"/>
      <c r="I160" s="20"/>
      <c r="J160" s="20"/>
      <c r="K160" s="20"/>
      <c r="L160" s="20"/>
      <c r="M160" s="20"/>
      <c r="N160" s="20"/>
      <c r="O160" s="19"/>
      <c r="P160" s="19"/>
      <c r="Q160" s="19"/>
      <c r="R160" s="17"/>
    </row>
    <row r="161" spans="3:18" ht="12.75">
      <c r="C161" s="20"/>
      <c r="D161" s="20"/>
      <c r="E161" s="20"/>
      <c r="F161" s="209"/>
      <c r="G161" s="20"/>
      <c r="H161" s="20"/>
      <c r="I161" s="20"/>
      <c r="J161" s="20"/>
      <c r="K161" s="20"/>
      <c r="L161" s="20"/>
      <c r="M161" s="20"/>
      <c r="N161" s="20"/>
      <c r="O161" s="19"/>
      <c r="P161" s="19"/>
      <c r="Q161" s="19"/>
      <c r="R161" s="17"/>
    </row>
    <row r="162" spans="3:18" ht="12.75">
      <c r="C162" s="20"/>
      <c r="D162" s="20"/>
      <c r="E162" s="20"/>
      <c r="F162" s="209"/>
      <c r="G162" s="20"/>
      <c r="H162" s="20"/>
      <c r="I162" s="20"/>
      <c r="J162" s="20"/>
      <c r="K162" s="20"/>
      <c r="L162" s="20"/>
      <c r="M162" s="20"/>
      <c r="N162" s="20"/>
      <c r="O162" s="19"/>
      <c r="P162" s="19"/>
      <c r="Q162" s="19"/>
      <c r="R162" s="17"/>
    </row>
    <row r="163" spans="3:18" ht="12.75">
      <c r="C163" s="20"/>
      <c r="D163" s="20"/>
      <c r="E163" s="20"/>
      <c r="F163" s="209"/>
      <c r="G163" s="20"/>
      <c r="H163" s="20"/>
      <c r="I163" s="20"/>
      <c r="J163" s="20"/>
      <c r="K163" s="20"/>
      <c r="L163" s="20"/>
      <c r="M163" s="20"/>
      <c r="N163" s="20"/>
      <c r="O163" s="19"/>
      <c r="P163" s="19"/>
      <c r="Q163" s="19"/>
      <c r="R163" s="17"/>
    </row>
    <row r="164" spans="3:18" ht="12.75">
      <c r="C164" s="20"/>
      <c r="D164" s="20"/>
      <c r="E164" s="20"/>
      <c r="F164" s="209"/>
      <c r="G164" s="20"/>
      <c r="H164" s="20"/>
      <c r="I164" s="20"/>
      <c r="J164" s="20"/>
      <c r="K164" s="20"/>
      <c r="L164" s="20"/>
      <c r="M164" s="20"/>
      <c r="N164" s="20"/>
      <c r="O164" s="19"/>
      <c r="P164" s="19"/>
      <c r="Q164" s="19"/>
      <c r="R164" s="17"/>
    </row>
    <row r="165" spans="3:18" ht="12.75">
      <c r="C165" s="20"/>
      <c r="D165" s="20"/>
      <c r="E165" s="20"/>
      <c r="F165" s="209"/>
      <c r="G165" s="20"/>
      <c r="H165" s="20"/>
      <c r="I165" s="20"/>
      <c r="J165" s="20"/>
      <c r="K165" s="20"/>
      <c r="L165" s="20"/>
      <c r="M165" s="20"/>
      <c r="N165" s="20"/>
      <c r="O165" s="19"/>
      <c r="P165" s="19"/>
      <c r="Q165" s="19"/>
      <c r="R165" s="17"/>
    </row>
    <row r="166" spans="3:18" ht="12.75">
      <c r="C166" s="20"/>
      <c r="D166" s="20"/>
      <c r="E166" s="20"/>
      <c r="F166" s="209"/>
      <c r="G166" s="20"/>
      <c r="H166" s="20"/>
      <c r="I166" s="20"/>
      <c r="J166" s="20"/>
      <c r="K166" s="20"/>
      <c r="L166" s="20"/>
      <c r="M166" s="20"/>
      <c r="N166" s="20"/>
      <c r="O166" s="19"/>
      <c r="P166" s="19"/>
      <c r="Q166" s="19"/>
      <c r="R166" s="17"/>
    </row>
    <row r="167" spans="3:18" ht="12.75">
      <c r="C167" s="20"/>
      <c r="D167" s="20"/>
      <c r="E167" s="20"/>
      <c r="F167" s="209"/>
      <c r="G167" s="20"/>
      <c r="H167" s="20"/>
      <c r="I167" s="20"/>
      <c r="J167" s="20"/>
      <c r="K167" s="20"/>
      <c r="L167" s="20"/>
      <c r="M167" s="20"/>
      <c r="N167" s="20"/>
      <c r="O167" s="19"/>
      <c r="P167" s="19"/>
      <c r="Q167" s="19"/>
      <c r="R167" s="17"/>
    </row>
    <row r="168" spans="3:18" ht="12.75">
      <c r="C168" s="20"/>
      <c r="D168" s="20"/>
      <c r="E168" s="20"/>
      <c r="F168" s="209"/>
      <c r="G168" s="20"/>
      <c r="H168" s="20"/>
      <c r="I168" s="20"/>
      <c r="J168" s="20"/>
      <c r="K168" s="20"/>
      <c r="L168" s="20"/>
      <c r="M168" s="20"/>
      <c r="N168" s="20"/>
      <c r="O168" s="19"/>
      <c r="P168" s="19"/>
      <c r="Q168" s="19"/>
      <c r="R168" s="17"/>
    </row>
    <row r="169" spans="3:18" ht="12.75">
      <c r="C169" s="20"/>
      <c r="D169" s="20"/>
      <c r="E169" s="20"/>
      <c r="F169" s="209"/>
      <c r="G169" s="20"/>
      <c r="H169" s="20"/>
      <c r="I169" s="20"/>
      <c r="J169" s="20"/>
      <c r="K169" s="20"/>
      <c r="L169" s="20"/>
      <c r="M169" s="20"/>
      <c r="N169" s="20"/>
      <c r="O169" s="19"/>
      <c r="P169" s="19"/>
      <c r="Q169" s="19"/>
      <c r="R169" s="17"/>
    </row>
    <row r="170" spans="3:18" ht="12.75">
      <c r="C170" s="20"/>
      <c r="D170" s="20"/>
      <c r="E170" s="20"/>
      <c r="F170" s="209"/>
      <c r="G170" s="20"/>
      <c r="H170" s="20"/>
      <c r="I170" s="20"/>
      <c r="J170" s="20"/>
      <c r="K170" s="20"/>
      <c r="L170" s="20"/>
      <c r="M170" s="20"/>
      <c r="N170" s="20"/>
      <c r="O170" s="19"/>
      <c r="P170" s="19"/>
      <c r="Q170" s="19"/>
      <c r="R170" s="17"/>
    </row>
    <row r="171" spans="3:18" ht="12.75">
      <c r="C171" s="20"/>
      <c r="D171" s="20"/>
      <c r="E171" s="20"/>
      <c r="F171" s="209"/>
      <c r="G171" s="20"/>
      <c r="H171" s="20"/>
      <c r="I171" s="20"/>
      <c r="J171" s="20"/>
      <c r="K171" s="20"/>
      <c r="L171" s="20"/>
      <c r="M171" s="20"/>
      <c r="N171" s="20"/>
      <c r="O171" s="19"/>
      <c r="P171" s="19"/>
      <c r="Q171" s="19"/>
      <c r="R171" s="17"/>
    </row>
    <row r="172" spans="3:18" ht="12.75">
      <c r="C172" s="20"/>
      <c r="D172" s="20"/>
      <c r="E172" s="20"/>
      <c r="F172" s="209"/>
      <c r="G172" s="20"/>
      <c r="H172" s="20"/>
      <c r="I172" s="20"/>
      <c r="J172" s="20"/>
      <c r="K172" s="20"/>
      <c r="L172" s="20"/>
      <c r="M172" s="20"/>
      <c r="N172" s="20"/>
      <c r="O172" s="19"/>
      <c r="P172" s="19"/>
      <c r="Q172" s="19"/>
      <c r="R172" s="17"/>
    </row>
    <row r="173" spans="3:18" ht="12.75">
      <c r="C173" s="20"/>
      <c r="D173" s="20"/>
      <c r="E173" s="20"/>
      <c r="F173" s="209"/>
      <c r="G173" s="20"/>
      <c r="H173" s="20"/>
      <c r="I173" s="20"/>
      <c r="J173" s="20"/>
      <c r="K173" s="20"/>
      <c r="L173" s="20"/>
      <c r="M173" s="20"/>
      <c r="N173" s="20"/>
      <c r="O173" s="19"/>
      <c r="P173" s="19"/>
      <c r="Q173" s="19"/>
      <c r="R173" s="17"/>
    </row>
    <row r="174" spans="3:18" ht="12.75">
      <c r="C174" s="20"/>
      <c r="D174" s="20"/>
      <c r="E174" s="20"/>
      <c r="F174" s="209"/>
      <c r="G174" s="20"/>
      <c r="H174" s="20"/>
      <c r="I174" s="20"/>
      <c r="J174" s="20"/>
      <c r="K174" s="20"/>
      <c r="L174" s="20"/>
      <c r="M174" s="20"/>
      <c r="N174" s="20"/>
      <c r="O174" s="19"/>
      <c r="P174" s="19"/>
      <c r="Q174" s="19"/>
      <c r="R174" s="17"/>
    </row>
    <row r="175" spans="3:18" ht="12.75">
      <c r="C175" s="20"/>
      <c r="D175" s="20"/>
      <c r="E175" s="20"/>
      <c r="F175" s="209"/>
      <c r="G175" s="20"/>
      <c r="H175" s="20"/>
      <c r="I175" s="20"/>
      <c r="J175" s="20"/>
      <c r="K175" s="20"/>
      <c r="L175" s="20"/>
      <c r="M175" s="20"/>
      <c r="N175" s="20"/>
      <c r="O175" s="19"/>
      <c r="P175" s="19"/>
      <c r="Q175" s="19"/>
      <c r="R175" s="17"/>
    </row>
    <row r="176" spans="3:18" ht="12.75">
      <c r="C176" s="20"/>
      <c r="D176" s="20"/>
      <c r="E176" s="20"/>
      <c r="F176" s="209"/>
      <c r="G176" s="20"/>
      <c r="H176" s="20"/>
      <c r="I176" s="20"/>
      <c r="J176" s="20"/>
      <c r="K176" s="20"/>
      <c r="L176" s="20"/>
      <c r="M176" s="20"/>
      <c r="N176" s="20"/>
      <c r="O176" s="19"/>
      <c r="P176" s="19"/>
      <c r="Q176" s="19"/>
      <c r="R176" s="17"/>
    </row>
    <row r="177" spans="3:18" ht="12.75">
      <c r="C177" s="20"/>
      <c r="D177" s="20"/>
      <c r="E177" s="20"/>
      <c r="F177" s="209"/>
      <c r="G177" s="20"/>
      <c r="H177" s="20"/>
      <c r="I177" s="20"/>
      <c r="J177" s="20"/>
      <c r="K177" s="20"/>
      <c r="L177" s="20"/>
      <c r="M177" s="20"/>
      <c r="N177" s="20"/>
      <c r="O177" s="19"/>
      <c r="P177" s="19"/>
      <c r="Q177" s="19"/>
      <c r="R177" s="17"/>
    </row>
    <row r="178" spans="3:18" ht="12.75">
      <c r="C178" s="20"/>
      <c r="D178" s="20"/>
      <c r="E178" s="20"/>
      <c r="F178" s="209"/>
      <c r="G178" s="20"/>
      <c r="H178" s="20"/>
      <c r="I178" s="20"/>
      <c r="J178" s="20"/>
      <c r="K178" s="20"/>
      <c r="L178" s="20"/>
      <c r="M178" s="20"/>
      <c r="N178" s="20"/>
      <c r="O178" s="19"/>
      <c r="P178" s="19"/>
      <c r="Q178" s="19"/>
      <c r="R178" s="17"/>
    </row>
    <row r="179" spans="3:18" ht="12.75">
      <c r="C179" s="20"/>
      <c r="D179" s="20"/>
      <c r="E179" s="20"/>
      <c r="F179" s="209"/>
      <c r="G179" s="20"/>
      <c r="H179" s="20"/>
      <c r="I179" s="20"/>
      <c r="J179" s="20"/>
      <c r="K179" s="20"/>
      <c r="L179" s="20"/>
      <c r="M179" s="20"/>
      <c r="N179" s="20"/>
      <c r="O179" s="19"/>
      <c r="P179" s="19"/>
      <c r="Q179" s="19"/>
      <c r="R179" s="17"/>
    </row>
    <row r="180" spans="3:18" ht="12.75">
      <c r="C180" s="20"/>
      <c r="D180" s="20"/>
      <c r="E180" s="20"/>
      <c r="F180" s="209"/>
      <c r="G180" s="20"/>
      <c r="H180" s="20"/>
      <c r="I180" s="20"/>
      <c r="J180" s="20"/>
      <c r="K180" s="20"/>
      <c r="L180" s="20"/>
      <c r="M180" s="20"/>
      <c r="N180" s="20"/>
      <c r="O180" s="19"/>
      <c r="P180" s="19"/>
      <c r="Q180" s="19"/>
      <c r="R180" s="17"/>
    </row>
    <row r="181" spans="3:18" ht="12.75">
      <c r="C181" s="20"/>
      <c r="D181" s="20"/>
      <c r="E181" s="20"/>
      <c r="F181" s="209"/>
      <c r="G181" s="20"/>
      <c r="H181" s="20"/>
      <c r="I181" s="20"/>
      <c r="J181" s="20"/>
      <c r="K181" s="20"/>
      <c r="L181" s="20"/>
      <c r="M181" s="20"/>
      <c r="N181" s="20"/>
      <c r="O181" s="19"/>
      <c r="P181" s="19"/>
      <c r="Q181" s="19"/>
      <c r="R181" s="17"/>
    </row>
    <row r="182" spans="3:18" ht="12.75">
      <c r="C182" s="20"/>
      <c r="D182" s="20"/>
      <c r="E182" s="20"/>
      <c r="F182" s="209"/>
      <c r="G182" s="20"/>
      <c r="H182" s="20"/>
      <c r="I182" s="20"/>
      <c r="J182" s="20"/>
      <c r="K182" s="20"/>
      <c r="L182" s="20"/>
      <c r="M182" s="20"/>
      <c r="N182" s="20"/>
      <c r="O182" s="19"/>
      <c r="P182" s="19"/>
      <c r="Q182" s="19"/>
      <c r="R182" s="17"/>
    </row>
    <row r="183" spans="3:18" ht="12.75">
      <c r="C183" s="20"/>
      <c r="D183" s="20"/>
      <c r="E183" s="20"/>
      <c r="F183" s="209"/>
      <c r="G183" s="20"/>
      <c r="H183" s="20"/>
      <c r="I183" s="20"/>
      <c r="J183" s="20"/>
      <c r="K183" s="20"/>
      <c r="L183" s="20"/>
      <c r="M183" s="20"/>
      <c r="N183" s="20"/>
      <c r="O183" s="19"/>
      <c r="P183" s="19"/>
      <c r="Q183" s="19"/>
      <c r="R183" s="17"/>
    </row>
    <row r="184" spans="3:18" ht="12.75">
      <c r="C184" s="20"/>
      <c r="D184" s="20"/>
      <c r="E184" s="20"/>
      <c r="F184" s="209"/>
      <c r="G184" s="20"/>
      <c r="H184" s="20"/>
      <c r="I184" s="20"/>
      <c r="J184" s="20"/>
      <c r="K184" s="20"/>
      <c r="L184" s="20"/>
      <c r="M184" s="20"/>
      <c r="N184" s="20"/>
      <c r="O184" s="19"/>
      <c r="P184" s="19"/>
      <c r="Q184" s="19"/>
      <c r="R184" s="17"/>
    </row>
    <row r="185" spans="3:18" ht="12.75">
      <c r="C185" s="20"/>
      <c r="D185" s="20"/>
      <c r="E185" s="20"/>
      <c r="F185" s="209"/>
      <c r="G185" s="20"/>
      <c r="H185" s="20"/>
      <c r="I185" s="20"/>
      <c r="J185" s="20"/>
      <c r="K185" s="20"/>
      <c r="L185" s="20"/>
      <c r="M185" s="20"/>
      <c r="N185" s="20"/>
      <c r="O185" s="19"/>
      <c r="P185" s="19"/>
      <c r="Q185" s="19"/>
      <c r="R185" s="17"/>
    </row>
    <row r="186" spans="3:18" ht="12.75">
      <c r="C186" s="20"/>
      <c r="D186" s="20"/>
      <c r="E186" s="20"/>
      <c r="F186" s="209"/>
      <c r="G186" s="20"/>
      <c r="H186" s="20"/>
      <c r="I186" s="20"/>
      <c r="J186" s="20"/>
      <c r="K186" s="20"/>
      <c r="L186" s="20"/>
      <c r="M186" s="20"/>
      <c r="N186" s="20"/>
      <c r="O186" s="19"/>
      <c r="P186" s="19"/>
      <c r="Q186" s="19"/>
      <c r="R186" s="17"/>
    </row>
    <row r="187" spans="3:18" ht="12.75">
      <c r="C187" s="20"/>
      <c r="D187" s="20"/>
      <c r="E187" s="20"/>
      <c r="F187" s="209"/>
      <c r="G187" s="20"/>
      <c r="H187" s="20"/>
      <c r="I187" s="20"/>
      <c r="J187" s="20"/>
      <c r="K187" s="20"/>
      <c r="L187" s="20"/>
      <c r="M187" s="20"/>
      <c r="N187" s="20"/>
      <c r="O187" s="19"/>
      <c r="P187" s="19"/>
      <c r="Q187" s="19"/>
      <c r="R187" s="17"/>
    </row>
    <row r="188" spans="3:18" ht="12.75">
      <c r="C188" s="20"/>
      <c r="D188" s="20"/>
      <c r="E188" s="20"/>
      <c r="F188" s="209"/>
      <c r="G188" s="20"/>
      <c r="H188" s="20"/>
      <c r="I188" s="20"/>
      <c r="J188" s="20"/>
      <c r="K188" s="20"/>
      <c r="L188" s="20"/>
      <c r="M188" s="20"/>
      <c r="N188" s="20"/>
      <c r="O188" s="19"/>
      <c r="P188" s="19"/>
      <c r="Q188" s="19"/>
      <c r="R188" s="17"/>
    </row>
    <row r="189" spans="3:18" ht="12.75">
      <c r="C189" s="20"/>
      <c r="D189" s="20"/>
      <c r="E189" s="20"/>
      <c r="F189" s="209"/>
      <c r="G189" s="20"/>
      <c r="H189" s="20"/>
      <c r="I189" s="20"/>
      <c r="J189" s="20"/>
      <c r="K189" s="20"/>
      <c r="L189" s="20"/>
      <c r="M189" s="20"/>
      <c r="N189" s="20"/>
      <c r="O189" s="19"/>
      <c r="P189" s="19"/>
      <c r="Q189" s="19"/>
      <c r="R189" s="17"/>
    </row>
    <row r="190" spans="3:18" ht="12.75">
      <c r="C190" s="20"/>
      <c r="D190" s="20"/>
      <c r="E190" s="20"/>
      <c r="F190" s="209"/>
      <c r="G190" s="20"/>
      <c r="H190" s="20"/>
      <c r="I190" s="20"/>
      <c r="J190" s="20"/>
      <c r="K190" s="20"/>
      <c r="L190" s="20"/>
      <c r="M190" s="20"/>
      <c r="N190" s="20"/>
      <c r="O190" s="19"/>
      <c r="P190" s="19"/>
      <c r="Q190" s="19"/>
      <c r="R190" s="17"/>
    </row>
    <row r="191" spans="3:18" ht="12.75">
      <c r="C191" s="20"/>
      <c r="D191" s="20"/>
      <c r="E191" s="20"/>
      <c r="F191" s="209"/>
      <c r="G191" s="20"/>
      <c r="H191" s="20"/>
      <c r="I191" s="20"/>
      <c r="J191" s="20"/>
      <c r="K191" s="20"/>
      <c r="L191" s="20"/>
      <c r="M191" s="20"/>
      <c r="N191" s="20"/>
      <c r="O191" s="19"/>
      <c r="P191" s="19"/>
      <c r="Q191" s="19"/>
      <c r="R191" s="17"/>
    </row>
    <row r="192" spans="3:18" ht="12.75">
      <c r="C192" s="20"/>
      <c r="D192" s="20"/>
      <c r="E192" s="20"/>
      <c r="F192" s="209"/>
      <c r="G192" s="20"/>
      <c r="H192" s="20"/>
      <c r="I192" s="20"/>
      <c r="J192" s="20"/>
      <c r="K192" s="20"/>
      <c r="L192" s="20"/>
      <c r="M192" s="20"/>
      <c r="N192" s="20"/>
      <c r="O192" s="19"/>
      <c r="P192" s="19"/>
      <c r="Q192" s="19"/>
      <c r="R192" s="17"/>
    </row>
    <row r="193" spans="3:18" ht="12.75">
      <c r="C193" s="20"/>
      <c r="D193" s="20"/>
      <c r="E193" s="20"/>
      <c r="F193" s="209"/>
      <c r="G193" s="20"/>
      <c r="H193" s="20"/>
      <c r="I193" s="20"/>
      <c r="J193" s="20"/>
      <c r="K193" s="20"/>
      <c r="L193" s="20"/>
      <c r="M193" s="20"/>
      <c r="N193" s="20"/>
      <c r="O193" s="19"/>
      <c r="P193" s="19"/>
      <c r="Q193" s="19"/>
      <c r="R193" s="17"/>
    </row>
    <row r="194" spans="3:18" ht="12.75">
      <c r="C194" s="20"/>
      <c r="D194" s="20"/>
      <c r="E194" s="20"/>
      <c r="F194" s="209"/>
      <c r="G194" s="20"/>
      <c r="H194" s="20"/>
      <c r="I194" s="20"/>
      <c r="J194" s="20"/>
      <c r="K194" s="20"/>
      <c r="L194" s="20"/>
      <c r="M194" s="20"/>
      <c r="N194" s="20"/>
      <c r="O194" s="19"/>
      <c r="P194" s="19"/>
      <c r="Q194" s="19"/>
      <c r="R194" s="17"/>
    </row>
    <row r="195" spans="3:18" ht="12.75">
      <c r="C195" s="20"/>
      <c r="D195" s="20"/>
      <c r="E195" s="20"/>
      <c r="F195" s="209"/>
      <c r="G195" s="20"/>
      <c r="H195" s="20"/>
      <c r="I195" s="20"/>
      <c r="J195" s="20"/>
      <c r="K195" s="20"/>
      <c r="L195" s="20"/>
      <c r="M195" s="20"/>
      <c r="N195" s="20"/>
      <c r="O195" s="19"/>
      <c r="P195" s="19"/>
      <c r="Q195" s="19"/>
      <c r="R195" s="17"/>
    </row>
    <row r="196" spans="3:18" ht="12.75">
      <c r="C196" s="20"/>
      <c r="D196" s="20"/>
      <c r="E196" s="20"/>
      <c r="F196" s="209"/>
      <c r="G196" s="20"/>
      <c r="H196" s="20"/>
      <c r="I196" s="20"/>
      <c r="J196" s="20"/>
      <c r="K196" s="20"/>
      <c r="L196" s="20"/>
      <c r="M196" s="20"/>
      <c r="N196" s="20"/>
      <c r="O196" s="19"/>
      <c r="P196" s="19"/>
      <c r="Q196" s="19"/>
      <c r="R196" s="17"/>
    </row>
    <row r="197" spans="3:18" ht="12.75">
      <c r="C197" s="20"/>
      <c r="D197" s="20"/>
      <c r="E197" s="20"/>
      <c r="F197" s="209"/>
      <c r="G197" s="20"/>
      <c r="H197" s="20"/>
      <c r="I197" s="20"/>
      <c r="J197" s="20"/>
      <c r="K197" s="20"/>
      <c r="L197" s="20"/>
      <c r="M197" s="20"/>
      <c r="N197" s="20"/>
      <c r="O197" s="19"/>
      <c r="P197" s="19"/>
      <c r="Q197" s="19"/>
      <c r="R197" s="17"/>
    </row>
    <row r="198" spans="3:18" ht="12.75">
      <c r="C198" s="20"/>
      <c r="D198" s="20"/>
      <c r="E198" s="20"/>
      <c r="F198" s="209"/>
      <c r="G198" s="20"/>
      <c r="H198" s="20"/>
      <c r="I198" s="20"/>
      <c r="J198" s="20"/>
      <c r="K198" s="20"/>
      <c r="L198" s="20"/>
      <c r="M198" s="20"/>
      <c r="N198" s="20"/>
      <c r="O198" s="19"/>
      <c r="P198" s="19"/>
      <c r="Q198" s="19"/>
      <c r="R198" s="17"/>
    </row>
    <row r="199" spans="3:18" ht="12.75">
      <c r="C199" s="20"/>
      <c r="D199" s="20"/>
      <c r="E199" s="20"/>
      <c r="F199" s="209"/>
      <c r="G199" s="20"/>
      <c r="H199" s="20"/>
      <c r="I199" s="20"/>
      <c r="J199" s="20"/>
      <c r="K199" s="20"/>
      <c r="L199" s="20"/>
      <c r="M199" s="20"/>
      <c r="N199" s="20"/>
      <c r="O199" s="19"/>
      <c r="P199" s="19"/>
      <c r="Q199" s="19"/>
      <c r="R199" s="17"/>
    </row>
    <row r="200" spans="3:18" ht="12.75">
      <c r="C200" s="20"/>
      <c r="D200" s="20"/>
      <c r="E200" s="20"/>
      <c r="F200" s="209"/>
      <c r="G200" s="20"/>
      <c r="H200" s="20"/>
      <c r="I200" s="20"/>
      <c r="J200" s="20"/>
      <c r="K200" s="20"/>
      <c r="L200" s="20"/>
      <c r="M200" s="20"/>
      <c r="N200" s="20"/>
      <c r="O200" s="19"/>
      <c r="P200" s="19"/>
      <c r="Q200" s="19"/>
      <c r="R200" s="17"/>
    </row>
    <row r="201" spans="3:18" ht="12.75">
      <c r="C201" s="20"/>
      <c r="D201" s="20"/>
      <c r="E201" s="20"/>
      <c r="F201" s="209"/>
      <c r="G201" s="20"/>
      <c r="H201" s="20"/>
      <c r="I201" s="20"/>
      <c r="J201" s="20"/>
      <c r="K201" s="20"/>
      <c r="L201" s="20"/>
      <c r="M201" s="20"/>
      <c r="N201" s="20"/>
      <c r="O201" s="19"/>
      <c r="P201" s="19"/>
      <c r="Q201" s="19"/>
      <c r="R201" s="17"/>
    </row>
    <row r="202" spans="3:18" ht="12.75">
      <c r="C202" s="20"/>
      <c r="D202" s="20"/>
      <c r="E202" s="20"/>
      <c r="F202" s="209"/>
      <c r="G202" s="20"/>
      <c r="H202" s="20"/>
      <c r="I202" s="20"/>
      <c r="J202" s="20"/>
      <c r="K202" s="20"/>
      <c r="L202" s="20"/>
      <c r="M202" s="20"/>
      <c r="N202" s="20"/>
      <c r="O202" s="19"/>
      <c r="P202" s="19"/>
      <c r="Q202" s="19"/>
      <c r="R202" s="17"/>
    </row>
    <row r="203" spans="3:18" ht="12.75">
      <c r="C203" s="20"/>
      <c r="D203" s="20"/>
      <c r="E203" s="20"/>
      <c r="F203" s="209"/>
      <c r="G203" s="20"/>
      <c r="H203" s="20"/>
      <c r="I203" s="20"/>
      <c r="J203" s="20"/>
      <c r="K203" s="20"/>
      <c r="L203" s="20"/>
      <c r="M203" s="20"/>
      <c r="N203" s="20"/>
      <c r="O203" s="19"/>
      <c r="P203" s="19"/>
      <c r="Q203" s="19"/>
      <c r="R203" s="17"/>
    </row>
    <row r="204" spans="3:18" ht="12.75">
      <c r="C204" s="20"/>
      <c r="D204" s="20"/>
      <c r="E204" s="20"/>
      <c r="F204" s="209"/>
      <c r="G204" s="20"/>
      <c r="H204" s="20"/>
      <c r="I204" s="20"/>
      <c r="J204" s="20"/>
      <c r="K204" s="20"/>
      <c r="L204" s="20"/>
      <c r="M204" s="20"/>
      <c r="N204" s="20"/>
      <c r="O204" s="19"/>
      <c r="P204" s="19"/>
      <c r="Q204" s="19"/>
      <c r="R204" s="17"/>
    </row>
    <row r="205" spans="3:18" ht="12.75">
      <c r="C205" s="20"/>
      <c r="D205" s="20"/>
      <c r="E205" s="20"/>
      <c r="F205" s="209"/>
      <c r="G205" s="20"/>
      <c r="H205" s="20"/>
      <c r="I205" s="20"/>
      <c r="J205" s="20"/>
      <c r="K205" s="20"/>
      <c r="L205" s="20"/>
      <c r="M205" s="20"/>
      <c r="N205" s="20"/>
      <c r="O205" s="19"/>
      <c r="P205" s="19"/>
      <c r="Q205" s="19"/>
      <c r="R205" s="17"/>
    </row>
    <row r="206" spans="3:18" ht="12.75">
      <c r="C206" s="20"/>
      <c r="D206" s="20"/>
      <c r="E206" s="20"/>
      <c r="F206" s="209"/>
      <c r="G206" s="20"/>
      <c r="H206" s="20"/>
      <c r="I206" s="20"/>
      <c r="J206" s="20"/>
      <c r="K206" s="20"/>
      <c r="L206" s="20"/>
      <c r="M206" s="20"/>
      <c r="N206" s="20"/>
      <c r="O206" s="19"/>
      <c r="P206" s="19"/>
      <c r="Q206" s="19"/>
      <c r="R206" s="17"/>
    </row>
    <row r="207" spans="3:18" ht="12.75">
      <c r="C207" s="20"/>
      <c r="D207" s="20"/>
      <c r="E207" s="20"/>
      <c r="F207" s="209"/>
      <c r="G207" s="20"/>
      <c r="H207" s="20"/>
      <c r="I207" s="20"/>
      <c r="J207" s="20"/>
      <c r="K207" s="20"/>
      <c r="L207" s="20"/>
      <c r="M207" s="20"/>
      <c r="N207" s="20"/>
      <c r="O207" s="19"/>
      <c r="P207" s="19"/>
      <c r="Q207" s="19"/>
      <c r="R207" s="17"/>
    </row>
    <row r="208" spans="3:18" ht="12.75">
      <c r="C208" s="20"/>
      <c r="D208" s="20"/>
      <c r="E208" s="20"/>
      <c r="F208" s="209"/>
      <c r="G208" s="20"/>
      <c r="H208" s="20"/>
      <c r="I208" s="20"/>
      <c r="J208" s="20"/>
      <c r="K208" s="20"/>
      <c r="L208" s="20"/>
      <c r="M208" s="20"/>
      <c r="N208" s="20"/>
      <c r="O208" s="19"/>
      <c r="P208" s="19"/>
      <c r="Q208" s="19"/>
      <c r="R208" s="17"/>
    </row>
    <row r="209" spans="3:18" ht="12.75">
      <c r="C209" s="20"/>
      <c r="D209" s="20"/>
      <c r="E209" s="20"/>
      <c r="F209" s="209"/>
      <c r="G209" s="20"/>
      <c r="H209" s="20"/>
      <c r="I209" s="20"/>
      <c r="J209" s="20"/>
      <c r="K209" s="20"/>
      <c r="L209" s="20"/>
      <c r="M209" s="20"/>
      <c r="N209" s="20"/>
      <c r="O209" s="19"/>
      <c r="P209" s="19"/>
      <c r="Q209" s="19"/>
      <c r="R209" s="17"/>
    </row>
    <row r="210" spans="3:18" ht="12.75">
      <c r="C210" s="20"/>
      <c r="D210" s="20"/>
      <c r="E210" s="20"/>
      <c r="F210" s="209"/>
      <c r="G210" s="20"/>
      <c r="H210" s="20"/>
      <c r="I210" s="20"/>
      <c r="J210" s="20"/>
      <c r="K210" s="20"/>
      <c r="L210" s="20"/>
      <c r="M210" s="20"/>
      <c r="N210" s="20"/>
      <c r="O210" s="19"/>
      <c r="P210" s="19"/>
      <c r="Q210" s="19"/>
      <c r="R210" s="17"/>
    </row>
    <row r="211" spans="3:18" ht="12.75">
      <c r="C211" s="20"/>
      <c r="D211" s="20"/>
      <c r="E211" s="20"/>
      <c r="F211" s="209"/>
      <c r="G211" s="20"/>
      <c r="H211" s="20"/>
      <c r="I211" s="20"/>
      <c r="J211" s="20"/>
      <c r="K211" s="20"/>
      <c r="L211" s="20"/>
      <c r="M211" s="20"/>
      <c r="N211" s="20"/>
      <c r="O211" s="19"/>
      <c r="P211" s="19"/>
      <c r="Q211" s="19"/>
      <c r="R211" s="17"/>
    </row>
    <row r="212" spans="3:18" ht="12.75">
      <c r="C212" s="20"/>
      <c r="D212" s="20"/>
      <c r="E212" s="20"/>
      <c r="F212" s="209"/>
      <c r="G212" s="20"/>
      <c r="H212" s="20"/>
      <c r="I212" s="20"/>
      <c r="J212" s="20"/>
      <c r="K212" s="20"/>
      <c r="L212" s="20"/>
      <c r="M212" s="20"/>
      <c r="N212" s="20"/>
      <c r="O212" s="19"/>
      <c r="P212" s="19"/>
      <c r="Q212" s="19"/>
      <c r="R212" s="17"/>
    </row>
    <row r="213" spans="3:18" ht="12.75">
      <c r="C213" s="20"/>
      <c r="D213" s="20"/>
      <c r="E213" s="20"/>
      <c r="F213" s="209"/>
      <c r="G213" s="20"/>
      <c r="H213" s="20"/>
      <c r="I213" s="20"/>
      <c r="J213" s="20"/>
      <c r="K213" s="20"/>
      <c r="L213" s="20"/>
      <c r="M213" s="20"/>
      <c r="N213" s="20"/>
      <c r="O213" s="19"/>
      <c r="P213" s="19"/>
      <c r="Q213" s="19"/>
      <c r="R213" s="17"/>
    </row>
    <row r="214" spans="3:18" ht="12.75">
      <c r="C214" s="20"/>
      <c r="D214" s="20"/>
      <c r="E214" s="20"/>
      <c r="F214" s="209"/>
      <c r="G214" s="20"/>
      <c r="H214" s="20"/>
      <c r="I214" s="20"/>
      <c r="J214" s="20"/>
      <c r="K214" s="20"/>
      <c r="L214" s="20"/>
      <c r="M214" s="20"/>
      <c r="N214" s="20"/>
      <c r="O214" s="19"/>
      <c r="P214" s="19"/>
      <c r="Q214" s="19"/>
      <c r="R214" s="17"/>
    </row>
    <row r="215" spans="3:18" ht="12.75">
      <c r="C215" s="20"/>
      <c r="D215" s="20"/>
      <c r="E215" s="20"/>
      <c r="F215" s="209"/>
      <c r="G215" s="20"/>
      <c r="H215" s="20"/>
      <c r="I215" s="20"/>
      <c r="J215" s="20"/>
      <c r="K215" s="20"/>
      <c r="L215" s="20"/>
      <c r="M215" s="20"/>
      <c r="N215" s="20"/>
      <c r="O215" s="19"/>
      <c r="P215" s="19"/>
      <c r="Q215" s="19"/>
      <c r="R215" s="17"/>
    </row>
    <row r="216" spans="3:18" ht="12.75">
      <c r="C216" s="20"/>
      <c r="D216" s="20"/>
      <c r="E216" s="20"/>
      <c r="F216" s="209"/>
      <c r="G216" s="20"/>
      <c r="H216" s="20"/>
      <c r="I216" s="20"/>
      <c r="J216" s="20"/>
      <c r="K216" s="20"/>
      <c r="L216" s="20"/>
      <c r="M216" s="20"/>
      <c r="N216" s="20"/>
      <c r="O216" s="19"/>
      <c r="P216" s="19"/>
      <c r="Q216" s="19"/>
      <c r="R216" s="17"/>
    </row>
    <row r="217" spans="3:18" ht="12.75">
      <c r="C217" s="20"/>
      <c r="D217" s="20"/>
      <c r="E217" s="20"/>
      <c r="F217" s="209"/>
      <c r="G217" s="20"/>
      <c r="H217" s="20"/>
      <c r="I217" s="20"/>
      <c r="J217" s="20"/>
      <c r="K217" s="20"/>
      <c r="L217" s="20"/>
      <c r="M217" s="20"/>
      <c r="N217" s="20"/>
      <c r="O217" s="19"/>
      <c r="P217" s="19"/>
      <c r="Q217" s="19"/>
      <c r="R217" s="17"/>
    </row>
    <row r="218" spans="3:18" ht="12.75">
      <c r="C218" s="20"/>
      <c r="D218" s="20"/>
      <c r="E218" s="20"/>
      <c r="F218" s="209"/>
      <c r="G218" s="20"/>
      <c r="H218" s="20"/>
      <c r="I218" s="20"/>
      <c r="J218" s="20"/>
      <c r="K218" s="20"/>
      <c r="L218" s="20"/>
      <c r="M218" s="20"/>
      <c r="N218" s="20"/>
      <c r="O218" s="19"/>
      <c r="P218" s="19"/>
      <c r="Q218" s="19"/>
      <c r="R218" s="17"/>
    </row>
    <row r="219" spans="3:18" ht="12.75">
      <c r="C219" s="20"/>
      <c r="D219" s="20"/>
      <c r="E219" s="20"/>
      <c r="F219" s="209"/>
      <c r="G219" s="20"/>
      <c r="H219" s="20"/>
      <c r="I219" s="20"/>
      <c r="J219" s="20"/>
      <c r="K219" s="20"/>
      <c r="L219" s="20"/>
      <c r="M219" s="20"/>
      <c r="N219" s="20"/>
      <c r="O219" s="19"/>
      <c r="P219" s="19"/>
      <c r="Q219" s="19"/>
      <c r="R219" s="17"/>
    </row>
    <row r="220" spans="3:18" ht="12.75">
      <c r="C220" s="20"/>
      <c r="D220" s="20"/>
      <c r="E220" s="20"/>
      <c r="F220" s="209"/>
      <c r="G220" s="20"/>
      <c r="H220" s="20"/>
      <c r="I220" s="20"/>
      <c r="J220" s="20"/>
      <c r="K220" s="20"/>
      <c r="L220" s="20"/>
      <c r="M220" s="20"/>
      <c r="N220" s="20"/>
      <c r="O220" s="19"/>
      <c r="P220" s="19"/>
      <c r="Q220" s="19"/>
      <c r="R220" s="17"/>
    </row>
    <row r="221" spans="3:18" ht="12.75">
      <c r="C221" s="20"/>
      <c r="D221" s="20"/>
      <c r="E221" s="20"/>
      <c r="F221" s="209"/>
      <c r="G221" s="20"/>
      <c r="H221" s="20"/>
      <c r="I221" s="20"/>
      <c r="J221" s="20"/>
      <c r="K221" s="20"/>
      <c r="L221" s="20"/>
      <c r="M221" s="20"/>
      <c r="N221" s="20"/>
      <c r="O221" s="19"/>
      <c r="P221" s="19"/>
      <c r="Q221" s="19"/>
      <c r="R221" s="17"/>
    </row>
    <row r="222" spans="3:18" ht="12.75">
      <c r="C222" s="20"/>
      <c r="D222" s="20"/>
      <c r="E222" s="20"/>
      <c r="F222" s="209"/>
      <c r="G222" s="20"/>
      <c r="H222" s="20"/>
      <c r="I222" s="20"/>
      <c r="J222" s="20"/>
      <c r="K222" s="20"/>
      <c r="L222" s="20"/>
      <c r="M222" s="20"/>
      <c r="N222" s="20"/>
      <c r="O222" s="19"/>
      <c r="P222" s="19"/>
      <c r="Q222" s="19"/>
      <c r="R222" s="17"/>
    </row>
    <row r="223" spans="3:18" ht="12.75">
      <c r="C223" s="20"/>
      <c r="D223" s="20"/>
      <c r="E223" s="20"/>
      <c r="F223" s="209"/>
      <c r="G223" s="20"/>
      <c r="H223" s="20"/>
      <c r="I223" s="20"/>
      <c r="J223" s="20"/>
      <c r="K223" s="20"/>
      <c r="L223" s="20"/>
      <c r="M223" s="20"/>
      <c r="N223" s="20"/>
      <c r="O223" s="19"/>
      <c r="P223" s="19"/>
      <c r="Q223" s="19"/>
      <c r="R223" s="17"/>
    </row>
    <row r="224" spans="3:18" ht="12.75">
      <c r="C224" s="20"/>
      <c r="D224" s="20"/>
      <c r="E224" s="20"/>
      <c r="F224" s="209"/>
      <c r="G224" s="20"/>
      <c r="H224" s="20"/>
      <c r="I224" s="20"/>
      <c r="J224" s="20"/>
      <c r="K224" s="20"/>
      <c r="L224" s="20"/>
      <c r="M224" s="20"/>
      <c r="N224" s="20"/>
      <c r="O224" s="19"/>
      <c r="P224" s="19"/>
      <c r="Q224" s="19"/>
      <c r="R224" s="17"/>
    </row>
    <row r="225" spans="3:18" ht="12.75">
      <c r="C225" s="20"/>
      <c r="D225" s="20"/>
      <c r="E225" s="20"/>
      <c r="F225" s="209"/>
      <c r="G225" s="20"/>
      <c r="H225" s="20"/>
      <c r="I225" s="20"/>
      <c r="J225" s="20"/>
      <c r="K225" s="20"/>
      <c r="L225" s="20"/>
      <c r="M225" s="20"/>
      <c r="N225" s="20"/>
      <c r="O225" s="19"/>
      <c r="P225" s="19"/>
      <c r="Q225" s="19"/>
      <c r="R225" s="17"/>
    </row>
    <row r="226" spans="3:18" ht="12.75">
      <c r="C226" s="20"/>
      <c r="D226" s="20"/>
      <c r="E226" s="20"/>
      <c r="F226" s="209"/>
      <c r="G226" s="20"/>
      <c r="H226" s="20"/>
      <c r="I226" s="20"/>
      <c r="J226" s="20"/>
      <c r="K226" s="20"/>
      <c r="L226" s="20"/>
      <c r="M226" s="20"/>
      <c r="N226" s="20"/>
      <c r="O226" s="19"/>
      <c r="P226" s="19"/>
      <c r="Q226" s="19"/>
      <c r="R226" s="17"/>
    </row>
    <row r="227" spans="3:18" ht="12.75">
      <c r="C227" s="20"/>
      <c r="D227" s="20"/>
      <c r="E227" s="20"/>
      <c r="F227" s="209"/>
      <c r="G227" s="20"/>
      <c r="H227" s="20"/>
      <c r="I227" s="20"/>
      <c r="J227" s="20"/>
      <c r="K227" s="20"/>
      <c r="L227" s="20"/>
      <c r="M227" s="20"/>
      <c r="N227" s="20"/>
      <c r="O227" s="19"/>
      <c r="P227" s="19"/>
      <c r="Q227" s="19"/>
      <c r="R227" s="17"/>
    </row>
    <row r="228" spans="3:18" ht="12.75">
      <c r="C228" s="20"/>
      <c r="D228" s="20"/>
      <c r="E228" s="20"/>
      <c r="F228" s="209"/>
      <c r="G228" s="20"/>
      <c r="H228" s="20"/>
      <c r="I228" s="20"/>
      <c r="J228" s="20"/>
      <c r="K228" s="20"/>
      <c r="L228" s="20"/>
      <c r="M228" s="20"/>
      <c r="N228" s="20"/>
      <c r="O228" s="19"/>
      <c r="P228" s="19"/>
      <c r="Q228" s="19"/>
      <c r="R228" s="17"/>
    </row>
    <row r="229" spans="3:18" ht="12.75">
      <c r="C229" s="20"/>
      <c r="D229" s="20"/>
      <c r="E229" s="20"/>
      <c r="F229" s="209"/>
      <c r="G229" s="20"/>
      <c r="H229" s="20"/>
      <c r="I229" s="20"/>
      <c r="J229" s="20"/>
      <c r="K229" s="20"/>
      <c r="L229" s="20"/>
      <c r="M229" s="20"/>
      <c r="N229" s="20"/>
      <c r="O229" s="19"/>
      <c r="P229" s="19"/>
      <c r="Q229" s="19"/>
      <c r="R229" s="17"/>
    </row>
    <row r="230" spans="3:18" ht="12.75">
      <c r="C230" s="20"/>
      <c r="D230" s="20"/>
      <c r="E230" s="20"/>
      <c r="F230" s="209"/>
      <c r="G230" s="20"/>
      <c r="H230" s="20"/>
      <c r="I230" s="20"/>
      <c r="J230" s="20"/>
      <c r="K230" s="20"/>
      <c r="L230" s="20"/>
      <c r="M230" s="20"/>
      <c r="N230" s="20"/>
      <c r="O230" s="19"/>
      <c r="P230" s="19"/>
      <c r="Q230" s="19"/>
      <c r="R230" s="17"/>
    </row>
    <row r="231" spans="3:18" ht="12.75">
      <c r="C231" s="20"/>
      <c r="D231" s="20"/>
      <c r="E231" s="20"/>
      <c r="F231" s="209"/>
      <c r="G231" s="20"/>
      <c r="H231" s="20"/>
      <c r="I231" s="20"/>
      <c r="J231" s="20"/>
      <c r="K231" s="20"/>
      <c r="L231" s="20"/>
      <c r="M231" s="20"/>
      <c r="N231" s="20"/>
      <c r="O231" s="19"/>
      <c r="P231" s="19"/>
      <c r="Q231" s="19"/>
      <c r="R231" s="17"/>
    </row>
    <row r="232" spans="3:18" ht="12.75">
      <c r="C232" s="20"/>
      <c r="D232" s="20"/>
      <c r="E232" s="20"/>
      <c r="F232" s="209"/>
      <c r="G232" s="20"/>
      <c r="H232" s="20"/>
      <c r="I232" s="20"/>
      <c r="J232" s="20"/>
      <c r="K232" s="20"/>
      <c r="L232" s="20"/>
      <c r="M232" s="20"/>
      <c r="N232" s="20"/>
      <c r="O232" s="19"/>
      <c r="P232" s="19"/>
      <c r="Q232" s="19"/>
      <c r="R232" s="17"/>
    </row>
    <row r="233" spans="3:18" ht="12.75">
      <c r="C233" s="20"/>
      <c r="D233" s="20"/>
      <c r="E233" s="20"/>
      <c r="F233" s="209"/>
      <c r="G233" s="20"/>
      <c r="H233" s="20"/>
      <c r="I233" s="20"/>
      <c r="J233" s="20"/>
      <c r="K233" s="20"/>
      <c r="L233" s="20"/>
      <c r="M233" s="20"/>
      <c r="N233" s="20"/>
      <c r="O233" s="19"/>
      <c r="P233" s="19"/>
      <c r="Q233" s="19"/>
      <c r="R233" s="17"/>
    </row>
    <row r="234" spans="3:18" ht="12.75">
      <c r="C234" s="20"/>
      <c r="D234" s="20"/>
      <c r="E234" s="20"/>
      <c r="F234" s="209"/>
      <c r="G234" s="20"/>
      <c r="H234" s="20"/>
      <c r="I234" s="20"/>
      <c r="J234" s="20"/>
      <c r="K234" s="20"/>
      <c r="L234" s="20"/>
      <c r="M234" s="20"/>
      <c r="N234" s="20"/>
      <c r="O234" s="19"/>
      <c r="P234" s="19"/>
      <c r="Q234" s="19"/>
      <c r="R234" s="17"/>
    </row>
    <row r="235" spans="3:18" ht="12.75">
      <c r="C235" s="20"/>
      <c r="D235" s="20"/>
      <c r="E235" s="20"/>
      <c r="F235" s="209"/>
      <c r="G235" s="20"/>
      <c r="H235" s="20"/>
      <c r="I235" s="20"/>
      <c r="J235" s="20"/>
      <c r="K235" s="20"/>
      <c r="L235" s="20"/>
      <c r="M235" s="20"/>
      <c r="N235" s="20"/>
      <c r="O235" s="19"/>
      <c r="P235" s="19"/>
      <c r="Q235" s="19"/>
      <c r="R235" s="17"/>
    </row>
    <row r="236" spans="3:18" ht="12.75">
      <c r="C236" s="20"/>
      <c r="D236" s="20"/>
      <c r="E236" s="20"/>
      <c r="F236" s="209"/>
      <c r="G236" s="20"/>
      <c r="H236" s="20"/>
      <c r="I236" s="20"/>
      <c r="J236" s="20"/>
      <c r="K236" s="20"/>
      <c r="L236" s="20"/>
      <c r="M236" s="20"/>
      <c r="N236" s="20"/>
      <c r="O236" s="19"/>
      <c r="P236" s="19"/>
      <c r="Q236" s="19"/>
      <c r="R236" s="17"/>
    </row>
    <row r="237" spans="3:18" ht="12.75">
      <c r="C237" s="20"/>
      <c r="D237" s="20"/>
      <c r="E237" s="20"/>
      <c r="F237" s="209"/>
      <c r="G237" s="20"/>
      <c r="H237" s="20"/>
      <c r="I237" s="20"/>
      <c r="J237" s="20"/>
      <c r="K237" s="20"/>
      <c r="L237" s="20"/>
      <c r="M237" s="20"/>
      <c r="N237" s="20"/>
      <c r="O237" s="19"/>
      <c r="P237" s="19"/>
      <c r="Q237" s="19"/>
      <c r="R237" s="17"/>
    </row>
    <row r="238" spans="3:18" ht="12.75">
      <c r="C238" s="20"/>
      <c r="D238" s="20"/>
      <c r="E238" s="20"/>
      <c r="F238" s="209"/>
      <c r="G238" s="20"/>
      <c r="H238" s="20"/>
      <c r="I238" s="20"/>
      <c r="J238" s="20"/>
      <c r="K238" s="20"/>
      <c r="L238" s="20"/>
      <c r="M238" s="20"/>
      <c r="N238" s="20"/>
      <c r="O238" s="19"/>
      <c r="P238" s="19"/>
      <c r="Q238" s="19"/>
      <c r="R238" s="17"/>
    </row>
    <row r="239" spans="3:18" ht="12.75">
      <c r="C239" s="20"/>
      <c r="D239" s="20"/>
      <c r="E239" s="20"/>
      <c r="F239" s="209"/>
      <c r="G239" s="20"/>
      <c r="H239" s="20"/>
      <c r="I239" s="20"/>
      <c r="J239" s="20"/>
      <c r="K239" s="20"/>
      <c r="L239" s="20"/>
      <c r="M239" s="20"/>
      <c r="N239" s="20"/>
      <c r="O239" s="19"/>
      <c r="P239" s="19"/>
      <c r="Q239" s="19"/>
      <c r="R239" s="17"/>
    </row>
    <row r="240" spans="3:18" ht="12.75">
      <c r="C240" s="20"/>
      <c r="D240" s="20"/>
      <c r="E240" s="20"/>
      <c r="F240" s="209"/>
      <c r="G240" s="20"/>
      <c r="H240" s="20"/>
      <c r="I240" s="20"/>
      <c r="J240" s="20"/>
      <c r="K240" s="20"/>
      <c r="L240" s="20"/>
      <c r="M240" s="20"/>
      <c r="N240" s="20"/>
      <c r="O240" s="19"/>
      <c r="P240" s="19"/>
      <c r="Q240" s="19"/>
      <c r="R240" s="17"/>
    </row>
    <row r="241" spans="3:18" ht="12.75">
      <c r="C241" s="20"/>
      <c r="D241" s="20"/>
      <c r="E241" s="20"/>
      <c r="F241" s="209"/>
      <c r="G241" s="20"/>
      <c r="H241" s="20"/>
      <c r="I241" s="20"/>
      <c r="J241" s="20"/>
      <c r="K241" s="20"/>
      <c r="L241" s="20"/>
      <c r="M241" s="20"/>
      <c r="N241" s="20"/>
      <c r="O241" s="19"/>
      <c r="P241" s="19"/>
      <c r="Q241" s="19"/>
      <c r="R241" s="17"/>
    </row>
    <row r="242" spans="3:18" ht="12.75">
      <c r="C242" s="20"/>
      <c r="D242" s="20"/>
      <c r="E242" s="20"/>
      <c r="F242" s="209"/>
      <c r="G242" s="20"/>
      <c r="H242" s="20"/>
      <c r="I242" s="20"/>
      <c r="J242" s="20"/>
      <c r="K242" s="20"/>
      <c r="L242" s="20"/>
      <c r="M242" s="20"/>
      <c r="N242" s="20"/>
      <c r="O242" s="19"/>
      <c r="P242" s="19"/>
      <c r="Q242" s="19"/>
      <c r="R242" s="17"/>
    </row>
    <row r="243" spans="3:18" ht="12.75">
      <c r="C243" s="20"/>
      <c r="D243" s="20"/>
      <c r="E243" s="20"/>
      <c r="F243" s="209"/>
      <c r="G243" s="20"/>
      <c r="H243" s="20"/>
      <c r="I243" s="20"/>
      <c r="J243" s="20"/>
      <c r="K243" s="20"/>
      <c r="L243" s="20"/>
      <c r="M243" s="20"/>
      <c r="N243" s="20"/>
      <c r="O243" s="19"/>
      <c r="P243" s="19"/>
      <c r="Q243" s="19"/>
      <c r="R243" s="17"/>
    </row>
    <row r="244" spans="3:18" ht="12.75">
      <c r="C244" s="20"/>
      <c r="D244" s="20"/>
      <c r="E244" s="20"/>
      <c r="F244" s="209"/>
      <c r="G244" s="20"/>
      <c r="H244" s="20"/>
      <c r="I244" s="20"/>
      <c r="J244" s="20"/>
      <c r="K244" s="20"/>
      <c r="L244" s="20"/>
      <c r="M244" s="20"/>
      <c r="N244" s="20"/>
      <c r="O244" s="19"/>
      <c r="P244" s="19"/>
      <c r="Q244" s="19"/>
      <c r="R244" s="17"/>
    </row>
    <row r="245" spans="3:18" ht="12.75">
      <c r="C245" s="20"/>
      <c r="D245" s="20"/>
      <c r="E245" s="20"/>
      <c r="F245" s="209"/>
      <c r="G245" s="20"/>
      <c r="H245" s="20"/>
      <c r="I245" s="20"/>
      <c r="J245" s="20"/>
      <c r="K245" s="20"/>
      <c r="L245" s="20"/>
      <c r="M245" s="20"/>
      <c r="N245" s="20"/>
      <c r="O245" s="19"/>
      <c r="P245" s="19"/>
      <c r="Q245" s="19"/>
      <c r="R245" s="17"/>
    </row>
    <row r="246" spans="3:18" ht="12.75">
      <c r="C246" s="20"/>
      <c r="D246" s="20"/>
      <c r="E246" s="20"/>
      <c r="F246" s="209"/>
      <c r="G246" s="20"/>
      <c r="H246" s="20"/>
      <c r="I246" s="20"/>
      <c r="J246" s="20"/>
      <c r="K246" s="20"/>
      <c r="L246" s="20"/>
      <c r="M246" s="20"/>
      <c r="N246" s="20"/>
      <c r="O246" s="19"/>
      <c r="P246" s="19"/>
      <c r="Q246" s="19"/>
      <c r="R246" s="17"/>
    </row>
    <row r="247" spans="3:18" ht="12.75">
      <c r="C247" s="20"/>
      <c r="D247" s="20"/>
      <c r="E247" s="20"/>
      <c r="F247" s="209"/>
      <c r="G247" s="20"/>
      <c r="H247" s="20"/>
      <c r="I247" s="20"/>
      <c r="J247" s="20"/>
      <c r="K247" s="20"/>
      <c r="L247" s="20"/>
      <c r="M247" s="20"/>
      <c r="N247" s="20"/>
      <c r="O247" s="19"/>
      <c r="P247" s="19"/>
      <c r="Q247" s="19"/>
      <c r="R247" s="17"/>
    </row>
    <row r="248" spans="3:18" ht="12.75">
      <c r="C248" s="20"/>
      <c r="D248" s="20"/>
      <c r="E248" s="20"/>
      <c r="F248" s="209"/>
      <c r="G248" s="20"/>
      <c r="H248" s="20"/>
      <c r="I248" s="20"/>
      <c r="J248" s="20"/>
      <c r="K248" s="20"/>
      <c r="L248" s="20"/>
      <c r="M248" s="20"/>
      <c r="N248" s="20"/>
      <c r="O248" s="19"/>
      <c r="P248" s="19"/>
      <c r="Q248" s="19"/>
      <c r="R248" s="17"/>
    </row>
    <row r="249" spans="3:18" ht="12.75">
      <c r="C249" s="20"/>
      <c r="D249" s="20"/>
      <c r="E249" s="20"/>
      <c r="F249" s="209"/>
      <c r="G249" s="20"/>
      <c r="H249" s="20"/>
      <c r="I249" s="20"/>
      <c r="J249" s="20"/>
      <c r="K249" s="20"/>
      <c r="L249" s="20"/>
      <c r="M249" s="20"/>
      <c r="N249" s="20"/>
      <c r="O249" s="19"/>
      <c r="P249" s="19"/>
      <c r="Q249" s="19"/>
      <c r="R249" s="17"/>
    </row>
    <row r="250" spans="3:18" ht="12.75">
      <c r="C250" s="20"/>
      <c r="D250" s="20"/>
      <c r="E250" s="20"/>
      <c r="F250" s="209"/>
      <c r="G250" s="20"/>
      <c r="H250" s="20"/>
      <c r="I250" s="20"/>
      <c r="J250" s="20"/>
      <c r="K250" s="20"/>
      <c r="L250" s="20"/>
      <c r="M250" s="20"/>
      <c r="N250" s="20"/>
      <c r="O250" s="19"/>
      <c r="P250" s="19"/>
      <c r="Q250" s="19"/>
      <c r="R250" s="17"/>
    </row>
    <row r="251" spans="3:18" ht="12.75">
      <c r="C251" s="20"/>
      <c r="D251" s="20"/>
      <c r="E251" s="20"/>
      <c r="F251" s="209"/>
      <c r="G251" s="20"/>
      <c r="H251" s="20"/>
      <c r="I251" s="20"/>
      <c r="J251" s="20"/>
      <c r="K251" s="20"/>
      <c r="L251" s="20"/>
      <c r="M251" s="20"/>
      <c r="N251" s="20"/>
      <c r="O251" s="19"/>
      <c r="P251" s="19"/>
      <c r="Q251" s="19"/>
      <c r="R251" s="17"/>
    </row>
    <row r="252" spans="3:18" ht="12.75">
      <c r="C252" s="20"/>
      <c r="D252" s="20"/>
      <c r="E252" s="20"/>
      <c r="F252" s="209"/>
      <c r="G252" s="20"/>
      <c r="H252" s="20"/>
      <c r="I252" s="20"/>
      <c r="J252" s="20"/>
      <c r="K252" s="20"/>
      <c r="L252" s="20"/>
      <c r="M252" s="20"/>
      <c r="N252" s="20"/>
      <c r="O252" s="19"/>
      <c r="P252" s="19"/>
      <c r="Q252" s="19"/>
      <c r="R252" s="17"/>
    </row>
    <row r="253" spans="3:18" ht="12.75">
      <c r="C253" s="20"/>
      <c r="D253" s="20"/>
      <c r="E253" s="20"/>
      <c r="F253" s="209"/>
      <c r="G253" s="20"/>
      <c r="H253" s="20"/>
      <c r="I253" s="20"/>
      <c r="J253" s="20"/>
      <c r="K253" s="20"/>
      <c r="L253" s="20"/>
      <c r="M253" s="20"/>
      <c r="N253" s="20"/>
      <c r="O253" s="19"/>
      <c r="P253" s="19"/>
      <c r="Q253" s="19"/>
      <c r="R253" s="17"/>
    </row>
    <row r="254" spans="3:18" ht="12.75">
      <c r="C254" s="20"/>
      <c r="D254" s="20"/>
      <c r="E254" s="20"/>
      <c r="F254" s="209"/>
      <c r="G254" s="20"/>
      <c r="H254" s="20"/>
      <c r="I254" s="20"/>
      <c r="J254" s="20"/>
      <c r="K254" s="20"/>
      <c r="L254" s="20"/>
      <c r="M254" s="20"/>
      <c r="N254" s="20"/>
      <c r="O254" s="19"/>
      <c r="P254" s="19"/>
      <c r="Q254" s="19"/>
      <c r="R254" s="17"/>
    </row>
    <row r="255" spans="3:18" ht="12.75">
      <c r="C255" s="20"/>
      <c r="D255" s="20"/>
      <c r="E255" s="20"/>
      <c r="F255" s="209"/>
      <c r="G255" s="20"/>
      <c r="H255" s="20"/>
      <c r="I255" s="20"/>
      <c r="J255" s="20"/>
      <c r="K255" s="20"/>
      <c r="L255" s="20"/>
      <c r="M255" s="20"/>
      <c r="N255" s="20"/>
      <c r="O255" s="19"/>
      <c r="P255" s="19"/>
      <c r="Q255" s="19"/>
      <c r="R255" s="17"/>
    </row>
    <row r="256" spans="3:18" ht="12.75">
      <c r="C256" s="20"/>
      <c r="D256" s="20"/>
      <c r="E256" s="20"/>
      <c r="F256" s="209"/>
      <c r="G256" s="20"/>
      <c r="H256" s="20"/>
      <c r="I256" s="20"/>
      <c r="J256" s="20"/>
      <c r="K256" s="20"/>
      <c r="L256" s="20"/>
      <c r="M256" s="20"/>
      <c r="N256" s="20"/>
      <c r="O256" s="19"/>
      <c r="P256" s="19"/>
      <c r="Q256" s="19"/>
      <c r="R256" s="17"/>
    </row>
    <row r="257" spans="3:18" ht="12.75">
      <c r="C257" s="20"/>
      <c r="D257" s="20"/>
      <c r="E257" s="20"/>
      <c r="F257" s="209"/>
      <c r="G257" s="20"/>
      <c r="H257" s="20"/>
      <c r="I257" s="20"/>
      <c r="J257" s="20"/>
      <c r="K257" s="20"/>
      <c r="L257" s="20"/>
      <c r="M257" s="20"/>
      <c r="N257" s="20"/>
      <c r="O257" s="19"/>
      <c r="P257" s="19"/>
      <c r="Q257" s="19"/>
      <c r="R257" s="17"/>
    </row>
    <row r="258" spans="3:18" ht="12.75">
      <c r="C258" s="20"/>
      <c r="D258" s="20"/>
      <c r="E258" s="20"/>
      <c r="F258" s="209"/>
      <c r="G258" s="20"/>
      <c r="H258" s="20"/>
      <c r="I258" s="20"/>
      <c r="J258" s="20"/>
      <c r="K258" s="20"/>
      <c r="L258" s="20"/>
      <c r="M258" s="20"/>
      <c r="N258" s="20"/>
      <c r="O258" s="19"/>
      <c r="P258" s="19"/>
      <c r="Q258" s="19"/>
      <c r="R258" s="17"/>
    </row>
    <row r="259" spans="3:18" ht="12.75">
      <c r="C259" s="20"/>
      <c r="D259" s="20"/>
      <c r="E259" s="20"/>
      <c r="F259" s="209"/>
      <c r="G259" s="20"/>
      <c r="H259" s="20"/>
      <c r="I259" s="20"/>
      <c r="J259" s="20"/>
      <c r="K259" s="20"/>
      <c r="L259" s="20"/>
      <c r="M259" s="20"/>
      <c r="N259" s="20"/>
      <c r="O259" s="19"/>
      <c r="P259" s="19"/>
      <c r="Q259" s="19"/>
      <c r="R259" s="17"/>
    </row>
    <row r="260" spans="3:18" ht="12.75">
      <c r="C260" s="20"/>
      <c r="D260" s="20"/>
      <c r="E260" s="20"/>
      <c r="F260" s="209"/>
      <c r="G260" s="20"/>
      <c r="H260" s="20"/>
      <c r="I260" s="20"/>
      <c r="J260" s="20"/>
      <c r="K260" s="20"/>
      <c r="L260" s="20"/>
      <c r="M260" s="20"/>
      <c r="N260" s="20"/>
      <c r="O260" s="19"/>
      <c r="P260" s="19"/>
      <c r="Q260" s="19"/>
      <c r="R260" s="17"/>
    </row>
    <row r="261" spans="3:18" ht="12.75">
      <c r="C261" s="20"/>
      <c r="D261" s="20"/>
      <c r="E261" s="20"/>
      <c r="F261" s="209"/>
      <c r="G261" s="20"/>
      <c r="H261" s="20"/>
      <c r="I261" s="20"/>
      <c r="J261" s="20"/>
      <c r="K261" s="20"/>
      <c r="L261" s="20"/>
      <c r="M261" s="20"/>
      <c r="N261" s="20"/>
      <c r="O261" s="19"/>
      <c r="P261" s="19"/>
      <c r="Q261" s="19"/>
      <c r="R261" s="17"/>
    </row>
    <row r="262" spans="3:18" ht="12.75">
      <c r="C262" s="20"/>
      <c r="D262" s="20"/>
      <c r="E262" s="20"/>
      <c r="F262" s="209"/>
      <c r="G262" s="20"/>
      <c r="H262" s="20"/>
      <c r="I262" s="20"/>
      <c r="J262" s="20"/>
      <c r="K262" s="20"/>
      <c r="L262" s="20"/>
      <c r="M262" s="20"/>
      <c r="N262" s="20"/>
      <c r="O262" s="19"/>
      <c r="P262" s="19"/>
      <c r="Q262" s="19"/>
      <c r="R262" s="17"/>
    </row>
    <row r="263" spans="3:18" ht="12.75">
      <c r="C263" s="20"/>
      <c r="D263" s="20"/>
      <c r="E263" s="20"/>
      <c r="F263" s="209"/>
      <c r="G263" s="20"/>
      <c r="H263" s="20"/>
      <c r="I263" s="20"/>
      <c r="J263" s="20"/>
      <c r="K263" s="20"/>
      <c r="L263" s="20"/>
      <c r="M263" s="20"/>
      <c r="N263" s="20"/>
      <c r="O263" s="19"/>
      <c r="P263" s="19"/>
      <c r="Q263" s="19"/>
      <c r="R263" s="17"/>
    </row>
    <row r="264" spans="3:18" ht="12.75">
      <c r="C264" s="20"/>
      <c r="D264" s="20"/>
      <c r="E264" s="20"/>
      <c r="F264" s="209"/>
      <c r="G264" s="20"/>
      <c r="H264" s="20"/>
      <c r="I264" s="20"/>
      <c r="J264" s="20"/>
      <c r="K264" s="20"/>
      <c r="L264" s="20"/>
      <c r="M264" s="20"/>
      <c r="N264" s="20"/>
      <c r="O264" s="19"/>
      <c r="P264" s="19"/>
      <c r="Q264" s="19"/>
      <c r="R264" s="17"/>
    </row>
    <row r="265" spans="3:18" ht="12.75">
      <c r="C265" s="20"/>
      <c r="D265" s="20"/>
      <c r="E265" s="20"/>
      <c r="F265" s="209"/>
      <c r="G265" s="20"/>
      <c r="H265" s="20"/>
      <c r="I265" s="20"/>
      <c r="J265" s="20"/>
      <c r="K265" s="20"/>
      <c r="L265" s="20"/>
      <c r="M265" s="20"/>
      <c r="N265" s="20"/>
      <c r="O265" s="19"/>
      <c r="P265" s="19"/>
      <c r="Q265" s="19"/>
      <c r="R265" s="17"/>
    </row>
    <row r="266" spans="3:18" ht="12.75">
      <c r="C266" s="20"/>
      <c r="D266" s="20"/>
      <c r="E266" s="20"/>
      <c r="F266" s="209"/>
      <c r="G266" s="20"/>
      <c r="H266" s="20"/>
      <c r="I266" s="20"/>
      <c r="J266" s="20"/>
      <c r="K266" s="20"/>
      <c r="L266" s="20"/>
      <c r="M266" s="20"/>
      <c r="N266" s="20"/>
      <c r="O266" s="19"/>
      <c r="P266" s="19"/>
      <c r="Q266" s="19"/>
      <c r="R266" s="17"/>
    </row>
    <row r="267" spans="3:18" ht="12.75">
      <c r="C267" s="20"/>
      <c r="D267" s="20"/>
      <c r="E267" s="20"/>
      <c r="F267" s="209"/>
      <c r="G267" s="20"/>
      <c r="H267" s="20"/>
      <c r="I267" s="20"/>
      <c r="J267" s="20"/>
      <c r="K267" s="20"/>
      <c r="L267" s="20"/>
      <c r="M267" s="20"/>
      <c r="N267" s="20"/>
      <c r="O267" s="19"/>
      <c r="P267" s="19"/>
      <c r="Q267" s="19"/>
      <c r="R267" s="17"/>
    </row>
    <row r="268" spans="3:18" ht="12.75">
      <c r="C268" s="20"/>
      <c r="D268" s="20"/>
      <c r="E268" s="20"/>
      <c r="F268" s="209"/>
      <c r="G268" s="20"/>
      <c r="H268" s="20"/>
      <c r="I268" s="20"/>
      <c r="J268" s="20"/>
      <c r="K268" s="20"/>
      <c r="L268" s="20"/>
      <c r="M268" s="20"/>
      <c r="N268" s="20"/>
      <c r="O268" s="19"/>
      <c r="P268" s="19"/>
      <c r="Q268" s="19"/>
      <c r="R268" s="17"/>
    </row>
    <row r="269" spans="3:18" ht="12.75">
      <c r="C269" s="20"/>
      <c r="D269" s="20"/>
      <c r="E269" s="20"/>
      <c r="F269" s="209"/>
      <c r="G269" s="20"/>
      <c r="H269" s="20"/>
      <c r="I269" s="20"/>
      <c r="J269" s="20"/>
      <c r="K269" s="20"/>
      <c r="L269" s="20"/>
      <c r="M269" s="20"/>
      <c r="N269" s="20"/>
      <c r="O269" s="19"/>
      <c r="P269" s="19"/>
      <c r="Q269" s="19"/>
      <c r="R269" s="17"/>
    </row>
    <row r="270" spans="3:18" ht="12.75">
      <c r="C270" s="20"/>
      <c r="D270" s="20"/>
      <c r="E270" s="20"/>
      <c r="F270" s="209"/>
      <c r="G270" s="20"/>
      <c r="H270" s="20"/>
      <c r="I270" s="20"/>
      <c r="J270" s="20"/>
      <c r="K270" s="20"/>
      <c r="L270" s="20"/>
      <c r="M270" s="20"/>
      <c r="N270" s="20"/>
      <c r="O270" s="19"/>
      <c r="P270" s="19"/>
      <c r="Q270" s="19"/>
      <c r="R270" s="17"/>
    </row>
    <row r="271" spans="3:18" ht="12.75">
      <c r="C271" s="20"/>
      <c r="D271" s="20"/>
      <c r="E271" s="20"/>
      <c r="F271" s="209"/>
      <c r="G271" s="20"/>
      <c r="H271" s="20"/>
      <c r="I271" s="20"/>
      <c r="J271" s="20"/>
      <c r="K271" s="20"/>
      <c r="L271" s="20"/>
      <c r="M271" s="20"/>
      <c r="N271" s="20"/>
      <c r="O271" s="19"/>
      <c r="P271" s="19"/>
      <c r="Q271" s="19"/>
      <c r="R271" s="17"/>
    </row>
    <row r="272" spans="3:18" ht="12.75">
      <c r="C272" s="20"/>
      <c r="D272" s="20"/>
      <c r="E272" s="20"/>
      <c r="F272" s="209"/>
      <c r="G272" s="20"/>
      <c r="H272" s="20"/>
      <c r="I272" s="20"/>
      <c r="J272" s="20"/>
      <c r="K272" s="20"/>
      <c r="L272" s="20"/>
      <c r="M272" s="20"/>
      <c r="N272" s="20"/>
      <c r="O272" s="19"/>
      <c r="P272" s="19"/>
      <c r="Q272" s="19"/>
      <c r="R272" s="17"/>
    </row>
    <row r="273" spans="3:18" ht="12.75">
      <c r="C273" s="20"/>
      <c r="D273" s="20"/>
      <c r="E273" s="20"/>
      <c r="F273" s="209"/>
      <c r="G273" s="20"/>
      <c r="H273" s="20"/>
      <c r="I273" s="20"/>
      <c r="J273" s="20"/>
      <c r="K273" s="20"/>
      <c r="L273" s="20"/>
      <c r="M273" s="20"/>
      <c r="N273" s="20"/>
      <c r="O273" s="19"/>
      <c r="P273" s="19"/>
      <c r="Q273" s="19"/>
      <c r="R273" s="17"/>
    </row>
    <row r="274" spans="3:18" ht="12.75">
      <c r="C274" s="20"/>
      <c r="D274" s="20"/>
      <c r="E274" s="20"/>
      <c r="F274" s="209"/>
      <c r="G274" s="20"/>
      <c r="H274" s="20"/>
      <c r="I274" s="20"/>
      <c r="J274" s="20"/>
      <c r="K274" s="20"/>
      <c r="L274" s="20"/>
      <c r="M274" s="20"/>
      <c r="N274" s="20"/>
      <c r="O274" s="19"/>
      <c r="P274" s="19"/>
      <c r="Q274" s="19"/>
      <c r="R274" s="17"/>
    </row>
    <row r="275" spans="3:18" ht="12.75">
      <c r="C275" s="20"/>
      <c r="D275" s="20"/>
      <c r="E275" s="20"/>
      <c r="F275" s="209"/>
      <c r="G275" s="20"/>
      <c r="H275" s="20"/>
      <c r="I275" s="20"/>
      <c r="J275" s="20"/>
      <c r="K275" s="20"/>
      <c r="L275" s="20"/>
      <c r="M275" s="20"/>
      <c r="N275" s="20"/>
      <c r="O275" s="19"/>
      <c r="P275" s="19"/>
      <c r="Q275" s="19"/>
      <c r="R275" s="17"/>
    </row>
    <row r="276" spans="3:18" ht="12.75">
      <c r="C276" s="20"/>
      <c r="D276" s="20"/>
      <c r="E276" s="20"/>
      <c r="F276" s="209"/>
      <c r="G276" s="20"/>
      <c r="H276" s="20"/>
      <c r="I276" s="20"/>
      <c r="J276" s="20"/>
      <c r="K276" s="20"/>
      <c r="L276" s="20"/>
      <c r="M276" s="20"/>
      <c r="N276" s="20"/>
      <c r="O276" s="19"/>
      <c r="P276" s="19"/>
      <c r="Q276" s="19"/>
      <c r="R276" s="17"/>
    </row>
    <row r="277" spans="3:18" ht="12.75">
      <c r="C277" s="20"/>
      <c r="D277" s="20"/>
      <c r="E277" s="20"/>
      <c r="F277" s="209"/>
      <c r="G277" s="20"/>
      <c r="H277" s="20"/>
      <c r="I277" s="20"/>
      <c r="J277" s="20"/>
      <c r="K277" s="20"/>
      <c r="L277" s="20"/>
      <c r="M277" s="20"/>
      <c r="N277" s="20"/>
      <c r="O277" s="19"/>
      <c r="P277" s="19"/>
      <c r="Q277" s="19"/>
      <c r="R277" s="17"/>
    </row>
    <row r="278" spans="3:18" ht="12.75">
      <c r="C278" s="20"/>
      <c r="D278" s="20"/>
      <c r="E278" s="20"/>
      <c r="F278" s="209"/>
      <c r="G278" s="20"/>
      <c r="H278" s="20"/>
      <c r="I278" s="20"/>
      <c r="J278" s="20"/>
      <c r="K278" s="20"/>
      <c r="L278" s="20"/>
      <c r="M278" s="20"/>
      <c r="N278" s="20"/>
      <c r="O278" s="19"/>
      <c r="P278" s="19"/>
      <c r="Q278" s="19"/>
      <c r="R278" s="17"/>
    </row>
    <row r="279" spans="3:18" ht="12.75">
      <c r="C279" s="20"/>
      <c r="D279" s="20"/>
      <c r="E279" s="20"/>
      <c r="F279" s="209"/>
      <c r="G279" s="20"/>
      <c r="H279" s="20"/>
      <c r="I279" s="20"/>
      <c r="J279" s="20"/>
      <c r="K279" s="20"/>
      <c r="L279" s="20"/>
      <c r="M279" s="20"/>
      <c r="N279" s="20"/>
      <c r="O279" s="19"/>
      <c r="P279" s="19"/>
      <c r="Q279" s="19"/>
      <c r="R279" s="17"/>
    </row>
    <row r="280" spans="3:18" ht="12.75">
      <c r="C280" s="20"/>
      <c r="D280" s="20"/>
      <c r="E280" s="20"/>
      <c r="F280" s="209"/>
      <c r="G280" s="20"/>
      <c r="H280" s="20"/>
      <c r="I280" s="20"/>
      <c r="J280" s="20"/>
      <c r="K280" s="20"/>
      <c r="L280" s="20"/>
      <c r="M280" s="20"/>
      <c r="N280" s="20"/>
      <c r="O280" s="19"/>
      <c r="P280" s="19"/>
      <c r="Q280" s="19"/>
      <c r="R280" s="17"/>
    </row>
    <row r="281" spans="3:18" ht="12.75">
      <c r="C281" s="20"/>
      <c r="D281" s="20"/>
      <c r="E281" s="20"/>
      <c r="F281" s="209"/>
      <c r="G281" s="20"/>
      <c r="H281" s="20"/>
      <c r="I281" s="20"/>
      <c r="J281" s="20"/>
      <c r="K281" s="20"/>
      <c r="L281" s="20"/>
      <c r="M281" s="20"/>
      <c r="N281" s="20"/>
      <c r="O281" s="19"/>
      <c r="P281" s="19"/>
      <c r="Q281" s="19"/>
      <c r="R281" s="17"/>
    </row>
    <row r="282" spans="3:18" ht="12.75">
      <c r="C282" s="20"/>
      <c r="D282" s="20"/>
      <c r="E282" s="20"/>
      <c r="F282" s="209"/>
      <c r="G282" s="20"/>
      <c r="H282" s="20"/>
      <c r="I282" s="20"/>
      <c r="J282" s="20"/>
      <c r="K282" s="20"/>
      <c r="L282" s="20"/>
      <c r="M282" s="20"/>
      <c r="N282" s="20"/>
      <c r="O282" s="19"/>
      <c r="P282" s="19"/>
      <c r="Q282" s="19"/>
      <c r="R282" s="17"/>
    </row>
    <row r="283" spans="3:18" ht="12.75">
      <c r="C283" s="20"/>
      <c r="D283" s="20"/>
      <c r="E283" s="20"/>
      <c r="F283" s="209"/>
      <c r="G283" s="20"/>
      <c r="H283" s="20"/>
      <c r="I283" s="20"/>
      <c r="J283" s="20"/>
      <c r="K283" s="20"/>
      <c r="L283" s="20"/>
      <c r="M283" s="20"/>
      <c r="N283" s="20"/>
      <c r="O283" s="19"/>
      <c r="P283" s="19"/>
      <c r="Q283" s="19"/>
      <c r="R283" s="17"/>
    </row>
    <row r="284" spans="3:18" ht="12.75">
      <c r="C284" s="20"/>
      <c r="D284" s="20"/>
      <c r="E284" s="20"/>
      <c r="F284" s="209"/>
      <c r="G284" s="20"/>
      <c r="H284" s="20"/>
      <c r="I284" s="20"/>
      <c r="J284" s="20"/>
      <c r="K284" s="20"/>
      <c r="L284" s="20"/>
      <c r="M284" s="20"/>
      <c r="N284" s="20"/>
      <c r="O284" s="19"/>
      <c r="P284" s="19"/>
      <c r="Q284" s="19"/>
      <c r="R284" s="17"/>
    </row>
    <row r="285" spans="3:18" ht="12.75">
      <c r="C285" s="20"/>
      <c r="D285" s="20"/>
      <c r="E285" s="20"/>
      <c r="F285" s="209"/>
      <c r="G285" s="20"/>
      <c r="H285" s="20"/>
      <c r="I285" s="20"/>
      <c r="J285" s="20"/>
      <c r="K285" s="20"/>
      <c r="L285" s="20"/>
      <c r="M285" s="20"/>
      <c r="N285" s="20"/>
      <c r="O285" s="19"/>
      <c r="P285" s="19"/>
      <c r="Q285" s="19"/>
      <c r="R285" s="17"/>
    </row>
    <row r="286" spans="3:18" ht="12.75">
      <c r="C286" s="20"/>
      <c r="D286" s="20"/>
      <c r="E286" s="20"/>
      <c r="F286" s="209"/>
      <c r="G286" s="20"/>
      <c r="H286" s="20"/>
      <c r="I286" s="20"/>
      <c r="J286" s="20"/>
      <c r="K286" s="20"/>
      <c r="L286" s="20"/>
      <c r="M286" s="20"/>
      <c r="N286" s="20"/>
      <c r="O286" s="19"/>
      <c r="P286" s="19"/>
      <c r="Q286" s="19"/>
      <c r="R286" s="17"/>
    </row>
    <row r="287" spans="3:18" ht="12.75">
      <c r="C287" s="20"/>
      <c r="D287" s="20"/>
      <c r="E287" s="20"/>
      <c r="F287" s="209"/>
      <c r="G287" s="20"/>
      <c r="H287" s="20"/>
      <c r="I287" s="20"/>
      <c r="J287" s="20"/>
      <c r="K287" s="20"/>
      <c r="L287" s="20"/>
      <c r="M287" s="20"/>
      <c r="N287" s="20"/>
      <c r="O287" s="19"/>
      <c r="P287" s="19"/>
      <c r="Q287" s="19"/>
      <c r="R287" s="17"/>
    </row>
    <row r="288" spans="3:18" ht="12.75">
      <c r="C288" s="20"/>
      <c r="D288" s="20"/>
      <c r="E288" s="20"/>
      <c r="F288" s="209"/>
      <c r="G288" s="20"/>
      <c r="H288" s="20"/>
      <c r="I288" s="20"/>
      <c r="J288" s="20"/>
      <c r="K288" s="20"/>
      <c r="L288" s="20"/>
      <c r="M288" s="20"/>
      <c r="N288" s="20"/>
      <c r="O288" s="19"/>
      <c r="P288" s="19"/>
      <c r="Q288" s="19"/>
      <c r="R288" s="17"/>
    </row>
    <row r="289" spans="3:18" ht="12.75">
      <c r="C289" s="20"/>
      <c r="D289" s="20"/>
      <c r="E289" s="20"/>
      <c r="F289" s="209"/>
      <c r="G289" s="20"/>
      <c r="H289" s="20"/>
      <c r="I289" s="20"/>
      <c r="J289" s="20"/>
      <c r="K289" s="20"/>
      <c r="L289" s="20"/>
      <c r="M289" s="20"/>
      <c r="N289" s="20"/>
      <c r="O289" s="19"/>
      <c r="P289" s="19"/>
      <c r="Q289" s="19"/>
      <c r="R289" s="17"/>
    </row>
    <row r="290" spans="3:18" ht="12.75">
      <c r="C290" s="20"/>
      <c r="D290" s="20"/>
      <c r="E290" s="20"/>
      <c r="F290" s="209"/>
      <c r="G290" s="20"/>
      <c r="H290" s="20"/>
      <c r="I290" s="20"/>
      <c r="J290" s="20"/>
      <c r="K290" s="20"/>
      <c r="L290" s="20"/>
      <c r="M290" s="20"/>
      <c r="N290" s="20"/>
      <c r="O290" s="19"/>
      <c r="P290" s="19"/>
      <c r="Q290" s="19"/>
      <c r="R290" s="17"/>
    </row>
    <row r="291" spans="3:18" ht="12.75">
      <c r="C291" s="20"/>
      <c r="D291" s="20"/>
      <c r="E291" s="20"/>
      <c r="F291" s="209"/>
      <c r="G291" s="20"/>
      <c r="H291" s="20"/>
      <c r="I291" s="20"/>
      <c r="J291" s="20"/>
      <c r="K291" s="20"/>
      <c r="L291" s="20"/>
      <c r="M291" s="20"/>
      <c r="N291" s="20"/>
      <c r="O291" s="19"/>
      <c r="P291" s="19"/>
      <c r="Q291" s="19"/>
      <c r="R291" s="17"/>
    </row>
    <row r="292" spans="3:18" ht="12.75">
      <c r="C292" s="20"/>
      <c r="D292" s="20"/>
      <c r="E292" s="20"/>
      <c r="F292" s="209"/>
      <c r="G292" s="20"/>
      <c r="H292" s="20"/>
      <c r="I292" s="20"/>
      <c r="J292" s="20"/>
      <c r="K292" s="20"/>
      <c r="L292" s="20"/>
      <c r="M292" s="20"/>
      <c r="N292" s="20"/>
      <c r="O292" s="19"/>
      <c r="P292" s="19"/>
      <c r="Q292" s="19"/>
      <c r="R292" s="17"/>
    </row>
    <row r="293" spans="3:18" ht="12.75">
      <c r="C293" s="20"/>
      <c r="D293" s="20"/>
      <c r="E293" s="20"/>
      <c r="F293" s="209"/>
      <c r="G293" s="20"/>
      <c r="H293" s="20"/>
      <c r="I293" s="20"/>
      <c r="J293" s="20"/>
      <c r="K293" s="20"/>
      <c r="L293" s="20"/>
      <c r="M293" s="20"/>
      <c r="N293" s="20"/>
      <c r="O293" s="19"/>
      <c r="P293" s="19"/>
      <c r="Q293" s="19"/>
      <c r="R293" s="17"/>
    </row>
    <row r="294" spans="3:18" ht="12.75">
      <c r="C294" s="20"/>
      <c r="D294" s="20"/>
      <c r="E294" s="20"/>
      <c r="F294" s="209"/>
      <c r="G294" s="20"/>
      <c r="H294" s="20"/>
      <c r="I294" s="20"/>
      <c r="J294" s="20"/>
      <c r="K294" s="20"/>
      <c r="L294" s="20"/>
      <c r="M294" s="20"/>
      <c r="N294" s="20"/>
      <c r="O294" s="19"/>
      <c r="P294" s="19"/>
      <c r="Q294" s="19"/>
      <c r="R294" s="17"/>
    </row>
    <row r="295" spans="3:18" ht="12.75">
      <c r="C295" s="20"/>
      <c r="D295" s="20"/>
      <c r="E295" s="20"/>
      <c r="F295" s="209"/>
      <c r="G295" s="20"/>
      <c r="H295" s="20"/>
      <c r="I295" s="20"/>
      <c r="J295" s="20"/>
      <c r="K295" s="20"/>
      <c r="L295" s="20"/>
      <c r="M295" s="20"/>
      <c r="N295" s="20"/>
      <c r="O295" s="19"/>
      <c r="P295" s="19"/>
      <c r="Q295" s="19"/>
      <c r="R295" s="17"/>
    </row>
    <row r="296" spans="3:18" ht="12.75">
      <c r="C296" s="20"/>
      <c r="D296" s="20"/>
      <c r="E296" s="20"/>
      <c r="F296" s="209"/>
      <c r="G296" s="20"/>
      <c r="H296" s="20"/>
      <c r="I296" s="20"/>
      <c r="J296" s="20"/>
      <c r="K296" s="20"/>
      <c r="L296" s="20"/>
      <c r="M296" s="20"/>
      <c r="N296" s="20"/>
      <c r="O296" s="19"/>
      <c r="P296" s="19"/>
      <c r="Q296" s="19"/>
      <c r="R296" s="17"/>
    </row>
    <row r="297" spans="3:18" ht="12.75">
      <c r="C297" s="20"/>
      <c r="D297" s="20"/>
      <c r="E297" s="20"/>
      <c r="F297" s="209"/>
      <c r="G297" s="20"/>
      <c r="H297" s="20"/>
      <c r="I297" s="20"/>
      <c r="J297" s="20"/>
      <c r="K297" s="20"/>
      <c r="L297" s="20"/>
      <c r="M297" s="20"/>
      <c r="N297" s="20"/>
      <c r="O297" s="19"/>
      <c r="P297" s="19"/>
      <c r="Q297" s="19"/>
      <c r="R297" s="17"/>
    </row>
    <row r="298" spans="3:18" ht="12.75">
      <c r="C298" s="20"/>
      <c r="D298" s="20"/>
      <c r="E298" s="20"/>
      <c r="F298" s="209"/>
      <c r="G298" s="20"/>
      <c r="H298" s="20"/>
      <c r="I298" s="20"/>
      <c r="J298" s="20"/>
      <c r="K298" s="20"/>
      <c r="L298" s="20"/>
      <c r="M298" s="20"/>
      <c r="N298" s="20"/>
      <c r="O298" s="19"/>
      <c r="P298" s="19"/>
      <c r="Q298" s="19"/>
      <c r="R298" s="17"/>
    </row>
    <row r="299" spans="3:18" ht="12.75">
      <c r="C299" s="20"/>
      <c r="D299" s="20"/>
      <c r="E299" s="20"/>
      <c r="F299" s="209"/>
      <c r="G299" s="20"/>
      <c r="H299" s="20"/>
      <c r="I299" s="20"/>
      <c r="J299" s="20"/>
      <c r="K299" s="20"/>
      <c r="L299" s="20"/>
      <c r="M299" s="20"/>
      <c r="N299" s="20"/>
      <c r="O299" s="19"/>
      <c r="P299" s="19"/>
      <c r="Q299" s="19"/>
      <c r="R299" s="17"/>
    </row>
    <row r="300" spans="3:18" ht="12.75">
      <c r="C300" s="20"/>
      <c r="D300" s="20"/>
      <c r="E300" s="20"/>
      <c r="F300" s="209"/>
      <c r="G300" s="20"/>
      <c r="H300" s="20"/>
      <c r="I300" s="20"/>
      <c r="J300" s="20"/>
      <c r="K300" s="20"/>
      <c r="L300" s="20"/>
      <c r="M300" s="20"/>
      <c r="N300" s="20"/>
      <c r="O300" s="19"/>
      <c r="P300" s="19"/>
      <c r="Q300" s="19"/>
      <c r="R300" s="17"/>
    </row>
    <row r="301" spans="3:18" ht="12.75">
      <c r="C301" s="20"/>
      <c r="D301" s="20"/>
      <c r="E301" s="20"/>
      <c r="F301" s="209"/>
      <c r="G301" s="20"/>
      <c r="H301" s="20"/>
      <c r="I301" s="20"/>
      <c r="J301" s="20"/>
      <c r="K301" s="20"/>
      <c r="L301" s="20"/>
      <c r="M301" s="20"/>
      <c r="N301" s="20"/>
      <c r="O301" s="19"/>
      <c r="P301" s="19"/>
      <c r="Q301" s="19"/>
      <c r="R301" s="17"/>
    </row>
    <row r="302" spans="3:18" ht="12.75">
      <c r="C302" s="20"/>
      <c r="D302" s="20"/>
      <c r="E302" s="20"/>
      <c r="F302" s="209"/>
      <c r="G302" s="20"/>
      <c r="H302" s="20"/>
      <c r="I302" s="20"/>
      <c r="J302" s="20"/>
      <c r="K302" s="20"/>
      <c r="L302" s="20"/>
      <c r="M302" s="20"/>
      <c r="N302" s="20"/>
      <c r="O302" s="19"/>
      <c r="P302" s="19"/>
      <c r="Q302" s="19"/>
      <c r="R302" s="17"/>
    </row>
    <row r="303" spans="3:18" ht="12.75">
      <c r="C303" s="20"/>
      <c r="D303" s="20"/>
      <c r="E303" s="20"/>
      <c r="F303" s="209"/>
      <c r="G303" s="20"/>
      <c r="H303" s="20"/>
      <c r="I303" s="20"/>
      <c r="J303" s="20"/>
      <c r="K303" s="20"/>
      <c r="L303" s="20"/>
      <c r="M303" s="20"/>
      <c r="N303" s="20"/>
      <c r="O303" s="19"/>
      <c r="P303" s="19"/>
      <c r="Q303" s="19"/>
      <c r="R303" s="17"/>
    </row>
    <row r="304" spans="3:18" ht="12.75">
      <c r="C304" s="20"/>
      <c r="D304" s="20"/>
      <c r="E304" s="20"/>
      <c r="F304" s="209"/>
      <c r="G304" s="20"/>
      <c r="H304" s="20"/>
      <c r="I304" s="20"/>
      <c r="J304" s="20"/>
      <c r="K304" s="20"/>
      <c r="L304" s="20"/>
      <c r="M304" s="20"/>
      <c r="N304" s="20"/>
      <c r="O304" s="19"/>
      <c r="P304" s="19"/>
      <c r="Q304" s="19"/>
      <c r="R304" s="17"/>
    </row>
    <row r="305" spans="3:18" ht="12.75">
      <c r="C305" s="20"/>
      <c r="D305" s="20"/>
      <c r="E305" s="20"/>
      <c r="F305" s="209"/>
      <c r="G305" s="20"/>
      <c r="H305" s="20"/>
      <c r="I305" s="20"/>
      <c r="J305" s="20"/>
      <c r="K305" s="20"/>
      <c r="L305" s="20"/>
      <c r="M305" s="20"/>
      <c r="N305" s="20"/>
      <c r="O305" s="19"/>
      <c r="P305" s="19"/>
      <c r="Q305" s="19"/>
      <c r="R305" s="17"/>
    </row>
    <row r="306" spans="3:18" ht="12.75">
      <c r="C306" s="20"/>
      <c r="D306" s="20"/>
      <c r="E306" s="20"/>
      <c r="F306" s="209"/>
      <c r="G306" s="20"/>
      <c r="H306" s="20"/>
      <c r="I306" s="20"/>
      <c r="J306" s="20"/>
      <c r="K306" s="20"/>
      <c r="L306" s="20"/>
      <c r="M306" s="20"/>
      <c r="N306" s="20"/>
      <c r="O306" s="19"/>
      <c r="P306" s="19"/>
      <c r="Q306" s="19"/>
      <c r="R306" s="17"/>
    </row>
    <row r="307" spans="3:18" ht="12.75">
      <c r="C307" s="20"/>
      <c r="D307" s="20"/>
      <c r="E307" s="20"/>
      <c r="F307" s="209"/>
      <c r="G307" s="20"/>
      <c r="H307" s="20"/>
      <c r="I307" s="20"/>
      <c r="J307" s="20"/>
      <c r="K307" s="20"/>
      <c r="L307" s="20"/>
      <c r="M307" s="20"/>
      <c r="N307" s="20"/>
      <c r="O307" s="19"/>
      <c r="P307" s="19"/>
      <c r="Q307" s="19"/>
      <c r="R307" s="17"/>
    </row>
    <row r="308" spans="3:18" ht="12.75">
      <c r="C308" s="20"/>
      <c r="D308" s="20"/>
      <c r="E308" s="20"/>
      <c r="F308" s="209"/>
      <c r="G308" s="20"/>
      <c r="H308" s="20"/>
      <c r="I308" s="20"/>
      <c r="J308" s="20"/>
      <c r="K308" s="20"/>
      <c r="L308" s="20"/>
      <c r="M308" s="20"/>
      <c r="N308" s="20"/>
      <c r="O308" s="19"/>
      <c r="P308" s="19"/>
      <c r="Q308" s="19"/>
      <c r="R308" s="17"/>
    </row>
    <row r="309" spans="3:18" ht="12.75">
      <c r="C309" s="20"/>
      <c r="D309" s="20"/>
      <c r="E309" s="20"/>
      <c r="F309" s="209"/>
      <c r="G309" s="20"/>
      <c r="H309" s="20"/>
      <c r="I309" s="20"/>
      <c r="J309" s="20"/>
      <c r="K309" s="20"/>
      <c r="L309" s="20"/>
      <c r="M309" s="20"/>
      <c r="N309" s="20"/>
      <c r="O309" s="19"/>
      <c r="P309" s="19"/>
      <c r="Q309" s="19"/>
      <c r="R309" s="17"/>
    </row>
    <row r="310" spans="3:18" ht="12.75">
      <c r="C310" s="20"/>
      <c r="D310" s="20"/>
      <c r="E310" s="20"/>
      <c r="F310" s="209"/>
      <c r="G310" s="20"/>
      <c r="H310" s="20"/>
      <c r="I310" s="20"/>
      <c r="J310" s="20"/>
      <c r="K310" s="20"/>
      <c r="L310" s="20"/>
      <c r="M310" s="20"/>
      <c r="N310" s="20"/>
      <c r="O310" s="19"/>
      <c r="P310" s="19"/>
      <c r="Q310" s="19"/>
      <c r="R310" s="17"/>
    </row>
    <row r="311" spans="3:18" ht="12.75">
      <c r="C311" s="20"/>
      <c r="D311" s="20"/>
      <c r="E311" s="20"/>
      <c r="F311" s="209"/>
      <c r="G311" s="20"/>
      <c r="H311" s="20"/>
      <c r="I311" s="20"/>
      <c r="J311" s="20"/>
      <c r="K311" s="20"/>
      <c r="L311" s="20"/>
      <c r="M311" s="20"/>
      <c r="N311" s="20"/>
      <c r="O311" s="19"/>
      <c r="P311" s="19"/>
      <c r="Q311" s="19"/>
      <c r="R311" s="17"/>
    </row>
    <row r="312" spans="3:18" ht="12.75">
      <c r="C312" s="20"/>
      <c r="D312" s="20"/>
      <c r="E312" s="20"/>
      <c r="F312" s="209"/>
      <c r="G312" s="20"/>
      <c r="H312" s="20"/>
      <c r="I312" s="20"/>
      <c r="J312" s="20"/>
      <c r="K312" s="20"/>
      <c r="L312" s="20"/>
      <c r="M312" s="20"/>
      <c r="N312" s="20"/>
      <c r="O312" s="19"/>
      <c r="P312" s="19"/>
      <c r="Q312" s="19"/>
      <c r="R312" s="17"/>
    </row>
    <row r="313" spans="3:18" ht="12.75">
      <c r="C313" s="20"/>
      <c r="D313" s="20"/>
      <c r="E313" s="20"/>
      <c r="F313" s="209"/>
      <c r="G313" s="20"/>
      <c r="H313" s="20"/>
      <c r="I313" s="20"/>
      <c r="J313" s="20"/>
      <c r="K313" s="20"/>
      <c r="L313" s="20"/>
      <c r="M313" s="20"/>
      <c r="N313" s="20"/>
      <c r="O313" s="19"/>
      <c r="P313" s="19"/>
      <c r="Q313" s="19"/>
      <c r="R313" s="17"/>
    </row>
    <row r="314" spans="3:18" ht="12.75">
      <c r="C314" s="20"/>
      <c r="D314" s="20"/>
      <c r="E314" s="20"/>
      <c r="F314" s="209"/>
      <c r="G314" s="20"/>
      <c r="H314" s="20"/>
      <c r="I314" s="20"/>
      <c r="J314" s="20"/>
      <c r="K314" s="20"/>
      <c r="L314" s="20"/>
      <c r="M314" s="20"/>
      <c r="N314" s="20"/>
      <c r="O314" s="19"/>
      <c r="P314" s="19"/>
      <c r="Q314" s="19"/>
      <c r="R314" s="17"/>
    </row>
    <row r="315" spans="3:18" ht="12.75">
      <c r="C315" s="20"/>
      <c r="D315" s="20"/>
      <c r="E315" s="20"/>
      <c r="F315" s="209"/>
      <c r="G315" s="20"/>
      <c r="H315" s="20"/>
      <c r="I315" s="20"/>
      <c r="J315" s="20"/>
      <c r="K315" s="20"/>
      <c r="L315" s="20"/>
      <c r="M315" s="20"/>
      <c r="N315" s="20"/>
      <c r="O315" s="19"/>
      <c r="P315" s="19"/>
      <c r="Q315" s="19"/>
      <c r="R315" s="17"/>
    </row>
    <row r="316" spans="3:18" ht="12.75">
      <c r="C316" s="20"/>
      <c r="D316" s="20"/>
      <c r="E316" s="20"/>
      <c r="F316" s="209"/>
      <c r="G316" s="20"/>
      <c r="H316" s="20"/>
      <c r="I316" s="20"/>
      <c r="J316" s="20"/>
      <c r="K316" s="20"/>
      <c r="L316" s="20"/>
      <c r="M316" s="20"/>
      <c r="N316" s="20"/>
      <c r="O316" s="19"/>
      <c r="P316" s="19"/>
      <c r="Q316" s="19"/>
      <c r="R316" s="17"/>
    </row>
    <row r="317" spans="3:18" ht="12.75">
      <c r="C317" s="20"/>
      <c r="D317" s="20"/>
      <c r="E317" s="20"/>
      <c r="F317" s="209"/>
      <c r="G317" s="20"/>
      <c r="H317" s="20"/>
      <c r="I317" s="20"/>
      <c r="J317" s="20"/>
      <c r="K317" s="20"/>
      <c r="L317" s="20"/>
      <c r="M317" s="20"/>
      <c r="N317" s="20"/>
      <c r="O317" s="19"/>
      <c r="P317" s="19"/>
      <c r="Q317" s="19"/>
      <c r="R317" s="17"/>
    </row>
    <row r="318" spans="3:18" ht="12.75">
      <c r="C318" s="20"/>
      <c r="D318" s="20"/>
      <c r="E318" s="20"/>
      <c r="F318" s="209"/>
      <c r="G318" s="20"/>
      <c r="H318" s="20"/>
      <c r="I318" s="20"/>
      <c r="J318" s="20"/>
      <c r="K318" s="20"/>
      <c r="L318" s="20"/>
      <c r="M318" s="20"/>
      <c r="N318" s="20"/>
      <c r="O318" s="19"/>
      <c r="P318" s="19"/>
      <c r="Q318" s="19"/>
      <c r="R318" s="17"/>
    </row>
    <row r="319" spans="3:18" ht="12.75">
      <c r="C319" s="20"/>
      <c r="D319" s="20"/>
      <c r="E319" s="20"/>
      <c r="F319" s="209"/>
      <c r="G319" s="20"/>
      <c r="H319" s="20"/>
      <c r="I319" s="20"/>
      <c r="J319" s="20"/>
      <c r="K319" s="20"/>
      <c r="L319" s="20"/>
      <c r="M319" s="20"/>
      <c r="N319" s="20"/>
      <c r="O319" s="19"/>
      <c r="P319" s="19"/>
      <c r="Q319" s="19"/>
      <c r="R319" s="17"/>
    </row>
    <row r="320" spans="3:18" ht="12.75">
      <c r="C320" s="20"/>
      <c r="D320" s="20"/>
      <c r="E320" s="20"/>
      <c r="F320" s="209"/>
      <c r="G320" s="20"/>
      <c r="H320" s="20"/>
      <c r="I320" s="20"/>
      <c r="J320" s="20"/>
      <c r="K320" s="20"/>
      <c r="L320" s="20"/>
      <c r="M320" s="20"/>
      <c r="N320" s="20"/>
      <c r="O320" s="19"/>
      <c r="P320" s="19"/>
      <c r="Q320" s="19"/>
      <c r="R320" s="17"/>
    </row>
    <row r="321" spans="3:18" ht="12.75">
      <c r="C321" s="20"/>
      <c r="D321" s="20"/>
      <c r="E321" s="20"/>
      <c r="F321" s="209"/>
      <c r="G321" s="20"/>
      <c r="H321" s="20"/>
      <c r="I321" s="20"/>
      <c r="J321" s="20"/>
      <c r="K321" s="20"/>
      <c r="L321" s="20"/>
      <c r="M321" s="20"/>
      <c r="N321" s="20"/>
      <c r="O321" s="19"/>
      <c r="P321" s="19"/>
      <c r="Q321" s="19"/>
      <c r="R321" s="17"/>
    </row>
    <row r="322" spans="3:18" ht="12.75">
      <c r="C322" s="20"/>
      <c r="D322" s="20"/>
      <c r="E322" s="20"/>
      <c r="F322" s="209"/>
      <c r="G322" s="20"/>
      <c r="H322" s="20"/>
      <c r="I322" s="20"/>
      <c r="J322" s="20"/>
      <c r="K322" s="20"/>
      <c r="L322" s="20"/>
      <c r="M322" s="20"/>
      <c r="N322" s="20"/>
      <c r="O322" s="19"/>
      <c r="P322" s="19"/>
      <c r="Q322" s="19"/>
      <c r="R322" s="17"/>
    </row>
    <row r="323" spans="3:18" ht="12.75">
      <c r="C323" s="20"/>
      <c r="D323" s="20"/>
      <c r="E323" s="20"/>
      <c r="F323" s="209"/>
      <c r="G323" s="20"/>
      <c r="H323" s="20"/>
      <c r="I323" s="20"/>
      <c r="J323" s="20"/>
      <c r="K323" s="20"/>
      <c r="L323" s="20"/>
      <c r="M323" s="20"/>
      <c r="N323" s="20"/>
      <c r="O323" s="19"/>
      <c r="P323" s="19"/>
      <c r="Q323" s="19"/>
      <c r="R323" s="17"/>
    </row>
    <row r="324" spans="3:18" ht="12.75">
      <c r="C324" s="20"/>
      <c r="D324" s="20"/>
      <c r="E324" s="20"/>
      <c r="F324" s="209"/>
      <c r="G324" s="20"/>
      <c r="H324" s="20"/>
      <c r="I324" s="20"/>
      <c r="J324" s="20"/>
      <c r="K324" s="20"/>
      <c r="L324" s="20"/>
      <c r="M324" s="20"/>
      <c r="N324" s="20"/>
      <c r="O324" s="19"/>
      <c r="P324" s="19"/>
      <c r="Q324" s="19"/>
      <c r="R324" s="17"/>
    </row>
    <row r="325" spans="3:18" ht="12.75">
      <c r="C325" s="20"/>
      <c r="D325" s="20"/>
      <c r="E325" s="20"/>
      <c r="F325" s="209"/>
      <c r="G325" s="20"/>
      <c r="H325" s="20"/>
      <c r="I325" s="20"/>
      <c r="J325" s="20"/>
      <c r="K325" s="20"/>
      <c r="L325" s="20"/>
      <c r="M325" s="20"/>
      <c r="N325" s="20"/>
      <c r="O325" s="19"/>
      <c r="P325" s="19"/>
      <c r="Q325" s="19"/>
      <c r="R325" s="17"/>
    </row>
    <row r="326" spans="3:18" ht="12.75">
      <c r="C326" s="20"/>
      <c r="D326" s="20"/>
      <c r="E326" s="20"/>
      <c r="F326" s="209"/>
      <c r="G326" s="20"/>
      <c r="H326" s="20"/>
      <c r="I326" s="20"/>
      <c r="J326" s="20"/>
      <c r="K326" s="20"/>
      <c r="L326" s="20"/>
      <c r="M326" s="20"/>
      <c r="N326" s="20"/>
      <c r="O326" s="19"/>
      <c r="P326" s="19"/>
      <c r="Q326" s="19"/>
      <c r="R326" s="17"/>
    </row>
    <row r="327" spans="3:18" ht="12.75">
      <c r="C327" s="20"/>
      <c r="D327" s="20"/>
      <c r="E327" s="20"/>
      <c r="F327" s="209"/>
      <c r="G327" s="20"/>
      <c r="H327" s="20"/>
      <c r="I327" s="20"/>
      <c r="J327" s="20"/>
      <c r="K327" s="20"/>
      <c r="L327" s="20"/>
      <c r="M327" s="20"/>
      <c r="N327" s="20"/>
      <c r="O327" s="19"/>
      <c r="P327" s="19"/>
      <c r="Q327" s="19"/>
      <c r="R327" s="17"/>
    </row>
    <row r="328" spans="3:18" ht="12.75">
      <c r="C328" s="20"/>
      <c r="D328" s="20"/>
      <c r="E328" s="20"/>
      <c r="F328" s="209"/>
      <c r="G328" s="20"/>
      <c r="H328" s="20"/>
      <c r="I328" s="20"/>
      <c r="J328" s="20"/>
      <c r="K328" s="20"/>
      <c r="L328" s="20"/>
      <c r="M328" s="20"/>
      <c r="N328" s="20"/>
      <c r="O328" s="19"/>
      <c r="P328" s="19"/>
      <c r="Q328" s="19"/>
      <c r="R328" s="17"/>
    </row>
    <row r="329" spans="3:18" ht="12.75">
      <c r="C329" s="20"/>
      <c r="D329" s="20"/>
      <c r="E329" s="20"/>
      <c r="F329" s="209"/>
      <c r="G329" s="20"/>
      <c r="H329" s="20"/>
      <c r="I329" s="20"/>
      <c r="J329" s="20"/>
      <c r="K329" s="20"/>
      <c r="L329" s="20"/>
      <c r="M329" s="20"/>
      <c r="N329" s="20"/>
      <c r="O329" s="19"/>
      <c r="P329" s="19"/>
      <c r="Q329" s="19"/>
      <c r="R329" s="17"/>
    </row>
    <row r="330" spans="3:18" ht="12.75">
      <c r="C330" s="20"/>
      <c r="D330" s="20"/>
      <c r="E330" s="20"/>
      <c r="F330" s="209"/>
      <c r="G330" s="20"/>
      <c r="H330" s="20"/>
      <c r="I330" s="20"/>
      <c r="J330" s="20"/>
      <c r="K330" s="20"/>
      <c r="L330" s="20"/>
      <c r="M330" s="20"/>
      <c r="N330" s="20"/>
      <c r="O330" s="19"/>
      <c r="P330" s="19"/>
      <c r="Q330" s="19"/>
      <c r="R330" s="17"/>
    </row>
    <row r="331" spans="3:18" ht="12.75">
      <c r="C331" s="20"/>
      <c r="D331" s="20"/>
      <c r="E331" s="20"/>
      <c r="F331" s="209"/>
      <c r="G331" s="20"/>
      <c r="H331" s="20"/>
      <c r="I331" s="20"/>
      <c r="J331" s="20"/>
      <c r="K331" s="20"/>
      <c r="L331" s="20"/>
      <c r="M331" s="20"/>
      <c r="N331" s="20"/>
      <c r="O331" s="19"/>
      <c r="P331" s="19"/>
      <c r="Q331" s="19"/>
      <c r="R331" s="17"/>
    </row>
    <row r="332" spans="3:18" ht="12.75">
      <c r="C332" s="20"/>
      <c r="D332" s="20"/>
      <c r="E332" s="20"/>
      <c r="F332" s="209"/>
      <c r="G332" s="20"/>
      <c r="H332" s="20"/>
      <c r="I332" s="20"/>
      <c r="J332" s="20"/>
      <c r="K332" s="20"/>
      <c r="L332" s="20"/>
      <c r="M332" s="20"/>
      <c r="N332" s="20"/>
      <c r="O332" s="19"/>
      <c r="P332" s="19"/>
      <c r="Q332" s="19"/>
      <c r="R332" s="17"/>
    </row>
    <row r="333" spans="3:18" ht="12.75">
      <c r="C333" s="20"/>
      <c r="D333" s="20"/>
      <c r="E333" s="20"/>
      <c r="F333" s="209"/>
      <c r="G333" s="20"/>
      <c r="H333" s="20"/>
      <c r="I333" s="20"/>
      <c r="J333" s="20"/>
      <c r="K333" s="20"/>
      <c r="L333" s="20"/>
      <c r="M333" s="20"/>
      <c r="N333" s="20"/>
      <c r="O333" s="19"/>
      <c r="P333" s="19"/>
      <c r="Q333" s="19"/>
      <c r="R333" s="17"/>
    </row>
    <row r="334" spans="3:18" ht="12.75">
      <c r="C334" s="20"/>
      <c r="D334" s="20"/>
      <c r="E334" s="20"/>
      <c r="F334" s="209"/>
      <c r="G334" s="20"/>
      <c r="H334" s="20"/>
      <c r="I334" s="20"/>
      <c r="J334" s="20"/>
      <c r="K334" s="20"/>
      <c r="L334" s="20"/>
      <c r="M334" s="20"/>
      <c r="N334" s="20"/>
      <c r="O334" s="19"/>
      <c r="P334" s="19"/>
      <c r="Q334" s="19"/>
      <c r="R334" s="17"/>
    </row>
    <row r="335" spans="3:18" ht="12.75">
      <c r="C335" s="20"/>
      <c r="D335" s="20"/>
      <c r="E335" s="20"/>
      <c r="F335" s="209"/>
      <c r="G335" s="20"/>
      <c r="H335" s="20"/>
      <c r="I335" s="20"/>
      <c r="J335" s="20"/>
      <c r="K335" s="20"/>
      <c r="L335" s="20"/>
      <c r="M335" s="20"/>
      <c r="N335" s="20"/>
      <c r="O335" s="19"/>
      <c r="P335" s="19"/>
      <c r="Q335" s="19"/>
      <c r="R335" s="17"/>
    </row>
    <row r="336" spans="3:18" ht="12.75">
      <c r="C336" s="20"/>
      <c r="D336" s="20"/>
      <c r="E336" s="20"/>
      <c r="F336" s="209"/>
      <c r="G336" s="20"/>
      <c r="H336" s="20"/>
      <c r="I336" s="20"/>
      <c r="J336" s="20"/>
      <c r="K336" s="20"/>
      <c r="L336" s="20"/>
      <c r="M336" s="20"/>
      <c r="N336" s="20"/>
      <c r="O336" s="19"/>
      <c r="P336" s="19"/>
      <c r="Q336" s="19"/>
      <c r="R336" s="17"/>
    </row>
    <row r="337" spans="3:18" ht="12.75">
      <c r="C337" s="20"/>
      <c r="D337" s="20"/>
      <c r="E337" s="20"/>
      <c r="F337" s="209"/>
      <c r="G337" s="20"/>
      <c r="H337" s="20"/>
      <c r="I337" s="20"/>
      <c r="J337" s="20"/>
      <c r="K337" s="20"/>
      <c r="L337" s="20"/>
      <c r="M337" s="20"/>
      <c r="N337" s="20"/>
      <c r="O337" s="19"/>
      <c r="P337" s="19"/>
      <c r="Q337" s="19"/>
      <c r="R337" s="17"/>
    </row>
    <row r="338" spans="3:18" ht="12.75">
      <c r="C338" s="20"/>
      <c r="D338" s="20"/>
      <c r="E338" s="20"/>
      <c r="F338" s="209"/>
      <c r="G338" s="20"/>
      <c r="H338" s="20"/>
      <c r="I338" s="20"/>
      <c r="J338" s="20"/>
      <c r="K338" s="20"/>
      <c r="L338" s="20"/>
      <c r="M338" s="20"/>
      <c r="N338" s="20"/>
      <c r="O338" s="19"/>
      <c r="P338" s="19"/>
      <c r="Q338" s="19"/>
      <c r="R338" s="17"/>
    </row>
    <row r="339" spans="3:18" ht="12.75">
      <c r="C339" s="20"/>
      <c r="D339" s="20"/>
      <c r="E339" s="20"/>
      <c r="F339" s="209"/>
      <c r="G339" s="20"/>
      <c r="H339" s="20"/>
      <c r="I339" s="20"/>
      <c r="J339" s="20"/>
      <c r="K339" s="20"/>
      <c r="L339" s="20"/>
      <c r="M339" s="20"/>
      <c r="N339" s="20"/>
      <c r="O339" s="19"/>
      <c r="P339" s="19"/>
      <c r="Q339" s="19"/>
      <c r="R339" s="17"/>
    </row>
    <row r="340" spans="3:18" ht="12.75">
      <c r="C340" s="20"/>
      <c r="D340" s="20"/>
      <c r="E340" s="20"/>
      <c r="F340" s="209"/>
      <c r="G340" s="20"/>
      <c r="H340" s="20"/>
      <c r="I340" s="20"/>
      <c r="J340" s="20"/>
      <c r="K340" s="20"/>
      <c r="L340" s="20"/>
      <c r="M340" s="20"/>
      <c r="N340" s="20"/>
      <c r="O340" s="19"/>
      <c r="P340" s="19"/>
      <c r="Q340" s="19"/>
      <c r="R340" s="17"/>
    </row>
    <row r="341" spans="3:18" ht="12.75">
      <c r="C341" s="20"/>
      <c r="D341" s="20"/>
      <c r="E341" s="20"/>
      <c r="F341" s="209"/>
      <c r="G341" s="20"/>
      <c r="H341" s="20"/>
      <c r="I341" s="20"/>
      <c r="J341" s="20"/>
      <c r="K341" s="20"/>
      <c r="L341" s="20"/>
      <c r="M341" s="20"/>
      <c r="N341" s="20"/>
      <c r="O341" s="19"/>
      <c r="P341" s="19"/>
      <c r="Q341" s="19"/>
      <c r="R341" s="17"/>
    </row>
    <row r="342" spans="3:18" ht="12.75">
      <c r="C342" s="20"/>
      <c r="D342" s="20"/>
      <c r="E342" s="20"/>
      <c r="F342" s="209"/>
      <c r="G342" s="20"/>
      <c r="H342" s="20"/>
      <c r="I342" s="20"/>
      <c r="J342" s="20"/>
      <c r="K342" s="20"/>
      <c r="L342" s="20"/>
      <c r="M342" s="20"/>
      <c r="N342" s="20"/>
      <c r="O342" s="19"/>
      <c r="P342" s="19"/>
      <c r="Q342" s="19"/>
      <c r="R342" s="17"/>
    </row>
    <row r="343" spans="3:18" ht="12.75">
      <c r="C343" s="20"/>
      <c r="D343" s="20"/>
      <c r="E343" s="20"/>
      <c r="F343" s="209"/>
      <c r="G343" s="20"/>
      <c r="H343" s="20"/>
      <c r="I343" s="20"/>
      <c r="J343" s="20"/>
      <c r="K343" s="20"/>
      <c r="L343" s="20"/>
      <c r="M343" s="20"/>
      <c r="N343" s="20"/>
      <c r="O343" s="19"/>
      <c r="P343" s="19"/>
      <c r="Q343" s="19"/>
      <c r="R343" s="17"/>
    </row>
    <row r="344" spans="3:18" ht="12.75">
      <c r="C344" s="20"/>
      <c r="D344" s="20"/>
      <c r="E344" s="20"/>
      <c r="F344" s="209"/>
      <c r="G344" s="20"/>
      <c r="H344" s="20"/>
      <c r="I344" s="20"/>
      <c r="J344" s="20"/>
      <c r="K344" s="20"/>
      <c r="L344" s="20"/>
      <c r="M344" s="20"/>
      <c r="N344" s="20"/>
      <c r="O344" s="19"/>
      <c r="P344" s="19"/>
      <c r="Q344" s="19"/>
      <c r="R344" s="17"/>
    </row>
    <row r="345" spans="3:18" ht="12.75">
      <c r="C345" s="20"/>
      <c r="D345" s="20"/>
      <c r="E345" s="20"/>
      <c r="F345" s="209"/>
      <c r="G345" s="20"/>
      <c r="H345" s="20"/>
      <c r="I345" s="20"/>
      <c r="J345" s="20"/>
      <c r="K345" s="20"/>
      <c r="L345" s="20"/>
      <c r="M345" s="20"/>
      <c r="N345" s="20"/>
      <c r="O345" s="19"/>
      <c r="P345" s="19"/>
      <c r="Q345" s="19"/>
      <c r="R345" s="17"/>
    </row>
    <row r="346" spans="3:18" ht="12.75">
      <c r="C346" s="20"/>
      <c r="D346" s="20"/>
      <c r="E346" s="20"/>
      <c r="F346" s="209"/>
      <c r="G346" s="20"/>
      <c r="H346" s="20"/>
      <c r="I346" s="20"/>
      <c r="J346" s="20"/>
      <c r="K346" s="20"/>
      <c r="L346" s="20"/>
      <c r="M346" s="20"/>
      <c r="N346" s="20"/>
      <c r="O346" s="19"/>
      <c r="P346" s="19"/>
      <c r="Q346" s="19"/>
      <c r="R346" s="17"/>
    </row>
    <row r="347" spans="3:18" ht="12.75">
      <c r="C347" s="20"/>
      <c r="D347" s="20"/>
      <c r="E347" s="20"/>
      <c r="F347" s="209"/>
      <c r="G347" s="20"/>
      <c r="H347" s="20"/>
      <c r="I347" s="20"/>
      <c r="J347" s="20"/>
      <c r="K347" s="20"/>
      <c r="L347" s="20"/>
      <c r="M347" s="20"/>
      <c r="N347" s="20"/>
      <c r="O347" s="19"/>
      <c r="P347" s="19"/>
      <c r="Q347" s="19"/>
      <c r="R347" s="17"/>
    </row>
    <row r="348" spans="3:18" ht="12.75">
      <c r="C348" s="20"/>
      <c r="D348" s="20"/>
      <c r="E348" s="20"/>
      <c r="F348" s="209"/>
      <c r="G348" s="20"/>
      <c r="H348" s="20"/>
      <c r="I348" s="20"/>
      <c r="J348" s="20"/>
      <c r="K348" s="20"/>
      <c r="L348" s="20"/>
      <c r="M348" s="20"/>
      <c r="N348" s="20"/>
      <c r="O348" s="19"/>
      <c r="P348" s="19"/>
      <c r="Q348" s="19"/>
      <c r="R348" s="17"/>
    </row>
    <row r="349" spans="3:18" ht="12.75">
      <c r="C349" s="20"/>
      <c r="D349" s="20"/>
      <c r="E349" s="20"/>
      <c r="F349" s="209"/>
      <c r="G349" s="20"/>
      <c r="H349" s="20"/>
      <c r="I349" s="20"/>
      <c r="J349" s="20"/>
      <c r="K349" s="20"/>
      <c r="L349" s="20"/>
      <c r="M349" s="20"/>
      <c r="N349" s="20"/>
      <c r="O349" s="19"/>
      <c r="P349" s="19"/>
      <c r="Q349" s="19"/>
      <c r="R349" s="17"/>
    </row>
    <row r="350" spans="3:18" ht="12.75">
      <c r="C350" s="20"/>
      <c r="D350" s="20"/>
      <c r="E350" s="20"/>
      <c r="F350" s="209"/>
      <c r="G350" s="20"/>
      <c r="H350" s="20"/>
      <c r="I350" s="20"/>
      <c r="J350" s="20"/>
      <c r="K350" s="20"/>
      <c r="L350" s="20"/>
      <c r="M350" s="20"/>
      <c r="N350" s="20"/>
      <c r="O350" s="19"/>
      <c r="P350" s="19"/>
      <c r="Q350" s="19"/>
      <c r="R350" s="17"/>
    </row>
    <row r="351" spans="3:18" ht="12.75">
      <c r="C351" s="20"/>
      <c r="D351" s="20"/>
      <c r="E351" s="20"/>
      <c r="F351" s="209"/>
      <c r="G351" s="20"/>
      <c r="H351" s="20"/>
      <c r="I351" s="20"/>
      <c r="J351" s="20"/>
      <c r="K351" s="20"/>
      <c r="L351" s="20"/>
      <c r="M351" s="20"/>
      <c r="N351" s="20"/>
      <c r="O351" s="19"/>
      <c r="P351" s="19"/>
      <c r="Q351" s="19"/>
      <c r="R351" s="17"/>
    </row>
    <row r="352" spans="3:18" ht="12.75">
      <c r="C352" s="20"/>
      <c r="D352" s="20"/>
      <c r="E352" s="20"/>
      <c r="F352" s="209"/>
      <c r="G352" s="20"/>
      <c r="H352" s="20"/>
      <c r="I352" s="20"/>
      <c r="J352" s="20"/>
      <c r="K352" s="20"/>
      <c r="L352" s="20"/>
      <c r="M352" s="20"/>
      <c r="N352" s="20"/>
      <c r="O352" s="19"/>
      <c r="P352" s="19"/>
      <c r="Q352" s="19"/>
      <c r="R352" s="17"/>
    </row>
    <row r="353" spans="3:18" ht="12.75">
      <c r="C353" s="20"/>
      <c r="D353" s="20"/>
      <c r="E353" s="20"/>
      <c r="F353" s="209"/>
      <c r="G353" s="20"/>
      <c r="H353" s="20"/>
      <c r="I353" s="20"/>
      <c r="J353" s="20"/>
      <c r="K353" s="20"/>
      <c r="L353" s="20"/>
      <c r="M353" s="20"/>
      <c r="N353" s="20"/>
      <c r="O353" s="19"/>
      <c r="P353" s="19"/>
      <c r="Q353" s="19"/>
      <c r="R353" s="17"/>
    </row>
    <row r="354" spans="3:18" ht="12.75">
      <c r="C354" s="20"/>
      <c r="D354" s="20"/>
      <c r="E354" s="20"/>
      <c r="F354" s="209"/>
      <c r="G354" s="20"/>
      <c r="H354" s="20"/>
      <c r="I354" s="20"/>
      <c r="J354" s="20"/>
      <c r="K354" s="20"/>
      <c r="L354" s="20"/>
      <c r="M354" s="20"/>
      <c r="N354" s="20"/>
      <c r="O354" s="19"/>
      <c r="P354" s="19"/>
      <c r="Q354" s="19"/>
      <c r="R354" s="17"/>
    </row>
    <row r="355" spans="3:18" ht="12.75">
      <c r="C355" s="20"/>
      <c r="D355" s="20"/>
      <c r="E355" s="20"/>
      <c r="F355" s="209"/>
      <c r="G355" s="20"/>
      <c r="H355" s="20"/>
      <c r="I355" s="20"/>
      <c r="J355" s="20"/>
      <c r="K355" s="20"/>
      <c r="L355" s="20"/>
      <c r="M355" s="20"/>
      <c r="N355" s="20"/>
      <c r="O355" s="19"/>
      <c r="P355" s="19"/>
      <c r="Q355" s="19"/>
      <c r="R355" s="17"/>
    </row>
    <row r="356" spans="3:18" ht="12.75">
      <c r="C356" s="20"/>
      <c r="D356" s="20"/>
      <c r="E356" s="20"/>
      <c r="F356" s="209"/>
      <c r="G356" s="20"/>
      <c r="H356" s="20"/>
      <c r="I356" s="20"/>
      <c r="J356" s="20"/>
      <c r="K356" s="20"/>
      <c r="L356" s="20"/>
      <c r="M356" s="20"/>
      <c r="N356" s="20"/>
      <c r="O356" s="19"/>
      <c r="P356" s="19"/>
      <c r="Q356" s="19"/>
      <c r="R356" s="17"/>
    </row>
    <row r="357" spans="3:18" ht="12.75">
      <c r="C357" s="20"/>
      <c r="D357" s="20"/>
      <c r="E357" s="20"/>
      <c r="F357" s="209"/>
      <c r="G357" s="20"/>
      <c r="H357" s="20"/>
      <c r="I357" s="20"/>
      <c r="J357" s="20"/>
      <c r="K357" s="20"/>
      <c r="L357" s="20"/>
      <c r="M357" s="20"/>
      <c r="N357" s="20"/>
      <c r="O357" s="19"/>
      <c r="P357" s="19"/>
      <c r="Q357" s="19"/>
      <c r="R357" s="17"/>
    </row>
    <row r="358" spans="3:18" ht="12.75">
      <c r="C358" s="20"/>
      <c r="D358" s="20"/>
      <c r="E358" s="20"/>
      <c r="F358" s="209"/>
      <c r="G358" s="20"/>
      <c r="H358" s="20"/>
      <c r="I358" s="20"/>
      <c r="J358" s="20"/>
      <c r="K358" s="20"/>
      <c r="L358" s="20"/>
      <c r="M358" s="20"/>
      <c r="N358" s="20"/>
      <c r="O358" s="19"/>
      <c r="P358" s="19"/>
      <c r="Q358" s="19"/>
      <c r="R358" s="17"/>
    </row>
    <row r="359" spans="3:18" ht="12.75">
      <c r="C359" s="20"/>
      <c r="D359" s="20"/>
      <c r="E359" s="20"/>
      <c r="F359" s="209"/>
      <c r="G359" s="20"/>
      <c r="H359" s="20"/>
      <c r="I359" s="20"/>
      <c r="J359" s="20"/>
      <c r="K359" s="20"/>
      <c r="L359" s="20"/>
      <c r="M359" s="20"/>
      <c r="N359" s="20"/>
      <c r="O359" s="19"/>
      <c r="P359" s="19"/>
      <c r="Q359" s="19"/>
      <c r="R359" s="17"/>
    </row>
    <row r="360" spans="3:18" ht="12.75">
      <c r="C360" s="20"/>
      <c r="D360" s="20"/>
      <c r="E360" s="20"/>
      <c r="F360" s="209"/>
      <c r="G360" s="20"/>
      <c r="H360" s="20"/>
      <c r="I360" s="20"/>
      <c r="J360" s="20"/>
      <c r="K360" s="20"/>
      <c r="L360" s="20"/>
      <c r="M360" s="20"/>
      <c r="N360" s="20"/>
      <c r="O360" s="19"/>
      <c r="P360" s="19"/>
      <c r="Q360" s="19"/>
      <c r="R360" s="17"/>
    </row>
    <row r="361" spans="3:18" ht="12.75">
      <c r="C361" s="20"/>
      <c r="D361" s="20"/>
      <c r="E361" s="20"/>
      <c r="F361" s="209"/>
      <c r="G361" s="20"/>
      <c r="H361" s="20"/>
      <c r="I361" s="20"/>
      <c r="J361" s="20"/>
      <c r="K361" s="20"/>
      <c r="L361" s="20"/>
      <c r="M361" s="20"/>
      <c r="N361" s="20"/>
      <c r="O361" s="19"/>
      <c r="P361" s="19"/>
      <c r="Q361" s="19"/>
      <c r="R361" s="17"/>
    </row>
    <row r="362" spans="3:18" ht="12.75">
      <c r="C362" s="20"/>
      <c r="D362" s="20"/>
      <c r="E362" s="20"/>
      <c r="F362" s="209"/>
      <c r="G362" s="20"/>
      <c r="H362" s="20"/>
      <c r="I362" s="20"/>
      <c r="J362" s="20"/>
      <c r="K362" s="20"/>
      <c r="L362" s="20"/>
      <c r="M362" s="20"/>
      <c r="N362" s="20"/>
      <c r="O362" s="19"/>
      <c r="P362" s="19"/>
      <c r="Q362" s="19"/>
      <c r="R362" s="17"/>
    </row>
    <row r="363" spans="3:18" ht="12.75">
      <c r="C363" s="20"/>
      <c r="D363" s="20"/>
      <c r="E363" s="20"/>
      <c r="F363" s="209"/>
      <c r="G363" s="20"/>
      <c r="H363" s="20"/>
      <c r="I363" s="20"/>
      <c r="J363" s="20"/>
      <c r="K363" s="20"/>
      <c r="L363" s="20"/>
      <c r="M363" s="20"/>
      <c r="N363" s="20"/>
      <c r="O363" s="19"/>
      <c r="P363" s="19"/>
      <c r="Q363" s="19"/>
      <c r="R363" s="17"/>
    </row>
    <row r="364" spans="3:18" ht="12.75">
      <c r="C364" s="20"/>
      <c r="D364" s="20"/>
      <c r="E364" s="20"/>
      <c r="F364" s="209"/>
      <c r="G364" s="20"/>
      <c r="H364" s="20"/>
      <c r="I364" s="20"/>
      <c r="J364" s="20"/>
      <c r="K364" s="20"/>
      <c r="L364" s="20"/>
      <c r="M364" s="20"/>
      <c r="N364" s="20"/>
      <c r="O364" s="19"/>
      <c r="P364" s="19"/>
      <c r="Q364" s="19"/>
      <c r="R364" s="17"/>
    </row>
    <row r="365" spans="3:18" ht="12.75">
      <c r="C365" s="20"/>
      <c r="D365" s="20"/>
      <c r="E365" s="20"/>
      <c r="F365" s="209"/>
      <c r="G365" s="20"/>
      <c r="H365" s="20"/>
      <c r="I365" s="20"/>
      <c r="J365" s="20"/>
      <c r="K365" s="20"/>
      <c r="L365" s="20"/>
      <c r="M365" s="20"/>
      <c r="N365" s="20"/>
      <c r="O365" s="19"/>
      <c r="P365" s="19"/>
      <c r="Q365" s="19"/>
      <c r="R365" s="17"/>
    </row>
    <row r="366" spans="3:18" ht="12.75">
      <c r="C366" s="20"/>
      <c r="D366" s="20"/>
      <c r="E366" s="20"/>
      <c r="F366" s="209"/>
      <c r="G366" s="20"/>
      <c r="H366" s="20"/>
      <c r="I366" s="20"/>
      <c r="J366" s="20"/>
      <c r="K366" s="20"/>
      <c r="L366" s="20"/>
      <c r="M366" s="20"/>
      <c r="N366" s="20"/>
      <c r="O366" s="19"/>
      <c r="P366" s="19"/>
      <c r="Q366" s="19"/>
      <c r="R366" s="17"/>
    </row>
    <row r="367" spans="3:18" ht="12.75">
      <c r="C367" s="20"/>
      <c r="D367" s="20"/>
      <c r="E367" s="20"/>
      <c r="F367" s="209"/>
      <c r="G367" s="20"/>
      <c r="H367" s="20"/>
      <c r="I367" s="20"/>
      <c r="J367" s="20"/>
      <c r="K367" s="20"/>
      <c r="L367" s="20"/>
      <c r="M367" s="20"/>
      <c r="N367" s="20"/>
      <c r="O367" s="19"/>
      <c r="P367" s="19"/>
      <c r="Q367" s="19"/>
      <c r="R367" s="17"/>
    </row>
    <row r="368" spans="3:18" ht="12.75">
      <c r="C368" s="20"/>
      <c r="D368" s="20"/>
      <c r="E368" s="20"/>
      <c r="F368" s="209"/>
      <c r="G368" s="20"/>
      <c r="H368" s="20"/>
      <c r="I368" s="20"/>
      <c r="J368" s="20"/>
      <c r="K368" s="20"/>
      <c r="L368" s="20"/>
      <c r="M368" s="20"/>
      <c r="N368" s="20"/>
      <c r="O368" s="19"/>
      <c r="P368" s="19"/>
      <c r="Q368" s="19"/>
      <c r="R368" s="17"/>
    </row>
    <row r="369" spans="3:18" ht="12.75">
      <c r="C369" s="20"/>
      <c r="D369" s="20"/>
      <c r="E369" s="20"/>
      <c r="F369" s="209"/>
      <c r="G369" s="20"/>
      <c r="H369" s="20"/>
      <c r="I369" s="20"/>
      <c r="J369" s="20"/>
      <c r="K369" s="20"/>
      <c r="L369" s="20"/>
      <c r="M369" s="20"/>
      <c r="N369" s="20"/>
      <c r="O369" s="19"/>
      <c r="P369" s="19"/>
      <c r="Q369" s="19"/>
      <c r="R369" s="17"/>
    </row>
    <row r="370" spans="3:18" ht="12.75">
      <c r="C370" s="20"/>
      <c r="D370" s="20"/>
      <c r="E370" s="20"/>
      <c r="F370" s="209"/>
      <c r="G370" s="20"/>
      <c r="H370" s="20"/>
      <c r="I370" s="20"/>
      <c r="J370" s="20"/>
      <c r="K370" s="20"/>
      <c r="L370" s="20"/>
      <c r="M370" s="20"/>
      <c r="N370" s="20"/>
      <c r="O370" s="19"/>
      <c r="P370" s="19"/>
      <c r="Q370" s="19"/>
      <c r="R370" s="17"/>
    </row>
    <row r="371" spans="3:18" ht="12.75">
      <c r="C371" s="20"/>
      <c r="D371" s="20"/>
      <c r="E371" s="20"/>
      <c r="F371" s="209"/>
      <c r="G371" s="20"/>
      <c r="H371" s="20"/>
      <c r="I371" s="20"/>
      <c r="J371" s="20"/>
      <c r="K371" s="20"/>
      <c r="L371" s="20"/>
      <c r="M371" s="20"/>
      <c r="N371" s="20"/>
      <c r="O371" s="19"/>
      <c r="P371" s="19"/>
      <c r="Q371" s="19"/>
      <c r="R371" s="17"/>
    </row>
    <row r="372" spans="3:18" ht="12.75">
      <c r="C372" s="20"/>
      <c r="D372" s="20"/>
      <c r="E372" s="20"/>
      <c r="F372" s="209"/>
      <c r="G372" s="20"/>
      <c r="H372" s="20"/>
      <c r="I372" s="20"/>
      <c r="J372" s="20"/>
      <c r="K372" s="20"/>
      <c r="L372" s="20"/>
      <c r="M372" s="20"/>
      <c r="N372" s="20"/>
      <c r="O372" s="19"/>
      <c r="P372" s="19"/>
      <c r="Q372" s="19"/>
      <c r="R372" s="17"/>
    </row>
    <row r="373" spans="3:18" ht="12.75">
      <c r="C373" s="20"/>
      <c r="D373" s="20"/>
      <c r="E373" s="20"/>
      <c r="F373" s="209"/>
      <c r="G373" s="20"/>
      <c r="H373" s="20"/>
      <c r="I373" s="20"/>
      <c r="J373" s="20"/>
      <c r="K373" s="20"/>
      <c r="L373" s="20"/>
      <c r="M373" s="20"/>
      <c r="N373" s="20"/>
      <c r="O373" s="19"/>
      <c r="P373" s="19"/>
      <c r="Q373" s="19"/>
      <c r="R373" s="17"/>
    </row>
    <row r="374" spans="3:18" ht="12.75">
      <c r="C374" s="20"/>
      <c r="D374" s="20"/>
      <c r="E374" s="20"/>
      <c r="F374" s="209"/>
      <c r="G374" s="20"/>
      <c r="H374" s="20"/>
      <c r="I374" s="20"/>
      <c r="J374" s="20"/>
      <c r="K374" s="20"/>
      <c r="L374" s="20"/>
      <c r="M374" s="20"/>
      <c r="N374" s="20"/>
      <c r="O374" s="19"/>
      <c r="P374" s="19"/>
      <c r="Q374" s="19"/>
      <c r="R374" s="17"/>
    </row>
    <row r="375" spans="3:18" ht="12.75">
      <c r="C375" s="20"/>
      <c r="D375" s="20"/>
      <c r="E375" s="20"/>
      <c r="F375" s="209"/>
      <c r="G375" s="20"/>
      <c r="H375" s="20"/>
      <c r="I375" s="20"/>
      <c r="J375" s="20"/>
      <c r="K375" s="20"/>
      <c r="L375" s="20"/>
      <c r="M375" s="20"/>
      <c r="N375" s="20"/>
      <c r="O375" s="19"/>
      <c r="P375" s="19"/>
      <c r="Q375" s="19"/>
      <c r="R375" s="17"/>
    </row>
    <row r="376" spans="3:18" ht="12.75">
      <c r="C376" s="20"/>
      <c r="D376" s="20"/>
      <c r="E376" s="20"/>
      <c r="F376" s="209"/>
      <c r="G376" s="20"/>
      <c r="H376" s="20"/>
      <c r="I376" s="20"/>
      <c r="J376" s="20"/>
      <c r="K376" s="20"/>
      <c r="L376" s="20"/>
      <c r="M376" s="20"/>
      <c r="N376" s="20"/>
      <c r="O376" s="19"/>
      <c r="P376" s="19"/>
      <c r="Q376" s="19"/>
      <c r="R376" s="17"/>
    </row>
    <row r="377" spans="3:18" ht="12.75">
      <c r="C377" s="20"/>
      <c r="D377" s="20"/>
      <c r="E377" s="20"/>
      <c r="F377" s="209"/>
      <c r="G377" s="20"/>
      <c r="H377" s="20"/>
      <c r="I377" s="20"/>
      <c r="J377" s="20"/>
      <c r="K377" s="20"/>
      <c r="L377" s="20"/>
      <c r="M377" s="20"/>
      <c r="N377" s="20"/>
      <c r="O377" s="19"/>
      <c r="P377" s="19"/>
      <c r="Q377" s="19"/>
      <c r="R377" s="17"/>
    </row>
    <row r="378" spans="3:18" ht="12.75">
      <c r="C378" s="20"/>
      <c r="D378" s="20"/>
      <c r="E378" s="20"/>
      <c r="F378" s="209"/>
      <c r="G378" s="20"/>
      <c r="H378" s="20"/>
      <c r="I378" s="20"/>
      <c r="J378" s="20"/>
      <c r="K378" s="20"/>
      <c r="L378" s="20"/>
      <c r="M378" s="20"/>
      <c r="N378" s="20"/>
      <c r="O378" s="19"/>
      <c r="P378" s="19"/>
      <c r="Q378" s="19"/>
      <c r="R378" s="17"/>
    </row>
    <row r="379" spans="3:18" ht="12.75">
      <c r="C379" s="20"/>
      <c r="D379" s="20"/>
      <c r="E379" s="20"/>
      <c r="F379" s="209"/>
      <c r="G379" s="20"/>
      <c r="H379" s="20"/>
      <c r="I379" s="20"/>
      <c r="J379" s="20"/>
      <c r="K379" s="20"/>
      <c r="L379" s="20"/>
      <c r="M379" s="20"/>
      <c r="N379" s="20"/>
      <c r="O379" s="19"/>
      <c r="P379" s="19"/>
      <c r="Q379" s="19"/>
      <c r="R379" s="17"/>
    </row>
    <row r="380" spans="3:18" ht="12.75">
      <c r="C380" s="20"/>
      <c r="D380" s="20"/>
      <c r="E380" s="20"/>
      <c r="F380" s="209"/>
      <c r="G380" s="20"/>
      <c r="H380" s="20"/>
      <c r="I380" s="20"/>
      <c r="J380" s="20"/>
      <c r="K380" s="20"/>
      <c r="L380" s="20"/>
      <c r="M380" s="20"/>
      <c r="N380" s="20"/>
      <c r="O380" s="19"/>
      <c r="P380" s="19"/>
      <c r="Q380" s="19"/>
      <c r="R380" s="17"/>
    </row>
    <row r="381" spans="3:18" ht="12.75">
      <c r="C381" s="20"/>
      <c r="D381" s="20"/>
      <c r="E381" s="20"/>
      <c r="F381" s="209"/>
      <c r="G381" s="20"/>
      <c r="H381" s="20"/>
      <c r="I381" s="20"/>
      <c r="J381" s="20"/>
      <c r="K381" s="20"/>
      <c r="L381" s="20"/>
      <c r="M381" s="20"/>
      <c r="N381" s="20"/>
      <c r="O381" s="19"/>
      <c r="P381" s="19"/>
      <c r="Q381" s="19"/>
      <c r="R381" s="17"/>
    </row>
    <row r="382" spans="3:18" ht="12.75">
      <c r="C382" s="20"/>
      <c r="D382" s="20"/>
      <c r="E382" s="20"/>
      <c r="F382" s="209"/>
      <c r="G382" s="20"/>
      <c r="H382" s="20"/>
      <c r="I382" s="20"/>
      <c r="J382" s="20"/>
      <c r="K382" s="20"/>
      <c r="L382" s="20"/>
      <c r="M382" s="20"/>
      <c r="N382" s="20"/>
      <c r="O382" s="19"/>
      <c r="P382" s="19"/>
      <c r="Q382" s="19"/>
      <c r="R382" s="17"/>
    </row>
    <row r="383" spans="3:18" ht="12.75">
      <c r="C383" s="20"/>
      <c r="D383" s="20"/>
      <c r="E383" s="20"/>
      <c r="F383" s="209"/>
      <c r="G383" s="20"/>
      <c r="H383" s="20"/>
      <c r="I383" s="20"/>
      <c r="J383" s="20"/>
      <c r="K383" s="20"/>
      <c r="L383" s="20"/>
      <c r="M383" s="20"/>
      <c r="N383" s="20"/>
      <c r="O383" s="19"/>
      <c r="P383" s="19"/>
      <c r="Q383" s="19"/>
      <c r="R383" s="17"/>
    </row>
    <row r="384" spans="3:18" ht="12.75">
      <c r="C384" s="20"/>
      <c r="D384" s="20"/>
      <c r="E384" s="20"/>
      <c r="F384" s="209"/>
      <c r="G384" s="20"/>
      <c r="H384" s="20"/>
      <c r="I384" s="20"/>
      <c r="J384" s="20"/>
      <c r="K384" s="20"/>
      <c r="L384" s="20"/>
      <c r="M384" s="20"/>
      <c r="N384" s="20"/>
      <c r="O384" s="19"/>
      <c r="P384" s="19"/>
      <c r="Q384" s="19"/>
      <c r="R384" s="17"/>
    </row>
    <row r="385" spans="3:18" ht="12.75">
      <c r="C385" s="20"/>
      <c r="D385" s="20"/>
      <c r="E385" s="20"/>
      <c r="F385" s="209"/>
      <c r="G385" s="20"/>
      <c r="H385" s="20"/>
      <c r="I385" s="20"/>
      <c r="J385" s="20"/>
      <c r="K385" s="20"/>
      <c r="L385" s="20"/>
      <c r="M385" s="20"/>
      <c r="N385" s="20"/>
      <c r="O385" s="19"/>
      <c r="P385" s="19"/>
      <c r="Q385" s="19"/>
      <c r="R385" s="17"/>
    </row>
    <row r="386" spans="3:18" ht="12.75">
      <c r="C386" s="20"/>
      <c r="D386" s="20"/>
      <c r="E386" s="20"/>
      <c r="F386" s="209"/>
      <c r="G386" s="20"/>
      <c r="H386" s="20"/>
      <c r="I386" s="20"/>
      <c r="J386" s="20"/>
      <c r="K386" s="20"/>
      <c r="L386" s="20"/>
      <c r="M386" s="20"/>
      <c r="N386" s="20"/>
      <c r="O386" s="19"/>
      <c r="P386" s="19"/>
      <c r="Q386" s="19"/>
      <c r="R386" s="17"/>
    </row>
    <row r="387" spans="3:18" ht="12.75">
      <c r="C387" s="20"/>
      <c r="D387" s="20"/>
      <c r="E387" s="20"/>
      <c r="F387" s="209"/>
      <c r="G387" s="20"/>
      <c r="H387" s="20"/>
      <c r="I387" s="20"/>
      <c r="J387" s="20"/>
      <c r="K387" s="20"/>
      <c r="L387" s="20"/>
      <c r="M387" s="20"/>
      <c r="N387" s="20"/>
      <c r="O387" s="19"/>
      <c r="P387" s="19"/>
      <c r="Q387" s="19"/>
      <c r="R387" s="17"/>
    </row>
    <row r="388" spans="3:18" ht="12.75">
      <c r="C388" s="20"/>
      <c r="D388" s="20"/>
      <c r="E388" s="20"/>
      <c r="F388" s="209"/>
      <c r="G388" s="20"/>
      <c r="H388" s="20"/>
      <c r="I388" s="20"/>
      <c r="J388" s="20"/>
      <c r="K388" s="20"/>
      <c r="L388" s="20"/>
      <c r="M388" s="20"/>
      <c r="N388" s="20"/>
      <c r="O388" s="19"/>
      <c r="P388" s="19"/>
      <c r="Q388" s="19"/>
      <c r="R388" s="17"/>
    </row>
    <row r="389" spans="3:18" ht="12.75">
      <c r="C389" s="20"/>
      <c r="D389" s="20"/>
      <c r="E389" s="20"/>
      <c r="F389" s="209"/>
      <c r="G389" s="20"/>
      <c r="H389" s="20"/>
      <c r="I389" s="20"/>
      <c r="J389" s="20"/>
      <c r="K389" s="20"/>
      <c r="L389" s="20"/>
      <c r="M389" s="20"/>
      <c r="N389" s="20"/>
      <c r="O389" s="19"/>
      <c r="P389" s="19"/>
      <c r="Q389" s="19"/>
      <c r="R389" s="17"/>
    </row>
    <row r="390" spans="3:18" ht="12.75">
      <c r="C390" s="20"/>
      <c r="D390" s="20"/>
      <c r="E390" s="20"/>
      <c r="F390" s="209"/>
      <c r="G390" s="20"/>
      <c r="H390" s="20"/>
      <c r="I390" s="20"/>
      <c r="J390" s="20"/>
      <c r="K390" s="20"/>
      <c r="L390" s="20"/>
      <c r="M390" s="20"/>
      <c r="N390" s="20"/>
      <c r="O390" s="19"/>
      <c r="P390" s="19"/>
      <c r="Q390" s="19"/>
      <c r="R390" s="17"/>
    </row>
    <row r="391" spans="3:18" ht="12.75">
      <c r="C391" s="20"/>
      <c r="D391" s="20"/>
      <c r="E391" s="20"/>
      <c r="F391" s="209"/>
      <c r="G391" s="20"/>
      <c r="H391" s="20"/>
      <c r="I391" s="20"/>
      <c r="J391" s="20"/>
      <c r="K391" s="20"/>
      <c r="L391" s="20"/>
      <c r="M391" s="20"/>
      <c r="N391" s="20"/>
      <c r="O391" s="19"/>
      <c r="P391" s="19"/>
      <c r="Q391" s="19"/>
      <c r="R391" s="17"/>
    </row>
    <row r="392" spans="3:18" ht="12.75">
      <c r="C392" s="20"/>
      <c r="D392" s="20"/>
      <c r="E392" s="20"/>
      <c r="F392" s="209"/>
      <c r="G392" s="20"/>
      <c r="H392" s="20"/>
      <c r="I392" s="20"/>
      <c r="J392" s="20"/>
      <c r="K392" s="20"/>
      <c r="L392" s="20"/>
      <c r="M392" s="20"/>
      <c r="N392" s="20"/>
      <c r="O392" s="19"/>
      <c r="P392" s="19"/>
      <c r="Q392" s="19"/>
      <c r="R392" s="17"/>
    </row>
    <row r="393" spans="3:18" ht="12.75">
      <c r="C393" s="20"/>
      <c r="D393" s="20"/>
      <c r="E393" s="20"/>
      <c r="F393" s="209"/>
      <c r="G393" s="20"/>
      <c r="H393" s="20"/>
      <c r="I393" s="20"/>
      <c r="J393" s="20"/>
      <c r="K393" s="20"/>
      <c r="L393" s="20"/>
      <c r="M393" s="20"/>
      <c r="N393" s="20"/>
      <c r="O393" s="19"/>
      <c r="P393" s="19"/>
      <c r="Q393" s="19"/>
      <c r="R393" s="17"/>
    </row>
    <row r="394" spans="3:18" ht="12.75">
      <c r="C394" s="20"/>
      <c r="D394" s="20"/>
      <c r="E394" s="20"/>
      <c r="F394" s="209"/>
      <c r="G394" s="20"/>
      <c r="H394" s="20"/>
      <c r="I394" s="20"/>
      <c r="J394" s="20"/>
      <c r="K394" s="20"/>
      <c r="L394" s="20"/>
      <c r="M394" s="20"/>
      <c r="N394" s="20"/>
      <c r="O394" s="19"/>
      <c r="P394" s="19"/>
      <c r="Q394" s="19"/>
      <c r="R394" s="17"/>
    </row>
    <row r="395" spans="3:18" ht="12.75">
      <c r="C395" s="20"/>
      <c r="D395" s="20"/>
      <c r="E395" s="20"/>
      <c r="F395" s="209"/>
      <c r="G395" s="20"/>
      <c r="H395" s="20"/>
      <c r="I395" s="20"/>
      <c r="J395" s="20"/>
      <c r="K395" s="20"/>
      <c r="L395" s="20"/>
      <c r="M395" s="20"/>
      <c r="N395" s="20"/>
      <c r="O395" s="19"/>
      <c r="P395" s="19"/>
      <c r="Q395" s="19"/>
      <c r="R395" s="17"/>
    </row>
    <row r="396" spans="3:18" ht="12.75">
      <c r="C396" s="20"/>
      <c r="D396" s="20"/>
      <c r="E396" s="20"/>
      <c r="F396" s="209"/>
      <c r="G396" s="20"/>
      <c r="H396" s="20"/>
      <c r="I396" s="20"/>
      <c r="J396" s="20"/>
      <c r="K396" s="20"/>
      <c r="L396" s="20"/>
      <c r="M396" s="20"/>
      <c r="N396" s="20"/>
      <c r="O396" s="19"/>
      <c r="P396" s="19"/>
      <c r="Q396" s="19"/>
      <c r="R396" s="17"/>
    </row>
    <row r="397" spans="3:18" ht="12.75">
      <c r="C397" s="20"/>
      <c r="D397" s="20"/>
      <c r="E397" s="20"/>
      <c r="F397" s="209"/>
      <c r="G397" s="20"/>
      <c r="H397" s="20"/>
      <c r="I397" s="20"/>
      <c r="J397" s="20"/>
      <c r="K397" s="20"/>
      <c r="L397" s="20"/>
      <c r="M397" s="20"/>
      <c r="N397" s="20"/>
      <c r="O397" s="19"/>
      <c r="P397" s="19"/>
      <c r="Q397" s="19"/>
      <c r="R397" s="17"/>
    </row>
    <row r="398" spans="3:18" ht="12.75">
      <c r="C398" s="20"/>
      <c r="D398" s="20"/>
      <c r="E398" s="20"/>
      <c r="F398" s="209"/>
      <c r="G398" s="20"/>
      <c r="H398" s="20"/>
      <c r="I398" s="20"/>
      <c r="J398" s="20"/>
      <c r="K398" s="20"/>
      <c r="L398" s="20"/>
      <c r="M398" s="20"/>
      <c r="N398" s="20"/>
      <c r="O398" s="19"/>
      <c r="P398" s="19"/>
      <c r="Q398" s="19"/>
      <c r="R398" s="17"/>
    </row>
    <row r="399" spans="3:18" ht="12.75">
      <c r="C399" s="20"/>
      <c r="D399" s="20"/>
      <c r="E399" s="20"/>
      <c r="F399" s="209"/>
      <c r="G399" s="20"/>
      <c r="H399" s="20"/>
      <c r="I399" s="20"/>
      <c r="J399" s="20"/>
      <c r="K399" s="20"/>
      <c r="L399" s="20"/>
      <c r="M399" s="20"/>
      <c r="N399" s="20"/>
      <c r="O399" s="19"/>
      <c r="P399" s="19"/>
      <c r="Q399" s="19"/>
      <c r="R399" s="17"/>
    </row>
    <row r="400" spans="3:18" ht="12.75">
      <c r="C400" s="20"/>
      <c r="D400" s="20"/>
      <c r="E400" s="20"/>
      <c r="F400" s="209"/>
      <c r="G400" s="20"/>
      <c r="H400" s="20"/>
      <c r="I400" s="20"/>
      <c r="J400" s="20"/>
      <c r="K400" s="20"/>
      <c r="L400" s="20"/>
      <c r="M400" s="20"/>
      <c r="N400" s="20"/>
      <c r="O400" s="19"/>
      <c r="P400" s="19"/>
      <c r="Q400" s="19"/>
      <c r="R400" s="17"/>
    </row>
    <row r="401" spans="3:18" ht="12.75">
      <c r="C401" s="20"/>
      <c r="D401" s="20"/>
      <c r="E401" s="20"/>
      <c r="F401" s="209"/>
      <c r="G401" s="20"/>
      <c r="H401" s="20"/>
      <c r="I401" s="20"/>
      <c r="J401" s="20"/>
      <c r="K401" s="20"/>
      <c r="L401" s="20"/>
      <c r="M401" s="20"/>
      <c r="N401" s="20"/>
      <c r="O401" s="19"/>
      <c r="P401" s="19"/>
      <c r="Q401" s="19"/>
      <c r="R401" s="17"/>
    </row>
    <row r="402" spans="3:18" ht="12.75">
      <c r="C402" s="20"/>
      <c r="D402" s="20"/>
      <c r="E402" s="20"/>
      <c r="F402" s="209"/>
      <c r="G402" s="20"/>
      <c r="H402" s="20"/>
      <c r="I402" s="20"/>
      <c r="J402" s="20"/>
      <c r="K402" s="20"/>
      <c r="L402" s="20"/>
      <c r="M402" s="20"/>
      <c r="N402" s="20"/>
      <c r="O402" s="19"/>
      <c r="P402" s="19"/>
      <c r="Q402" s="19"/>
      <c r="R402" s="17"/>
    </row>
    <row r="403" spans="3:18" ht="12.75">
      <c r="C403" s="20"/>
      <c r="D403" s="20"/>
      <c r="E403" s="20"/>
      <c r="F403" s="209"/>
      <c r="G403" s="20"/>
      <c r="H403" s="20"/>
      <c r="I403" s="20"/>
      <c r="J403" s="20"/>
      <c r="K403" s="20"/>
      <c r="L403" s="20"/>
      <c r="M403" s="20"/>
      <c r="N403" s="20"/>
      <c r="O403" s="19"/>
      <c r="P403" s="19"/>
      <c r="Q403" s="19"/>
      <c r="R403" s="17"/>
    </row>
    <row r="404" spans="3:18" ht="12.75">
      <c r="C404" s="20"/>
      <c r="D404" s="20"/>
      <c r="E404" s="20"/>
      <c r="F404" s="209"/>
      <c r="G404" s="20"/>
      <c r="H404" s="20"/>
      <c r="I404" s="20"/>
      <c r="J404" s="20"/>
      <c r="K404" s="20"/>
      <c r="L404" s="20"/>
      <c r="M404" s="20"/>
      <c r="N404" s="20"/>
      <c r="O404" s="19"/>
      <c r="P404" s="19"/>
      <c r="Q404" s="19"/>
      <c r="R404" s="17"/>
    </row>
    <row r="405" spans="3:18" ht="12.75">
      <c r="C405" s="20"/>
      <c r="D405" s="20"/>
      <c r="E405" s="20"/>
      <c r="F405" s="209"/>
      <c r="G405" s="20"/>
      <c r="H405" s="20"/>
      <c r="I405" s="20"/>
      <c r="J405" s="20"/>
      <c r="K405" s="20"/>
      <c r="L405" s="20"/>
      <c r="M405" s="20"/>
      <c r="N405" s="20"/>
      <c r="O405" s="19"/>
      <c r="P405" s="19"/>
      <c r="Q405" s="19"/>
      <c r="R405" s="17"/>
    </row>
    <row r="406" spans="3:18" ht="12.75">
      <c r="C406" s="20"/>
      <c r="D406" s="20"/>
      <c r="E406" s="20"/>
      <c r="F406" s="209"/>
      <c r="G406" s="20"/>
      <c r="H406" s="20"/>
      <c r="I406" s="20"/>
      <c r="J406" s="20"/>
      <c r="K406" s="20"/>
      <c r="L406" s="20"/>
      <c r="M406" s="20"/>
      <c r="N406" s="20"/>
      <c r="O406" s="19"/>
      <c r="P406" s="19"/>
      <c r="Q406" s="19"/>
      <c r="R406" s="17"/>
    </row>
    <row r="407" spans="3:18" ht="12.75">
      <c r="C407" s="20"/>
      <c r="D407" s="20"/>
      <c r="E407" s="20"/>
      <c r="F407" s="209"/>
      <c r="G407" s="20"/>
      <c r="H407" s="20"/>
      <c r="I407" s="20"/>
      <c r="J407" s="20"/>
      <c r="K407" s="20"/>
      <c r="L407" s="20"/>
      <c r="M407" s="20"/>
      <c r="N407" s="20"/>
      <c r="O407" s="19"/>
      <c r="P407" s="19"/>
      <c r="Q407" s="19"/>
      <c r="R407" s="17"/>
    </row>
    <row r="408" spans="3:18" ht="12.75">
      <c r="C408" s="20"/>
      <c r="D408" s="20"/>
      <c r="E408" s="20"/>
      <c r="F408" s="209"/>
      <c r="G408" s="20"/>
      <c r="H408" s="20"/>
      <c r="I408" s="20"/>
      <c r="J408" s="20"/>
      <c r="K408" s="20"/>
      <c r="L408" s="20"/>
      <c r="M408" s="20"/>
      <c r="N408" s="20"/>
      <c r="O408" s="19"/>
      <c r="P408" s="19"/>
      <c r="Q408" s="19"/>
      <c r="R408" s="17"/>
    </row>
    <row r="409" spans="3:18" ht="12.75">
      <c r="C409" s="20"/>
      <c r="D409" s="20"/>
      <c r="E409" s="20"/>
      <c r="F409" s="209"/>
      <c r="G409" s="20"/>
      <c r="H409" s="20"/>
      <c r="I409" s="20"/>
      <c r="J409" s="20"/>
      <c r="K409" s="20"/>
      <c r="L409" s="20"/>
      <c r="M409" s="20"/>
      <c r="N409" s="20"/>
      <c r="O409" s="19"/>
      <c r="P409" s="19"/>
      <c r="Q409" s="19"/>
      <c r="R409" s="17"/>
    </row>
    <row r="410" spans="3:18" ht="12.75">
      <c r="C410" s="20"/>
      <c r="D410" s="20"/>
      <c r="E410" s="20"/>
      <c r="F410" s="209"/>
      <c r="G410" s="20"/>
      <c r="H410" s="20"/>
      <c r="I410" s="20"/>
      <c r="J410" s="20"/>
      <c r="K410" s="20"/>
      <c r="L410" s="20"/>
      <c r="M410" s="20"/>
      <c r="N410" s="20"/>
      <c r="O410" s="19"/>
      <c r="P410" s="19"/>
      <c r="Q410" s="19"/>
      <c r="R410" s="17"/>
    </row>
    <row r="411" spans="3:18" ht="12.75">
      <c r="C411" s="20"/>
      <c r="D411" s="20"/>
      <c r="E411" s="20"/>
      <c r="F411" s="209"/>
      <c r="G411" s="20"/>
      <c r="H411" s="20"/>
      <c r="I411" s="20"/>
      <c r="J411" s="20"/>
      <c r="K411" s="20"/>
      <c r="L411" s="20"/>
      <c r="M411" s="20"/>
      <c r="N411" s="20"/>
      <c r="O411" s="19"/>
      <c r="P411" s="19"/>
      <c r="Q411" s="19"/>
      <c r="R411" s="17"/>
    </row>
    <row r="412" spans="3:18" ht="12.75">
      <c r="C412" s="20"/>
      <c r="D412" s="20"/>
      <c r="E412" s="20"/>
      <c r="F412" s="209"/>
      <c r="G412" s="20"/>
      <c r="H412" s="20"/>
      <c r="I412" s="20"/>
      <c r="J412" s="20"/>
      <c r="K412" s="20"/>
      <c r="L412" s="20"/>
      <c r="M412" s="20"/>
      <c r="N412" s="20"/>
      <c r="O412" s="19"/>
      <c r="P412" s="19"/>
      <c r="Q412" s="19"/>
      <c r="R412" s="17"/>
    </row>
    <row r="413" spans="3:18" ht="12.75">
      <c r="C413" s="20"/>
      <c r="D413" s="20"/>
      <c r="E413" s="20"/>
      <c r="F413" s="209"/>
      <c r="G413" s="20"/>
      <c r="H413" s="20"/>
      <c r="I413" s="20"/>
      <c r="J413" s="20"/>
      <c r="K413" s="20"/>
      <c r="L413" s="20"/>
      <c r="M413" s="20"/>
      <c r="N413" s="20"/>
      <c r="O413" s="19"/>
      <c r="P413" s="19"/>
      <c r="Q413" s="19"/>
      <c r="R413" s="17"/>
    </row>
    <row r="414" spans="3:18" ht="12.75">
      <c r="C414" s="20"/>
      <c r="D414" s="20"/>
      <c r="E414" s="20"/>
      <c r="F414" s="209"/>
      <c r="G414" s="20"/>
      <c r="H414" s="20"/>
      <c r="I414" s="20"/>
      <c r="J414" s="20"/>
      <c r="K414" s="20"/>
      <c r="L414" s="20"/>
      <c r="M414" s="20"/>
      <c r="N414" s="20"/>
      <c r="O414" s="19"/>
      <c r="P414" s="19"/>
      <c r="Q414" s="19"/>
      <c r="R414" s="17"/>
    </row>
    <row r="415" spans="3:18" ht="12.75">
      <c r="C415" s="20"/>
      <c r="D415" s="20"/>
      <c r="E415" s="20"/>
      <c r="F415" s="209"/>
      <c r="G415" s="20"/>
      <c r="H415" s="20"/>
      <c r="I415" s="20"/>
      <c r="J415" s="20"/>
      <c r="K415" s="20"/>
      <c r="L415" s="20"/>
      <c r="M415" s="20"/>
      <c r="N415" s="20"/>
      <c r="O415" s="19"/>
      <c r="P415" s="19"/>
      <c r="Q415" s="19"/>
      <c r="R415" s="17"/>
    </row>
    <row r="416" spans="3:18" ht="12.75">
      <c r="C416" s="20"/>
      <c r="D416" s="20"/>
      <c r="E416" s="20"/>
      <c r="F416" s="209"/>
      <c r="G416" s="20"/>
      <c r="H416" s="20"/>
      <c r="I416" s="20"/>
      <c r="J416" s="20"/>
      <c r="K416" s="20"/>
      <c r="L416" s="20"/>
      <c r="M416" s="20"/>
      <c r="N416" s="20"/>
      <c r="O416" s="19"/>
      <c r="P416" s="19"/>
      <c r="Q416" s="19"/>
      <c r="R416" s="17"/>
    </row>
    <row r="417" spans="3:18" ht="12.75">
      <c r="C417" s="20"/>
      <c r="D417" s="20"/>
      <c r="E417" s="20"/>
      <c r="F417" s="209"/>
      <c r="G417" s="20"/>
      <c r="H417" s="20"/>
      <c r="I417" s="20"/>
      <c r="J417" s="20"/>
      <c r="K417" s="20"/>
      <c r="L417" s="20"/>
      <c r="M417" s="20"/>
      <c r="N417" s="20"/>
      <c r="O417" s="19"/>
      <c r="P417" s="19"/>
      <c r="Q417" s="19"/>
      <c r="R417" s="17"/>
    </row>
    <row r="418" spans="3:18" ht="12.75">
      <c r="C418" s="20"/>
      <c r="D418" s="20"/>
      <c r="E418" s="20"/>
      <c r="F418" s="209"/>
      <c r="G418" s="20"/>
      <c r="H418" s="20"/>
      <c r="I418" s="20"/>
      <c r="J418" s="20"/>
      <c r="K418" s="20"/>
      <c r="L418" s="20"/>
      <c r="M418" s="20"/>
      <c r="N418" s="20"/>
      <c r="O418" s="19"/>
      <c r="P418" s="19"/>
      <c r="Q418" s="19"/>
      <c r="R418" s="17"/>
    </row>
    <row r="419" spans="3:18" ht="12.75">
      <c r="C419" s="20"/>
      <c r="D419" s="20"/>
      <c r="E419" s="20"/>
      <c r="F419" s="209"/>
      <c r="G419" s="20"/>
      <c r="H419" s="20"/>
      <c r="I419" s="20"/>
      <c r="J419" s="20"/>
      <c r="K419" s="20"/>
      <c r="L419" s="20"/>
      <c r="M419" s="20"/>
      <c r="N419" s="20"/>
      <c r="O419" s="19"/>
      <c r="P419" s="19"/>
      <c r="Q419" s="19"/>
      <c r="R419" s="17"/>
    </row>
    <row r="420" spans="3:18" ht="12.75">
      <c r="C420" s="20"/>
      <c r="D420" s="20"/>
      <c r="E420" s="20"/>
      <c r="F420" s="209"/>
      <c r="G420" s="20"/>
      <c r="H420" s="20"/>
      <c r="I420" s="20"/>
      <c r="J420" s="20"/>
      <c r="K420" s="20"/>
      <c r="L420" s="20"/>
      <c r="M420" s="20"/>
      <c r="N420" s="20"/>
      <c r="O420" s="19"/>
      <c r="P420" s="19"/>
      <c r="Q420" s="19"/>
      <c r="R420" s="17"/>
    </row>
    <row r="421" spans="3:18" ht="12.75">
      <c r="C421" s="20"/>
      <c r="D421" s="20"/>
      <c r="E421" s="20"/>
      <c r="F421" s="209"/>
      <c r="G421" s="20"/>
      <c r="H421" s="20"/>
      <c r="I421" s="20"/>
      <c r="J421" s="20"/>
      <c r="K421" s="20"/>
      <c r="L421" s="20"/>
      <c r="M421" s="20"/>
      <c r="N421" s="20"/>
      <c r="O421" s="19"/>
      <c r="P421" s="19"/>
      <c r="Q421" s="19"/>
      <c r="R421" s="17"/>
    </row>
    <row r="422" spans="3:18" ht="12.75">
      <c r="C422" s="20"/>
      <c r="D422" s="20"/>
      <c r="E422" s="20"/>
      <c r="F422" s="209"/>
      <c r="G422" s="20"/>
      <c r="H422" s="20"/>
      <c r="I422" s="20"/>
      <c r="J422" s="20"/>
      <c r="K422" s="20"/>
      <c r="L422" s="20"/>
      <c r="M422" s="20"/>
      <c r="N422" s="20"/>
      <c r="O422" s="19"/>
      <c r="P422" s="19"/>
      <c r="Q422" s="19"/>
      <c r="R422" s="17"/>
    </row>
    <row r="423" spans="3:18" ht="12.75">
      <c r="C423" s="20"/>
      <c r="D423" s="20"/>
      <c r="E423" s="20"/>
      <c r="F423" s="209"/>
      <c r="G423" s="20"/>
      <c r="H423" s="20"/>
      <c r="I423" s="20"/>
      <c r="J423" s="20"/>
      <c r="K423" s="20"/>
      <c r="L423" s="20"/>
      <c r="M423" s="20"/>
      <c r="N423" s="20"/>
      <c r="O423" s="19"/>
      <c r="P423" s="19"/>
      <c r="Q423" s="19"/>
      <c r="R423" s="17"/>
    </row>
    <row r="424" spans="3:18" ht="12.75">
      <c r="C424" s="20"/>
      <c r="D424" s="20"/>
      <c r="E424" s="20"/>
      <c r="F424" s="209"/>
      <c r="G424" s="20"/>
      <c r="H424" s="20"/>
      <c r="I424" s="20"/>
      <c r="J424" s="20"/>
      <c r="K424" s="20"/>
      <c r="L424" s="20"/>
      <c r="M424" s="20"/>
      <c r="N424" s="20"/>
      <c r="O424" s="19"/>
      <c r="P424" s="19"/>
      <c r="Q424" s="19"/>
      <c r="R424" s="17"/>
    </row>
    <row r="425" spans="3:18" ht="12.75">
      <c r="C425" s="20"/>
      <c r="D425" s="20"/>
      <c r="E425" s="20"/>
      <c r="F425" s="209"/>
      <c r="G425" s="20"/>
      <c r="H425" s="20"/>
      <c r="I425" s="20"/>
      <c r="J425" s="20"/>
      <c r="K425" s="20"/>
      <c r="L425" s="20"/>
      <c r="M425" s="20"/>
      <c r="N425" s="20"/>
      <c r="O425" s="19"/>
      <c r="P425" s="19"/>
      <c r="Q425" s="19"/>
      <c r="R425" s="17"/>
    </row>
    <row r="426" spans="3:18" ht="12.75">
      <c r="C426" s="20"/>
      <c r="D426" s="20"/>
      <c r="E426" s="20"/>
      <c r="F426" s="209"/>
      <c r="G426" s="20"/>
      <c r="H426" s="20"/>
      <c r="I426" s="20"/>
      <c r="J426" s="20"/>
      <c r="K426" s="20"/>
      <c r="L426" s="20"/>
      <c r="M426" s="20"/>
      <c r="N426" s="20"/>
      <c r="O426" s="19"/>
      <c r="P426" s="19"/>
      <c r="Q426" s="19"/>
      <c r="R426" s="17"/>
    </row>
    <row r="427" spans="3:18" ht="12.75">
      <c r="C427" s="20"/>
      <c r="D427" s="20"/>
      <c r="E427" s="20"/>
      <c r="F427" s="209"/>
      <c r="G427" s="20"/>
      <c r="H427" s="20"/>
      <c r="I427" s="20"/>
      <c r="J427" s="20"/>
      <c r="K427" s="20"/>
      <c r="L427" s="20"/>
      <c r="M427" s="20"/>
      <c r="N427" s="20"/>
      <c r="O427" s="19"/>
      <c r="P427" s="19"/>
      <c r="Q427" s="19"/>
      <c r="R427" s="17"/>
    </row>
    <row r="428" spans="3:18" ht="12.75">
      <c r="C428" s="20"/>
      <c r="D428" s="20"/>
      <c r="E428" s="20"/>
      <c r="F428" s="209"/>
      <c r="G428" s="20"/>
      <c r="H428" s="20"/>
      <c r="I428" s="20"/>
      <c r="J428" s="20"/>
      <c r="K428" s="20"/>
      <c r="L428" s="20"/>
      <c r="M428" s="20"/>
      <c r="N428" s="20"/>
      <c r="O428" s="19"/>
      <c r="P428" s="19"/>
      <c r="Q428" s="19"/>
      <c r="R428" s="17"/>
    </row>
    <row r="429" spans="3:18" ht="12.75">
      <c r="C429" s="20"/>
      <c r="D429" s="20"/>
      <c r="E429" s="20"/>
      <c r="F429" s="209"/>
      <c r="G429" s="20"/>
      <c r="H429" s="20"/>
      <c r="I429" s="20"/>
      <c r="J429" s="20"/>
      <c r="K429" s="20"/>
      <c r="L429" s="20"/>
      <c r="M429" s="20"/>
      <c r="N429" s="20"/>
      <c r="O429" s="19"/>
      <c r="P429" s="19"/>
      <c r="Q429" s="19"/>
      <c r="R429" s="17"/>
    </row>
    <row r="430" spans="3:18" ht="12.75">
      <c r="C430" s="20"/>
      <c r="D430" s="20"/>
      <c r="E430" s="20"/>
      <c r="F430" s="209"/>
      <c r="G430" s="20"/>
      <c r="H430" s="20"/>
      <c r="I430" s="20"/>
      <c r="J430" s="20"/>
      <c r="K430" s="20"/>
      <c r="L430" s="20"/>
      <c r="M430" s="20"/>
      <c r="N430" s="20"/>
      <c r="O430" s="19"/>
      <c r="P430" s="19"/>
      <c r="Q430" s="19"/>
      <c r="R430" s="17"/>
    </row>
    <row r="431" spans="3:18" ht="12.75">
      <c r="C431" s="20"/>
      <c r="D431" s="20"/>
      <c r="E431" s="20"/>
      <c r="F431" s="209"/>
      <c r="G431" s="20"/>
      <c r="H431" s="20"/>
      <c r="I431" s="20"/>
      <c r="J431" s="20"/>
      <c r="K431" s="20"/>
      <c r="L431" s="20"/>
      <c r="M431" s="20"/>
      <c r="N431" s="20"/>
      <c r="O431" s="19"/>
      <c r="P431" s="19"/>
      <c r="Q431" s="19"/>
      <c r="R431" s="17"/>
    </row>
    <row r="432" spans="3:18" ht="12.75">
      <c r="C432" s="20"/>
      <c r="D432" s="20"/>
      <c r="E432" s="20"/>
      <c r="F432" s="209"/>
      <c r="G432" s="20"/>
      <c r="H432" s="20"/>
      <c r="I432" s="20"/>
      <c r="J432" s="20"/>
      <c r="K432" s="20"/>
      <c r="L432" s="20"/>
      <c r="M432" s="20"/>
      <c r="N432" s="20"/>
      <c r="O432" s="19"/>
      <c r="P432" s="19"/>
      <c r="Q432" s="19"/>
      <c r="R432" s="17"/>
    </row>
    <row r="433" spans="3:18" ht="12.75">
      <c r="C433" s="20"/>
      <c r="D433" s="20"/>
      <c r="E433" s="20"/>
      <c r="F433" s="209"/>
      <c r="G433" s="20"/>
      <c r="H433" s="20"/>
      <c r="I433" s="20"/>
      <c r="J433" s="20"/>
      <c r="K433" s="20"/>
      <c r="L433" s="20"/>
      <c r="M433" s="20"/>
      <c r="N433" s="20"/>
      <c r="O433" s="19"/>
      <c r="P433" s="19"/>
      <c r="Q433" s="19"/>
      <c r="R433" s="17"/>
    </row>
    <row r="434" spans="3:18" ht="12.75">
      <c r="C434" s="20"/>
      <c r="D434" s="20"/>
      <c r="E434" s="20"/>
      <c r="F434" s="209"/>
      <c r="G434" s="20"/>
      <c r="H434" s="20"/>
      <c r="I434" s="20"/>
      <c r="J434" s="20"/>
      <c r="K434" s="20"/>
      <c r="L434" s="20"/>
      <c r="M434" s="20"/>
      <c r="N434" s="20"/>
      <c r="O434" s="19"/>
      <c r="P434" s="19"/>
      <c r="Q434" s="19"/>
      <c r="R434" s="17"/>
    </row>
    <row r="435" spans="3:18" ht="12.75">
      <c r="C435" s="20"/>
      <c r="D435" s="20"/>
      <c r="E435" s="20"/>
      <c r="F435" s="209"/>
      <c r="G435" s="20"/>
      <c r="H435" s="20"/>
      <c r="I435" s="20"/>
      <c r="J435" s="20"/>
      <c r="K435" s="20"/>
      <c r="L435" s="20"/>
      <c r="M435" s="20"/>
      <c r="N435" s="20"/>
      <c r="O435" s="19"/>
      <c r="P435" s="19"/>
      <c r="Q435" s="19"/>
      <c r="R435" s="17"/>
    </row>
    <row r="436" spans="3:18" ht="12.75">
      <c r="C436" s="20"/>
      <c r="D436" s="20"/>
      <c r="E436" s="20"/>
      <c r="F436" s="209"/>
      <c r="G436" s="20"/>
      <c r="H436" s="20"/>
      <c r="I436" s="20"/>
      <c r="J436" s="20"/>
      <c r="K436" s="20"/>
      <c r="L436" s="20"/>
      <c r="M436" s="20"/>
      <c r="N436" s="20"/>
      <c r="O436" s="19"/>
      <c r="P436" s="19"/>
      <c r="Q436" s="19"/>
      <c r="R436" s="17"/>
    </row>
    <row r="437" spans="3:18" ht="12.75">
      <c r="C437" s="20"/>
      <c r="D437" s="20"/>
      <c r="E437" s="20"/>
      <c r="F437" s="209"/>
      <c r="G437" s="20"/>
      <c r="H437" s="20"/>
      <c r="I437" s="20"/>
      <c r="J437" s="20"/>
      <c r="K437" s="20"/>
      <c r="L437" s="20"/>
      <c r="M437" s="20"/>
      <c r="N437" s="20"/>
      <c r="O437" s="19"/>
      <c r="P437" s="19"/>
      <c r="Q437" s="19"/>
      <c r="R437" s="17"/>
    </row>
    <row r="438" spans="3:18" ht="12.75">
      <c r="C438" s="20"/>
      <c r="D438" s="20"/>
      <c r="E438" s="20"/>
      <c r="F438" s="209"/>
      <c r="G438" s="20"/>
      <c r="H438" s="20"/>
      <c r="I438" s="20"/>
      <c r="J438" s="20"/>
      <c r="K438" s="20"/>
      <c r="L438" s="20"/>
      <c r="M438" s="20"/>
      <c r="N438" s="20"/>
      <c r="O438" s="19"/>
      <c r="P438" s="19"/>
      <c r="Q438" s="19"/>
      <c r="R438" s="17"/>
    </row>
    <row r="439" spans="3:18" ht="12.75">
      <c r="C439" s="20"/>
      <c r="D439" s="20"/>
      <c r="E439" s="20"/>
      <c r="F439" s="209"/>
      <c r="G439" s="20"/>
      <c r="H439" s="20"/>
      <c r="I439" s="20"/>
      <c r="J439" s="20"/>
      <c r="K439" s="20"/>
      <c r="L439" s="20"/>
      <c r="M439" s="20"/>
      <c r="N439" s="20"/>
      <c r="O439" s="19"/>
      <c r="P439" s="19"/>
      <c r="Q439" s="19"/>
      <c r="R439" s="17"/>
    </row>
    <row r="440" spans="3:18" ht="12.75">
      <c r="C440" s="20"/>
      <c r="D440" s="20"/>
      <c r="E440" s="20"/>
      <c r="F440" s="209"/>
      <c r="G440" s="20"/>
      <c r="H440" s="20"/>
      <c r="I440" s="20"/>
      <c r="J440" s="20"/>
      <c r="K440" s="20"/>
      <c r="L440" s="20"/>
      <c r="M440" s="20"/>
      <c r="N440" s="20"/>
      <c r="O440" s="19"/>
      <c r="P440" s="19"/>
      <c r="Q440" s="19"/>
      <c r="R440" s="17"/>
    </row>
    <row r="441" spans="3:18" ht="12.75">
      <c r="C441" s="20"/>
      <c r="D441" s="20"/>
      <c r="E441" s="20"/>
      <c r="F441" s="209"/>
      <c r="G441" s="20"/>
      <c r="H441" s="20"/>
      <c r="I441" s="20"/>
      <c r="J441" s="20"/>
      <c r="K441" s="20"/>
      <c r="L441" s="20"/>
      <c r="M441" s="20"/>
      <c r="N441" s="20"/>
      <c r="O441" s="19"/>
      <c r="P441" s="19"/>
      <c r="Q441" s="19"/>
      <c r="R441" s="17"/>
    </row>
    <row r="442" spans="3:18" ht="12.75">
      <c r="C442" s="20"/>
      <c r="D442" s="20"/>
      <c r="E442" s="20"/>
      <c r="F442" s="209"/>
      <c r="G442" s="20"/>
      <c r="H442" s="20"/>
      <c r="I442" s="20"/>
      <c r="J442" s="20"/>
      <c r="K442" s="20"/>
      <c r="L442" s="20"/>
      <c r="M442" s="20"/>
      <c r="N442" s="20"/>
      <c r="O442" s="19"/>
      <c r="P442" s="19"/>
      <c r="Q442" s="19"/>
      <c r="R442" s="17"/>
    </row>
    <row r="443" spans="3:18" ht="12.75">
      <c r="C443" s="20"/>
      <c r="D443" s="20"/>
      <c r="E443" s="20"/>
      <c r="F443" s="209"/>
      <c r="G443" s="20"/>
      <c r="H443" s="20"/>
      <c r="I443" s="20"/>
      <c r="J443" s="20"/>
      <c r="K443" s="20"/>
      <c r="L443" s="20"/>
      <c r="M443" s="20"/>
      <c r="N443" s="20"/>
      <c r="O443" s="19"/>
      <c r="P443" s="19"/>
      <c r="Q443" s="19"/>
      <c r="R443" s="17"/>
    </row>
    <row r="444" spans="3:18" ht="12.75">
      <c r="C444" s="20"/>
      <c r="D444" s="20"/>
      <c r="E444" s="20"/>
      <c r="F444" s="209"/>
      <c r="G444" s="20"/>
      <c r="H444" s="20"/>
      <c r="I444" s="20"/>
      <c r="J444" s="20"/>
      <c r="K444" s="20"/>
      <c r="L444" s="20"/>
      <c r="M444" s="20"/>
      <c r="N444" s="20"/>
      <c r="O444" s="19"/>
      <c r="P444" s="19"/>
      <c r="Q444" s="19"/>
      <c r="R444" s="17"/>
    </row>
    <row r="445" spans="3:18" ht="12.75">
      <c r="C445" s="20"/>
      <c r="D445" s="20"/>
      <c r="E445" s="20"/>
      <c r="F445" s="209"/>
      <c r="G445" s="20"/>
      <c r="H445" s="20"/>
      <c r="I445" s="20"/>
      <c r="J445" s="20"/>
      <c r="K445" s="20"/>
      <c r="L445" s="20"/>
      <c r="M445" s="20"/>
      <c r="N445" s="20"/>
      <c r="O445" s="19"/>
      <c r="P445" s="19"/>
      <c r="Q445" s="19"/>
      <c r="R445" s="17"/>
    </row>
    <row r="446" spans="3:18" ht="12.75">
      <c r="C446" s="20"/>
      <c r="D446" s="20"/>
      <c r="E446" s="20"/>
      <c r="F446" s="209"/>
      <c r="G446" s="20"/>
      <c r="H446" s="20"/>
      <c r="I446" s="20"/>
      <c r="J446" s="20"/>
      <c r="K446" s="20"/>
      <c r="L446" s="20"/>
      <c r="M446" s="20"/>
      <c r="N446" s="20"/>
      <c r="O446" s="19"/>
      <c r="P446" s="19"/>
      <c r="Q446" s="19"/>
      <c r="R446" s="17"/>
    </row>
    <row r="447" spans="3:18" ht="12.75">
      <c r="C447" s="20"/>
      <c r="D447" s="20"/>
      <c r="E447" s="20"/>
      <c r="F447" s="209"/>
      <c r="G447" s="20"/>
      <c r="H447" s="20"/>
      <c r="I447" s="20"/>
      <c r="J447" s="20"/>
      <c r="K447" s="20"/>
      <c r="L447" s="20"/>
      <c r="M447" s="20"/>
      <c r="N447" s="20"/>
      <c r="O447" s="19"/>
      <c r="P447" s="19"/>
      <c r="Q447" s="19"/>
      <c r="R447" s="17"/>
    </row>
    <row r="448" spans="3:18" ht="12.75">
      <c r="C448" s="20"/>
      <c r="D448" s="20"/>
      <c r="E448" s="20"/>
      <c r="F448" s="209"/>
      <c r="G448" s="20"/>
      <c r="H448" s="20"/>
      <c r="I448" s="20"/>
      <c r="J448" s="20"/>
      <c r="K448" s="20"/>
      <c r="L448" s="20"/>
      <c r="M448" s="20"/>
      <c r="N448" s="20"/>
      <c r="O448" s="19"/>
      <c r="P448" s="19"/>
      <c r="Q448" s="19"/>
      <c r="R448" s="17"/>
    </row>
    <row r="449" spans="3:18" ht="12.75">
      <c r="C449" s="20"/>
      <c r="D449" s="20"/>
      <c r="E449" s="20"/>
      <c r="F449" s="209"/>
      <c r="G449" s="20"/>
      <c r="H449" s="20"/>
      <c r="I449" s="20"/>
      <c r="J449" s="20"/>
      <c r="K449" s="20"/>
      <c r="L449" s="20"/>
      <c r="M449" s="20"/>
      <c r="N449" s="20"/>
      <c r="O449" s="19"/>
      <c r="P449" s="19"/>
      <c r="Q449" s="19"/>
      <c r="R449" s="17"/>
    </row>
    <row r="450" spans="3:18" ht="12.75">
      <c r="C450" s="20"/>
      <c r="D450" s="20"/>
      <c r="E450" s="20"/>
      <c r="F450" s="209"/>
      <c r="G450" s="20"/>
      <c r="H450" s="20"/>
      <c r="I450" s="20"/>
      <c r="J450" s="20"/>
      <c r="K450" s="20"/>
      <c r="L450" s="20"/>
      <c r="M450" s="20"/>
      <c r="N450" s="20"/>
      <c r="O450" s="19"/>
      <c r="P450" s="19"/>
      <c r="Q450" s="19"/>
      <c r="R450" s="17"/>
    </row>
    <row r="451" spans="3:18" ht="12.75">
      <c r="C451" s="20"/>
      <c r="D451" s="20"/>
      <c r="E451" s="20"/>
      <c r="F451" s="209"/>
      <c r="G451" s="20"/>
      <c r="H451" s="20"/>
      <c r="I451" s="20"/>
      <c r="J451" s="20"/>
      <c r="K451" s="20"/>
      <c r="L451" s="20"/>
      <c r="M451" s="20"/>
      <c r="N451" s="20"/>
      <c r="O451" s="19"/>
      <c r="P451" s="19"/>
      <c r="Q451" s="19"/>
      <c r="R451" s="17"/>
    </row>
    <row r="452" spans="3:18" ht="12.75">
      <c r="C452" s="20"/>
      <c r="D452" s="20"/>
      <c r="E452" s="20"/>
      <c r="F452" s="209"/>
      <c r="G452" s="20"/>
      <c r="H452" s="20"/>
      <c r="I452" s="20"/>
      <c r="J452" s="20"/>
      <c r="K452" s="20"/>
      <c r="L452" s="20"/>
      <c r="M452" s="20"/>
      <c r="N452" s="20"/>
      <c r="O452" s="19"/>
      <c r="P452" s="19"/>
      <c r="Q452" s="19"/>
      <c r="R452" s="17"/>
    </row>
    <row r="453" spans="3:18" ht="12.75">
      <c r="C453" s="20"/>
      <c r="D453" s="20"/>
      <c r="E453" s="20"/>
      <c r="F453" s="209"/>
      <c r="G453" s="20"/>
      <c r="H453" s="20"/>
      <c r="I453" s="20"/>
      <c r="J453" s="20"/>
      <c r="K453" s="20"/>
      <c r="L453" s="20"/>
      <c r="M453" s="20"/>
      <c r="N453" s="20"/>
      <c r="O453" s="19"/>
      <c r="P453" s="19"/>
      <c r="Q453" s="19"/>
      <c r="R453" s="17"/>
    </row>
    <row r="454" spans="3:18" ht="12.75">
      <c r="C454" s="20"/>
      <c r="D454" s="20"/>
      <c r="E454" s="20"/>
      <c r="F454" s="209"/>
      <c r="G454" s="20"/>
      <c r="H454" s="20"/>
      <c r="I454" s="20"/>
      <c r="J454" s="20"/>
      <c r="K454" s="20"/>
      <c r="L454" s="20"/>
      <c r="M454" s="20"/>
      <c r="N454" s="20"/>
      <c r="O454" s="19"/>
      <c r="P454" s="19"/>
      <c r="Q454" s="19"/>
      <c r="R454" s="17"/>
    </row>
    <row r="455" spans="3:18" ht="12.75">
      <c r="C455" s="20"/>
      <c r="D455" s="20"/>
      <c r="E455" s="20"/>
      <c r="F455" s="209"/>
      <c r="G455" s="20"/>
      <c r="H455" s="20"/>
      <c r="I455" s="20"/>
      <c r="J455" s="20"/>
      <c r="K455" s="20"/>
      <c r="L455" s="20"/>
      <c r="M455" s="20"/>
      <c r="N455" s="20"/>
      <c r="O455" s="19"/>
      <c r="P455" s="19"/>
      <c r="Q455" s="19"/>
      <c r="R455" s="17"/>
    </row>
    <row r="456" spans="3:18" ht="12.75">
      <c r="C456" s="20"/>
      <c r="D456" s="20"/>
      <c r="E456" s="20"/>
      <c r="F456" s="209"/>
      <c r="G456" s="20"/>
      <c r="H456" s="20"/>
      <c r="I456" s="20"/>
      <c r="J456" s="20"/>
      <c r="K456" s="20"/>
      <c r="L456" s="20"/>
      <c r="M456" s="20"/>
      <c r="N456" s="20"/>
      <c r="O456" s="19"/>
      <c r="P456" s="19"/>
      <c r="Q456" s="19"/>
      <c r="R456" s="17"/>
    </row>
    <row r="457" spans="3:18" ht="12.75">
      <c r="C457" s="20"/>
      <c r="D457" s="20"/>
      <c r="E457" s="20"/>
      <c r="F457" s="209"/>
      <c r="G457" s="20"/>
      <c r="H457" s="20"/>
      <c r="I457" s="20"/>
      <c r="J457" s="20"/>
      <c r="K457" s="20"/>
      <c r="L457" s="20"/>
      <c r="M457" s="20"/>
      <c r="N457" s="20"/>
      <c r="O457" s="19"/>
      <c r="P457" s="19"/>
      <c r="Q457" s="19"/>
      <c r="R457" s="17"/>
    </row>
    <row r="458" spans="3:18" ht="12.75">
      <c r="C458" s="20"/>
      <c r="D458" s="20"/>
      <c r="E458" s="20"/>
      <c r="F458" s="209"/>
      <c r="G458" s="20"/>
      <c r="H458" s="20"/>
      <c r="I458" s="20"/>
      <c r="J458" s="20"/>
      <c r="K458" s="20"/>
      <c r="L458" s="20"/>
      <c r="M458" s="20"/>
      <c r="N458" s="20"/>
      <c r="O458" s="19"/>
      <c r="P458" s="19"/>
      <c r="Q458" s="19"/>
      <c r="R458" s="17"/>
    </row>
    <row r="459" spans="3:18" ht="12.75">
      <c r="C459" s="20"/>
      <c r="D459" s="20"/>
      <c r="E459" s="20"/>
      <c r="F459" s="209"/>
      <c r="G459" s="20"/>
      <c r="H459" s="20"/>
      <c r="I459" s="20"/>
      <c r="J459" s="20"/>
      <c r="K459" s="20"/>
      <c r="L459" s="20"/>
      <c r="M459" s="20"/>
      <c r="N459" s="20"/>
      <c r="O459" s="19"/>
      <c r="P459" s="19"/>
      <c r="Q459" s="19"/>
      <c r="R459" s="17"/>
    </row>
    <row r="460" spans="3:18" ht="12.75">
      <c r="C460" s="20"/>
      <c r="D460" s="20"/>
      <c r="E460" s="20"/>
      <c r="F460" s="209"/>
      <c r="G460" s="20"/>
      <c r="H460" s="20"/>
      <c r="I460" s="20"/>
      <c r="J460" s="20"/>
      <c r="K460" s="20"/>
      <c r="L460" s="20"/>
      <c r="M460" s="20"/>
      <c r="N460" s="20"/>
      <c r="O460" s="19"/>
      <c r="P460" s="19"/>
      <c r="Q460" s="19"/>
      <c r="R460" s="17"/>
    </row>
    <row r="461" spans="3:18" ht="12.75">
      <c r="C461" s="20"/>
      <c r="D461" s="20"/>
      <c r="E461" s="20"/>
      <c r="F461" s="209"/>
      <c r="G461" s="20"/>
      <c r="H461" s="20"/>
      <c r="I461" s="20"/>
      <c r="J461" s="20"/>
      <c r="K461" s="20"/>
      <c r="L461" s="20"/>
      <c r="M461" s="20"/>
      <c r="N461" s="20"/>
      <c r="O461" s="19"/>
      <c r="P461" s="19"/>
      <c r="Q461" s="19"/>
      <c r="R461" s="17"/>
    </row>
    <row r="462" spans="3:18" ht="12.75">
      <c r="C462" s="20"/>
      <c r="D462" s="20"/>
      <c r="E462" s="20"/>
      <c r="F462" s="209"/>
      <c r="G462" s="20"/>
      <c r="H462" s="20"/>
      <c r="I462" s="20"/>
      <c r="J462" s="20"/>
      <c r="K462" s="20"/>
      <c r="L462" s="20"/>
      <c r="M462" s="20"/>
      <c r="N462" s="20"/>
      <c r="O462" s="19"/>
      <c r="P462" s="19"/>
      <c r="Q462" s="19"/>
      <c r="R462" s="17"/>
    </row>
    <row r="463" spans="3:18" ht="12.75">
      <c r="C463" s="20"/>
      <c r="D463" s="20"/>
      <c r="E463" s="20"/>
      <c r="F463" s="209"/>
      <c r="G463" s="20"/>
      <c r="H463" s="20"/>
      <c r="I463" s="20"/>
      <c r="J463" s="20"/>
      <c r="K463" s="20"/>
      <c r="L463" s="20"/>
      <c r="M463" s="20"/>
      <c r="N463" s="20"/>
      <c r="O463" s="19"/>
      <c r="P463" s="19"/>
      <c r="Q463" s="19"/>
      <c r="R463" s="17"/>
    </row>
    <row r="464" spans="3:18" ht="12.75">
      <c r="C464" s="20"/>
      <c r="D464" s="20"/>
      <c r="E464" s="20"/>
      <c r="F464" s="209"/>
      <c r="G464" s="20"/>
      <c r="H464" s="20"/>
      <c r="I464" s="20"/>
      <c r="J464" s="20"/>
      <c r="K464" s="20"/>
      <c r="L464" s="20"/>
      <c r="M464" s="20"/>
      <c r="N464" s="20"/>
      <c r="O464" s="19"/>
      <c r="P464" s="19"/>
      <c r="Q464" s="19"/>
      <c r="R464" s="17"/>
    </row>
    <row r="465" spans="3:18" ht="12.75">
      <c r="C465" s="20"/>
      <c r="D465" s="20"/>
      <c r="E465" s="20"/>
      <c r="F465" s="209"/>
      <c r="G465" s="20"/>
      <c r="H465" s="20"/>
      <c r="I465" s="20"/>
      <c r="J465" s="20"/>
      <c r="K465" s="20"/>
      <c r="L465" s="20"/>
      <c r="M465" s="20"/>
      <c r="N465" s="20"/>
      <c r="O465" s="19"/>
      <c r="P465" s="19"/>
      <c r="Q465" s="19"/>
      <c r="R465" s="17"/>
    </row>
    <row r="466" spans="3:18" ht="12.75">
      <c r="C466" s="20"/>
      <c r="D466" s="20"/>
      <c r="E466" s="20"/>
      <c r="F466" s="209"/>
      <c r="G466" s="20"/>
      <c r="H466" s="20"/>
      <c r="I466" s="20"/>
      <c r="J466" s="20"/>
      <c r="K466" s="20"/>
      <c r="L466" s="20"/>
      <c r="M466" s="20"/>
      <c r="N466" s="20"/>
      <c r="O466" s="19"/>
      <c r="P466" s="19"/>
      <c r="Q466" s="19"/>
      <c r="R466" s="17"/>
    </row>
    <row r="467" spans="3:18" ht="12.75">
      <c r="C467" s="20"/>
      <c r="D467" s="20"/>
      <c r="E467" s="20"/>
      <c r="F467" s="209"/>
      <c r="G467" s="20"/>
      <c r="H467" s="20"/>
      <c r="I467" s="20"/>
      <c r="J467" s="20"/>
      <c r="K467" s="20"/>
      <c r="L467" s="20"/>
      <c r="M467" s="20"/>
      <c r="N467" s="20"/>
      <c r="O467" s="19"/>
      <c r="P467" s="19"/>
      <c r="Q467" s="19"/>
      <c r="R467" s="17"/>
    </row>
    <row r="468" spans="3:18" ht="12.75">
      <c r="C468" s="20"/>
      <c r="D468" s="20"/>
      <c r="E468" s="20"/>
      <c r="F468" s="209"/>
      <c r="G468" s="20"/>
      <c r="H468" s="20"/>
      <c r="I468" s="20"/>
      <c r="J468" s="20"/>
      <c r="K468" s="20"/>
      <c r="L468" s="20"/>
      <c r="M468" s="20"/>
      <c r="N468" s="20"/>
      <c r="O468" s="19"/>
      <c r="P468" s="19"/>
      <c r="Q468" s="19"/>
      <c r="R468" s="17"/>
    </row>
    <row r="469" spans="3:18" ht="12.75">
      <c r="C469" s="20"/>
      <c r="D469" s="20"/>
      <c r="E469" s="20"/>
      <c r="F469" s="209"/>
      <c r="G469" s="20"/>
      <c r="H469" s="20"/>
      <c r="I469" s="20"/>
      <c r="J469" s="20"/>
      <c r="K469" s="20"/>
      <c r="L469" s="20"/>
      <c r="M469" s="20"/>
      <c r="N469" s="20"/>
      <c r="O469" s="19"/>
      <c r="P469" s="19"/>
      <c r="Q469" s="19"/>
      <c r="R469" s="17"/>
    </row>
    <row r="470" spans="3:18" ht="12.75">
      <c r="C470" s="20"/>
      <c r="D470" s="20"/>
      <c r="E470" s="20"/>
      <c r="F470" s="209"/>
      <c r="G470" s="20"/>
      <c r="H470" s="20"/>
      <c r="I470" s="20"/>
      <c r="J470" s="20"/>
      <c r="K470" s="20"/>
      <c r="L470" s="20"/>
      <c r="M470" s="20"/>
      <c r="N470" s="20"/>
      <c r="O470" s="19"/>
      <c r="P470" s="19"/>
      <c r="Q470" s="19"/>
      <c r="R470" s="17"/>
    </row>
    <row r="471" spans="3:18" ht="12.75">
      <c r="C471" s="20"/>
      <c r="D471" s="20"/>
      <c r="E471" s="20"/>
      <c r="F471" s="209"/>
      <c r="G471" s="20"/>
      <c r="H471" s="20"/>
      <c r="I471" s="20"/>
      <c r="J471" s="20"/>
      <c r="K471" s="20"/>
      <c r="L471" s="20"/>
      <c r="M471" s="20"/>
      <c r="N471" s="20"/>
      <c r="O471" s="19"/>
      <c r="P471" s="19"/>
      <c r="Q471" s="19"/>
      <c r="R471" s="17"/>
    </row>
    <row r="472" spans="3:18" ht="12.75">
      <c r="C472" s="20"/>
      <c r="D472" s="20"/>
      <c r="E472" s="20"/>
      <c r="F472" s="209"/>
      <c r="G472" s="20"/>
      <c r="H472" s="20"/>
      <c r="I472" s="20"/>
      <c r="J472" s="20"/>
      <c r="K472" s="20"/>
      <c r="L472" s="20"/>
      <c r="M472" s="20"/>
      <c r="N472" s="20"/>
      <c r="O472" s="19"/>
      <c r="P472" s="19"/>
      <c r="Q472" s="19"/>
      <c r="R472" s="17"/>
    </row>
    <row r="473" spans="3:18" ht="12.75">
      <c r="C473" s="20"/>
      <c r="D473" s="20"/>
      <c r="E473" s="20"/>
      <c r="F473" s="209"/>
      <c r="G473" s="20"/>
      <c r="H473" s="20"/>
      <c r="I473" s="20"/>
      <c r="J473" s="20"/>
      <c r="K473" s="20"/>
      <c r="L473" s="20"/>
      <c r="M473" s="20"/>
      <c r="N473" s="20"/>
      <c r="O473" s="19"/>
      <c r="P473" s="19"/>
      <c r="Q473" s="19"/>
      <c r="R473" s="17"/>
    </row>
    <row r="474" spans="3:18" ht="12.75">
      <c r="C474" s="20"/>
      <c r="D474" s="20"/>
      <c r="E474" s="20"/>
      <c r="F474" s="209"/>
      <c r="G474" s="20"/>
      <c r="H474" s="20"/>
      <c r="I474" s="20"/>
      <c r="J474" s="20"/>
      <c r="K474" s="20"/>
      <c r="L474" s="20"/>
      <c r="M474" s="20"/>
      <c r="N474" s="20"/>
      <c r="O474" s="19"/>
      <c r="P474" s="19"/>
      <c r="Q474" s="19"/>
      <c r="R474" s="17"/>
    </row>
    <row r="475" spans="3:18" ht="12.75">
      <c r="C475" s="20"/>
      <c r="D475" s="20"/>
      <c r="E475" s="20"/>
      <c r="F475" s="209"/>
      <c r="G475" s="20"/>
      <c r="H475" s="20"/>
      <c r="I475" s="20"/>
      <c r="J475" s="20"/>
      <c r="K475" s="20"/>
      <c r="L475" s="20"/>
      <c r="M475" s="20"/>
      <c r="N475" s="20"/>
      <c r="O475" s="19"/>
      <c r="P475" s="19"/>
      <c r="Q475" s="19"/>
      <c r="R475" s="17"/>
    </row>
    <row r="476" spans="3:18" ht="12.75">
      <c r="C476" s="20"/>
      <c r="D476" s="20"/>
      <c r="E476" s="20"/>
      <c r="F476" s="209"/>
      <c r="G476" s="20"/>
      <c r="H476" s="20"/>
      <c r="I476" s="20"/>
      <c r="J476" s="20"/>
      <c r="K476" s="20"/>
      <c r="L476" s="20"/>
      <c r="M476" s="20"/>
      <c r="N476" s="20"/>
      <c r="O476" s="19"/>
      <c r="P476" s="19"/>
      <c r="Q476" s="19"/>
      <c r="R476" s="17"/>
    </row>
    <row r="477" spans="3:18" ht="12.75">
      <c r="C477" s="20"/>
      <c r="D477" s="20"/>
      <c r="E477" s="20"/>
      <c r="F477" s="209"/>
      <c r="G477" s="20"/>
      <c r="H477" s="20"/>
      <c r="I477" s="20"/>
      <c r="J477" s="20"/>
      <c r="K477" s="20"/>
      <c r="L477" s="20"/>
      <c r="M477" s="20"/>
      <c r="N477" s="20"/>
      <c r="O477" s="19"/>
      <c r="P477" s="19"/>
      <c r="Q477" s="19"/>
      <c r="R477" s="17"/>
    </row>
    <row r="478" spans="3:18" ht="12.75">
      <c r="C478" s="20"/>
      <c r="D478" s="20"/>
      <c r="E478" s="20"/>
      <c r="F478" s="209"/>
      <c r="G478" s="20"/>
      <c r="H478" s="20"/>
      <c r="I478" s="20"/>
      <c r="J478" s="20"/>
      <c r="K478" s="20"/>
      <c r="L478" s="20"/>
      <c r="M478" s="20"/>
      <c r="N478" s="20"/>
      <c r="O478" s="19"/>
      <c r="P478" s="19"/>
      <c r="Q478" s="19"/>
      <c r="R478" s="17"/>
    </row>
    <row r="479" spans="3:18" ht="12.75">
      <c r="C479" s="20"/>
      <c r="D479" s="20"/>
      <c r="E479" s="20"/>
      <c r="F479" s="209"/>
      <c r="G479" s="20"/>
      <c r="H479" s="20"/>
      <c r="I479" s="20"/>
      <c r="J479" s="20"/>
      <c r="K479" s="20"/>
      <c r="L479" s="20"/>
      <c r="M479" s="20"/>
      <c r="N479" s="20"/>
      <c r="O479" s="19"/>
      <c r="P479" s="19"/>
      <c r="Q479" s="19"/>
      <c r="R479" s="17"/>
    </row>
    <row r="480" spans="3:18" ht="12.75">
      <c r="C480" s="20"/>
      <c r="D480" s="20"/>
      <c r="E480" s="20"/>
      <c r="F480" s="209"/>
      <c r="G480" s="20"/>
      <c r="H480" s="20"/>
      <c r="I480" s="20"/>
      <c r="J480" s="20"/>
      <c r="K480" s="20"/>
      <c r="L480" s="20"/>
      <c r="M480" s="20"/>
      <c r="N480" s="20"/>
      <c r="O480" s="19"/>
      <c r="P480" s="19"/>
      <c r="Q480" s="19"/>
      <c r="R480" s="17"/>
    </row>
    <row r="481" spans="3:18" ht="12.75">
      <c r="C481" s="20"/>
      <c r="D481" s="20"/>
      <c r="E481" s="20"/>
      <c r="F481" s="209"/>
      <c r="G481" s="20"/>
      <c r="H481" s="20"/>
      <c r="I481" s="20"/>
      <c r="J481" s="20"/>
      <c r="K481" s="20"/>
      <c r="L481" s="20"/>
      <c r="M481" s="20"/>
      <c r="N481" s="20"/>
      <c r="O481" s="19"/>
      <c r="P481" s="19"/>
      <c r="Q481" s="19"/>
      <c r="R481" s="17"/>
    </row>
    <row r="482" spans="3:18" ht="12.75">
      <c r="C482" s="20"/>
      <c r="D482" s="20"/>
      <c r="E482" s="20"/>
      <c r="F482" s="209"/>
      <c r="G482" s="20"/>
      <c r="H482" s="20"/>
      <c r="I482" s="20"/>
      <c r="J482" s="20"/>
      <c r="K482" s="20"/>
      <c r="L482" s="20"/>
      <c r="M482" s="20"/>
      <c r="N482" s="20"/>
      <c r="O482" s="19"/>
      <c r="P482" s="19"/>
      <c r="Q482" s="19"/>
      <c r="R482" s="17"/>
    </row>
    <row r="483" spans="3:18" ht="12.75">
      <c r="C483" s="20"/>
      <c r="D483" s="20"/>
      <c r="E483" s="20"/>
      <c r="F483" s="209"/>
      <c r="G483" s="20"/>
      <c r="H483" s="20"/>
      <c r="I483" s="20"/>
      <c r="J483" s="20"/>
      <c r="K483" s="20"/>
      <c r="L483" s="20"/>
      <c r="M483" s="20"/>
      <c r="N483" s="20"/>
      <c r="O483" s="19"/>
      <c r="P483" s="19"/>
      <c r="Q483" s="19"/>
      <c r="R483" s="17"/>
    </row>
    <row r="484" spans="3:18" ht="12.75">
      <c r="C484" s="20"/>
      <c r="D484" s="20"/>
      <c r="E484" s="20"/>
      <c r="F484" s="209"/>
      <c r="G484" s="20"/>
      <c r="H484" s="20"/>
      <c r="I484" s="20"/>
      <c r="J484" s="20"/>
      <c r="K484" s="20"/>
      <c r="L484" s="20"/>
      <c r="M484" s="20"/>
      <c r="N484" s="20"/>
      <c r="O484" s="19"/>
      <c r="P484" s="19"/>
      <c r="Q484" s="19"/>
      <c r="R484" s="17"/>
    </row>
    <row r="485" spans="3:18" ht="12.75">
      <c r="C485" s="20"/>
      <c r="D485" s="20"/>
      <c r="E485" s="20"/>
      <c r="F485" s="209"/>
      <c r="G485" s="20"/>
      <c r="H485" s="20"/>
      <c r="I485" s="20"/>
      <c r="J485" s="20"/>
      <c r="K485" s="20"/>
      <c r="L485" s="20"/>
      <c r="M485" s="20"/>
      <c r="N485" s="20"/>
      <c r="O485" s="19"/>
      <c r="P485" s="19"/>
      <c r="Q485" s="19"/>
      <c r="R485" s="17"/>
    </row>
    <row r="486" spans="3:18" ht="12.75">
      <c r="C486" s="20"/>
      <c r="D486" s="20"/>
      <c r="E486" s="20"/>
      <c r="F486" s="209"/>
      <c r="G486" s="20"/>
      <c r="H486" s="20"/>
      <c r="I486" s="20"/>
      <c r="J486" s="20"/>
      <c r="K486" s="20"/>
      <c r="L486" s="20"/>
      <c r="M486" s="20"/>
      <c r="N486" s="20"/>
      <c r="O486" s="19"/>
      <c r="P486" s="19"/>
      <c r="Q486" s="19"/>
      <c r="R486" s="17"/>
    </row>
    <row r="487" spans="3:18" ht="12.75">
      <c r="C487" s="20"/>
      <c r="D487" s="20"/>
      <c r="E487" s="20"/>
      <c r="F487" s="209"/>
      <c r="G487" s="20"/>
      <c r="H487" s="20"/>
      <c r="I487" s="20"/>
      <c r="J487" s="20"/>
      <c r="K487" s="20"/>
      <c r="L487" s="20"/>
      <c r="M487" s="20"/>
      <c r="N487" s="20"/>
      <c r="O487" s="19"/>
      <c r="P487" s="19"/>
      <c r="Q487" s="19"/>
      <c r="R487" s="17"/>
    </row>
    <row r="488" spans="3:18" ht="12.75">
      <c r="C488" s="20"/>
      <c r="D488" s="20"/>
      <c r="E488" s="20"/>
      <c r="F488" s="209"/>
      <c r="G488" s="20"/>
      <c r="H488" s="20"/>
      <c r="I488" s="20"/>
      <c r="J488" s="20"/>
      <c r="K488" s="20"/>
      <c r="L488" s="20"/>
      <c r="M488" s="20"/>
      <c r="N488" s="20"/>
      <c r="O488" s="19"/>
      <c r="P488" s="19"/>
      <c r="Q488" s="19"/>
      <c r="R488" s="17"/>
    </row>
    <row r="489" spans="3:18" ht="12.75">
      <c r="C489" s="20"/>
      <c r="D489" s="20"/>
      <c r="E489" s="20"/>
      <c r="F489" s="209"/>
      <c r="G489" s="20"/>
      <c r="H489" s="20"/>
      <c r="I489" s="20"/>
      <c r="J489" s="20"/>
      <c r="K489" s="20"/>
      <c r="L489" s="20"/>
      <c r="M489" s="20"/>
      <c r="N489" s="20"/>
      <c r="O489" s="19"/>
      <c r="P489" s="19"/>
      <c r="Q489" s="19"/>
      <c r="R489" s="17"/>
    </row>
    <row r="490" spans="3:18" ht="12.75">
      <c r="C490" s="20"/>
      <c r="D490" s="20"/>
      <c r="E490" s="20"/>
      <c r="F490" s="209"/>
      <c r="G490" s="20"/>
      <c r="H490" s="20"/>
      <c r="I490" s="20"/>
      <c r="J490" s="20"/>
      <c r="K490" s="20"/>
      <c r="L490" s="20"/>
      <c r="M490" s="20"/>
      <c r="N490" s="20"/>
      <c r="O490" s="19"/>
      <c r="P490" s="19"/>
      <c r="Q490" s="19"/>
      <c r="R490" s="17"/>
    </row>
    <row r="491" spans="3:18" ht="12.75">
      <c r="C491" s="20"/>
      <c r="D491" s="20"/>
      <c r="E491" s="20"/>
      <c r="F491" s="209"/>
      <c r="G491" s="20"/>
      <c r="H491" s="20"/>
      <c r="I491" s="20"/>
      <c r="J491" s="20"/>
      <c r="K491" s="20"/>
      <c r="L491" s="20"/>
      <c r="M491" s="20"/>
      <c r="N491" s="20"/>
      <c r="O491" s="19"/>
      <c r="P491" s="19"/>
      <c r="Q491" s="19"/>
      <c r="R491" s="17"/>
    </row>
    <row r="492" spans="3:18" ht="12.75">
      <c r="C492" s="20"/>
      <c r="D492" s="20"/>
      <c r="E492" s="20"/>
      <c r="F492" s="209"/>
      <c r="G492" s="20"/>
      <c r="H492" s="20"/>
      <c r="I492" s="20"/>
      <c r="J492" s="20"/>
      <c r="K492" s="20"/>
      <c r="L492" s="20"/>
      <c r="M492" s="20"/>
      <c r="N492" s="20"/>
      <c r="O492" s="19"/>
      <c r="P492" s="19"/>
      <c r="Q492" s="19"/>
      <c r="R492" s="17"/>
    </row>
    <row r="493" spans="3:18" ht="12.75">
      <c r="C493" s="20"/>
      <c r="D493" s="20"/>
      <c r="E493" s="20"/>
      <c r="F493" s="209"/>
      <c r="G493" s="20"/>
      <c r="H493" s="20"/>
      <c r="I493" s="20"/>
      <c r="J493" s="20"/>
      <c r="K493" s="20"/>
      <c r="L493" s="20"/>
      <c r="M493" s="20"/>
      <c r="N493" s="20"/>
      <c r="O493" s="19"/>
      <c r="P493" s="19"/>
      <c r="Q493" s="19"/>
      <c r="R493" s="17"/>
    </row>
    <row r="494" spans="3:18" ht="12.75">
      <c r="C494" s="20"/>
      <c r="D494" s="20"/>
      <c r="E494" s="20"/>
      <c r="F494" s="209"/>
      <c r="G494" s="20"/>
      <c r="H494" s="20"/>
      <c r="I494" s="20"/>
      <c r="J494" s="20"/>
      <c r="K494" s="20"/>
      <c r="L494" s="20"/>
      <c r="M494" s="20"/>
      <c r="N494" s="20"/>
      <c r="O494" s="19"/>
      <c r="P494" s="19"/>
      <c r="Q494" s="19"/>
      <c r="R494" s="17"/>
    </row>
    <row r="495" spans="3:18" ht="12.75">
      <c r="C495" s="20"/>
      <c r="D495" s="20"/>
      <c r="E495" s="20"/>
      <c r="F495" s="209"/>
      <c r="G495" s="20"/>
      <c r="H495" s="20"/>
      <c r="I495" s="20"/>
      <c r="J495" s="20"/>
      <c r="K495" s="20"/>
      <c r="L495" s="20"/>
      <c r="M495" s="20"/>
      <c r="N495" s="20"/>
      <c r="O495" s="19"/>
      <c r="P495" s="19"/>
      <c r="Q495" s="19"/>
      <c r="R495" s="17"/>
    </row>
    <row r="496" spans="3:18" ht="12.75">
      <c r="C496" s="20"/>
      <c r="D496" s="20"/>
      <c r="E496" s="20"/>
      <c r="F496" s="209"/>
      <c r="G496" s="20"/>
      <c r="H496" s="20"/>
      <c r="I496" s="20"/>
      <c r="J496" s="20"/>
      <c r="K496" s="20"/>
      <c r="L496" s="20"/>
      <c r="M496" s="20"/>
      <c r="N496" s="20"/>
      <c r="O496" s="19"/>
      <c r="P496" s="19"/>
      <c r="Q496" s="19"/>
      <c r="R496" s="17"/>
    </row>
    <row r="497" spans="3:18" ht="12.75">
      <c r="C497" s="20"/>
      <c r="D497" s="20"/>
      <c r="E497" s="20"/>
      <c r="F497" s="209"/>
      <c r="G497" s="20"/>
      <c r="H497" s="20"/>
      <c r="I497" s="20"/>
      <c r="J497" s="20"/>
      <c r="K497" s="20"/>
      <c r="L497" s="20"/>
      <c r="M497" s="20"/>
      <c r="N497" s="20"/>
      <c r="O497" s="19"/>
      <c r="P497" s="19"/>
      <c r="Q497" s="19"/>
      <c r="R497" s="17"/>
    </row>
    <row r="498" spans="3:18" ht="12.75">
      <c r="C498" s="20"/>
      <c r="D498" s="20"/>
      <c r="E498" s="20"/>
      <c r="F498" s="209"/>
      <c r="G498" s="20"/>
      <c r="H498" s="20"/>
      <c r="I498" s="20"/>
      <c r="J498" s="20"/>
      <c r="K498" s="20"/>
      <c r="L498" s="20"/>
      <c r="M498" s="20"/>
      <c r="N498" s="20"/>
      <c r="O498" s="19"/>
      <c r="P498" s="19"/>
      <c r="Q498" s="19"/>
      <c r="R498" s="17"/>
    </row>
    <row r="499" spans="3:18" ht="12.75">
      <c r="C499" s="20"/>
      <c r="D499" s="20"/>
      <c r="E499" s="20"/>
      <c r="F499" s="209"/>
      <c r="G499" s="20"/>
      <c r="H499" s="20"/>
      <c r="I499" s="20"/>
      <c r="J499" s="20"/>
      <c r="K499" s="20"/>
      <c r="L499" s="20"/>
      <c r="M499" s="20"/>
      <c r="N499" s="20"/>
      <c r="O499" s="19"/>
      <c r="P499" s="19"/>
      <c r="Q499" s="19"/>
      <c r="R499" s="17"/>
    </row>
    <row r="500" spans="3:18" ht="12.75">
      <c r="C500" s="20"/>
      <c r="D500" s="20"/>
      <c r="E500" s="20"/>
      <c r="F500" s="209"/>
      <c r="G500" s="20"/>
      <c r="H500" s="20"/>
      <c r="I500" s="20"/>
      <c r="J500" s="20"/>
      <c r="K500" s="20"/>
      <c r="L500" s="20"/>
      <c r="M500" s="20"/>
      <c r="N500" s="20"/>
      <c r="O500" s="19"/>
      <c r="P500" s="19"/>
      <c r="Q500" s="19"/>
      <c r="R500" s="17"/>
    </row>
    <row r="501" spans="3:18" ht="12.75">
      <c r="C501" s="20"/>
      <c r="D501" s="20"/>
      <c r="E501" s="20"/>
      <c r="F501" s="209"/>
      <c r="G501" s="20"/>
      <c r="H501" s="20"/>
      <c r="I501" s="20"/>
      <c r="J501" s="20"/>
      <c r="K501" s="20"/>
      <c r="L501" s="20"/>
      <c r="M501" s="20"/>
      <c r="N501" s="20"/>
      <c r="O501" s="19"/>
      <c r="P501" s="19"/>
      <c r="Q501" s="19"/>
      <c r="R501" s="17"/>
    </row>
    <row r="502" spans="3:18" ht="12.75">
      <c r="C502" s="20"/>
      <c r="D502" s="20"/>
      <c r="E502" s="20"/>
      <c r="F502" s="209"/>
      <c r="G502" s="20"/>
      <c r="H502" s="20"/>
      <c r="I502" s="20"/>
      <c r="J502" s="20"/>
      <c r="K502" s="20"/>
      <c r="L502" s="20"/>
      <c r="M502" s="20"/>
      <c r="N502" s="20"/>
      <c r="O502" s="19"/>
      <c r="P502" s="19"/>
      <c r="Q502" s="19"/>
      <c r="R502" s="17"/>
    </row>
    <row r="503" spans="3:18" ht="12.75">
      <c r="C503" s="20"/>
      <c r="D503" s="20"/>
      <c r="E503" s="20"/>
      <c r="F503" s="209"/>
      <c r="G503" s="20"/>
      <c r="H503" s="20"/>
      <c r="I503" s="20"/>
      <c r="J503" s="20"/>
      <c r="K503" s="20"/>
      <c r="L503" s="20"/>
      <c r="M503" s="20"/>
      <c r="N503" s="20"/>
      <c r="O503" s="19"/>
      <c r="P503" s="19"/>
      <c r="Q503" s="19"/>
      <c r="R503" s="17"/>
    </row>
    <row r="504" spans="3:18" ht="12.75">
      <c r="C504" s="20"/>
      <c r="D504" s="20"/>
      <c r="E504" s="20"/>
      <c r="F504" s="209"/>
      <c r="G504" s="20"/>
      <c r="H504" s="20"/>
      <c r="I504" s="20"/>
      <c r="J504" s="20"/>
      <c r="K504" s="20"/>
      <c r="L504" s="20"/>
      <c r="M504" s="20"/>
      <c r="N504" s="20"/>
      <c r="O504" s="19"/>
      <c r="P504" s="19"/>
      <c r="Q504" s="19"/>
      <c r="R504" s="17"/>
    </row>
    <row r="505" spans="3:18" ht="12.75">
      <c r="C505" s="20"/>
      <c r="D505" s="20"/>
      <c r="E505" s="20"/>
      <c r="F505" s="209"/>
      <c r="G505" s="20"/>
      <c r="H505" s="20"/>
      <c r="I505" s="20"/>
      <c r="J505" s="20"/>
      <c r="K505" s="20"/>
      <c r="L505" s="20"/>
      <c r="M505" s="20"/>
      <c r="N505" s="20"/>
      <c r="O505" s="19"/>
      <c r="P505" s="19"/>
      <c r="Q505" s="19"/>
      <c r="R505" s="17"/>
    </row>
    <row r="506" spans="3:18" ht="12.75">
      <c r="C506" s="20"/>
      <c r="D506" s="20"/>
      <c r="E506" s="20"/>
      <c r="F506" s="209"/>
      <c r="G506" s="20"/>
      <c r="H506" s="20"/>
      <c r="I506" s="20"/>
      <c r="J506" s="20"/>
      <c r="K506" s="20"/>
      <c r="L506" s="20"/>
      <c r="M506" s="20"/>
      <c r="N506" s="20"/>
      <c r="O506" s="19"/>
      <c r="P506" s="19"/>
      <c r="Q506" s="19"/>
      <c r="R506" s="17"/>
    </row>
    <row r="507" spans="3:18" ht="12.75">
      <c r="C507" s="20"/>
      <c r="D507" s="20"/>
      <c r="E507" s="20"/>
      <c r="F507" s="209"/>
      <c r="G507" s="20"/>
      <c r="H507" s="20"/>
      <c r="I507" s="20"/>
      <c r="J507" s="20"/>
      <c r="K507" s="20"/>
      <c r="L507" s="20"/>
      <c r="M507" s="20"/>
      <c r="N507" s="20"/>
      <c r="O507" s="19"/>
      <c r="P507" s="19"/>
      <c r="Q507" s="19"/>
      <c r="R507" s="17"/>
    </row>
    <row r="508" spans="3:18" ht="12.75">
      <c r="C508" s="20"/>
      <c r="D508" s="20"/>
      <c r="E508" s="20"/>
      <c r="F508" s="209"/>
      <c r="G508" s="20"/>
      <c r="H508" s="20"/>
      <c r="I508" s="20"/>
      <c r="J508" s="20"/>
      <c r="K508" s="20"/>
      <c r="L508" s="20"/>
      <c r="M508" s="20"/>
      <c r="N508" s="20"/>
      <c r="O508" s="19"/>
      <c r="P508" s="19"/>
      <c r="Q508" s="19"/>
      <c r="R508" s="17"/>
    </row>
    <row r="509" spans="3:18" ht="12.75">
      <c r="C509" s="20"/>
      <c r="D509" s="20"/>
      <c r="E509" s="20"/>
      <c r="F509" s="209"/>
      <c r="G509" s="20"/>
      <c r="H509" s="20"/>
      <c r="I509" s="20"/>
      <c r="J509" s="20"/>
      <c r="K509" s="20"/>
      <c r="L509" s="20"/>
      <c r="M509" s="20"/>
      <c r="N509" s="20"/>
      <c r="O509" s="19"/>
      <c r="P509" s="19"/>
      <c r="Q509" s="19"/>
      <c r="R509" s="17"/>
    </row>
    <row r="510" spans="3:18" ht="12.75">
      <c r="C510" s="20"/>
      <c r="D510" s="20"/>
      <c r="E510" s="20"/>
      <c r="F510" s="209"/>
      <c r="G510" s="20"/>
      <c r="H510" s="20"/>
      <c r="I510" s="20"/>
      <c r="J510" s="20"/>
      <c r="K510" s="20"/>
      <c r="L510" s="20"/>
      <c r="M510" s="20"/>
      <c r="N510" s="20"/>
      <c r="O510" s="19"/>
      <c r="P510" s="19"/>
      <c r="Q510" s="19"/>
      <c r="R510" s="17"/>
    </row>
    <row r="511" spans="3:18" ht="12.75">
      <c r="C511" s="20"/>
      <c r="D511" s="20"/>
      <c r="E511" s="20"/>
      <c r="F511" s="209"/>
      <c r="G511" s="20"/>
      <c r="H511" s="20"/>
      <c r="I511" s="20"/>
      <c r="J511" s="20"/>
      <c r="K511" s="20"/>
      <c r="L511" s="20"/>
      <c r="M511" s="20"/>
      <c r="N511" s="20"/>
      <c r="O511" s="19"/>
      <c r="P511" s="19"/>
      <c r="Q511" s="19"/>
      <c r="R511" s="17"/>
    </row>
    <row r="512" spans="3:18" ht="12.75">
      <c r="C512" s="20"/>
      <c r="D512" s="20"/>
      <c r="E512" s="20"/>
      <c r="F512" s="209"/>
      <c r="G512" s="20"/>
      <c r="H512" s="20"/>
      <c r="I512" s="20"/>
      <c r="J512" s="20"/>
      <c r="K512" s="20"/>
      <c r="L512" s="20"/>
      <c r="M512" s="20"/>
      <c r="N512" s="20"/>
      <c r="O512" s="19"/>
      <c r="P512" s="19"/>
      <c r="Q512" s="19"/>
      <c r="R512" s="17"/>
    </row>
    <row r="513" spans="3:18" ht="12.75">
      <c r="C513" s="20"/>
      <c r="D513" s="20"/>
      <c r="E513" s="20"/>
      <c r="F513" s="209"/>
      <c r="G513" s="20"/>
      <c r="H513" s="20"/>
      <c r="I513" s="20"/>
      <c r="J513" s="20"/>
      <c r="K513" s="20"/>
      <c r="L513" s="20"/>
      <c r="M513" s="20"/>
      <c r="N513" s="20"/>
      <c r="O513" s="19"/>
      <c r="P513" s="19"/>
      <c r="Q513" s="19"/>
      <c r="R513" s="17"/>
    </row>
    <row r="514" spans="3:18" ht="12.75">
      <c r="C514" s="20"/>
      <c r="D514" s="20"/>
      <c r="E514" s="20"/>
      <c r="F514" s="209"/>
      <c r="G514" s="20"/>
      <c r="H514" s="20"/>
      <c r="I514" s="20"/>
      <c r="J514" s="20"/>
      <c r="K514" s="20"/>
      <c r="L514" s="20"/>
      <c r="M514" s="20"/>
      <c r="N514" s="20"/>
      <c r="O514" s="19"/>
      <c r="P514" s="19"/>
      <c r="Q514" s="19"/>
      <c r="R514" s="17"/>
    </row>
    <row r="515" spans="3:18" ht="12.75">
      <c r="C515" s="20"/>
      <c r="D515" s="20"/>
      <c r="E515" s="20"/>
      <c r="F515" s="209"/>
      <c r="G515" s="20"/>
      <c r="H515" s="20"/>
      <c r="I515" s="20"/>
      <c r="J515" s="20"/>
      <c r="K515" s="20"/>
      <c r="L515" s="20"/>
      <c r="M515" s="20"/>
      <c r="N515" s="20"/>
      <c r="O515" s="19"/>
      <c r="P515" s="19"/>
      <c r="Q515" s="19"/>
      <c r="R515" s="17"/>
    </row>
    <row r="516" spans="3:18" ht="12.75">
      <c r="C516" s="20"/>
      <c r="D516" s="20"/>
      <c r="E516" s="20"/>
      <c r="F516" s="209"/>
      <c r="G516" s="20"/>
      <c r="H516" s="20"/>
      <c r="I516" s="20"/>
      <c r="J516" s="20"/>
      <c r="K516" s="20"/>
      <c r="L516" s="20"/>
      <c r="M516" s="20"/>
      <c r="N516" s="20"/>
      <c r="O516" s="19"/>
      <c r="P516" s="19"/>
      <c r="Q516" s="19"/>
      <c r="R516" s="17"/>
    </row>
    <row r="517" spans="3:18" ht="12.75">
      <c r="C517" s="20"/>
      <c r="D517" s="20"/>
      <c r="E517" s="20"/>
      <c r="F517" s="209"/>
      <c r="G517" s="20"/>
      <c r="H517" s="20"/>
      <c r="I517" s="20"/>
      <c r="J517" s="20"/>
      <c r="K517" s="20"/>
      <c r="L517" s="20"/>
      <c r="M517" s="20"/>
      <c r="N517" s="20"/>
      <c r="O517" s="19"/>
      <c r="P517" s="19"/>
      <c r="Q517" s="19"/>
      <c r="R517" s="17"/>
    </row>
    <row r="518" spans="3:18" ht="12.75">
      <c r="C518" s="20"/>
      <c r="D518" s="20"/>
      <c r="E518" s="20"/>
      <c r="F518" s="209"/>
      <c r="G518" s="20"/>
      <c r="H518" s="20"/>
      <c r="I518" s="20"/>
      <c r="J518" s="20"/>
      <c r="K518" s="20"/>
      <c r="L518" s="20"/>
      <c r="M518" s="20"/>
      <c r="N518" s="20"/>
      <c r="O518" s="19"/>
      <c r="P518" s="19"/>
      <c r="Q518" s="19"/>
      <c r="R518" s="17"/>
    </row>
    <row r="519" spans="3:18" ht="12.75">
      <c r="C519" s="20"/>
      <c r="D519" s="20"/>
      <c r="E519" s="20"/>
      <c r="F519" s="209"/>
      <c r="G519" s="20"/>
      <c r="H519" s="20"/>
      <c r="I519" s="20"/>
      <c r="J519" s="20"/>
      <c r="K519" s="20"/>
      <c r="L519" s="20"/>
      <c r="M519" s="20"/>
      <c r="N519" s="20"/>
      <c r="O519" s="19"/>
      <c r="P519" s="19"/>
      <c r="Q519" s="19"/>
      <c r="R519" s="17"/>
    </row>
    <row r="520" spans="3:18" ht="12.75">
      <c r="C520" s="20"/>
      <c r="D520" s="20"/>
      <c r="E520" s="20"/>
      <c r="F520" s="209"/>
      <c r="G520" s="20"/>
      <c r="H520" s="20"/>
      <c r="I520" s="20"/>
      <c r="J520" s="20"/>
      <c r="K520" s="20"/>
      <c r="L520" s="20"/>
      <c r="M520" s="20"/>
      <c r="N520" s="20"/>
      <c r="O520" s="19"/>
      <c r="P520" s="19"/>
      <c r="Q520" s="19"/>
      <c r="R520" s="17"/>
    </row>
    <row r="521" spans="3:18" ht="12.75">
      <c r="C521" s="20"/>
      <c r="D521" s="20"/>
      <c r="E521" s="20"/>
      <c r="F521" s="209"/>
      <c r="G521" s="20"/>
      <c r="H521" s="20"/>
      <c r="I521" s="20"/>
      <c r="J521" s="20"/>
      <c r="K521" s="20"/>
      <c r="L521" s="20"/>
      <c r="M521" s="20"/>
      <c r="N521" s="20"/>
      <c r="O521" s="19"/>
      <c r="P521" s="19"/>
      <c r="Q521" s="19"/>
      <c r="R521" s="17"/>
    </row>
    <row r="522" spans="3:18" ht="12.75">
      <c r="C522" s="20"/>
      <c r="D522" s="20"/>
      <c r="E522" s="20"/>
      <c r="F522" s="209"/>
      <c r="G522" s="20"/>
      <c r="H522" s="20"/>
      <c r="I522" s="20"/>
      <c r="J522" s="20"/>
      <c r="K522" s="20"/>
      <c r="L522" s="20"/>
      <c r="M522" s="20"/>
      <c r="N522" s="20"/>
      <c r="O522" s="19"/>
      <c r="P522" s="19"/>
      <c r="Q522" s="19"/>
      <c r="R522" s="17"/>
    </row>
    <row r="523" spans="3:18" ht="12.75">
      <c r="C523" s="20"/>
      <c r="D523" s="20"/>
      <c r="E523" s="20"/>
      <c r="F523" s="209"/>
      <c r="G523" s="20"/>
      <c r="H523" s="20"/>
      <c r="I523" s="20"/>
      <c r="J523" s="20"/>
      <c r="K523" s="20"/>
      <c r="L523" s="20"/>
      <c r="M523" s="20"/>
      <c r="N523" s="20"/>
      <c r="O523" s="19"/>
      <c r="P523" s="19"/>
      <c r="Q523" s="19"/>
      <c r="R523" s="17"/>
    </row>
    <row r="524" spans="3:18" ht="12.75">
      <c r="C524" s="20"/>
      <c r="D524" s="20"/>
      <c r="E524" s="20"/>
      <c r="F524" s="209"/>
      <c r="G524" s="20"/>
      <c r="H524" s="20"/>
      <c r="I524" s="20"/>
      <c r="J524" s="20"/>
      <c r="K524" s="20"/>
      <c r="L524" s="20"/>
      <c r="M524" s="20"/>
      <c r="N524" s="20"/>
      <c r="O524" s="19"/>
      <c r="P524" s="19"/>
      <c r="Q524" s="19"/>
      <c r="R524" s="17"/>
    </row>
    <row r="525" spans="3:18" ht="12.75">
      <c r="C525" s="20"/>
      <c r="D525" s="20"/>
      <c r="E525" s="20"/>
      <c r="F525" s="209"/>
      <c r="G525" s="20"/>
      <c r="H525" s="20"/>
      <c r="I525" s="20"/>
      <c r="J525" s="20"/>
      <c r="K525" s="20"/>
      <c r="L525" s="20"/>
      <c r="M525" s="20"/>
      <c r="N525" s="20"/>
      <c r="O525" s="19"/>
      <c r="P525" s="19"/>
      <c r="Q525" s="19"/>
      <c r="R525" s="17"/>
    </row>
    <row r="526" spans="3:18" ht="12.75">
      <c r="C526" s="20"/>
      <c r="D526" s="20"/>
      <c r="E526" s="20"/>
      <c r="F526" s="209"/>
      <c r="G526" s="20"/>
      <c r="H526" s="20"/>
      <c r="I526" s="20"/>
      <c r="J526" s="20"/>
      <c r="K526" s="20"/>
      <c r="L526" s="20"/>
      <c r="M526" s="20"/>
      <c r="N526" s="20"/>
      <c r="O526" s="19"/>
      <c r="P526" s="19"/>
      <c r="Q526" s="19"/>
      <c r="R526" s="17"/>
    </row>
    <row r="527" spans="3:18" ht="12.75">
      <c r="C527" s="20"/>
      <c r="D527" s="20"/>
      <c r="E527" s="20"/>
      <c r="F527" s="209"/>
      <c r="G527" s="20"/>
      <c r="H527" s="20"/>
      <c r="I527" s="20"/>
      <c r="J527" s="20"/>
      <c r="K527" s="20"/>
      <c r="L527" s="20"/>
      <c r="M527" s="20"/>
      <c r="N527" s="20"/>
      <c r="O527" s="19"/>
      <c r="P527" s="19"/>
      <c r="Q527" s="19"/>
      <c r="R527" s="17"/>
    </row>
    <row r="528" spans="3:18" ht="12.75">
      <c r="C528" s="20"/>
      <c r="D528" s="20"/>
      <c r="E528" s="20"/>
      <c r="F528" s="209"/>
      <c r="G528" s="20"/>
      <c r="H528" s="20"/>
      <c r="I528" s="20"/>
      <c r="J528" s="20"/>
      <c r="K528" s="20"/>
      <c r="L528" s="20"/>
      <c r="M528" s="20"/>
      <c r="N528" s="20"/>
      <c r="O528" s="19"/>
      <c r="P528" s="19"/>
      <c r="Q528" s="19"/>
      <c r="R528" s="17"/>
    </row>
    <row r="529" spans="3:18" ht="12.75">
      <c r="C529" s="20"/>
      <c r="D529" s="20"/>
      <c r="E529" s="20"/>
      <c r="F529" s="209"/>
      <c r="G529" s="20"/>
      <c r="H529" s="20"/>
      <c r="I529" s="20"/>
      <c r="J529" s="20"/>
      <c r="K529" s="20"/>
      <c r="L529" s="20"/>
      <c r="M529" s="20"/>
      <c r="N529" s="20"/>
      <c r="O529" s="19"/>
      <c r="P529" s="19"/>
      <c r="Q529" s="19"/>
      <c r="R529" s="17"/>
    </row>
    <row r="530" spans="3:18" ht="12.75">
      <c r="C530" s="20"/>
      <c r="D530" s="20"/>
      <c r="E530" s="20"/>
      <c r="F530" s="209"/>
      <c r="G530" s="20"/>
      <c r="H530" s="20"/>
      <c r="I530" s="20"/>
      <c r="J530" s="20"/>
      <c r="K530" s="20"/>
      <c r="L530" s="20"/>
      <c r="M530" s="20"/>
      <c r="N530" s="20"/>
      <c r="O530" s="19"/>
      <c r="P530" s="19"/>
      <c r="Q530" s="19"/>
      <c r="R530" s="17"/>
    </row>
    <row r="531" spans="3:18" ht="12.75">
      <c r="C531" s="20"/>
      <c r="D531" s="20"/>
      <c r="E531" s="20"/>
      <c r="F531" s="209"/>
      <c r="G531" s="20"/>
      <c r="H531" s="20"/>
      <c r="I531" s="20"/>
      <c r="J531" s="20"/>
      <c r="K531" s="20"/>
      <c r="L531" s="20"/>
      <c r="M531" s="20"/>
      <c r="N531" s="20"/>
      <c r="O531" s="19"/>
      <c r="P531" s="19"/>
      <c r="Q531" s="19"/>
      <c r="R531" s="17"/>
    </row>
    <row r="532" spans="3:18" ht="12.75">
      <c r="C532" s="20"/>
      <c r="D532" s="20"/>
      <c r="E532" s="20"/>
      <c r="F532" s="209"/>
      <c r="G532" s="20"/>
      <c r="H532" s="20"/>
      <c r="I532" s="20"/>
      <c r="J532" s="20"/>
      <c r="K532" s="20"/>
      <c r="L532" s="20"/>
      <c r="M532" s="20"/>
      <c r="N532" s="20"/>
      <c r="O532" s="19"/>
      <c r="P532" s="19"/>
      <c r="Q532" s="19"/>
      <c r="R532" s="17"/>
    </row>
    <row r="533" spans="3:18" ht="12.75">
      <c r="C533" s="20"/>
      <c r="D533" s="20"/>
      <c r="E533" s="20"/>
      <c r="F533" s="209"/>
      <c r="G533" s="20"/>
      <c r="H533" s="20"/>
      <c r="I533" s="20"/>
      <c r="J533" s="20"/>
      <c r="K533" s="20"/>
      <c r="L533" s="20"/>
      <c r="M533" s="20"/>
      <c r="N533" s="20"/>
      <c r="O533" s="19"/>
      <c r="P533" s="19"/>
      <c r="Q533" s="19"/>
      <c r="R533" s="17"/>
    </row>
    <row r="534" spans="3:18" ht="12.75">
      <c r="C534" s="20"/>
      <c r="D534" s="20"/>
      <c r="E534" s="20"/>
      <c r="F534" s="209"/>
      <c r="G534" s="20"/>
      <c r="H534" s="20"/>
      <c r="I534" s="20"/>
      <c r="J534" s="20"/>
      <c r="K534" s="20"/>
      <c r="L534" s="20"/>
      <c r="M534" s="20"/>
      <c r="N534" s="20"/>
      <c r="O534" s="19"/>
      <c r="P534" s="19"/>
      <c r="Q534" s="19"/>
      <c r="R534" s="17"/>
    </row>
    <row r="535" spans="3:18" ht="12.75">
      <c r="C535" s="20"/>
      <c r="D535" s="20"/>
      <c r="E535" s="20"/>
      <c r="F535" s="209"/>
      <c r="G535" s="20"/>
      <c r="H535" s="20"/>
      <c r="I535" s="20"/>
      <c r="J535" s="20"/>
      <c r="K535" s="20"/>
      <c r="L535" s="20"/>
      <c r="M535" s="20"/>
      <c r="N535" s="20"/>
      <c r="O535" s="19"/>
      <c r="P535" s="19"/>
      <c r="Q535" s="19"/>
      <c r="R535" s="17"/>
    </row>
    <row r="536" spans="3:18" ht="12.75">
      <c r="C536" s="20"/>
      <c r="D536" s="20"/>
      <c r="E536" s="20"/>
      <c r="F536" s="209"/>
      <c r="G536" s="20"/>
      <c r="H536" s="20"/>
      <c r="I536" s="20"/>
      <c r="J536" s="20"/>
      <c r="K536" s="20"/>
      <c r="L536" s="20"/>
      <c r="M536" s="20"/>
      <c r="N536" s="20"/>
      <c r="O536" s="19"/>
      <c r="P536" s="19"/>
      <c r="Q536" s="19"/>
      <c r="R536" s="17"/>
    </row>
    <row r="537" spans="3:18" ht="12.75">
      <c r="C537" s="20"/>
      <c r="D537" s="20"/>
      <c r="E537" s="20"/>
      <c r="F537" s="209"/>
      <c r="G537" s="20"/>
      <c r="H537" s="20"/>
      <c r="I537" s="20"/>
      <c r="J537" s="20"/>
      <c r="K537" s="20"/>
      <c r="L537" s="20"/>
      <c r="M537" s="20"/>
      <c r="N537" s="20"/>
      <c r="O537" s="19"/>
      <c r="P537" s="19"/>
      <c r="Q537" s="19"/>
      <c r="R537" s="17"/>
    </row>
    <row r="538" spans="3:18" ht="12.75">
      <c r="C538" s="20"/>
      <c r="D538" s="20"/>
      <c r="E538" s="20"/>
      <c r="F538" s="209"/>
      <c r="G538" s="20"/>
      <c r="H538" s="20"/>
      <c r="I538" s="20"/>
      <c r="J538" s="20"/>
      <c r="K538" s="20"/>
      <c r="L538" s="20"/>
      <c r="M538" s="20"/>
      <c r="N538" s="20"/>
      <c r="O538" s="19"/>
      <c r="P538" s="19"/>
      <c r="Q538" s="19"/>
      <c r="R538" s="17"/>
    </row>
    <row r="539" spans="3:18" ht="12.75">
      <c r="C539" s="20"/>
      <c r="D539" s="20"/>
      <c r="E539" s="20"/>
      <c r="F539" s="209"/>
      <c r="G539" s="20"/>
      <c r="H539" s="20"/>
      <c r="I539" s="20"/>
      <c r="J539" s="20"/>
      <c r="K539" s="20"/>
      <c r="L539" s="20"/>
      <c r="M539" s="20"/>
      <c r="N539" s="20"/>
      <c r="O539" s="19"/>
      <c r="P539" s="19"/>
      <c r="Q539" s="19"/>
      <c r="R539" s="17"/>
    </row>
    <row r="540" spans="3:18" ht="12.75">
      <c r="C540" s="20"/>
      <c r="D540" s="20"/>
      <c r="E540" s="20"/>
      <c r="F540" s="209"/>
      <c r="G540" s="20"/>
      <c r="H540" s="20"/>
      <c r="I540" s="20"/>
      <c r="J540" s="20"/>
      <c r="K540" s="20"/>
      <c r="L540" s="20"/>
      <c r="M540" s="20"/>
      <c r="N540" s="20"/>
      <c r="O540" s="19"/>
      <c r="P540" s="19"/>
      <c r="Q540" s="19"/>
      <c r="R540" s="17"/>
    </row>
    <row r="541" spans="3:18" ht="12.75">
      <c r="C541" s="20"/>
      <c r="D541" s="20"/>
      <c r="E541" s="20"/>
      <c r="F541" s="209"/>
      <c r="G541" s="20"/>
      <c r="H541" s="20"/>
      <c r="I541" s="20"/>
      <c r="J541" s="20"/>
      <c r="K541" s="20"/>
      <c r="L541" s="20"/>
      <c r="M541" s="20"/>
      <c r="N541" s="20"/>
      <c r="O541" s="19"/>
      <c r="P541" s="19"/>
      <c r="Q541" s="19"/>
      <c r="R541" s="17"/>
    </row>
    <row r="542" spans="3:18" ht="12.75">
      <c r="C542" s="20"/>
      <c r="D542" s="20"/>
      <c r="E542" s="20"/>
      <c r="F542" s="209"/>
      <c r="G542" s="20"/>
      <c r="H542" s="20"/>
      <c r="I542" s="20"/>
      <c r="J542" s="20"/>
      <c r="K542" s="20"/>
      <c r="L542" s="20"/>
      <c r="M542" s="20"/>
      <c r="N542" s="20"/>
      <c r="O542" s="19"/>
      <c r="P542" s="19"/>
      <c r="Q542" s="19"/>
      <c r="R542" s="17"/>
    </row>
    <row r="543" spans="3:18" ht="12.75">
      <c r="C543" s="20"/>
      <c r="D543" s="20"/>
      <c r="E543" s="20"/>
      <c r="F543" s="209"/>
      <c r="G543" s="20"/>
      <c r="H543" s="20"/>
      <c r="I543" s="20"/>
      <c r="J543" s="20"/>
      <c r="K543" s="20"/>
      <c r="L543" s="20"/>
      <c r="M543" s="20"/>
      <c r="N543" s="20"/>
      <c r="O543" s="19"/>
      <c r="P543" s="19"/>
      <c r="Q543" s="19"/>
      <c r="R543" s="17"/>
    </row>
    <row r="544" spans="3:18" ht="12.75">
      <c r="C544" s="20"/>
      <c r="D544" s="20"/>
      <c r="E544" s="20"/>
      <c r="F544" s="209"/>
      <c r="G544" s="20"/>
      <c r="H544" s="20"/>
      <c r="I544" s="20"/>
      <c r="J544" s="20"/>
      <c r="K544" s="20"/>
      <c r="L544" s="20"/>
      <c r="M544" s="20"/>
      <c r="N544" s="20"/>
      <c r="O544" s="19"/>
      <c r="P544" s="19"/>
      <c r="Q544" s="19"/>
      <c r="R544" s="17"/>
    </row>
    <row r="545" spans="3:18" ht="12.75">
      <c r="C545" s="20"/>
      <c r="D545" s="20"/>
      <c r="E545" s="20"/>
      <c r="F545" s="209"/>
      <c r="G545" s="20"/>
      <c r="H545" s="20"/>
      <c r="I545" s="20"/>
      <c r="J545" s="20"/>
      <c r="K545" s="20"/>
      <c r="L545" s="20"/>
      <c r="M545" s="20"/>
      <c r="N545" s="20"/>
      <c r="O545" s="19"/>
      <c r="P545" s="19"/>
      <c r="Q545" s="19"/>
      <c r="R545" s="17"/>
    </row>
    <row r="546" spans="3:18" ht="12.75">
      <c r="C546" s="20"/>
      <c r="D546" s="20"/>
      <c r="E546" s="20"/>
      <c r="F546" s="209"/>
      <c r="G546" s="20"/>
      <c r="H546" s="20"/>
      <c r="I546" s="20"/>
      <c r="J546" s="20"/>
      <c r="K546" s="20"/>
      <c r="L546" s="20"/>
      <c r="M546" s="20"/>
      <c r="N546" s="20"/>
      <c r="O546" s="19"/>
      <c r="P546" s="19"/>
      <c r="Q546" s="19"/>
      <c r="R546" s="17"/>
    </row>
    <row r="547" spans="3:18" ht="12.75">
      <c r="C547" s="20"/>
      <c r="D547" s="20"/>
      <c r="E547" s="20"/>
      <c r="F547" s="209"/>
      <c r="G547" s="20"/>
      <c r="H547" s="20"/>
      <c r="I547" s="20"/>
      <c r="J547" s="20"/>
      <c r="K547" s="20"/>
      <c r="L547" s="20"/>
      <c r="M547" s="20"/>
      <c r="N547" s="20"/>
      <c r="O547" s="19"/>
      <c r="P547" s="19"/>
      <c r="Q547" s="19"/>
      <c r="R547" s="17"/>
    </row>
    <row r="548" spans="3:18" ht="12.75">
      <c r="C548" s="20"/>
      <c r="D548" s="20"/>
      <c r="E548" s="20"/>
      <c r="F548" s="209"/>
      <c r="G548" s="20"/>
      <c r="H548" s="20"/>
      <c r="I548" s="20"/>
      <c r="J548" s="20"/>
      <c r="K548" s="20"/>
      <c r="L548" s="20"/>
      <c r="M548" s="20"/>
      <c r="N548" s="20"/>
      <c r="O548" s="19"/>
      <c r="P548" s="19"/>
      <c r="Q548" s="19"/>
      <c r="R548" s="17"/>
    </row>
    <row r="549" spans="3:18" ht="12.75">
      <c r="C549" s="20"/>
      <c r="D549" s="20"/>
      <c r="E549" s="20"/>
      <c r="F549" s="209"/>
      <c r="G549" s="20"/>
      <c r="H549" s="20"/>
      <c r="I549" s="20"/>
      <c r="J549" s="20"/>
      <c r="K549" s="20"/>
      <c r="L549" s="20"/>
      <c r="M549" s="20"/>
      <c r="N549" s="20"/>
      <c r="O549" s="19"/>
      <c r="P549" s="19"/>
      <c r="Q549" s="19"/>
      <c r="R549" s="17"/>
    </row>
    <row r="550" spans="3:18" ht="12.75">
      <c r="C550" s="20"/>
      <c r="D550" s="20"/>
      <c r="E550" s="20"/>
      <c r="F550" s="209"/>
      <c r="G550" s="20"/>
      <c r="H550" s="20"/>
      <c r="I550" s="20"/>
      <c r="J550" s="20"/>
      <c r="K550" s="20"/>
      <c r="L550" s="20"/>
      <c r="M550" s="20"/>
      <c r="N550" s="20"/>
      <c r="O550" s="19"/>
      <c r="P550" s="19"/>
      <c r="Q550" s="19"/>
      <c r="R550" s="17"/>
    </row>
    <row r="551" spans="3:18" ht="12.75">
      <c r="C551" s="20"/>
      <c r="D551" s="20"/>
      <c r="E551" s="20"/>
      <c r="F551" s="209"/>
      <c r="G551" s="20"/>
      <c r="H551" s="20"/>
      <c r="I551" s="20"/>
      <c r="J551" s="20"/>
      <c r="K551" s="20"/>
      <c r="L551" s="20"/>
      <c r="M551" s="20"/>
      <c r="N551" s="20"/>
      <c r="O551" s="19"/>
      <c r="P551" s="19"/>
      <c r="Q551" s="19"/>
      <c r="R551" s="17"/>
    </row>
    <row r="552" spans="3:18" ht="12.75">
      <c r="C552" s="20"/>
      <c r="D552" s="20"/>
      <c r="E552" s="20"/>
      <c r="F552" s="209"/>
      <c r="G552" s="20"/>
      <c r="H552" s="20"/>
      <c r="I552" s="20"/>
      <c r="J552" s="20"/>
      <c r="K552" s="20"/>
      <c r="L552" s="20"/>
      <c r="M552" s="20"/>
      <c r="N552" s="20"/>
      <c r="O552" s="19"/>
      <c r="P552" s="19"/>
      <c r="Q552" s="19"/>
      <c r="R552" s="17"/>
    </row>
    <row r="553" spans="3:18" ht="12.75">
      <c r="C553" s="20"/>
      <c r="D553" s="20"/>
      <c r="E553" s="20"/>
      <c r="F553" s="209"/>
      <c r="G553" s="20"/>
      <c r="H553" s="20"/>
      <c r="I553" s="20"/>
      <c r="J553" s="20"/>
      <c r="K553" s="20"/>
      <c r="L553" s="20"/>
      <c r="M553" s="20"/>
      <c r="N553" s="20"/>
      <c r="O553" s="19"/>
      <c r="P553" s="19"/>
      <c r="Q553" s="19"/>
      <c r="R553" s="17"/>
    </row>
    <row r="554" spans="3:18" ht="12.75">
      <c r="C554" s="20"/>
      <c r="D554" s="20"/>
      <c r="E554" s="20"/>
      <c r="F554" s="209"/>
      <c r="G554" s="20"/>
      <c r="H554" s="20"/>
      <c r="I554" s="20"/>
      <c r="J554" s="20"/>
      <c r="K554" s="20"/>
      <c r="L554" s="20"/>
      <c r="M554" s="20"/>
      <c r="N554" s="20"/>
      <c r="O554" s="19"/>
      <c r="P554" s="19"/>
      <c r="Q554" s="19"/>
      <c r="R554" s="17"/>
    </row>
    <row r="555" spans="3:18" ht="12.75">
      <c r="C555" s="20"/>
      <c r="D555" s="20"/>
      <c r="E555" s="20"/>
      <c r="F555" s="209"/>
      <c r="G555" s="20"/>
      <c r="H555" s="20"/>
      <c r="I555" s="20"/>
      <c r="J555" s="20"/>
      <c r="K555" s="20"/>
      <c r="L555" s="20"/>
      <c r="M555" s="20"/>
      <c r="N555" s="20"/>
      <c r="O555" s="19"/>
      <c r="P555" s="19"/>
      <c r="Q555" s="19"/>
      <c r="R555" s="17"/>
    </row>
    <row r="556" spans="3:18" ht="12.75">
      <c r="C556" s="20"/>
      <c r="D556" s="20"/>
      <c r="E556" s="20"/>
      <c r="F556" s="209"/>
      <c r="G556" s="20"/>
      <c r="H556" s="20"/>
      <c r="I556" s="20"/>
      <c r="J556" s="20"/>
      <c r="K556" s="20"/>
      <c r="L556" s="20"/>
      <c r="M556" s="20"/>
      <c r="N556" s="20"/>
      <c r="O556" s="19"/>
      <c r="P556" s="19"/>
      <c r="Q556" s="19"/>
      <c r="R556" s="17"/>
    </row>
    <row r="557" spans="3:18" ht="12.75">
      <c r="C557" s="20"/>
      <c r="D557" s="20"/>
      <c r="E557" s="20"/>
      <c r="F557" s="209"/>
      <c r="G557" s="20"/>
      <c r="H557" s="20"/>
      <c r="I557" s="20"/>
      <c r="J557" s="20"/>
      <c r="K557" s="20"/>
      <c r="L557" s="20"/>
      <c r="M557" s="20"/>
      <c r="N557" s="20"/>
      <c r="O557" s="19"/>
      <c r="P557" s="19"/>
      <c r="Q557" s="19"/>
      <c r="R557" s="17"/>
    </row>
    <row r="558" spans="3:18" ht="12.75">
      <c r="C558" s="20"/>
      <c r="D558" s="20"/>
      <c r="E558" s="20"/>
      <c r="F558" s="209"/>
      <c r="G558" s="20"/>
      <c r="H558" s="20"/>
      <c r="I558" s="20"/>
      <c r="J558" s="20"/>
      <c r="K558" s="20"/>
      <c r="L558" s="20"/>
      <c r="M558" s="20"/>
      <c r="N558" s="20"/>
      <c r="O558" s="19"/>
      <c r="P558" s="19"/>
      <c r="Q558" s="19"/>
      <c r="R558" s="17"/>
    </row>
    <row r="559" spans="3:18" ht="12.75">
      <c r="C559" s="20"/>
      <c r="D559" s="20"/>
      <c r="E559" s="20"/>
      <c r="F559" s="209"/>
      <c r="G559" s="20"/>
      <c r="H559" s="20"/>
      <c r="I559" s="20"/>
      <c r="J559" s="20"/>
      <c r="K559" s="20"/>
      <c r="L559" s="20"/>
      <c r="M559" s="20"/>
      <c r="N559" s="20"/>
      <c r="O559" s="19"/>
      <c r="P559" s="19"/>
      <c r="Q559" s="19"/>
      <c r="R559" s="17"/>
    </row>
    <row r="560" spans="3:18" ht="12.75">
      <c r="C560" s="20"/>
      <c r="D560" s="20"/>
      <c r="E560" s="20"/>
      <c r="F560" s="209"/>
      <c r="G560" s="20"/>
      <c r="H560" s="20"/>
      <c r="I560" s="20"/>
      <c r="J560" s="20"/>
      <c r="K560" s="20"/>
      <c r="L560" s="20"/>
      <c r="M560" s="20"/>
      <c r="N560" s="20"/>
      <c r="O560" s="19"/>
      <c r="P560" s="19"/>
      <c r="Q560" s="19"/>
      <c r="R560" s="17"/>
    </row>
    <row r="561" spans="3:18" ht="12.75">
      <c r="C561" s="20"/>
      <c r="D561" s="20"/>
      <c r="E561" s="20"/>
      <c r="F561" s="209"/>
      <c r="G561" s="20"/>
      <c r="H561" s="20"/>
      <c r="I561" s="20"/>
      <c r="J561" s="20"/>
      <c r="K561" s="20"/>
      <c r="L561" s="20"/>
      <c r="M561" s="20"/>
      <c r="N561" s="20"/>
      <c r="O561" s="19"/>
      <c r="P561" s="19"/>
      <c r="Q561" s="19"/>
      <c r="R561" s="17"/>
    </row>
    <row r="562" spans="3:18" ht="12.75">
      <c r="C562" s="20"/>
      <c r="D562" s="20"/>
      <c r="E562" s="20"/>
      <c r="F562" s="209"/>
      <c r="G562" s="20"/>
      <c r="H562" s="20"/>
      <c r="I562" s="20"/>
      <c r="J562" s="20"/>
      <c r="K562" s="20"/>
      <c r="L562" s="20"/>
      <c r="M562" s="20"/>
      <c r="N562" s="20"/>
      <c r="O562" s="19"/>
      <c r="P562" s="19"/>
      <c r="Q562" s="19"/>
      <c r="R562" s="17"/>
    </row>
    <row r="563" spans="3:18" ht="12.75">
      <c r="C563" s="20"/>
      <c r="D563" s="20"/>
      <c r="E563" s="20"/>
      <c r="F563" s="209"/>
      <c r="G563" s="20"/>
      <c r="H563" s="20"/>
      <c r="I563" s="20"/>
      <c r="J563" s="20"/>
      <c r="K563" s="20"/>
      <c r="L563" s="20"/>
      <c r="M563" s="20"/>
      <c r="N563" s="20"/>
      <c r="O563" s="19"/>
      <c r="P563" s="19"/>
      <c r="Q563" s="19"/>
      <c r="R563" s="17"/>
    </row>
    <row r="564" spans="3:18" ht="12.75">
      <c r="C564" s="20"/>
      <c r="D564" s="20"/>
      <c r="E564" s="20"/>
      <c r="F564" s="209"/>
      <c r="G564" s="20"/>
      <c r="H564" s="20"/>
      <c r="I564" s="20"/>
      <c r="J564" s="20"/>
      <c r="K564" s="20"/>
      <c r="L564" s="20"/>
      <c r="M564" s="20"/>
      <c r="N564" s="20"/>
      <c r="O564" s="19"/>
      <c r="P564" s="19"/>
      <c r="Q564" s="19"/>
      <c r="R564" s="17"/>
    </row>
    <row r="565" spans="3:18" ht="12.75">
      <c r="C565" s="20"/>
      <c r="D565" s="20"/>
      <c r="E565" s="20"/>
      <c r="F565" s="209"/>
      <c r="G565" s="20"/>
      <c r="H565" s="20"/>
      <c r="I565" s="20"/>
      <c r="J565" s="20"/>
      <c r="K565" s="20"/>
      <c r="L565" s="20"/>
      <c r="M565" s="20"/>
      <c r="N565" s="20"/>
      <c r="O565" s="19"/>
      <c r="P565" s="19"/>
      <c r="Q565" s="19"/>
      <c r="R565" s="17"/>
    </row>
    <row r="566" spans="3:18" ht="12.75">
      <c r="C566" s="20"/>
      <c r="D566" s="20"/>
      <c r="E566" s="20"/>
      <c r="F566" s="209"/>
      <c r="G566" s="20"/>
      <c r="H566" s="20"/>
      <c r="I566" s="20"/>
      <c r="J566" s="20"/>
      <c r="K566" s="20"/>
      <c r="L566" s="20"/>
      <c r="M566" s="20"/>
      <c r="N566" s="20"/>
      <c r="O566" s="19"/>
      <c r="P566" s="19"/>
      <c r="Q566" s="19"/>
      <c r="R566" s="17"/>
    </row>
    <row r="567" spans="3:18" ht="12.75">
      <c r="C567" s="20"/>
      <c r="D567" s="20"/>
      <c r="E567" s="20"/>
      <c r="F567" s="209"/>
      <c r="G567" s="20"/>
      <c r="H567" s="20"/>
      <c r="I567" s="20"/>
      <c r="J567" s="20"/>
      <c r="K567" s="20"/>
      <c r="L567" s="20"/>
      <c r="M567" s="20"/>
      <c r="N567" s="20"/>
      <c r="O567" s="19"/>
      <c r="P567" s="19"/>
      <c r="Q567" s="19"/>
      <c r="R567" s="17"/>
    </row>
    <row r="568" spans="3:18" ht="12.75">
      <c r="C568" s="20"/>
      <c r="D568" s="20"/>
      <c r="E568" s="20"/>
      <c r="F568" s="209"/>
      <c r="G568" s="20"/>
      <c r="H568" s="20"/>
      <c r="I568" s="20"/>
      <c r="J568" s="20"/>
      <c r="K568" s="20"/>
      <c r="L568" s="20"/>
      <c r="M568" s="20"/>
      <c r="N568" s="20"/>
      <c r="O568" s="19"/>
      <c r="P568" s="19"/>
      <c r="Q568" s="19"/>
      <c r="R568" s="17"/>
    </row>
    <row r="569" spans="3:18" ht="12.75">
      <c r="C569" s="20"/>
      <c r="D569" s="20"/>
      <c r="E569" s="20"/>
      <c r="F569" s="209"/>
      <c r="G569" s="20"/>
      <c r="H569" s="20"/>
      <c r="I569" s="20"/>
      <c r="J569" s="20"/>
      <c r="K569" s="20"/>
      <c r="L569" s="20"/>
      <c r="M569" s="20"/>
      <c r="N569" s="20"/>
      <c r="O569" s="19"/>
      <c r="P569" s="19"/>
      <c r="Q569" s="19"/>
      <c r="R569" s="17"/>
    </row>
    <row r="570" spans="3:18" ht="12.75">
      <c r="C570" s="20"/>
      <c r="D570" s="20"/>
      <c r="E570" s="20"/>
      <c r="F570" s="209"/>
      <c r="G570" s="20"/>
      <c r="H570" s="20"/>
      <c r="I570" s="20"/>
      <c r="J570" s="20"/>
      <c r="K570" s="20"/>
      <c r="L570" s="20"/>
      <c r="M570" s="20"/>
      <c r="N570" s="20"/>
      <c r="O570" s="19"/>
      <c r="P570" s="19"/>
      <c r="Q570" s="19"/>
      <c r="R570" s="17"/>
    </row>
    <row r="571" spans="3:18" ht="12.75">
      <c r="C571" s="20"/>
      <c r="D571" s="20"/>
      <c r="E571" s="20"/>
      <c r="F571" s="209"/>
      <c r="G571" s="20"/>
      <c r="H571" s="20"/>
      <c r="I571" s="20"/>
      <c r="J571" s="20"/>
      <c r="K571" s="20"/>
      <c r="L571" s="20"/>
      <c r="M571" s="20"/>
      <c r="N571" s="20"/>
      <c r="O571" s="19"/>
      <c r="P571" s="19"/>
      <c r="Q571" s="19"/>
      <c r="R571" s="17"/>
    </row>
    <row r="572" spans="3:18" ht="12.75">
      <c r="C572" s="20"/>
      <c r="D572" s="20"/>
      <c r="E572" s="20"/>
      <c r="F572" s="209"/>
      <c r="G572" s="20"/>
      <c r="H572" s="20"/>
      <c r="I572" s="20"/>
      <c r="J572" s="20"/>
      <c r="K572" s="20"/>
      <c r="L572" s="20"/>
      <c r="M572" s="20"/>
      <c r="N572" s="20"/>
      <c r="O572" s="19"/>
      <c r="P572" s="19"/>
      <c r="Q572" s="19"/>
      <c r="R572" s="17"/>
    </row>
    <row r="573" spans="3:18" ht="12.75">
      <c r="C573" s="20"/>
      <c r="D573" s="20"/>
      <c r="E573" s="20"/>
      <c r="F573" s="209"/>
      <c r="G573" s="20"/>
      <c r="H573" s="20"/>
      <c r="I573" s="20"/>
      <c r="J573" s="20"/>
      <c r="K573" s="20"/>
      <c r="L573" s="20"/>
      <c r="M573" s="20"/>
      <c r="N573" s="20"/>
      <c r="O573" s="19"/>
      <c r="P573" s="19"/>
      <c r="Q573" s="19"/>
      <c r="R573" s="17"/>
    </row>
    <row r="574" spans="3:18" ht="12.75">
      <c r="C574" s="20"/>
      <c r="D574" s="20"/>
      <c r="E574" s="20"/>
      <c r="F574" s="209"/>
      <c r="G574" s="20"/>
      <c r="H574" s="20"/>
      <c r="I574" s="20"/>
      <c r="J574" s="20"/>
      <c r="K574" s="20"/>
      <c r="L574" s="20"/>
      <c r="M574" s="20"/>
      <c r="N574" s="20"/>
      <c r="O574" s="19"/>
      <c r="P574" s="19"/>
      <c r="Q574" s="19"/>
      <c r="R574" s="17"/>
    </row>
    <row r="575" spans="3:18" ht="12.75">
      <c r="C575" s="20"/>
      <c r="D575" s="20"/>
      <c r="E575" s="20"/>
      <c r="F575" s="209"/>
      <c r="G575" s="20"/>
      <c r="H575" s="20"/>
      <c r="I575" s="20"/>
      <c r="J575" s="20"/>
      <c r="K575" s="20"/>
      <c r="L575" s="20"/>
      <c r="M575" s="20"/>
      <c r="N575" s="20"/>
      <c r="O575" s="19"/>
      <c r="P575" s="19"/>
      <c r="Q575" s="19"/>
      <c r="R575" s="17"/>
    </row>
    <row r="576" spans="3:18" ht="12.75">
      <c r="C576" s="20"/>
      <c r="D576" s="20"/>
      <c r="E576" s="20"/>
      <c r="F576" s="209"/>
      <c r="G576" s="20"/>
      <c r="H576" s="20"/>
      <c r="I576" s="20"/>
      <c r="J576" s="20"/>
      <c r="K576" s="20"/>
      <c r="L576" s="20"/>
      <c r="M576" s="20"/>
      <c r="N576" s="20"/>
      <c r="O576" s="19"/>
      <c r="P576" s="19"/>
      <c r="Q576" s="19"/>
      <c r="R576" s="17"/>
    </row>
    <row r="577" spans="3:18" ht="12.75">
      <c r="C577" s="20"/>
      <c r="D577" s="20"/>
      <c r="E577" s="20"/>
      <c r="F577" s="209"/>
      <c r="G577" s="20"/>
      <c r="H577" s="20"/>
      <c r="I577" s="20"/>
      <c r="J577" s="20"/>
      <c r="K577" s="20"/>
      <c r="L577" s="20"/>
      <c r="M577" s="20"/>
      <c r="N577" s="20"/>
      <c r="O577" s="19"/>
      <c r="P577" s="19"/>
      <c r="Q577" s="19"/>
      <c r="R577" s="17"/>
    </row>
    <row r="578" spans="3:18" ht="12.75">
      <c r="C578" s="20"/>
      <c r="D578" s="20"/>
      <c r="E578" s="20"/>
      <c r="F578" s="209"/>
      <c r="G578" s="20"/>
      <c r="H578" s="20"/>
      <c r="I578" s="20"/>
      <c r="J578" s="20"/>
      <c r="K578" s="20"/>
      <c r="L578" s="20"/>
      <c r="M578" s="20"/>
      <c r="N578" s="20"/>
      <c r="O578" s="19"/>
      <c r="P578" s="19"/>
      <c r="Q578" s="19"/>
      <c r="R578" s="17"/>
    </row>
    <row r="579" spans="3:18" ht="12.75">
      <c r="C579" s="20"/>
      <c r="D579" s="20"/>
      <c r="E579" s="20"/>
      <c r="F579" s="209"/>
      <c r="G579" s="20"/>
      <c r="H579" s="20"/>
      <c r="I579" s="20"/>
      <c r="J579" s="20"/>
      <c r="K579" s="20"/>
      <c r="L579" s="20"/>
      <c r="M579" s="20"/>
      <c r="N579" s="20"/>
      <c r="O579" s="19"/>
      <c r="P579" s="19"/>
      <c r="Q579" s="19"/>
      <c r="R579" s="17"/>
    </row>
    <row r="580" spans="3:18" ht="12.75">
      <c r="C580" s="20"/>
      <c r="D580" s="20"/>
      <c r="E580" s="20"/>
      <c r="F580" s="209"/>
      <c r="G580" s="20"/>
      <c r="H580" s="20"/>
      <c r="I580" s="20"/>
      <c r="J580" s="20"/>
      <c r="K580" s="20"/>
      <c r="L580" s="20"/>
      <c r="M580" s="20"/>
      <c r="N580" s="20"/>
      <c r="O580" s="19"/>
      <c r="P580" s="19"/>
      <c r="Q580" s="19"/>
      <c r="R580" s="17"/>
    </row>
    <row r="581" spans="3:18" ht="12.75">
      <c r="C581" s="20"/>
      <c r="D581" s="20"/>
      <c r="E581" s="20"/>
      <c r="F581" s="209"/>
      <c r="G581" s="20"/>
      <c r="H581" s="20"/>
      <c r="I581" s="20"/>
      <c r="J581" s="20"/>
      <c r="K581" s="20"/>
      <c r="L581" s="20"/>
      <c r="M581" s="20"/>
      <c r="N581" s="20"/>
      <c r="O581" s="19"/>
      <c r="P581" s="19"/>
      <c r="Q581" s="19"/>
      <c r="R581" s="17"/>
    </row>
    <row r="582" spans="3:18" ht="12.75">
      <c r="C582" s="20"/>
      <c r="D582" s="20"/>
      <c r="E582" s="20"/>
      <c r="F582" s="209"/>
      <c r="G582" s="20"/>
      <c r="H582" s="20"/>
      <c r="I582" s="20"/>
      <c r="J582" s="20"/>
      <c r="K582" s="20"/>
      <c r="L582" s="20"/>
      <c r="M582" s="20"/>
      <c r="N582" s="20"/>
      <c r="O582" s="19"/>
      <c r="P582" s="19"/>
      <c r="Q582" s="19"/>
      <c r="R582" s="17"/>
    </row>
    <row r="583" spans="3:18" ht="12.75">
      <c r="C583" s="20"/>
      <c r="D583" s="20"/>
      <c r="E583" s="20"/>
      <c r="F583" s="209"/>
      <c r="G583" s="20"/>
      <c r="H583" s="20"/>
      <c r="I583" s="20"/>
      <c r="J583" s="20"/>
      <c r="K583" s="20"/>
      <c r="L583" s="20"/>
      <c r="M583" s="20"/>
      <c r="N583" s="20"/>
      <c r="O583" s="19"/>
      <c r="P583" s="19"/>
      <c r="Q583" s="19"/>
      <c r="R583" s="17"/>
    </row>
    <row r="584" spans="3:18" ht="12.75">
      <c r="C584" s="20"/>
      <c r="D584" s="20"/>
      <c r="E584" s="20"/>
      <c r="F584" s="209"/>
      <c r="G584" s="20"/>
      <c r="H584" s="20"/>
      <c r="I584" s="20"/>
      <c r="J584" s="20"/>
      <c r="K584" s="20"/>
      <c r="L584" s="20"/>
      <c r="M584" s="20"/>
      <c r="N584" s="20"/>
      <c r="O584" s="19"/>
      <c r="P584" s="19"/>
      <c r="Q584" s="19"/>
      <c r="R584" s="17"/>
    </row>
    <row r="585" spans="3:18" ht="12.75">
      <c r="C585" s="20"/>
      <c r="D585" s="20"/>
      <c r="E585" s="20"/>
      <c r="F585" s="209"/>
      <c r="G585" s="20"/>
      <c r="H585" s="20"/>
      <c r="I585" s="20"/>
      <c r="J585" s="20"/>
      <c r="K585" s="20"/>
      <c r="L585" s="20"/>
      <c r="M585" s="20"/>
      <c r="N585" s="20"/>
      <c r="O585" s="19"/>
      <c r="P585" s="19"/>
      <c r="Q585" s="19"/>
      <c r="R585" s="17"/>
    </row>
    <row r="586" spans="3:18" ht="12.75">
      <c r="C586" s="20"/>
      <c r="D586" s="20"/>
      <c r="E586" s="20"/>
      <c r="F586" s="209"/>
      <c r="G586" s="20"/>
      <c r="H586" s="20"/>
      <c r="I586" s="20"/>
      <c r="J586" s="20"/>
      <c r="K586" s="20"/>
      <c r="L586" s="20"/>
      <c r="M586" s="20"/>
      <c r="N586" s="20"/>
      <c r="O586" s="19"/>
      <c r="P586" s="19"/>
      <c r="Q586" s="19"/>
      <c r="R586" s="17"/>
    </row>
    <row r="587" spans="3:18" ht="12.75">
      <c r="C587" s="20"/>
      <c r="D587" s="20"/>
      <c r="E587" s="20"/>
      <c r="F587" s="209"/>
      <c r="G587" s="20"/>
      <c r="H587" s="20"/>
      <c r="I587" s="20"/>
      <c r="J587" s="20"/>
      <c r="K587" s="20"/>
      <c r="L587" s="20"/>
      <c r="M587" s="20"/>
      <c r="N587" s="20"/>
      <c r="O587" s="19"/>
      <c r="P587" s="19"/>
      <c r="Q587" s="19"/>
      <c r="R587" s="17"/>
    </row>
    <row r="588" spans="3:18" ht="12.75">
      <c r="C588" s="20"/>
      <c r="D588" s="20"/>
      <c r="E588" s="20"/>
      <c r="F588" s="209"/>
      <c r="G588" s="20"/>
      <c r="H588" s="20"/>
      <c r="I588" s="20"/>
      <c r="J588" s="20"/>
      <c r="K588" s="20"/>
      <c r="L588" s="20"/>
      <c r="M588" s="20"/>
      <c r="N588" s="20"/>
      <c r="O588" s="19"/>
      <c r="P588" s="19"/>
      <c r="Q588" s="19"/>
      <c r="R588" s="17"/>
    </row>
    <row r="589" spans="3:18" ht="12.75">
      <c r="C589" s="20"/>
      <c r="D589" s="20"/>
      <c r="E589" s="20"/>
      <c r="F589" s="209"/>
      <c r="G589" s="20"/>
      <c r="H589" s="20"/>
      <c r="I589" s="20"/>
      <c r="J589" s="20"/>
      <c r="K589" s="20"/>
      <c r="L589" s="20"/>
      <c r="M589" s="20"/>
      <c r="N589" s="20"/>
      <c r="O589" s="19"/>
      <c r="P589" s="19"/>
      <c r="Q589" s="19"/>
      <c r="R589" s="17"/>
    </row>
    <row r="590" spans="3:18" ht="12.75">
      <c r="C590" s="20"/>
      <c r="D590" s="20"/>
      <c r="E590" s="20"/>
      <c r="F590" s="209"/>
      <c r="G590" s="20"/>
      <c r="H590" s="20"/>
      <c r="I590" s="20"/>
      <c r="J590" s="20"/>
      <c r="K590" s="20"/>
      <c r="L590" s="20"/>
      <c r="M590" s="20"/>
      <c r="N590" s="20"/>
      <c r="O590" s="19"/>
      <c r="P590" s="19"/>
      <c r="Q590" s="19"/>
      <c r="R590" s="17"/>
    </row>
    <row r="591" spans="3:18" ht="12.75">
      <c r="C591" s="20"/>
      <c r="D591" s="20"/>
      <c r="E591" s="20"/>
      <c r="F591" s="209"/>
      <c r="G591" s="20"/>
      <c r="H591" s="20"/>
      <c r="I591" s="20"/>
      <c r="J591" s="20"/>
      <c r="K591" s="20"/>
      <c r="L591" s="20"/>
      <c r="M591" s="20"/>
      <c r="N591" s="20"/>
      <c r="O591" s="19"/>
      <c r="P591" s="19"/>
      <c r="Q591" s="19"/>
      <c r="R591" s="17"/>
    </row>
    <row r="592" spans="3:18" ht="12.75">
      <c r="C592" s="20"/>
      <c r="D592" s="20"/>
      <c r="E592" s="20"/>
      <c r="F592" s="209"/>
      <c r="G592" s="20"/>
      <c r="H592" s="20"/>
      <c r="I592" s="20"/>
      <c r="J592" s="20"/>
      <c r="K592" s="20"/>
      <c r="L592" s="20"/>
      <c r="M592" s="20"/>
      <c r="N592" s="20"/>
      <c r="O592" s="19"/>
      <c r="P592" s="19"/>
      <c r="Q592" s="19"/>
      <c r="R592" s="17"/>
    </row>
    <row r="593" spans="3:18" ht="12.75">
      <c r="C593" s="20"/>
      <c r="D593" s="20"/>
      <c r="E593" s="20"/>
      <c r="F593" s="209"/>
      <c r="G593" s="20"/>
      <c r="H593" s="20"/>
      <c r="I593" s="20"/>
      <c r="J593" s="20"/>
      <c r="K593" s="20"/>
      <c r="L593" s="20"/>
      <c r="M593" s="20"/>
      <c r="N593" s="20"/>
      <c r="O593" s="19"/>
      <c r="P593" s="19"/>
      <c r="Q593" s="19"/>
      <c r="R593" s="17"/>
    </row>
    <row r="594" spans="3:18" ht="12.75">
      <c r="C594" s="20"/>
      <c r="D594" s="20"/>
      <c r="E594" s="20"/>
      <c r="F594" s="209"/>
      <c r="G594" s="20"/>
      <c r="H594" s="20"/>
      <c r="I594" s="20"/>
      <c r="J594" s="20"/>
      <c r="K594" s="20"/>
      <c r="L594" s="20"/>
      <c r="M594" s="20"/>
      <c r="N594" s="20"/>
      <c r="O594" s="19"/>
      <c r="P594" s="19"/>
      <c r="Q594" s="19"/>
      <c r="R594" s="17"/>
    </row>
    <row r="595" spans="3:18" ht="12.75">
      <c r="C595" s="20"/>
      <c r="D595" s="20"/>
      <c r="E595" s="20"/>
      <c r="F595" s="209"/>
      <c r="G595" s="20"/>
      <c r="H595" s="20"/>
      <c r="I595" s="20"/>
      <c r="J595" s="20"/>
      <c r="K595" s="20"/>
      <c r="L595" s="20"/>
      <c r="M595" s="20"/>
      <c r="N595" s="20"/>
      <c r="O595" s="19"/>
      <c r="P595" s="19"/>
      <c r="Q595" s="19"/>
      <c r="R595" s="17"/>
    </row>
    <row r="596" spans="3:18" ht="12.75">
      <c r="C596" s="20"/>
      <c r="D596" s="20"/>
      <c r="E596" s="20"/>
      <c r="F596" s="209"/>
      <c r="G596" s="20"/>
      <c r="H596" s="20"/>
      <c r="I596" s="20"/>
      <c r="J596" s="20"/>
      <c r="K596" s="20"/>
      <c r="L596" s="20"/>
      <c r="M596" s="20"/>
      <c r="N596" s="20"/>
      <c r="O596" s="19"/>
      <c r="P596" s="19"/>
      <c r="Q596" s="19"/>
      <c r="R596" s="17"/>
    </row>
    <row r="597" spans="3:18" ht="12.75">
      <c r="C597" s="20"/>
      <c r="D597" s="20"/>
      <c r="E597" s="20"/>
      <c r="F597" s="209"/>
      <c r="G597" s="20"/>
      <c r="H597" s="20"/>
      <c r="I597" s="20"/>
      <c r="J597" s="20"/>
      <c r="K597" s="20"/>
      <c r="L597" s="20"/>
      <c r="M597" s="20"/>
      <c r="N597" s="20"/>
      <c r="O597" s="19"/>
      <c r="P597" s="19"/>
      <c r="Q597" s="19"/>
      <c r="R597" s="17"/>
    </row>
    <row r="598" spans="3:18" ht="12.75">
      <c r="C598" s="20"/>
      <c r="D598" s="20"/>
      <c r="E598" s="20"/>
      <c r="F598" s="209"/>
      <c r="G598" s="20"/>
      <c r="H598" s="20"/>
      <c r="I598" s="20"/>
      <c r="J598" s="20"/>
      <c r="K598" s="20"/>
      <c r="L598" s="20"/>
      <c r="M598" s="20"/>
      <c r="N598" s="20"/>
      <c r="O598" s="19"/>
      <c r="P598" s="19"/>
      <c r="Q598" s="19"/>
      <c r="R598" s="17"/>
    </row>
    <row r="599" spans="3:18" ht="12.75">
      <c r="C599" s="20"/>
      <c r="D599" s="20"/>
      <c r="E599" s="20"/>
      <c r="F599" s="209"/>
      <c r="G599" s="20"/>
      <c r="H599" s="20"/>
      <c r="I599" s="20"/>
      <c r="J599" s="20"/>
      <c r="K599" s="20"/>
      <c r="L599" s="20"/>
      <c r="M599" s="20"/>
      <c r="N599" s="20"/>
      <c r="O599" s="19"/>
      <c r="P599" s="19"/>
      <c r="Q599" s="19"/>
      <c r="R599" s="17"/>
    </row>
    <row r="600" spans="3:18" ht="12.75">
      <c r="C600" s="20"/>
      <c r="D600" s="20"/>
      <c r="E600" s="20"/>
      <c r="F600" s="209"/>
      <c r="G600" s="20"/>
      <c r="H600" s="20"/>
      <c r="I600" s="20"/>
      <c r="J600" s="20"/>
      <c r="K600" s="20"/>
      <c r="L600" s="20"/>
      <c r="M600" s="20"/>
      <c r="N600" s="20"/>
      <c r="O600" s="19"/>
      <c r="P600" s="19"/>
      <c r="Q600" s="19"/>
      <c r="R600" s="17"/>
    </row>
    <row r="601" spans="3:18" ht="12.75">
      <c r="C601" s="20"/>
      <c r="D601" s="20"/>
      <c r="E601" s="20"/>
      <c r="F601" s="209"/>
      <c r="G601" s="20"/>
      <c r="H601" s="20"/>
      <c r="I601" s="20"/>
      <c r="J601" s="20"/>
      <c r="K601" s="20"/>
      <c r="L601" s="20"/>
      <c r="M601" s="20"/>
      <c r="N601" s="20"/>
      <c r="O601" s="19"/>
      <c r="P601" s="19"/>
      <c r="Q601" s="19"/>
      <c r="R601" s="17"/>
    </row>
    <row r="602" spans="3:18" ht="12.75">
      <c r="C602" s="20"/>
      <c r="D602" s="20"/>
      <c r="E602" s="20"/>
      <c r="F602" s="209"/>
      <c r="G602" s="20"/>
      <c r="H602" s="20"/>
      <c r="I602" s="20"/>
      <c r="J602" s="20"/>
      <c r="K602" s="20"/>
      <c r="L602" s="20"/>
      <c r="M602" s="20"/>
      <c r="N602" s="20"/>
      <c r="O602" s="19"/>
      <c r="P602" s="19"/>
      <c r="Q602" s="19"/>
      <c r="R602" s="17"/>
    </row>
    <row r="603" spans="3:18" ht="12.75">
      <c r="C603" s="20"/>
      <c r="D603" s="20"/>
      <c r="E603" s="20"/>
      <c r="F603" s="209"/>
      <c r="G603" s="20"/>
      <c r="H603" s="20"/>
      <c r="I603" s="20"/>
      <c r="J603" s="20"/>
      <c r="K603" s="20"/>
      <c r="L603" s="20"/>
      <c r="M603" s="20"/>
      <c r="N603" s="20"/>
      <c r="O603" s="19"/>
      <c r="P603" s="19"/>
      <c r="Q603" s="19"/>
      <c r="R603" s="17"/>
    </row>
    <row r="604" spans="3:18" ht="12.75">
      <c r="C604" s="20"/>
      <c r="D604" s="20"/>
      <c r="E604" s="20"/>
      <c r="F604" s="209"/>
      <c r="G604" s="20"/>
      <c r="H604" s="20"/>
      <c r="I604" s="20"/>
      <c r="J604" s="20"/>
      <c r="K604" s="20"/>
      <c r="L604" s="20"/>
      <c r="M604" s="20"/>
      <c r="N604" s="20"/>
      <c r="O604" s="19"/>
      <c r="P604" s="19"/>
      <c r="Q604" s="19"/>
      <c r="R604" s="17"/>
    </row>
    <row r="605" spans="3:18" ht="12.75">
      <c r="C605" s="20"/>
      <c r="D605" s="20"/>
      <c r="E605" s="20"/>
      <c r="F605" s="209"/>
      <c r="G605" s="20"/>
      <c r="H605" s="20"/>
      <c r="I605" s="20"/>
      <c r="J605" s="20"/>
      <c r="K605" s="20"/>
      <c r="L605" s="20"/>
      <c r="M605" s="20"/>
      <c r="N605" s="20"/>
      <c r="O605" s="19"/>
      <c r="P605" s="19"/>
      <c r="Q605" s="19"/>
      <c r="R605" s="17"/>
    </row>
    <row r="606" spans="3:18" ht="12.75">
      <c r="C606" s="20"/>
      <c r="D606" s="20"/>
      <c r="E606" s="20"/>
      <c r="F606" s="209"/>
      <c r="G606" s="20"/>
      <c r="H606" s="20"/>
      <c r="I606" s="20"/>
      <c r="J606" s="20"/>
      <c r="K606" s="20"/>
      <c r="L606" s="20"/>
      <c r="M606" s="20"/>
      <c r="N606" s="20"/>
      <c r="O606" s="19"/>
      <c r="P606" s="19"/>
      <c r="Q606" s="19"/>
      <c r="R606" s="17"/>
    </row>
    <row r="607" spans="3:18" ht="12.75">
      <c r="C607" s="20"/>
      <c r="D607" s="20"/>
      <c r="E607" s="20"/>
      <c r="F607" s="209"/>
      <c r="G607" s="20"/>
      <c r="H607" s="20"/>
      <c r="I607" s="20"/>
      <c r="J607" s="20"/>
      <c r="K607" s="20"/>
      <c r="L607" s="20"/>
      <c r="M607" s="20"/>
      <c r="N607" s="20"/>
      <c r="O607" s="19"/>
      <c r="P607" s="19"/>
      <c r="Q607" s="19"/>
      <c r="R607" s="17"/>
    </row>
    <row r="608" spans="3:18" ht="12.75">
      <c r="C608" s="20"/>
      <c r="D608" s="20"/>
      <c r="E608" s="20"/>
      <c r="F608" s="209"/>
      <c r="G608" s="20"/>
      <c r="H608" s="20"/>
      <c r="I608" s="20"/>
      <c r="J608" s="20"/>
      <c r="K608" s="20"/>
      <c r="L608" s="20"/>
      <c r="M608" s="20"/>
      <c r="N608" s="20"/>
      <c r="O608" s="19"/>
      <c r="P608" s="19"/>
      <c r="Q608" s="19"/>
      <c r="R608" s="17"/>
    </row>
    <row r="609" spans="3:18" ht="12.75">
      <c r="C609" s="20"/>
      <c r="D609" s="20"/>
      <c r="E609" s="20"/>
      <c r="F609" s="209"/>
      <c r="G609" s="20"/>
      <c r="H609" s="20"/>
      <c r="I609" s="20"/>
      <c r="J609" s="20"/>
      <c r="K609" s="20"/>
      <c r="L609" s="20"/>
      <c r="M609" s="20"/>
      <c r="N609" s="20"/>
      <c r="O609" s="19"/>
      <c r="P609" s="19"/>
      <c r="Q609" s="19"/>
      <c r="R609" s="17"/>
    </row>
    <row r="610" spans="3:18" ht="12.75">
      <c r="C610" s="20"/>
      <c r="D610" s="20"/>
      <c r="E610" s="20"/>
      <c r="F610" s="209"/>
      <c r="G610" s="20"/>
      <c r="H610" s="20"/>
      <c r="I610" s="20"/>
      <c r="J610" s="20"/>
      <c r="K610" s="20"/>
      <c r="L610" s="20"/>
      <c r="M610" s="20"/>
      <c r="N610" s="20"/>
      <c r="O610" s="19"/>
      <c r="P610" s="19"/>
      <c r="Q610" s="19"/>
      <c r="R610" s="17"/>
    </row>
    <row r="611" spans="3:18" ht="12.75">
      <c r="C611" s="20"/>
      <c r="D611" s="20"/>
      <c r="E611" s="20"/>
      <c r="F611" s="209"/>
      <c r="G611" s="20"/>
      <c r="H611" s="20"/>
      <c r="I611" s="20"/>
      <c r="J611" s="20"/>
      <c r="K611" s="20"/>
      <c r="L611" s="20"/>
      <c r="M611" s="20"/>
      <c r="N611" s="20"/>
      <c r="O611" s="19"/>
      <c r="P611" s="19"/>
      <c r="Q611" s="19"/>
      <c r="R611" s="17"/>
    </row>
    <row r="612" spans="3:18" ht="12.75">
      <c r="C612" s="20"/>
      <c r="D612" s="20"/>
      <c r="E612" s="20"/>
      <c r="F612" s="209"/>
      <c r="G612" s="20"/>
      <c r="H612" s="20"/>
      <c r="I612" s="20"/>
      <c r="J612" s="20"/>
      <c r="K612" s="20"/>
      <c r="L612" s="20"/>
      <c r="M612" s="20"/>
      <c r="N612" s="20"/>
      <c r="O612" s="19"/>
      <c r="P612" s="19"/>
      <c r="Q612" s="19"/>
      <c r="R612" s="17"/>
    </row>
    <row r="613" spans="3:18" ht="12.75">
      <c r="C613" s="20"/>
      <c r="D613" s="20"/>
      <c r="E613" s="20"/>
      <c r="F613" s="209"/>
      <c r="G613" s="20"/>
      <c r="H613" s="20"/>
      <c r="I613" s="20"/>
      <c r="J613" s="20"/>
      <c r="K613" s="20"/>
      <c r="L613" s="20"/>
      <c r="M613" s="20"/>
      <c r="N613" s="20"/>
      <c r="O613" s="19"/>
      <c r="P613" s="19"/>
      <c r="Q613" s="19"/>
      <c r="R613" s="17"/>
    </row>
    <row r="614" spans="3:18" ht="12.75">
      <c r="C614" s="20"/>
      <c r="D614" s="20"/>
      <c r="E614" s="20"/>
      <c r="F614" s="209"/>
      <c r="G614" s="20"/>
      <c r="H614" s="20"/>
      <c r="I614" s="20"/>
      <c r="J614" s="20"/>
      <c r="K614" s="20"/>
      <c r="L614" s="20"/>
      <c r="M614" s="20"/>
      <c r="N614" s="20"/>
      <c r="O614" s="19"/>
      <c r="P614" s="19"/>
      <c r="Q614" s="19"/>
      <c r="R614" s="17"/>
    </row>
    <row r="615" spans="3:18" ht="12.75">
      <c r="C615" s="20"/>
      <c r="D615" s="20"/>
      <c r="E615" s="20"/>
      <c r="F615" s="209"/>
      <c r="G615" s="20"/>
      <c r="H615" s="20"/>
      <c r="I615" s="20"/>
      <c r="J615" s="20"/>
      <c r="K615" s="20"/>
      <c r="L615" s="20"/>
      <c r="M615" s="20"/>
      <c r="N615" s="20"/>
      <c r="O615" s="19"/>
      <c r="P615" s="19"/>
      <c r="Q615" s="19"/>
      <c r="R615" s="17"/>
    </row>
    <row r="616" spans="3:18" ht="12.75">
      <c r="C616" s="20"/>
      <c r="D616" s="20"/>
      <c r="E616" s="20"/>
      <c r="F616" s="209"/>
      <c r="G616" s="20"/>
      <c r="H616" s="20"/>
      <c r="I616" s="20"/>
      <c r="J616" s="20"/>
      <c r="K616" s="20"/>
      <c r="L616" s="20"/>
      <c r="M616" s="20"/>
      <c r="N616" s="20"/>
      <c r="O616" s="19"/>
      <c r="P616" s="19"/>
      <c r="Q616" s="19"/>
      <c r="R616" s="17"/>
    </row>
    <row r="617" spans="3:18" ht="12.75">
      <c r="C617" s="20"/>
      <c r="D617" s="20"/>
      <c r="E617" s="20"/>
      <c r="F617" s="209"/>
      <c r="G617" s="20"/>
      <c r="H617" s="20"/>
      <c r="I617" s="20"/>
      <c r="J617" s="20"/>
      <c r="K617" s="20"/>
      <c r="L617" s="20"/>
      <c r="M617" s="20"/>
      <c r="N617" s="20"/>
      <c r="O617" s="19"/>
      <c r="P617" s="19"/>
      <c r="Q617" s="19"/>
      <c r="R617" s="17"/>
    </row>
    <row r="618" spans="3:18" ht="12.75">
      <c r="C618" s="20"/>
      <c r="D618" s="20"/>
      <c r="E618" s="20"/>
      <c r="F618" s="209"/>
      <c r="G618" s="20"/>
      <c r="H618" s="20"/>
      <c r="I618" s="20"/>
      <c r="J618" s="20"/>
      <c r="K618" s="20"/>
      <c r="L618" s="20"/>
      <c r="M618" s="20"/>
      <c r="N618" s="20"/>
      <c r="O618" s="19"/>
      <c r="P618" s="19"/>
      <c r="Q618" s="19"/>
      <c r="R618" s="17"/>
    </row>
    <row r="619" spans="3:18" ht="12.75">
      <c r="C619" s="20"/>
      <c r="D619" s="20"/>
      <c r="E619" s="20"/>
      <c r="F619" s="209"/>
      <c r="G619" s="20"/>
      <c r="H619" s="20"/>
      <c r="I619" s="20"/>
      <c r="J619" s="20"/>
      <c r="K619" s="20"/>
      <c r="L619" s="20"/>
      <c r="M619" s="20"/>
      <c r="N619" s="20"/>
      <c r="O619" s="19"/>
      <c r="P619" s="19"/>
      <c r="Q619" s="19"/>
      <c r="R619" s="17"/>
    </row>
    <row r="620" spans="3:18" ht="12.75">
      <c r="C620" s="20"/>
      <c r="D620" s="20"/>
      <c r="E620" s="20"/>
      <c r="F620" s="209"/>
      <c r="G620" s="20"/>
      <c r="H620" s="20"/>
      <c r="I620" s="20"/>
      <c r="J620" s="20"/>
      <c r="K620" s="20"/>
      <c r="L620" s="20"/>
      <c r="M620" s="20"/>
      <c r="N620" s="20"/>
      <c r="O620" s="19"/>
      <c r="P620" s="19"/>
      <c r="Q620" s="19"/>
      <c r="R620" s="17"/>
    </row>
    <row r="621" spans="3:18" ht="12.75">
      <c r="C621" s="20"/>
      <c r="D621" s="20"/>
      <c r="E621" s="20"/>
      <c r="F621" s="209"/>
      <c r="G621" s="20"/>
      <c r="H621" s="20"/>
      <c r="I621" s="20"/>
      <c r="J621" s="20"/>
      <c r="K621" s="20"/>
      <c r="L621" s="20"/>
      <c r="M621" s="20"/>
      <c r="N621" s="20"/>
      <c r="O621" s="19"/>
      <c r="P621" s="19"/>
      <c r="Q621" s="19"/>
      <c r="R621" s="17"/>
    </row>
    <row r="622" spans="3:18" ht="12.75">
      <c r="C622" s="20"/>
      <c r="D622" s="20"/>
      <c r="E622" s="20"/>
      <c r="F622" s="209"/>
      <c r="G622" s="20"/>
      <c r="H622" s="20"/>
      <c r="I622" s="20"/>
      <c r="J622" s="20"/>
      <c r="K622" s="20"/>
      <c r="L622" s="20"/>
      <c r="M622" s="20"/>
      <c r="N622" s="20"/>
      <c r="O622" s="19"/>
      <c r="P622" s="19"/>
      <c r="Q622" s="19"/>
      <c r="R622" s="17"/>
    </row>
    <row r="623" spans="3:18" ht="12.75">
      <c r="C623" s="20"/>
      <c r="D623" s="20"/>
      <c r="E623" s="20"/>
      <c r="F623" s="209"/>
      <c r="G623" s="20"/>
      <c r="H623" s="20"/>
      <c r="I623" s="20"/>
      <c r="J623" s="20"/>
      <c r="K623" s="20"/>
      <c r="L623" s="20"/>
      <c r="M623" s="20"/>
      <c r="N623" s="20"/>
      <c r="O623" s="19"/>
      <c r="P623" s="19"/>
      <c r="Q623" s="19"/>
      <c r="R623" s="17"/>
    </row>
    <row r="624" spans="3:18" ht="12.75">
      <c r="C624" s="20"/>
      <c r="D624" s="20"/>
      <c r="E624" s="20"/>
      <c r="F624" s="209"/>
      <c r="G624" s="20"/>
      <c r="H624" s="20"/>
      <c r="I624" s="20"/>
      <c r="J624" s="20"/>
      <c r="K624" s="20"/>
      <c r="L624" s="20"/>
      <c r="M624" s="20"/>
      <c r="N624" s="20"/>
      <c r="O624" s="19"/>
      <c r="P624" s="19"/>
      <c r="Q624" s="19"/>
      <c r="R624" s="17"/>
    </row>
    <row r="625" spans="3:18" ht="12.75">
      <c r="C625" s="20"/>
      <c r="D625" s="20"/>
      <c r="E625" s="20"/>
      <c r="F625" s="209"/>
      <c r="G625" s="20"/>
      <c r="H625" s="20"/>
      <c r="I625" s="20"/>
      <c r="J625" s="20"/>
      <c r="K625" s="20"/>
      <c r="L625" s="20"/>
      <c r="M625" s="20"/>
      <c r="N625" s="20"/>
      <c r="O625" s="19"/>
      <c r="P625" s="19"/>
      <c r="Q625" s="19"/>
      <c r="R625" s="17"/>
    </row>
    <row r="626" spans="3:18" ht="12.75">
      <c r="C626" s="20"/>
      <c r="D626" s="20"/>
      <c r="E626" s="20"/>
      <c r="F626" s="209"/>
      <c r="G626" s="20"/>
      <c r="H626" s="20"/>
      <c r="I626" s="20"/>
      <c r="J626" s="20"/>
      <c r="K626" s="20"/>
      <c r="L626" s="20"/>
      <c r="M626" s="20"/>
      <c r="N626" s="20"/>
      <c r="O626" s="19"/>
      <c r="P626" s="19"/>
      <c r="Q626" s="19"/>
      <c r="R626" s="17"/>
    </row>
    <row r="627" spans="3:18" ht="12.75">
      <c r="C627" s="20"/>
      <c r="D627" s="20"/>
      <c r="E627" s="20"/>
      <c r="F627" s="209"/>
      <c r="G627" s="20"/>
      <c r="H627" s="20"/>
      <c r="I627" s="20"/>
      <c r="J627" s="20"/>
      <c r="K627" s="20"/>
      <c r="L627" s="20"/>
      <c r="M627" s="20"/>
      <c r="N627" s="20"/>
      <c r="O627" s="19"/>
      <c r="P627" s="19"/>
      <c r="Q627" s="19"/>
      <c r="R627" s="17"/>
    </row>
    <row r="628" spans="3:18" ht="12.75">
      <c r="C628" s="20"/>
      <c r="D628" s="20"/>
      <c r="E628" s="20"/>
      <c r="F628" s="209"/>
      <c r="G628" s="20"/>
      <c r="H628" s="20"/>
      <c r="I628" s="20"/>
      <c r="J628" s="20"/>
      <c r="K628" s="20"/>
      <c r="L628" s="20"/>
      <c r="M628" s="20"/>
      <c r="N628" s="20"/>
      <c r="O628" s="19"/>
      <c r="P628" s="19"/>
      <c r="Q628" s="19"/>
      <c r="R628" s="17"/>
    </row>
    <row r="629" spans="3:18" ht="12.75">
      <c r="C629" s="20"/>
      <c r="D629" s="20"/>
      <c r="E629" s="20"/>
      <c r="F629" s="209"/>
      <c r="G629" s="20"/>
      <c r="H629" s="20"/>
      <c r="I629" s="20"/>
      <c r="J629" s="20"/>
      <c r="K629" s="20"/>
      <c r="L629" s="20"/>
      <c r="M629" s="20"/>
      <c r="N629" s="20"/>
      <c r="O629" s="19"/>
      <c r="P629" s="19"/>
      <c r="Q629" s="19"/>
      <c r="R629" s="17"/>
    </row>
    <row r="630" spans="3:18" ht="12.75">
      <c r="C630" s="20"/>
      <c r="D630" s="20"/>
      <c r="E630" s="20"/>
      <c r="F630" s="209"/>
      <c r="G630" s="20"/>
      <c r="H630" s="20"/>
      <c r="I630" s="20"/>
      <c r="J630" s="20"/>
      <c r="K630" s="20"/>
      <c r="L630" s="20"/>
      <c r="M630" s="20"/>
      <c r="N630" s="20"/>
      <c r="O630" s="19"/>
      <c r="P630" s="19"/>
      <c r="Q630" s="19"/>
      <c r="R630" s="17"/>
    </row>
    <row r="631" spans="3:18" ht="12.75">
      <c r="C631" s="20"/>
      <c r="D631" s="20"/>
      <c r="E631" s="20"/>
      <c r="F631" s="209"/>
      <c r="G631" s="20"/>
      <c r="H631" s="20"/>
      <c r="I631" s="20"/>
      <c r="J631" s="20"/>
      <c r="K631" s="20"/>
      <c r="L631" s="20"/>
      <c r="M631" s="20"/>
      <c r="N631" s="20"/>
      <c r="O631" s="19"/>
      <c r="P631" s="19"/>
      <c r="Q631" s="19"/>
      <c r="R631" s="17"/>
    </row>
    <row r="632" spans="3:18" ht="12.75">
      <c r="C632" s="20"/>
      <c r="D632" s="20"/>
      <c r="E632" s="20"/>
      <c r="F632" s="209"/>
      <c r="G632" s="20"/>
      <c r="H632" s="20"/>
      <c r="I632" s="20"/>
      <c r="J632" s="20"/>
      <c r="K632" s="20"/>
      <c r="L632" s="20"/>
      <c r="M632" s="20"/>
      <c r="N632" s="20"/>
      <c r="O632" s="19"/>
      <c r="P632" s="19"/>
      <c r="Q632" s="19"/>
      <c r="R632" s="17"/>
    </row>
    <row r="633" spans="3:18" ht="12.75">
      <c r="C633" s="20"/>
      <c r="D633" s="20"/>
      <c r="E633" s="20"/>
      <c r="F633" s="209"/>
      <c r="G633" s="20"/>
      <c r="H633" s="20"/>
      <c r="I633" s="20"/>
      <c r="J633" s="20"/>
      <c r="K633" s="20"/>
      <c r="L633" s="20"/>
      <c r="M633" s="20"/>
      <c r="N633" s="20"/>
      <c r="O633" s="19"/>
      <c r="P633" s="19"/>
      <c r="Q633" s="19"/>
      <c r="R633" s="17"/>
    </row>
    <row r="634" spans="3:18" ht="12.75">
      <c r="C634" s="20"/>
      <c r="D634" s="20"/>
      <c r="E634" s="20"/>
      <c r="F634" s="209"/>
      <c r="G634" s="20"/>
      <c r="H634" s="20"/>
      <c r="I634" s="20"/>
      <c r="J634" s="20"/>
      <c r="K634" s="20"/>
      <c r="L634" s="20"/>
      <c r="M634" s="20"/>
      <c r="N634" s="20"/>
      <c r="O634" s="19"/>
      <c r="P634" s="19"/>
      <c r="Q634" s="19"/>
      <c r="R634" s="17"/>
    </row>
    <row r="635" spans="3:18" ht="12.75">
      <c r="C635" s="20"/>
      <c r="D635" s="20"/>
      <c r="E635" s="20"/>
      <c r="F635" s="209"/>
      <c r="G635" s="20"/>
      <c r="H635" s="20"/>
      <c r="I635" s="20"/>
      <c r="J635" s="20"/>
      <c r="K635" s="20"/>
      <c r="L635" s="20"/>
      <c r="M635" s="20"/>
      <c r="N635" s="20"/>
      <c r="O635" s="19"/>
      <c r="P635" s="19"/>
      <c r="Q635" s="19"/>
      <c r="R635" s="17"/>
    </row>
    <row r="636" spans="3:18" ht="12.75">
      <c r="C636" s="20"/>
      <c r="D636" s="20"/>
      <c r="E636" s="20"/>
      <c r="F636" s="209"/>
      <c r="G636" s="20"/>
      <c r="H636" s="20"/>
      <c r="I636" s="20"/>
      <c r="J636" s="20"/>
      <c r="K636" s="20"/>
      <c r="L636" s="20"/>
      <c r="M636" s="20"/>
      <c r="N636" s="20"/>
      <c r="O636" s="19"/>
      <c r="P636" s="19"/>
      <c r="Q636" s="19"/>
      <c r="R636" s="17"/>
    </row>
    <row r="637" spans="3:18" ht="12.75">
      <c r="C637" s="20"/>
      <c r="D637" s="20"/>
      <c r="E637" s="20"/>
      <c r="F637" s="209"/>
      <c r="G637" s="20"/>
      <c r="H637" s="20"/>
      <c r="I637" s="20"/>
      <c r="J637" s="20"/>
      <c r="K637" s="20"/>
      <c r="L637" s="20"/>
      <c r="M637" s="20"/>
      <c r="N637" s="20"/>
      <c r="O637" s="19"/>
      <c r="P637" s="19"/>
      <c r="Q637" s="19"/>
      <c r="R637" s="17"/>
    </row>
    <row r="638" spans="3:18" ht="12.75">
      <c r="C638" s="20"/>
      <c r="D638" s="20"/>
      <c r="E638" s="20"/>
      <c r="F638" s="209"/>
      <c r="G638" s="20"/>
      <c r="H638" s="20"/>
      <c r="I638" s="20"/>
      <c r="J638" s="20"/>
      <c r="K638" s="20"/>
      <c r="L638" s="20"/>
      <c r="M638" s="20"/>
      <c r="N638" s="20"/>
      <c r="O638" s="19"/>
      <c r="P638" s="19"/>
      <c r="Q638" s="19"/>
      <c r="R638" s="17"/>
    </row>
    <row r="639" spans="3:18" ht="12.75">
      <c r="C639" s="20"/>
      <c r="D639" s="20"/>
      <c r="E639" s="20"/>
      <c r="F639" s="209"/>
      <c r="G639" s="20"/>
      <c r="H639" s="20"/>
      <c r="I639" s="20"/>
      <c r="J639" s="20"/>
      <c r="K639" s="20"/>
      <c r="L639" s="20"/>
      <c r="M639" s="20"/>
      <c r="N639" s="20"/>
      <c r="O639" s="19"/>
      <c r="P639" s="19"/>
      <c r="Q639" s="19"/>
      <c r="R639" s="17"/>
    </row>
    <row r="640" spans="3:18" ht="12.75">
      <c r="C640" s="20"/>
      <c r="D640" s="20"/>
      <c r="E640" s="20"/>
      <c r="F640" s="209"/>
      <c r="G640" s="20"/>
      <c r="H640" s="20"/>
      <c r="I640" s="20"/>
      <c r="J640" s="20"/>
      <c r="K640" s="20"/>
      <c r="L640" s="20"/>
      <c r="M640" s="20"/>
      <c r="N640" s="20"/>
      <c r="O640" s="19"/>
      <c r="P640" s="19"/>
      <c r="Q640" s="19"/>
      <c r="R640" s="17"/>
    </row>
    <row r="641" spans="3:18" ht="12.75">
      <c r="C641" s="20"/>
      <c r="D641" s="20"/>
      <c r="E641" s="20"/>
      <c r="F641" s="209"/>
      <c r="G641" s="20"/>
      <c r="H641" s="20"/>
      <c r="I641" s="20"/>
      <c r="J641" s="20"/>
      <c r="K641" s="20"/>
      <c r="L641" s="20"/>
      <c r="M641" s="20"/>
      <c r="N641" s="20"/>
      <c r="O641" s="19"/>
      <c r="P641" s="19"/>
      <c r="Q641" s="19"/>
      <c r="R641" s="17"/>
    </row>
    <row r="642" spans="3:18" ht="12.75">
      <c r="C642" s="20"/>
      <c r="D642" s="20"/>
      <c r="E642" s="20"/>
      <c r="F642" s="209"/>
      <c r="G642" s="20"/>
      <c r="H642" s="20"/>
      <c r="I642" s="20"/>
      <c r="J642" s="20"/>
      <c r="K642" s="20"/>
      <c r="L642" s="20"/>
      <c r="M642" s="20"/>
      <c r="N642" s="20"/>
      <c r="O642" s="19"/>
      <c r="P642" s="19"/>
      <c r="Q642" s="19"/>
      <c r="R642" s="17"/>
    </row>
    <row r="643" spans="3:18" ht="12.75">
      <c r="C643" s="20"/>
      <c r="D643" s="20"/>
      <c r="E643" s="20"/>
      <c r="F643" s="209"/>
      <c r="G643" s="20"/>
      <c r="H643" s="20"/>
      <c r="I643" s="20"/>
      <c r="J643" s="20"/>
      <c r="K643" s="20"/>
      <c r="L643" s="20"/>
      <c r="M643" s="20"/>
      <c r="N643" s="20"/>
      <c r="O643" s="19"/>
      <c r="P643" s="19"/>
      <c r="Q643" s="19"/>
      <c r="R643" s="17"/>
    </row>
    <row r="644" spans="3:18" ht="12.75">
      <c r="C644" s="20"/>
      <c r="D644" s="20"/>
      <c r="E644" s="20"/>
      <c r="F644" s="209"/>
      <c r="G644" s="20"/>
      <c r="H644" s="20"/>
      <c r="I644" s="20"/>
      <c r="J644" s="20"/>
      <c r="K644" s="20"/>
      <c r="L644" s="20"/>
      <c r="M644" s="20"/>
      <c r="N644" s="20"/>
      <c r="O644" s="19"/>
      <c r="P644" s="19"/>
      <c r="Q644" s="19"/>
      <c r="R644" s="17"/>
    </row>
    <row r="645" spans="3:18" ht="12.75">
      <c r="C645" s="20"/>
      <c r="D645" s="20"/>
      <c r="E645" s="20"/>
      <c r="F645" s="209"/>
      <c r="G645" s="20"/>
      <c r="H645" s="20"/>
      <c r="I645" s="20"/>
      <c r="J645" s="20"/>
      <c r="K645" s="20"/>
      <c r="L645" s="20"/>
      <c r="M645" s="20"/>
      <c r="N645" s="20"/>
      <c r="O645" s="19"/>
      <c r="P645" s="19"/>
      <c r="Q645" s="19"/>
      <c r="R645" s="17"/>
    </row>
    <row r="646" spans="3:18" ht="12.75">
      <c r="C646" s="20"/>
      <c r="D646" s="20"/>
      <c r="E646" s="20"/>
      <c r="F646" s="209"/>
      <c r="G646" s="20"/>
      <c r="H646" s="20"/>
      <c r="I646" s="20"/>
      <c r="J646" s="20"/>
      <c r="K646" s="20"/>
      <c r="L646" s="20"/>
      <c r="M646" s="20"/>
      <c r="N646" s="20"/>
      <c r="O646" s="19"/>
      <c r="P646" s="19"/>
      <c r="Q646" s="19"/>
      <c r="R646" s="17"/>
    </row>
    <row r="647" spans="3:18" ht="12.75">
      <c r="C647" s="20"/>
      <c r="D647" s="20"/>
      <c r="E647" s="20"/>
      <c r="F647" s="209"/>
      <c r="G647" s="20"/>
      <c r="H647" s="20"/>
      <c r="I647" s="20"/>
      <c r="J647" s="20"/>
      <c r="K647" s="20"/>
      <c r="L647" s="20"/>
      <c r="M647" s="20"/>
      <c r="N647" s="20"/>
      <c r="O647" s="19"/>
      <c r="P647" s="19"/>
      <c r="Q647" s="19"/>
      <c r="R647" s="17"/>
    </row>
    <row r="648" spans="3:18" ht="12.75">
      <c r="C648" s="20"/>
      <c r="D648" s="20"/>
      <c r="E648" s="20"/>
      <c r="F648" s="209"/>
      <c r="G648" s="20"/>
      <c r="H648" s="20"/>
      <c r="I648" s="20"/>
      <c r="J648" s="20"/>
      <c r="K648" s="20"/>
      <c r="L648" s="20"/>
      <c r="M648" s="20"/>
      <c r="N648" s="20"/>
      <c r="O648" s="19"/>
      <c r="P648" s="19"/>
      <c r="Q648" s="19"/>
      <c r="R648" s="17"/>
    </row>
    <row r="649" spans="3:18" ht="12.75">
      <c r="C649" s="20"/>
      <c r="D649" s="20"/>
      <c r="E649" s="20"/>
      <c r="F649" s="209"/>
      <c r="G649" s="20"/>
      <c r="H649" s="20"/>
      <c r="I649" s="20"/>
      <c r="J649" s="20"/>
      <c r="K649" s="20"/>
      <c r="L649" s="20"/>
      <c r="M649" s="20"/>
      <c r="N649" s="20"/>
      <c r="O649" s="19"/>
      <c r="P649" s="19"/>
      <c r="Q649" s="19"/>
      <c r="R649" s="17"/>
    </row>
    <row r="650" spans="3:18" ht="12.75">
      <c r="C650" s="20"/>
      <c r="D650" s="20"/>
      <c r="E650" s="20"/>
      <c r="F650" s="209"/>
      <c r="G650" s="20"/>
      <c r="H650" s="20"/>
      <c r="I650" s="20"/>
      <c r="J650" s="20"/>
      <c r="K650" s="20"/>
      <c r="L650" s="20"/>
      <c r="M650" s="20"/>
      <c r="N650" s="20"/>
      <c r="O650" s="19"/>
      <c r="P650" s="19"/>
      <c r="Q650" s="19"/>
      <c r="R650" s="17"/>
    </row>
    <row r="651" spans="3:18" ht="12.75">
      <c r="C651" s="20"/>
      <c r="D651" s="20"/>
      <c r="E651" s="20"/>
      <c r="F651" s="209"/>
      <c r="G651" s="20"/>
      <c r="H651" s="20"/>
      <c r="I651" s="20"/>
      <c r="J651" s="20"/>
      <c r="K651" s="20"/>
      <c r="L651" s="20"/>
      <c r="M651" s="20"/>
      <c r="N651" s="20"/>
      <c r="O651" s="19"/>
      <c r="P651" s="19"/>
      <c r="Q651" s="19"/>
      <c r="R651" s="17"/>
    </row>
    <row r="652" spans="3:18" ht="12.75">
      <c r="C652" s="20"/>
      <c r="D652" s="20"/>
      <c r="E652" s="20"/>
      <c r="F652" s="209"/>
      <c r="G652" s="20"/>
      <c r="H652" s="20"/>
      <c r="I652" s="20"/>
      <c r="J652" s="20"/>
      <c r="K652" s="20"/>
      <c r="L652" s="20"/>
      <c r="M652" s="20"/>
      <c r="N652" s="20"/>
      <c r="O652" s="19"/>
      <c r="P652" s="19"/>
      <c r="Q652" s="19"/>
      <c r="R652" s="17"/>
    </row>
    <row r="653" spans="3:18" ht="12.75">
      <c r="C653" s="20"/>
      <c r="D653" s="20"/>
      <c r="E653" s="20"/>
      <c r="F653" s="209"/>
      <c r="G653" s="20"/>
      <c r="H653" s="20"/>
      <c r="I653" s="20"/>
      <c r="J653" s="20"/>
      <c r="K653" s="20"/>
      <c r="L653" s="20"/>
      <c r="M653" s="20"/>
      <c r="N653" s="20"/>
      <c r="O653" s="19"/>
      <c r="P653" s="19"/>
      <c r="Q653" s="19"/>
      <c r="R653" s="17"/>
    </row>
  </sheetData>
  <sheetProtection password="CAF5" sheet="1"/>
  <mergeCells count="6">
    <mergeCell ref="F6:I6"/>
    <mergeCell ref="F7:F8"/>
    <mergeCell ref="A1:Q1"/>
    <mergeCell ref="B5:J5"/>
    <mergeCell ref="L5:Q5"/>
    <mergeCell ref="A3:Q3"/>
  </mergeCells>
  <printOptions horizontalCentered="1"/>
  <pageMargins left="0.25" right="0.23" top="0.87" bottom="0.82" header="0.67" footer="0.5"/>
  <pageSetup fitToHeight="1" fitToWidth="1" horizontalDpi="600" verticalDpi="600" orientation="landscape" scale="65" r:id="rId1"/>
  <headerFooter scaleWithDoc="0" alignWithMargins="0">
    <oddFooter>&amp;L&amp;"Arial,Italic"MSDE - LFRO   10 / 2011&amp;C&amp;"Arial,Regular"- 11 -&amp;R&amp;"Arial,Italic"Selected Financial Data - Part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Revised 1-20-2010</dc:subject>
  <dc:creator>SOVAROUN IENG</dc:creator>
  <cp:keywords/>
  <dc:description/>
  <cp:lastModifiedBy>rieng</cp:lastModifiedBy>
  <cp:lastPrinted>2011-11-09T15:32:01Z</cp:lastPrinted>
  <dcterms:created xsi:type="dcterms:W3CDTF">1999-04-12T15:49:59Z</dcterms:created>
  <dcterms:modified xsi:type="dcterms:W3CDTF">2011-11-09T20:23:06Z</dcterms:modified>
  <cp:category/>
  <cp:version/>
  <cp:contentType/>
  <cp:contentStatus/>
</cp:coreProperties>
</file>