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105" windowWidth="11355" windowHeight="4875"/>
  </bookViews>
  <sheets>
    <sheet name="Tbl1" sheetId="10" r:id="rId1"/>
    <sheet name="Tbl2" sheetId="9" r:id="rId2"/>
    <sheet name="Tbl3" sheetId="5" r:id="rId3"/>
    <sheet name="Tbl4" sheetId="12" r:id="rId4"/>
    <sheet name="Tbl5" sheetId="15" r:id="rId5"/>
    <sheet name="Tbl6" sheetId="16" r:id="rId6"/>
    <sheet name="Tbl 7" sheetId="17" r:id="rId7"/>
    <sheet name="Tbl8" sheetId="18" r:id="rId8"/>
    <sheet name="Tbl9" sheetId="13" r:id="rId9"/>
    <sheet name="Tbl 10" sheetId="14" r:id="rId10"/>
    <sheet name="Tbl11" sheetId="20" r:id="rId11"/>
    <sheet name="Allexp" sheetId="19" r:id="rId12"/>
    <sheet name="Tbl5a" sheetId="21" r:id="rId13"/>
    <sheet name="Sheet1" sheetId="22" r:id="rId14"/>
  </sheets>
  <externalReferences>
    <externalReference r:id="rId15"/>
  </externalReference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12">Tbl5a!$A$1:$N$41</definedName>
    <definedName name="_xlnm.Print_Area" localSheetId="8">'Tbl9'!$A$1:$X$38</definedName>
    <definedName name="_xlnm.Print_Titles" localSheetId="12">Tbl5a!$A:$A,Tbl5a!$1:$3</definedName>
  </definedNames>
  <calcPr calcId="125725"/>
</workbook>
</file>

<file path=xl/calcChain.xml><?xml version="1.0" encoding="utf-8"?>
<calcChain xmlns="http://schemas.openxmlformats.org/spreadsheetml/2006/main">
  <c r="V39" i="1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U39"/>
  <c r="U38"/>
  <c r="U37"/>
  <c r="U36"/>
  <c r="U34"/>
  <c r="U33"/>
  <c r="U32"/>
  <c r="U31"/>
  <c r="U30"/>
  <c r="U28"/>
  <c r="U27"/>
  <c r="U26"/>
  <c r="U25"/>
  <c r="U24"/>
  <c r="U22"/>
  <c r="U21"/>
  <c r="U20"/>
  <c r="U19"/>
  <c r="U18"/>
  <c r="U16"/>
  <c r="U15"/>
  <c r="U14"/>
  <c r="U13"/>
  <c r="U12"/>
  <c r="T39"/>
  <c r="T38"/>
  <c r="T37"/>
  <c r="T36"/>
  <c r="T34"/>
  <c r="T33"/>
  <c r="T32"/>
  <c r="T31"/>
  <c r="T30"/>
  <c r="T28"/>
  <c r="T27"/>
  <c r="T26"/>
  <c r="T25"/>
  <c r="T24"/>
  <c r="T22"/>
  <c r="T21"/>
  <c r="T20"/>
  <c r="T19"/>
  <c r="T18"/>
  <c r="T16"/>
  <c r="T15"/>
  <c r="T14"/>
  <c r="T13"/>
  <c r="T12"/>
  <c r="S39"/>
  <c r="S38"/>
  <c r="S37"/>
  <c r="S36"/>
  <c r="S34"/>
  <c r="S33"/>
  <c r="S32"/>
  <c r="S31"/>
  <c r="S30"/>
  <c r="S28"/>
  <c r="S27"/>
  <c r="S26"/>
  <c r="S25"/>
  <c r="S24"/>
  <c r="S22"/>
  <c r="S21"/>
  <c r="S20"/>
  <c r="S19"/>
  <c r="S18"/>
  <c r="S16"/>
  <c r="S15"/>
  <c r="S14"/>
  <c r="S13"/>
  <c r="S12"/>
  <c r="R39"/>
  <c r="R38"/>
  <c r="R37"/>
  <c r="R36"/>
  <c r="R34"/>
  <c r="R33"/>
  <c r="R32"/>
  <c r="R31"/>
  <c r="R30"/>
  <c r="R28"/>
  <c r="R27"/>
  <c r="R26"/>
  <c r="R25"/>
  <c r="R24"/>
  <c r="R22"/>
  <c r="R21"/>
  <c r="R20"/>
  <c r="R19"/>
  <c r="R18"/>
  <c r="R16"/>
  <c r="R15"/>
  <c r="R14"/>
  <c r="R13"/>
  <c r="R12"/>
  <c r="Q39"/>
  <c r="Q38"/>
  <c r="Q37"/>
  <c r="Q36"/>
  <c r="Q34"/>
  <c r="Q33"/>
  <c r="Q32"/>
  <c r="Q31"/>
  <c r="Q30"/>
  <c r="Q28"/>
  <c r="Q27"/>
  <c r="Q26"/>
  <c r="Q25"/>
  <c r="Q24"/>
  <c r="Q22"/>
  <c r="Q21"/>
  <c r="Q20"/>
  <c r="Q19"/>
  <c r="Q18"/>
  <c r="Q16"/>
  <c r="Q15"/>
  <c r="Q14"/>
  <c r="Q13"/>
  <c r="Q12"/>
  <c r="P39"/>
  <c r="P38"/>
  <c r="P37"/>
  <c r="P36"/>
  <c r="P34"/>
  <c r="P33"/>
  <c r="P32"/>
  <c r="P31"/>
  <c r="P30"/>
  <c r="P28"/>
  <c r="P27"/>
  <c r="P26"/>
  <c r="P25"/>
  <c r="P24"/>
  <c r="P22"/>
  <c r="P21"/>
  <c r="P20"/>
  <c r="P19"/>
  <c r="P18"/>
  <c r="P16"/>
  <c r="P15"/>
  <c r="P14"/>
  <c r="P13"/>
  <c r="P12"/>
  <c r="O39"/>
  <c r="O38"/>
  <c r="O37"/>
  <c r="O36"/>
  <c r="O34"/>
  <c r="O33"/>
  <c r="O32"/>
  <c r="O31"/>
  <c r="O30"/>
  <c r="O28"/>
  <c r="O27"/>
  <c r="O26"/>
  <c r="O25"/>
  <c r="O24"/>
  <c r="O22"/>
  <c r="O21"/>
  <c r="O20"/>
  <c r="O19"/>
  <c r="O18"/>
  <c r="O16"/>
  <c r="O15"/>
  <c r="O14"/>
  <c r="O13"/>
  <c r="O12"/>
  <c r="N39"/>
  <c r="N38"/>
  <c r="N37"/>
  <c r="N36"/>
  <c r="N34"/>
  <c r="N33"/>
  <c r="N32"/>
  <c r="N31"/>
  <c r="N30"/>
  <c r="N28"/>
  <c r="N27"/>
  <c r="N26"/>
  <c r="N25"/>
  <c r="N24"/>
  <c r="N22"/>
  <c r="N21"/>
  <c r="N20"/>
  <c r="N19"/>
  <c r="N18"/>
  <c r="N16"/>
  <c r="N15"/>
  <c r="N14"/>
  <c r="N13"/>
  <c r="N12"/>
  <c r="K39"/>
  <c r="K38"/>
  <c r="K37"/>
  <c r="K36"/>
  <c r="K34"/>
  <c r="K33"/>
  <c r="K32"/>
  <c r="K31"/>
  <c r="K30"/>
  <c r="K28"/>
  <c r="K27"/>
  <c r="K26"/>
  <c r="K25"/>
  <c r="K24"/>
  <c r="K22"/>
  <c r="K21"/>
  <c r="K20"/>
  <c r="K19"/>
  <c r="K18"/>
  <c r="K16"/>
  <c r="K15"/>
  <c r="K14"/>
  <c r="K13"/>
  <c r="K12"/>
  <c r="J39"/>
  <c r="J38"/>
  <c r="J37"/>
  <c r="J36"/>
  <c r="J34"/>
  <c r="J33"/>
  <c r="J32"/>
  <c r="J31"/>
  <c r="J30"/>
  <c r="J28"/>
  <c r="J27"/>
  <c r="J26"/>
  <c r="J25"/>
  <c r="J24"/>
  <c r="J22"/>
  <c r="J21"/>
  <c r="J20"/>
  <c r="J19"/>
  <c r="J18"/>
  <c r="J16"/>
  <c r="J15"/>
  <c r="J14"/>
  <c r="J13"/>
  <c r="J12"/>
  <c r="I39"/>
  <c r="I38"/>
  <c r="I37"/>
  <c r="I36"/>
  <c r="I34"/>
  <c r="I33"/>
  <c r="I32"/>
  <c r="I31"/>
  <c r="I30"/>
  <c r="I28"/>
  <c r="I27"/>
  <c r="I26"/>
  <c r="I25"/>
  <c r="I24"/>
  <c r="I22"/>
  <c r="I21"/>
  <c r="I20"/>
  <c r="I19"/>
  <c r="I18"/>
  <c r="I16"/>
  <c r="I15"/>
  <c r="I14"/>
  <c r="I13"/>
  <c r="I12"/>
  <c r="H39"/>
  <c r="H38"/>
  <c r="H37"/>
  <c r="H36"/>
  <c r="H34"/>
  <c r="H33"/>
  <c r="H32"/>
  <c r="H31"/>
  <c r="H30"/>
  <c r="H28"/>
  <c r="H27"/>
  <c r="H26"/>
  <c r="H25"/>
  <c r="H24"/>
  <c r="H22"/>
  <c r="H21"/>
  <c r="H20"/>
  <c r="H19"/>
  <c r="H18"/>
  <c r="H16"/>
  <c r="H15"/>
  <c r="H14"/>
  <c r="H13"/>
  <c r="H12"/>
  <c r="G39"/>
  <c r="G38"/>
  <c r="G37"/>
  <c r="G36"/>
  <c r="G34"/>
  <c r="G33"/>
  <c r="G32"/>
  <c r="G31"/>
  <c r="G30"/>
  <c r="G28"/>
  <c r="G27"/>
  <c r="G26"/>
  <c r="G25"/>
  <c r="G24"/>
  <c r="G22"/>
  <c r="G21"/>
  <c r="G20"/>
  <c r="G19"/>
  <c r="G18"/>
  <c r="G16"/>
  <c r="G15"/>
  <c r="G14"/>
  <c r="G13"/>
  <c r="G12"/>
  <c r="F39"/>
  <c r="F38"/>
  <c r="F37"/>
  <c r="F36"/>
  <c r="F34"/>
  <c r="F33"/>
  <c r="F32"/>
  <c r="F31"/>
  <c r="F30"/>
  <c r="F28"/>
  <c r="F27"/>
  <c r="F26"/>
  <c r="F25"/>
  <c r="F24"/>
  <c r="F22"/>
  <c r="F21"/>
  <c r="F20"/>
  <c r="F19"/>
  <c r="F18"/>
  <c r="F16"/>
  <c r="F15"/>
  <c r="F14"/>
  <c r="F13"/>
  <c r="F12"/>
  <c r="E39"/>
  <c r="E38"/>
  <c r="E37"/>
  <c r="E36"/>
  <c r="E34"/>
  <c r="E33"/>
  <c r="E32"/>
  <c r="E31"/>
  <c r="E30"/>
  <c r="E28"/>
  <c r="E27"/>
  <c r="E26"/>
  <c r="E25"/>
  <c r="E24"/>
  <c r="E22"/>
  <c r="E21"/>
  <c r="E20"/>
  <c r="E19"/>
  <c r="E18"/>
  <c r="E16"/>
  <c r="E15"/>
  <c r="E14"/>
  <c r="E13"/>
  <c r="E12"/>
  <c r="D39"/>
  <c r="D38"/>
  <c r="D37"/>
  <c r="D36"/>
  <c r="D34"/>
  <c r="D33"/>
  <c r="D32"/>
  <c r="D31"/>
  <c r="D30"/>
  <c r="D28"/>
  <c r="D27"/>
  <c r="D26"/>
  <c r="D25"/>
  <c r="D24"/>
  <c r="D22"/>
  <c r="D21"/>
  <c r="D20"/>
  <c r="D19"/>
  <c r="D18"/>
  <c r="D16"/>
  <c r="D15"/>
  <c r="D14"/>
  <c r="D13"/>
  <c r="D12"/>
  <c r="AC23" i="17" l="1"/>
  <c r="AC24"/>
  <c r="AC25"/>
  <c r="AC26"/>
  <c r="AC27"/>
  <c r="AA13" i="19" l="1"/>
  <c r="K34" i="12" l="1"/>
  <c r="K33"/>
  <c r="K32"/>
  <c r="K31"/>
  <c r="AA39" i="19" l="1"/>
  <c r="AA38"/>
  <c r="AA37"/>
  <c r="AA36"/>
  <c r="AA34"/>
  <c r="AA33"/>
  <c r="AA32"/>
  <c r="AA31"/>
  <c r="AA30"/>
  <c r="AA28"/>
  <c r="AA27"/>
  <c r="AA26"/>
  <c r="AA25"/>
  <c r="AA24"/>
  <c r="AA22"/>
  <c r="AA21"/>
  <c r="AA20"/>
  <c r="AA19"/>
  <c r="AA18"/>
  <c r="AA16"/>
  <c r="AA15"/>
  <c r="AA14"/>
  <c r="AA12"/>
  <c r="C12"/>
  <c r="B12" s="1"/>
  <c r="C14"/>
  <c r="B14" s="1"/>
  <c r="C15"/>
  <c r="B15" s="1"/>
  <c r="C16"/>
  <c r="B16" s="1"/>
  <c r="C18"/>
  <c r="B18" s="1"/>
  <c r="C19"/>
  <c r="B19" s="1"/>
  <c r="C20"/>
  <c r="B20" s="1"/>
  <c r="C21"/>
  <c r="B21" s="1"/>
  <c r="C22"/>
  <c r="B22" s="1"/>
  <c r="C24"/>
  <c r="B24" s="1"/>
  <c r="C25"/>
  <c r="B25" s="1"/>
  <c r="C26"/>
  <c r="B26" s="1"/>
  <c r="C27"/>
  <c r="B27" s="1"/>
  <c r="C28"/>
  <c r="B28" s="1"/>
  <c r="C30"/>
  <c r="B30" s="1"/>
  <c r="C31"/>
  <c r="B31" s="1"/>
  <c r="C32"/>
  <c r="B32" s="1"/>
  <c r="C33"/>
  <c r="B33" s="1"/>
  <c r="C34"/>
  <c r="B34" s="1"/>
  <c r="C36"/>
  <c r="B36" s="1"/>
  <c r="C37"/>
  <c r="B37" s="1"/>
  <c r="C38"/>
  <c r="B38" s="1"/>
  <c r="C39"/>
  <c r="B39" s="1"/>
  <c r="I10" l="1"/>
  <c r="E10"/>
  <c r="K10"/>
  <c r="V10" l="1"/>
  <c r="T10"/>
  <c r="R10"/>
  <c r="P10"/>
  <c r="N10"/>
  <c r="U10"/>
  <c r="Q10"/>
  <c r="O10"/>
  <c r="F10"/>
  <c r="H10"/>
  <c r="J10"/>
  <c r="S10" l="1"/>
  <c r="Y12" l="1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AC10"/>
  <c r="AB10"/>
  <c r="AA10"/>
  <c r="H39" i="12"/>
  <c r="E39" i="5"/>
  <c r="K39"/>
  <c r="Q39"/>
  <c r="T39" i="12"/>
  <c r="W39" i="5"/>
  <c r="AC39"/>
  <c r="AI39"/>
  <c r="H38"/>
  <c r="E38"/>
  <c r="T38"/>
  <c r="K37"/>
  <c r="N37" i="12"/>
  <c r="Q37" i="5"/>
  <c r="W37"/>
  <c r="AC37"/>
  <c r="AI37"/>
  <c r="H36" i="12"/>
  <c r="K36"/>
  <c r="N36" i="5"/>
  <c r="Q36" i="12"/>
  <c r="W36"/>
  <c r="AC36"/>
  <c r="AI36"/>
  <c r="E34"/>
  <c r="T34"/>
  <c r="W34" i="5"/>
  <c r="H33"/>
  <c r="E33"/>
  <c r="K33"/>
  <c r="Q33" i="12"/>
  <c r="W33"/>
  <c r="AC33"/>
  <c r="AI33"/>
  <c r="K32" i="5"/>
  <c r="N32"/>
  <c r="Q32"/>
  <c r="T32"/>
  <c r="W32"/>
  <c r="AC32"/>
  <c r="AI32"/>
  <c r="K31"/>
  <c r="T31"/>
  <c r="E30"/>
  <c r="K30"/>
  <c r="N30"/>
  <c r="Q30"/>
  <c r="T30"/>
  <c r="W30"/>
  <c r="Z30"/>
  <c r="AC30"/>
  <c r="AF30"/>
  <c r="AI30"/>
  <c r="E28"/>
  <c r="K28" i="12"/>
  <c r="Q28"/>
  <c r="W28"/>
  <c r="AC28"/>
  <c r="AI28"/>
  <c r="K27" i="5"/>
  <c r="N27"/>
  <c r="Q27"/>
  <c r="T27"/>
  <c r="W27" i="12"/>
  <c r="Z27" i="5"/>
  <c r="AC27"/>
  <c r="AF27"/>
  <c r="AI27"/>
  <c r="H26"/>
  <c r="N26"/>
  <c r="Q26" i="12"/>
  <c r="T26" i="5"/>
  <c r="Z26"/>
  <c r="AC26" i="12"/>
  <c r="AF26" i="5"/>
  <c r="H25" i="12"/>
  <c r="E25"/>
  <c r="K25" i="5"/>
  <c r="Q25"/>
  <c r="T25"/>
  <c r="W25"/>
  <c r="AC25"/>
  <c r="AI25"/>
  <c r="H24"/>
  <c r="K24" i="12"/>
  <c r="N24" i="5"/>
  <c r="T24"/>
  <c r="W24" i="12"/>
  <c r="Z24" i="5"/>
  <c r="AF24"/>
  <c r="AI24" i="12"/>
  <c r="H22"/>
  <c r="K22" i="5"/>
  <c r="N22"/>
  <c r="Q22"/>
  <c r="T22" i="12"/>
  <c r="W22" i="5"/>
  <c r="AC22"/>
  <c r="AI22"/>
  <c r="H21"/>
  <c r="E21"/>
  <c r="E20" i="12"/>
  <c r="K20" i="5"/>
  <c r="N20"/>
  <c r="Q20"/>
  <c r="T20"/>
  <c r="W20"/>
  <c r="Z20"/>
  <c r="AC20"/>
  <c r="AF20"/>
  <c r="AI20"/>
  <c r="N19"/>
  <c r="Q19" i="12"/>
  <c r="T19" i="5"/>
  <c r="Z19"/>
  <c r="AC19" i="12"/>
  <c r="AF19" i="5"/>
  <c r="E18" i="12"/>
  <c r="K18" i="5"/>
  <c r="Q18"/>
  <c r="T18" i="12"/>
  <c r="W18" i="5"/>
  <c r="AC18"/>
  <c r="AI18"/>
  <c r="E16"/>
  <c r="T16"/>
  <c r="H15" i="12"/>
  <c r="K15" i="5"/>
  <c r="N15" i="12"/>
  <c r="Q15" i="5"/>
  <c r="T15"/>
  <c r="W15"/>
  <c r="AC15"/>
  <c r="AI15"/>
  <c r="H14"/>
  <c r="N14"/>
  <c r="Q14" i="12"/>
  <c r="T14" i="5"/>
  <c r="Z14"/>
  <c r="AC14" i="12"/>
  <c r="AF14" i="5"/>
  <c r="N14" i="16" s="1"/>
  <c r="E13" i="12"/>
  <c r="K13" i="5"/>
  <c r="Q13"/>
  <c r="T13" i="12"/>
  <c r="W13" i="5"/>
  <c r="AC13"/>
  <c r="AI13"/>
  <c r="H12"/>
  <c r="K12"/>
  <c r="N12"/>
  <c r="T12"/>
  <c r="W12"/>
  <c r="Z12"/>
  <c r="AC12"/>
  <c r="AF12"/>
  <c r="AI12"/>
  <c r="G39" i="10"/>
  <c r="AL37" i="5"/>
  <c r="G36" i="10"/>
  <c r="G30"/>
  <c r="G28"/>
  <c r="G25"/>
  <c r="G22"/>
  <c r="G20"/>
  <c r="G15"/>
  <c r="Z9" i="17"/>
  <c r="Y9"/>
  <c r="X9"/>
  <c r="AF9"/>
  <c r="AE9"/>
  <c r="AD9"/>
  <c r="AK9"/>
  <c r="AJ9"/>
  <c r="AI9"/>
  <c r="W38"/>
  <c r="W37"/>
  <c r="W36"/>
  <c r="W35"/>
  <c r="W33"/>
  <c r="W32"/>
  <c r="W31"/>
  <c r="W30"/>
  <c r="W29"/>
  <c r="W27"/>
  <c r="W26"/>
  <c r="W25"/>
  <c r="W24"/>
  <c r="W23"/>
  <c r="W21"/>
  <c r="W20"/>
  <c r="W19"/>
  <c r="W18"/>
  <c r="W17"/>
  <c r="W15"/>
  <c r="W14"/>
  <c r="W13"/>
  <c r="W12"/>
  <c r="W11"/>
  <c r="AC38"/>
  <c r="AC37"/>
  <c r="AC36"/>
  <c r="AC35"/>
  <c r="AC33"/>
  <c r="AC32"/>
  <c r="AC31"/>
  <c r="AC30"/>
  <c r="AC29"/>
  <c r="AC21"/>
  <c r="AC20"/>
  <c r="AC19"/>
  <c r="AC18"/>
  <c r="AC17"/>
  <c r="AC15"/>
  <c r="AC14"/>
  <c r="AC13"/>
  <c r="AC12"/>
  <c r="AC11"/>
  <c r="U38"/>
  <c r="U37"/>
  <c r="U36"/>
  <c r="U35"/>
  <c r="U33"/>
  <c r="U32"/>
  <c r="U31"/>
  <c r="U30"/>
  <c r="U29"/>
  <c r="U27"/>
  <c r="U26"/>
  <c r="U25"/>
  <c r="U24"/>
  <c r="U23"/>
  <c r="U21"/>
  <c r="U20"/>
  <c r="U19"/>
  <c r="U18"/>
  <c r="U17"/>
  <c r="U15"/>
  <c r="U14"/>
  <c r="U13"/>
  <c r="U12"/>
  <c r="U11"/>
  <c r="T38"/>
  <c r="T37"/>
  <c r="T36"/>
  <c r="P36" s="1"/>
  <c r="L36" s="1"/>
  <c r="T35"/>
  <c r="T33"/>
  <c r="T32"/>
  <c r="T31"/>
  <c r="P31" s="1"/>
  <c r="L31" s="1"/>
  <c r="T30"/>
  <c r="T29"/>
  <c r="P29" s="1"/>
  <c r="L29" s="1"/>
  <c r="T27"/>
  <c r="T26"/>
  <c r="P26" s="1"/>
  <c r="L26" s="1"/>
  <c r="T25"/>
  <c r="T24"/>
  <c r="P24" s="1"/>
  <c r="L24" s="1"/>
  <c r="T23"/>
  <c r="T21"/>
  <c r="P21" s="1"/>
  <c r="L21" s="1"/>
  <c r="T20"/>
  <c r="T19"/>
  <c r="P19" s="1"/>
  <c r="L19" s="1"/>
  <c r="T18"/>
  <c r="T17"/>
  <c r="P17" s="1"/>
  <c r="L17" s="1"/>
  <c r="T15"/>
  <c r="T14"/>
  <c r="T13"/>
  <c r="T12"/>
  <c r="P12" s="1"/>
  <c r="L12" s="1"/>
  <c r="T11"/>
  <c r="S38"/>
  <c r="R38" s="1"/>
  <c r="N38" s="1"/>
  <c r="D38" s="1"/>
  <c r="S37"/>
  <c r="S36"/>
  <c r="O36" s="1"/>
  <c r="H36" s="1"/>
  <c r="S35"/>
  <c r="S33"/>
  <c r="R33" s="1"/>
  <c r="N33" s="1"/>
  <c r="D33" s="1"/>
  <c r="S32"/>
  <c r="S31"/>
  <c r="R31" s="1"/>
  <c r="N31" s="1"/>
  <c r="D31" s="1"/>
  <c r="S30"/>
  <c r="S29"/>
  <c r="R29" s="1"/>
  <c r="N29" s="1"/>
  <c r="D29" s="1"/>
  <c r="S27"/>
  <c r="S26"/>
  <c r="R26" s="1"/>
  <c r="N26" s="1"/>
  <c r="D26" s="1"/>
  <c r="S25"/>
  <c r="S24"/>
  <c r="R24" s="1"/>
  <c r="N24" s="1"/>
  <c r="D24" s="1"/>
  <c r="S23"/>
  <c r="S21"/>
  <c r="O21" s="1"/>
  <c r="H21" s="1"/>
  <c r="S20"/>
  <c r="S19"/>
  <c r="R19" s="1"/>
  <c r="N19" s="1"/>
  <c r="D19" s="1"/>
  <c r="S18"/>
  <c r="S17"/>
  <c r="R17" s="1"/>
  <c r="N17" s="1"/>
  <c r="D17" s="1"/>
  <c r="S15"/>
  <c r="S14"/>
  <c r="R14" s="1"/>
  <c r="N14" s="1"/>
  <c r="D14" s="1"/>
  <c r="S13"/>
  <c r="S12"/>
  <c r="O12" s="1"/>
  <c r="H12" s="1"/>
  <c r="S11"/>
  <c r="O11" s="1"/>
  <c r="H11" s="1"/>
  <c r="AH38"/>
  <c r="AH37"/>
  <c r="AH36"/>
  <c r="AH35"/>
  <c r="AH33"/>
  <c r="AH32"/>
  <c r="AH31"/>
  <c r="AH30"/>
  <c r="AH29"/>
  <c r="AH27"/>
  <c r="AH26"/>
  <c r="AH25"/>
  <c r="AH24"/>
  <c r="AH23"/>
  <c r="AH21"/>
  <c r="AH20"/>
  <c r="AH19"/>
  <c r="AH18"/>
  <c r="AH17"/>
  <c r="AH15"/>
  <c r="AH14"/>
  <c r="AH13"/>
  <c r="AH12"/>
  <c r="AH11"/>
  <c r="AH9"/>
  <c r="P11"/>
  <c r="P14"/>
  <c r="L14" s="1"/>
  <c r="P33"/>
  <c r="L33" s="1"/>
  <c r="P38"/>
  <c r="L38" s="1"/>
  <c r="O13"/>
  <c r="O15"/>
  <c r="H15" s="1"/>
  <c r="O18"/>
  <c r="O20"/>
  <c r="H20" s="1"/>
  <c r="O23"/>
  <c r="H23" s="1"/>
  <c r="O25"/>
  <c r="H25" s="1"/>
  <c r="O26"/>
  <c r="H26" s="1"/>
  <c r="O27"/>
  <c r="O29"/>
  <c r="H29" s="1"/>
  <c r="O30"/>
  <c r="H30" s="1"/>
  <c r="O31"/>
  <c r="H31" s="1"/>
  <c r="O32"/>
  <c r="O33"/>
  <c r="H33" s="1"/>
  <c r="O35"/>
  <c r="H35" s="1"/>
  <c r="O37"/>
  <c r="O38"/>
  <c r="H38" s="1"/>
  <c r="R11"/>
  <c r="N11" s="1"/>
  <c r="D11" s="1"/>
  <c r="R12"/>
  <c r="N12" s="1"/>
  <c r="D12" s="1"/>
  <c r="R36"/>
  <c r="N36" s="1"/>
  <c r="D36" s="1"/>
  <c r="L11"/>
  <c r="H37"/>
  <c r="H32"/>
  <c r="H27"/>
  <c r="H18"/>
  <c r="H13"/>
  <c r="C9" i="20"/>
  <c r="G24" i="10"/>
  <c r="G37"/>
  <c r="G27"/>
  <c r="G21"/>
  <c r="G19"/>
  <c r="G16"/>
  <c r="G14"/>
  <c r="G12"/>
  <c r="E24" i="5"/>
  <c r="K24"/>
  <c r="AI24"/>
  <c r="N18"/>
  <c r="Z18"/>
  <c r="AF18"/>
  <c r="E20"/>
  <c r="K28"/>
  <c r="N28"/>
  <c r="Q28"/>
  <c r="Z28"/>
  <c r="AC28"/>
  <c r="AF28"/>
  <c r="AI28"/>
  <c r="E27"/>
  <c r="N33"/>
  <c r="Q33"/>
  <c r="W33"/>
  <c r="Z33"/>
  <c r="AC33"/>
  <c r="AF33"/>
  <c r="AI33"/>
  <c r="H16"/>
  <c r="N16"/>
  <c r="Z16"/>
  <c r="AF16"/>
  <c r="E19"/>
  <c r="Q19"/>
  <c r="H25"/>
  <c r="N25"/>
  <c r="Z25"/>
  <c r="AF25"/>
  <c r="E14"/>
  <c r="Q14"/>
  <c r="N21"/>
  <c r="Z21"/>
  <c r="AF21"/>
  <c r="E12"/>
  <c r="Q12"/>
  <c r="Z22"/>
  <c r="AF22"/>
  <c r="E26"/>
  <c r="Q26"/>
  <c r="E32"/>
  <c r="Z32"/>
  <c r="AF32"/>
  <c r="E36"/>
  <c r="T36"/>
  <c r="Z36"/>
  <c r="AF36"/>
  <c r="N38"/>
  <c r="Z38"/>
  <c r="AF38"/>
  <c r="E31"/>
  <c r="H31"/>
  <c r="N31"/>
  <c r="Z31"/>
  <c r="AF31"/>
  <c r="E37"/>
  <c r="N37"/>
  <c r="Z37"/>
  <c r="AF37"/>
  <c r="E13"/>
  <c r="N13"/>
  <c r="T13"/>
  <c r="Z13"/>
  <c r="AF13"/>
  <c r="H39"/>
  <c r="N39"/>
  <c r="Z39"/>
  <c r="AF39"/>
  <c r="E15"/>
  <c r="N15"/>
  <c r="Z15"/>
  <c r="AF15"/>
  <c r="AL15"/>
  <c r="E34"/>
  <c r="N34"/>
  <c r="Q34"/>
  <c r="Z34"/>
  <c r="AC34"/>
  <c r="AF34"/>
  <c r="AI34"/>
  <c r="E9" i="20"/>
  <c r="AL37" i="12"/>
  <c r="AL22"/>
  <c r="AL15"/>
  <c r="AI39"/>
  <c r="AI34"/>
  <c r="AI30"/>
  <c r="AI20"/>
  <c r="AI12"/>
  <c r="AF39"/>
  <c r="AF38"/>
  <c r="AF37"/>
  <c r="AF36"/>
  <c r="AF34"/>
  <c r="AF33"/>
  <c r="AF32"/>
  <c r="AF31"/>
  <c r="AF30"/>
  <c r="AF28"/>
  <c r="AF27"/>
  <c r="AF26"/>
  <c r="AF25"/>
  <c r="AF24"/>
  <c r="AF22"/>
  <c r="AF21"/>
  <c r="AF20"/>
  <c r="AF19"/>
  <c r="AF18"/>
  <c r="AF16"/>
  <c r="AF15"/>
  <c r="AF14"/>
  <c r="AF13"/>
  <c r="AF12"/>
  <c r="AC39"/>
  <c r="AC34"/>
  <c r="AC30"/>
  <c r="AC25"/>
  <c r="AC20"/>
  <c r="AC15"/>
  <c r="AC12"/>
  <c r="Z39"/>
  <c r="Z38"/>
  <c r="Z37"/>
  <c r="Z36"/>
  <c r="Z34"/>
  <c r="Z33"/>
  <c r="Z32"/>
  <c r="Z31"/>
  <c r="Z30"/>
  <c r="Z28"/>
  <c r="Z27"/>
  <c r="Z26"/>
  <c r="Z25"/>
  <c r="Z24"/>
  <c r="Z22"/>
  <c r="Z21"/>
  <c r="Z20"/>
  <c r="Z19"/>
  <c r="Z18"/>
  <c r="Z16"/>
  <c r="Z15"/>
  <c r="Z14"/>
  <c r="Z13"/>
  <c r="Z12"/>
  <c r="W34"/>
  <c r="W25"/>
  <c r="W15"/>
  <c r="T36"/>
  <c r="T26"/>
  <c r="T21"/>
  <c r="T16"/>
  <c r="Q39"/>
  <c r="Q34"/>
  <c r="Q30"/>
  <c r="Q25"/>
  <c r="Q20"/>
  <c r="Q12"/>
  <c r="N39"/>
  <c r="N38"/>
  <c r="N36"/>
  <c r="N34"/>
  <c r="N33"/>
  <c r="N31"/>
  <c r="N30"/>
  <c r="N28"/>
  <c r="N26"/>
  <c r="N25"/>
  <c r="N24"/>
  <c r="N21"/>
  <c r="N20"/>
  <c r="N19"/>
  <c r="N18"/>
  <c r="N16"/>
  <c r="N14"/>
  <c r="N13"/>
  <c r="N12"/>
  <c r="K30"/>
  <c r="K20"/>
  <c r="K12"/>
  <c r="H31"/>
  <c r="H21"/>
  <c r="H16"/>
  <c r="H12"/>
  <c r="E38"/>
  <c r="E37"/>
  <c r="E36"/>
  <c r="E33"/>
  <c r="E32"/>
  <c r="E31"/>
  <c r="E28"/>
  <c r="E27"/>
  <c r="E26"/>
  <c r="E24"/>
  <c r="E22"/>
  <c r="E21"/>
  <c r="E19"/>
  <c r="E16"/>
  <c r="E15"/>
  <c r="E14"/>
  <c r="E12"/>
  <c r="AG20"/>
  <c r="Y15" i="15"/>
  <c r="Y27"/>
  <c r="Y25"/>
  <c r="Y16"/>
  <c r="Y14"/>
  <c r="W15"/>
  <c r="W13"/>
  <c r="S39"/>
  <c r="M39" i="16" s="1"/>
  <c r="S37" i="15"/>
  <c r="S16"/>
  <c r="S14"/>
  <c r="O28"/>
  <c r="O26"/>
  <c r="O24"/>
  <c r="M21"/>
  <c r="M19"/>
  <c r="K38"/>
  <c r="K36"/>
  <c r="K21"/>
  <c r="K19"/>
  <c r="K15"/>
  <c r="K13"/>
  <c r="G39"/>
  <c r="G37"/>
  <c r="U25"/>
  <c r="Y39"/>
  <c r="Y38"/>
  <c r="Y37"/>
  <c r="Y36"/>
  <c r="Y34"/>
  <c r="Y33"/>
  <c r="Y31"/>
  <c r="Y30"/>
  <c r="Y28"/>
  <c r="Y26"/>
  <c r="Y24"/>
  <c r="Y21"/>
  <c r="Y20"/>
  <c r="Y19"/>
  <c r="Y18"/>
  <c r="Y13"/>
  <c r="Y12"/>
  <c r="W39"/>
  <c r="W38"/>
  <c r="W37"/>
  <c r="W36"/>
  <c r="W34"/>
  <c r="W33"/>
  <c r="O33" i="16" s="1"/>
  <c r="W32" i="15"/>
  <c r="W31"/>
  <c r="W30"/>
  <c r="W28"/>
  <c r="O28" i="16" s="1"/>
  <c r="W27" i="15"/>
  <c r="W26"/>
  <c r="W25"/>
  <c r="W24"/>
  <c r="W22"/>
  <c r="W21"/>
  <c r="W20"/>
  <c r="W19"/>
  <c r="W18"/>
  <c r="W16"/>
  <c r="W14"/>
  <c r="W12"/>
  <c r="U39"/>
  <c r="U38"/>
  <c r="U37"/>
  <c r="U36"/>
  <c r="N36" i="16" s="1"/>
  <c r="U34" i="15"/>
  <c r="U33"/>
  <c r="U32"/>
  <c r="U31"/>
  <c r="N31" i="16" s="1"/>
  <c r="U30" i="15"/>
  <c r="U28"/>
  <c r="U27"/>
  <c r="N27" i="16" s="1"/>
  <c r="U26" i="15"/>
  <c r="U24"/>
  <c r="U22"/>
  <c r="U21"/>
  <c r="U20"/>
  <c r="U19"/>
  <c r="N19" i="16" s="1"/>
  <c r="U18" i="15"/>
  <c r="N18" i="16" s="1"/>
  <c r="U16" i="15"/>
  <c r="U15"/>
  <c r="U14"/>
  <c r="U13"/>
  <c r="S38"/>
  <c r="S36"/>
  <c r="S34"/>
  <c r="S33"/>
  <c r="S32"/>
  <c r="S31"/>
  <c r="S30"/>
  <c r="S28"/>
  <c r="S27"/>
  <c r="S26"/>
  <c r="S25"/>
  <c r="S24"/>
  <c r="S22"/>
  <c r="S21"/>
  <c r="S20"/>
  <c r="S19"/>
  <c r="S18"/>
  <c r="S15"/>
  <c r="S13"/>
  <c r="S12"/>
  <c r="Q39"/>
  <c r="Q38"/>
  <c r="L38" i="16" s="1"/>
  <c r="Q37" i="15"/>
  <c r="Q36"/>
  <c r="Q34"/>
  <c r="Q33"/>
  <c r="Q32"/>
  <c r="Q31"/>
  <c r="Q30"/>
  <c r="Q28"/>
  <c r="Q27"/>
  <c r="L27" i="16" s="1"/>
  <c r="Q26" i="15"/>
  <c r="Q25"/>
  <c r="Q24"/>
  <c r="Q22"/>
  <c r="Q21"/>
  <c r="L21" i="16" s="1"/>
  <c r="Q20" i="15"/>
  <c r="Q19"/>
  <c r="L19" i="16" s="1"/>
  <c r="Q18" i="15"/>
  <c r="Q16"/>
  <c r="Q15"/>
  <c r="Q14"/>
  <c r="Q13"/>
  <c r="Q12"/>
  <c r="O39"/>
  <c r="O38"/>
  <c r="O37"/>
  <c r="O36"/>
  <c r="O34"/>
  <c r="O33"/>
  <c r="K33" i="16" s="1"/>
  <c r="O32" i="15"/>
  <c r="O31"/>
  <c r="O30"/>
  <c r="O27"/>
  <c r="O25"/>
  <c r="O22"/>
  <c r="O21"/>
  <c r="O20"/>
  <c r="O19"/>
  <c r="O18"/>
  <c r="O16"/>
  <c r="O15"/>
  <c r="O14"/>
  <c r="O13"/>
  <c r="O12"/>
  <c r="M39"/>
  <c r="M38"/>
  <c r="M37"/>
  <c r="M36"/>
  <c r="M34"/>
  <c r="M33"/>
  <c r="M32"/>
  <c r="M31"/>
  <c r="M30"/>
  <c r="M28"/>
  <c r="M27"/>
  <c r="M26"/>
  <c r="M25"/>
  <c r="M24"/>
  <c r="M22"/>
  <c r="M20"/>
  <c r="M18"/>
  <c r="M16"/>
  <c r="M15"/>
  <c r="M14"/>
  <c r="M13"/>
  <c r="M12"/>
  <c r="K39"/>
  <c r="H39" i="16" s="1"/>
  <c r="K37" i="15"/>
  <c r="K34"/>
  <c r="K33"/>
  <c r="K32"/>
  <c r="K31"/>
  <c r="K30"/>
  <c r="H30" i="16" s="1"/>
  <c r="K28" i="15"/>
  <c r="K27"/>
  <c r="K26"/>
  <c r="K25"/>
  <c r="K24"/>
  <c r="K22"/>
  <c r="K20"/>
  <c r="K18"/>
  <c r="K16"/>
  <c r="K14"/>
  <c r="K12"/>
  <c r="I39"/>
  <c r="I38"/>
  <c r="I37"/>
  <c r="F37" i="16" s="1"/>
  <c r="I36" i="15"/>
  <c r="I34"/>
  <c r="F34" i="16" s="1"/>
  <c r="I33" i="15"/>
  <c r="I32"/>
  <c r="I31"/>
  <c r="I30"/>
  <c r="I28"/>
  <c r="I27"/>
  <c r="F27" i="16" s="1"/>
  <c r="I26" i="15"/>
  <c r="I25"/>
  <c r="F25" i="16" s="1"/>
  <c r="I24" i="15"/>
  <c r="I22"/>
  <c r="I21"/>
  <c r="I20"/>
  <c r="I19"/>
  <c r="I18"/>
  <c r="F18" i="16" s="1"/>
  <c r="I16" i="15"/>
  <c r="I15"/>
  <c r="I14"/>
  <c r="I13"/>
  <c r="F13" i="16" s="1"/>
  <c r="I12" i="15"/>
  <c r="G38"/>
  <c r="G36"/>
  <c r="G34"/>
  <c r="G33"/>
  <c r="G32"/>
  <c r="G31"/>
  <c r="G30"/>
  <c r="G28"/>
  <c r="G27"/>
  <c r="G26"/>
  <c r="G25"/>
  <c r="G24"/>
  <c r="G22"/>
  <c r="G21"/>
  <c r="G20"/>
  <c r="G19"/>
  <c r="G18"/>
  <c r="G16"/>
  <c r="G15"/>
  <c r="G14"/>
  <c r="G13"/>
  <c r="G12"/>
  <c r="E39"/>
  <c r="E38"/>
  <c r="E37"/>
  <c r="E36"/>
  <c r="E34"/>
  <c r="E33"/>
  <c r="E32"/>
  <c r="E30"/>
  <c r="E28"/>
  <c r="E27"/>
  <c r="C27"/>
  <c r="E26"/>
  <c r="E25"/>
  <c r="C25"/>
  <c r="E24"/>
  <c r="D24" i="16" s="1"/>
  <c r="E22" i="15"/>
  <c r="E21"/>
  <c r="E20"/>
  <c r="E19"/>
  <c r="E18"/>
  <c r="C18"/>
  <c r="E16"/>
  <c r="E15"/>
  <c r="E14"/>
  <c r="E12"/>
  <c r="C39"/>
  <c r="C38"/>
  <c r="C37"/>
  <c r="C36"/>
  <c r="C34"/>
  <c r="C33"/>
  <c r="C32"/>
  <c r="C31"/>
  <c r="C30"/>
  <c r="C28"/>
  <c r="C26"/>
  <c r="C24"/>
  <c r="C22"/>
  <c r="C21"/>
  <c r="C21" i="16" s="1"/>
  <c r="C20" i="15"/>
  <c r="C19"/>
  <c r="C16"/>
  <c r="C15"/>
  <c r="C13"/>
  <c r="E13"/>
  <c r="C12"/>
  <c r="Y22"/>
  <c r="Y32"/>
  <c r="E31"/>
  <c r="U12"/>
  <c r="C14"/>
  <c r="D10" i="21"/>
  <c r="H10"/>
  <c r="I10"/>
  <c r="J10"/>
  <c r="K10"/>
  <c r="L10"/>
  <c r="M10"/>
  <c r="N10"/>
  <c r="E10"/>
  <c r="G10"/>
  <c r="F10"/>
  <c r="C10"/>
  <c r="B13"/>
  <c r="B14"/>
  <c r="B15"/>
  <c r="B16"/>
  <c r="B18"/>
  <c r="B19"/>
  <c r="B20"/>
  <c r="B21"/>
  <c r="B22"/>
  <c r="B24"/>
  <c r="B25"/>
  <c r="B26"/>
  <c r="B27"/>
  <c r="B28"/>
  <c r="B30"/>
  <c r="B31"/>
  <c r="B32"/>
  <c r="B33"/>
  <c r="B34"/>
  <c r="B36"/>
  <c r="B37"/>
  <c r="B38"/>
  <c r="B39"/>
  <c r="B12"/>
  <c r="N24" i="16"/>
  <c r="N34"/>
  <c r="L20"/>
  <c r="L25"/>
  <c r="L30"/>
  <c r="K25"/>
  <c r="F21"/>
  <c r="E31"/>
  <c r="C37"/>
  <c r="C34"/>
  <c r="B11" i="18"/>
  <c r="B38"/>
  <c r="B37"/>
  <c r="B36"/>
  <c r="B35"/>
  <c r="B33"/>
  <c r="B32"/>
  <c r="B31"/>
  <c r="B30"/>
  <c r="B29"/>
  <c r="B27"/>
  <c r="B26"/>
  <c r="B25"/>
  <c r="B24"/>
  <c r="B23"/>
  <c r="B21"/>
  <c r="B20"/>
  <c r="B19"/>
  <c r="B18"/>
  <c r="B17"/>
  <c r="B15"/>
  <c r="B14"/>
  <c r="B13"/>
  <c r="D11"/>
  <c r="D13"/>
  <c r="D14"/>
  <c r="D15"/>
  <c r="D17"/>
  <c r="D18"/>
  <c r="D19"/>
  <c r="D20"/>
  <c r="D21"/>
  <c r="D23"/>
  <c r="D24"/>
  <c r="D25"/>
  <c r="D26"/>
  <c r="D27"/>
  <c r="D29"/>
  <c r="D30"/>
  <c r="D31"/>
  <c r="D32"/>
  <c r="D33"/>
  <c r="D35"/>
  <c r="D36"/>
  <c r="D37"/>
  <c r="D38"/>
  <c r="F11"/>
  <c r="F13"/>
  <c r="F14"/>
  <c r="F15"/>
  <c r="F17"/>
  <c r="F18"/>
  <c r="F19"/>
  <c r="F20"/>
  <c r="F21"/>
  <c r="F23"/>
  <c r="F24"/>
  <c r="F25"/>
  <c r="F26"/>
  <c r="F27"/>
  <c r="F29"/>
  <c r="F30"/>
  <c r="F31"/>
  <c r="F32"/>
  <c r="F33"/>
  <c r="F35"/>
  <c r="F36"/>
  <c r="F37"/>
  <c r="F38"/>
  <c r="H11"/>
  <c r="H13"/>
  <c r="H14"/>
  <c r="H15"/>
  <c r="H17"/>
  <c r="H18"/>
  <c r="H19"/>
  <c r="H20"/>
  <c r="H21"/>
  <c r="H23"/>
  <c r="H24"/>
  <c r="H25"/>
  <c r="H26"/>
  <c r="H27"/>
  <c r="H29"/>
  <c r="H30"/>
  <c r="H31"/>
  <c r="H32"/>
  <c r="H33"/>
  <c r="H35"/>
  <c r="H36"/>
  <c r="H37"/>
  <c r="H38"/>
  <c r="J11"/>
  <c r="J13"/>
  <c r="J14"/>
  <c r="J15"/>
  <c r="J17"/>
  <c r="J18"/>
  <c r="J19"/>
  <c r="J20"/>
  <c r="J21"/>
  <c r="J23"/>
  <c r="J24"/>
  <c r="J25"/>
  <c r="J26"/>
  <c r="J27"/>
  <c r="J29"/>
  <c r="J30"/>
  <c r="J31"/>
  <c r="J32"/>
  <c r="J33"/>
  <c r="J35"/>
  <c r="J36"/>
  <c r="J37"/>
  <c r="J38"/>
  <c r="L11"/>
  <c r="L13"/>
  <c r="L14"/>
  <c r="L15"/>
  <c r="L17"/>
  <c r="L18"/>
  <c r="L19"/>
  <c r="L20"/>
  <c r="L21"/>
  <c r="L23"/>
  <c r="L24"/>
  <c r="L25"/>
  <c r="L26"/>
  <c r="L27"/>
  <c r="L29"/>
  <c r="L30"/>
  <c r="L31"/>
  <c r="L32"/>
  <c r="L33"/>
  <c r="L35"/>
  <c r="L36"/>
  <c r="L37"/>
  <c r="L38"/>
  <c r="N11"/>
  <c r="N13"/>
  <c r="N14"/>
  <c r="N15"/>
  <c r="N17"/>
  <c r="N18"/>
  <c r="N19"/>
  <c r="N20"/>
  <c r="N21"/>
  <c r="N23"/>
  <c r="N24"/>
  <c r="N25"/>
  <c r="N26"/>
  <c r="N27"/>
  <c r="N29"/>
  <c r="N30"/>
  <c r="N31"/>
  <c r="N32"/>
  <c r="N33"/>
  <c r="N35"/>
  <c r="N36"/>
  <c r="N37"/>
  <c r="N38"/>
  <c r="P11"/>
  <c r="P13"/>
  <c r="P14"/>
  <c r="P15"/>
  <c r="P17"/>
  <c r="P18"/>
  <c r="P19"/>
  <c r="P20"/>
  <c r="P21"/>
  <c r="P23"/>
  <c r="P24"/>
  <c r="P25"/>
  <c r="P26"/>
  <c r="P27"/>
  <c r="P29"/>
  <c r="P30"/>
  <c r="P31"/>
  <c r="P32"/>
  <c r="P33"/>
  <c r="P35"/>
  <c r="P36"/>
  <c r="P37"/>
  <c r="P38"/>
  <c r="R14"/>
  <c r="R17"/>
  <c r="R19"/>
  <c r="R21"/>
  <c r="R24"/>
  <c r="R26"/>
  <c r="R29"/>
  <c r="R31"/>
  <c r="R33"/>
  <c r="R36"/>
  <c r="R38"/>
  <c r="T11"/>
  <c r="T13"/>
  <c r="T14"/>
  <c r="T15"/>
  <c r="T17"/>
  <c r="T18"/>
  <c r="T19"/>
  <c r="T20"/>
  <c r="T21"/>
  <c r="T23"/>
  <c r="T24"/>
  <c r="T25"/>
  <c r="T26"/>
  <c r="T27"/>
  <c r="T29"/>
  <c r="T30"/>
  <c r="T31"/>
  <c r="T32"/>
  <c r="T33"/>
  <c r="T35"/>
  <c r="T36"/>
  <c r="T37"/>
  <c r="T38"/>
  <c r="V11"/>
  <c r="V13"/>
  <c r="V14"/>
  <c r="V15"/>
  <c r="V17"/>
  <c r="V18"/>
  <c r="V19"/>
  <c r="V20"/>
  <c r="V21"/>
  <c r="V23"/>
  <c r="V24"/>
  <c r="V25"/>
  <c r="V26"/>
  <c r="V27"/>
  <c r="V29"/>
  <c r="V30"/>
  <c r="V31"/>
  <c r="V32"/>
  <c r="V33"/>
  <c r="V35"/>
  <c r="V36"/>
  <c r="V37"/>
  <c r="V38"/>
  <c r="X11"/>
  <c r="X13"/>
  <c r="X14"/>
  <c r="X15"/>
  <c r="X17"/>
  <c r="X18"/>
  <c r="X19"/>
  <c r="X20"/>
  <c r="X21"/>
  <c r="X23"/>
  <c r="X24"/>
  <c r="X25"/>
  <c r="X26"/>
  <c r="X27"/>
  <c r="X29"/>
  <c r="X30"/>
  <c r="X31"/>
  <c r="X32"/>
  <c r="X33"/>
  <c r="X35"/>
  <c r="X36"/>
  <c r="X37"/>
  <c r="X38"/>
  <c r="R11"/>
  <c r="R37"/>
  <c r="R35"/>
  <c r="R32"/>
  <c r="R30"/>
  <c r="R27"/>
  <c r="R25"/>
  <c r="R23"/>
  <c r="R20"/>
  <c r="R18"/>
  <c r="R15"/>
  <c r="R13"/>
  <c r="S9" i="17" l="1"/>
  <c r="T9"/>
  <c r="O24"/>
  <c r="H24" s="1"/>
  <c r="R21"/>
  <c r="N21" s="1"/>
  <c r="D21" s="1"/>
  <c r="L34" i="16"/>
  <c r="L13"/>
  <c r="F31"/>
  <c r="J36"/>
  <c r="N30"/>
  <c r="C12"/>
  <c r="F16"/>
  <c r="J14"/>
  <c r="X38" i="19"/>
  <c r="I38" i="10"/>
  <c r="X36" i="19"/>
  <c r="I36" i="10"/>
  <c r="X33" i="19"/>
  <c r="I33" i="10"/>
  <c r="X31" i="19"/>
  <c r="I31" i="10"/>
  <c r="X28" i="19"/>
  <c r="I28" i="10"/>
  <c r="X26" i="19"/>
  <c r="I26" i="10"/>
  <c r="X24" i="19"/>
  <c r="I24" i="10"/>
  <c r="X21" i="19"/>
  <c r="I21" i="10"/>
  <c r="X19" i="19"/>
  <c r="I19" i="10"/>
  <c r="X16" i="19"/>
  <c r="I16" i="10"/>
  <c r="X14" i="19"/>
  <c r="I14" i="10"/>
  <c r="X12" i="19"/>
  <c r="I12" i="10"/>
  <c r="X39" i="19"/>
  <c r="I39" i="10"/>
  <c r="X37" i="19"/>
  <c r="I37" i="10"/>
  <c r="X34" i="19"/>
  <c r="I34" i="10"/>
  <c r="X32" i="19"/>
  <c r="I32" i="10"/>
  <c r="X30" i="19"/>
  <c r="I30" i="10"/>
  <c r="X27" i="19"/>
  <c r="I27" i="10"/>
  <c r="X25" i="19"/>
  <c r="I25" i="10"/>
  <c r="X22" i="19"/>
  <c r="I22" i="10"/>
  <c r="X20" i="19"/>
  <c r="I20" i="10"/>
  <c r="X18" i="19"/>
  <c r="I18" i="10"/>
  <c r="X15" i="19"/>
  <c r="I15" i="10"/>
  <c r="X13" i="19"/>
  <c r="I13" i="10"/>
  <c r="L15" i="16"/>
  <c r="L22"/>
  <c r="N32"/>
  <c r="N37"/>
  <c r="O19" i="17"/>
  <c r="H19" s="1"/>
  <c r="O17"/>
  <c r="H17" s="1"/>
  <c r="O14"/>
  <c r="H14" s="1"/>
  <c r="Y10" i="19"/>
  <c r="I10" i="10" s="1"/>
  <c r="L37" i="16"/>
  <c r="L32"/>
  <c r="N12"/>
  <c r="F12"/>
  <c r="O15"/>
  <c r="F26"/>
  <c r="D31"/>
  <c r="B33" i="15"/>
  <c r="B18"/>
  <c r="B27"/>
  <c r="E22" i="16"/>
  <c r="F15"/>
  <c r="F20"/>
  <c r="F30"/>
  <c r="F39"/>
  <c r="H25"/>
  <c r="K15"/>
  <c r="K22"/>
  <c r="L24"/>
  <c r="L26"/>
  <c r="L28"/>
  <c r="L31"/>
  <c r="L33"/>
  <c r="L36"/>
  <c r="M15"/>
  <c r="N13"/>
  <c r="N15"/>
  <c r="N20"/>
  <c r="N26"/>
  <c r="N28"/>
  <c r="AL12" i="12"/>
  <c r="AL13" i="5"/>
  <c r="AL18"/>
  <c r="AL26" i="12"/>
  <c r="AI15"/>
  <c r="AI25"/>
  <c r="W27" i="5"/>
  <c r="K27" i="16" s="1"/>
  <c r="H26" i="12"/>
  <c r="K9" i="14"/>
  <c r="V30" i="13"/>
  <c r="C10" i="15"/>
  <c r="K10"/>
  <c r="Y10"/>
  <c r="U10"/>
  <c r="Q10"/>
  <c r="M10"/>
  <c r="I10"/>
  <c r="G10"/>
  <c r="W10"/>
  <c r="S10"/>
  <c r="O10"/>
  <c r="E10"/>
  <c r="C27" i="16"/>
  <c r="F14"/>
  <c r="F19"/>
  <c r="F36"/>
  <c r="C32"/>
  <c r="F33"/>
  <c r="F28"/>
  <c r="C16"/>
  <c r="F24"/>
  <c r="C39"/>
  <c r="AL30" i="12"/>
  <c r="AL13"/>
  <c r="AL18"/>
  <c r="AL39"/>
  <c r="AL24"/>
  <c r="R32" i="13"/>
  <c r="H29"/>
  <c r="J30" i="16"/>
  <c r="T31" i="12"/>
  <c r="T39" i="5"/>
  <c r="J39" i="16" s="1"/>
  <c r="H22"/>
  <c r="H27"/>
  <c r="H34"/>
  <c r="Q15" i="12"/>
  <c r="G9" i="14"/>
  <c r="Q10" i="5" s="1"/>
  <c r="F22" i="16"/>
  <c r="F32"/>
  <c r="N22" i="12"/>
  <c r="N27"/>
  <c r="N32"/>
  <c r="O38" s="1"/>
  <c r="V11" i="13"/>
  <c r="T21"/>
  <c r="D21" i="16"/>
  <c r="H22" i="5"/>
  <c r="D9" i="14"/>
  <c r="H10" i="12" s="1"/>
  <c r="D12" i="13"/>
  <c r="X38"/>
  <c r="C24" i="16"/>
  <c r="E30" i="12"/>
  <c r="E39"/>
  <c r="M9" i="14"/>
  <c r="AI10" i="12" s="1"/>
  <c r="I9" i="14"/>
  <c r="W10" i="12" s="1"/>
  <c r="E9" i="14"/>
  <c r="K10" i="12" s="1"/>
  <c r="X10" i="19"/>
  <c r="C9" i="14"/>
  <c r="E10" i="5" s="1"/>
  <c r="AA32" i="12"/>
  <c r="AI10" i="5"/>
  <c r="AC10"/>
  <c r="L9" i="14"/>
  <c r="J9"/>
  <c r="H9"/>
  <c r="T10" i="12" s="1"/>
  <c r="F9" i="14"/>
  <c r="B14" i="15"/>
  <c r="B37"/>
  <c r="B39"/>
  <c r="B32"/>
  <c r="B34"/>
  <c r="B10" i="21"/>
  <c r="AA15" i="12"/>
  <c r="AC10"/>
  <c r="B15" i="15"/>
  <c r="B19"/>
  <c r="B24"/>
  <c r="B13"/>
  <c r="B30"/>
  <c r="B16"/>
  <c r="B26"/>
  <c r="O34" i="16"/>
  <c r="M34"/>
  <c r="D39"/>
  <c r="J13"/>
  <c r="D22"/>
  <c r="D25"/>
  <c r="D16"/>
  <c r="H33"/>
  <c r="E33"/>
  <c r="P13"/>
  <c r="J12"/>
  <c r="D14"/>
  <c r="E15"/>
  <c r="J16"/>
  <c r="J20"/>
  <c r="O22"/>
  <c r="M22"/>
  <c r="J25"/>
  <c r="J26"/>
  <c r="O27"/>
  <c r="M27"/>
  <c r="E27"/>
  <c r="J31"/>
  <c r="O32"/>
  <c r="M32"/>
  <c r="K32"/>
  <c r="H32"/>
  <c r="E32"/>
  <c r="D33"/>
  <c r="O37"/>
  <c r="M37"/>
  <c r="K37"/>
  <c r="H37"/>
  <c r="P15"/>
  <c r="H26"/>
  <c r="N22"/>
  <c r="H12"/>
  <c r="N21"/>
  <c r="N25"/>
  <c r="H19"/>
  <c r="N16"/>
  <c r="M28"/>
  <c r="H28"/>
  <c r="E28"/>
  <c r="E24"/>
  <c r="M12"/>
  <c r="D12"/>
  <c r="J15"/>
  <c r="O18"/>
  <c r="M18"/>
  <c r="H18"/>
  <c r="E18"/>
  <c r="O20"/>
  <c r="E20"/>
  <c r="J24"/>
  <c r="O25"/>
  <c r="M25"/>
  <c r="E25"/>
  <c r="D26"/>
  <c r="J27"/>
  <c r="O30"/>
  <c r="K30"/>
  <c r="E30"/>
  <c r="J32"/>
  <c r="K34"/>
  <c r="O39"/>
  <c r="K39"/>
  <c r="E39"/>
  <c r="AL21" i="12"/>
  <c r="F20" i="13"/>
  <c r="AL21" i="5"/>
  <c r="P21" i="16" s="1"/>
  <c r="X19" i="13"/>
  <c r="AL20" i="12"/>
  <c r="P24" i="13"/>
  <c r="AL25" i="12"/>
  <c r="AL38"/>
  <c r="J37" i="13"/>
  <c r="AL38" i="5"/>
  <c r="P38" i="16" s="1"/>
  <c r="B13" i="13"/>
  <c r="F15"/>
  <c r="B18"/>
  <c r="D26"/>
  <c r="J27"/>
  <c r="T31"/>
  <c r="AL34" i="12"/>
  <c r="F35" i="13"/>
  <c r="AG39" i="5"/>
  <c r="AG18" i="12"/>
  <c r="V20" i="13"/>
  <c r="N25"/>
  <c r="F30"/>
  <c r="AA37" i="12"/>
  <c r="K20" i="16"/>
  <c r="B32" i="13"/>
  <c r="D21"/>
  <c r="F11"/>
  <c r="H19"/>
  <c r="H38"/>
  <c r="L17"/>
  <c r="L36"/>
  <c r="P14"/>
  <c r="R23"/>
  <c r="T12"/>
  <c r="X29"/>
  <c r="W12" i="12"/>
  <c r="W20"/>
  <c r="W30"/>
  <c r="W39"/>
  <c r="W28" i="5"/>
  <c r="K28" i="16" s="1"/>
  <c r="R20" i="13"/>
  <c r="V32"/>
  <c r="B36" i="14"/>
  <c r="V37" i="13"/>
  <c r="B37"/>
  <c r="D17"/>
  <c r="D36"/>
  <c r="F25"/>
  <c r="H14"/>
  <c r="H24"/>
  <c r="J13"/>
  <c r="J23"/>
  <c r="J32"/>
  <c r="L12"/>
  <c r="L21"/>
  <c r="L31"/>
  <c r="N11"/>
  <c r="N20"/>
  <c r="N30"/>
  <c r="P19"/>
  <c r="P29"/>
  <c r="P38"/>
  <c r="R18"/>
  <c r="R27"/>
  <c r="R37"/>
  <c r="T17"/>
  <c r="T36"/>
  <c r="V15"/>
  <c r="V25"/>
  <c r="X14"/>
  <c r="X24"/>
  <c r="X33"/>
  <c r="J19" i="16"/>
  <c r="T14" i="12"/>
  <c r="T19"/>
  <c r="T24"/>
  <c r="T28"/>
  <c r="T33"/>
  <c r="T38"/>
  <c r="T34" i="5"/>
  <c r="J34" i="16" s="1"/>
  <c r="T22" i="5"/>
  <c r="J22" i="16" s="1"/>
  <c r="T21" i="5"/>
  <c r="J21" i="16" s="1"/>
  <c r="T33" i="5"/>
  <c r="J33" i="16" s="1"/>
  <c r="T28" i="5"/>
  <c r="J28" i="16" s="1"/>
  <c r="T18" i="5"/>
  <c r="J18" i="16" s="1"/>
  <c r="B11" i="13"/>
  <c r="B15"/>
  <c r="B20"/>
  <c r="B25"/>
  <c r="B30"/>
  <c r="B35"/>
  <c r="D14"/>
  <c r="D19"/>
  <c r="D24"/>
  <c r="D29"/>
  <c r="D33"/>
  <c r="D38"/>
  <c r="F13"/>
  <c r="F18"/>
  <c r="F23"/>
  <c r="F27"/>
  <c r="F32"/>
  <c r="F37"/>
  <c r="H12"/>
  <c r="H17"/>
  <c r="H21"/>
  <c r="H26"/>
  <c r="H31"/>
  <c r="H36"/>
  <c r="J11"/>
  <c r="J15"/>
  <c r="J20"/>
  <c r="J25"/>
  <c r="J30"/>
  <c r="J35"/>
  <c r="L14"/>
  <c r="L19"/>
  <c r="L24"/>
  <c r="L29"/>
  <c r="L33"/>
  <c r="L38"/>
  <c r="N13"/>
  <c r="N18"/>
  <c r="N23"/>
  <c r="N27"/>
  <c r="N32"/>
  <c r="N37"/>
  <c r="P12"/>
  <c r="P17"/>
  <c r="P21"/>
  <c r="P26"/>
  <c r="P31"/>
  <c r="P36"/>
  <c r="R11"/>
  <c r="R15"/>
  <c r="R25"/>
  <c r="R30"/>
  <c r="T14"/>
  <c r="T19"/>
  <c r="T24"/>
  <c r="T29"/>
  <c r="T33"/>
  <c r="T38"/>
  <c r="V13"/>
  <c r="V18"/>
  <c r="V23"/>
  <c r="X12"/>
  <c r="X17"/>
  <c r="X21"/>
  <c r="X26"/>
  <c r="X31"/>
  <c r="X36"/>
  <c r="T12" i="12"/>
  <c r="T15"/>
  <c r="T20"/>
  <c r="T25"/>
  <c r="T27"/>
  <c r="T30"/>
  <c r="T32"/>
  <c r="T37"/>
  <c r="T37" i="5"/>
  <c r="J37" i="16" s="1"/>
  <c r="N19" i="13"/>
  <c r="N29"/>
  <c r="V33"/>
  <c r="R33"/>
  <c r="N33"/>
  <c r="J33"/>
  <c r="F33"/>
  <c r="O24" i="12"/>
  <c r="K15"/>
  <c r="K25"/>
  <c r="K39"/>
  <c r="K10" i="5"/>
  <c r="E10" i="16" s="1"/>
  <c r="K34" i="5"/>
  <c r="E34" i="16" s="1"/>
  <c r="X15" i="13"/>
  <c r="X20"/>
  <c r="X30"/>
  <c r="B13" i="14"/>
  <c r="E13" i="16"/>
  <c r="O34" i="12"/>
  <c r="G34" i="10"/>
  <c r="AL34" i="5"/>
  <c r="P34" i="16" s="1"/>
  <c r="H13" i="5"/>
  <c r="H13" i="12"/>
  <c r="AI14" i="5"/>
  <c r="O14" i="16" s="1"/>
  <c r="AI14" i="12"/>
  <c r="W14" i="5"/>
  <c r="K14" i="16" s="1"/>
  <c r="W14" i="12"/>
  <c r="K14" i="5"/>
  <c r="E14" i="16" s="1"/>
  <c r="K14" i="12"/>
  <c r="AI16" i="5"/>
  <c r="AI16" i="12"/>
  <c r="AC16" i="5"/>
  <c r="AC16" i="12"/>
  <c r="W16" i="5"/>
  <c r="K16" i="16" s="1"/>
  <c r="W16" i="12"/>
  <c r="Q16" i="5"/>
  <c r="H16" i="16" s="1"/>
  <c r="Q16" i="12"/>
  <c r="K16" i="5"/>
  <c r="E16" i="16" s="1"/>
  <c r="K16" i="12"/>
  <c r="H18" i="5"/>
  <c r="H18" i="12"/>
  <c r="AI19" i="5"/>
  <c r="O19" i="16" s="1"/>
  <c r="AI19" i="12"/>
  <c r="W19" i="5"/>
  <c r="K19" i="16" s="1"/>
  <c r="W19" i="12"/>
  <c r="K19" i="5"/>
  <c r="K19" i="12"/>
  <c r="H20" i="5"/>
  <c r="D20" i="16" s="1"/>
  <c r="H20" i="12"/>
  <c r="AI21" i="5"/>
  <c r="O21" i="16" s="1"/>
  <c r="AI21" i="12"/>
  <c r="AC21" i="5"/>
  <c r="M21" i="16" s="1"/>
  <c r="AC21" i="12"/>
  <c r="W21" i="5"/>
  <c r="K21" i="16" s="1"/>
  <c r="W21" i="12"/>
  <c r="Q21" i="5"/>
  <c r="H21" i="16" s="1"/>
  <c r="Q21" i="12"/>
  <c r="K21" i="5"/>
  <c r="E21" i="16" s="1"/>
  <c r="K21" i="12"/>
  <c r="B21" s="1"/>
  <c r="AC24" i="5"/>
  <c r="M24" i="16" s="1"/>
  <c r="AC24" i="12"/>
  <c r="Q24" i="5"/>
  <c r="H24" i="16" s="1"/>
  <c r="Q24" i="12"/>
  <c r="AI26" i="5"/>
  <c r="AI26" i="12"/>
  <c r="W26" i="5"/>
  <c r="K26" i="16" s="1"/>
  <c r="W26" i="12"/>
  <c r="K26" i="5"/>
  <c r="E26" i="16" s="1"/>
  <c r="K26" i="12"/>
  <c r="B26" s="1"/>
  <c r="H27" i="5"/>
  <c r="D27" i="16" s="1"/>
  <c r="H27" i="12"/>
  <c r="B27" i="14"/>
  <c r="H28" i="5"/>
  <c r="D28" i="16" s="1"/>
  <c r="H30" i="5"/>
  <c r="D30" i="16" s="1"/>
  <c r="H30" i="12"/>
  <c r="AI31" i="5"/>
  <c r="O31" i="16" s="1"/>
  <c r="AI31" i="12"/>
  <c r="AC31" i="5"/>
  <c r="M31" i="16" s="1"/>
  <c r="AC31" i="12"/>
  <c r="W31" i="5"/>
  <c r="W31" i="12"/>
  <c r="Q31" i="5"/>
  <c r="H31" i="16" s="1"/>
  <c r="Q31" i="12"/>
  <c r="H32" i="5"/>
  <c r="D32" i="16" s="1"/>
  <c r="H32" i="12"/>
  <c r="H34" i="5"/>
  <c r="D34" i="16" s="1"/>
  <c r="H34" i="12"/>
  <c r="B34" s="1"/>
  <c r="B35" i="14"/>
  <c r="H36" i="5"/>
  <c r="D36" i="16" s="1"/>
  <c r="H37" i="5"/>
  <c r="D37" i="16" s="1"/>
  <c r="H37" i="12"/>
  <c r="AI38" i="5"/>
  <c r="O38" i="16" s="1"/>
  <c r="AI38" i="12"/>
  <c r="AC38" i="5"/>
  <c r="M38" i="16" s="1"/>
  <c r="AC38" i="12"/>
  <c r="W38" i="5"/>
  <c r="K38" i="16" s="1"/>
  <c r="W38" i="12"/>
  <c r="Q38" i="5"/>
  <c r="H38" i="16" s="1"/>
  <c r="Q38" i="12"/>
  <c r="K38" i="5"/>
  <c r="E38" i="16" s="1"/>
  <c r="K38" i="12"/>
  <c r="B38" i="15"/>
  <c r="K18" i="16"/>
  <c r="K31"/>
  <c r="B12" i="15"/>
  <c r="O16" i="16"/>
  <c r="E37"/>
  <c r="M16"/>
  <c r="AA31" i="12"/>
  <c r="AA33"/>
  <c r="AA36"/>
  <c r="AA38"/>
  <c r="M33" i="16"/>
  <c r="B18" i="14"/>
  <c r="B12" i="13"/>
  <c r="B14"/>
  <c r="B17"/>
  <c r="B19"/>
  <c r="B21"/>
  <c r="B24"/>
  <c r="B26"/>
  <c r="B29"/>
  <c r="B31"/>
  <c r="B33"/>
  <c r="B36"/>
  <c r="B38"/>
  <c r="D11"/>
  <c r="D13"/>
  <c r="D15"/>
  <c r="D18"/>
  <c r="D20"/>
  <c r="D23"/>
  <c r="D25"/>
  <c r="D27"/>
  <c r="D30"/>
  <c r="D32"/>
  <c r="D35"/>
  <c r="D37"/>
  <c r="F12"/>
  <c r="F14"/>
  <c r="F17"/>
  <c r="F19"/>
  <c r="F21"/>
  <c r="F24"/>
  <c r="F26"/>
  <c r="F29"/>
  <c r="F31"/>
  <c r="F36"/>
  <c r="F38"/>
  <c r="H11"/>
  <c r="H13"/>
  <c r="H15"/>
  <c r="H18"/>
  <c r="H20"/>
  <c r="H23"/>
  <c r="H25"/>
  <c r="H27"/>
  <c r="H30"/>
  <c r="H32"/>
  <c r="H35"/>
  <c r="H37"/>
  <c r="J12"/>
  <c r="J14"/>
  <c r="J17"/>
  <c r="J19"/>
  <c r="J21"/>
  <c r="J24"/>
  <c r="J26"/>
  <c r="J29"/>
  <c r="J31"/>
  <c r="J36"/>
  <c r="J38"/>
  <c r="L11"/>
  <c r="L13"/>
  <c r="L15"/>
  <c r="L18"/>
  <c r="L20"/>
  <c r="L23"/>
  <c r="L25"/>
  <c r="L27"/>
  <c r="L30"/>
  <c r="L32"/>
  <c r="L35"/>
  <c r="L37"/>
  <c r="N12"/>
  <c r="N14"/>
  <c r="N17"/>
  <c r="N21"/>
  <c r="N24"/>
  <c r="N26"/>
  <c r="N31"/>
  <c r="N36"/>
  <c r="N38"/>
  <c r="P11"/>
  <c r="P13"/>
  <c r="P15"/>
  <c r="P18"/>
  <c r="P20"/>
  <c r="P23"/>
  <c r="P25"/>
  <c r="P27"/>
  <c r="P30"/>
  <c r="P32"/>
  <c r="P35"/>
  <c r="P37"/>
  <c r="R12"/>
  <c r="R14"/>
  <c r="R17"/>
  <c r="R19"/>
  <c r="R21"/>
  <c r="R24"/>
  <c r="R26"/>
  <c r="R29"/>
  <c r="R31"/>
  <c r="R36"/>
  <c r="R38"/>
  <c r="T11"/>
  <c r="T13"/>
  <c r="T15"/>
  <c r="T18"/>
  <c r="T20"/>
  <c r="T23"/>
  <c r="T25"/>
  <c r="T27"/>
  <c r="T30"/>
  <c r="T32"/>
  <c r="T35"/>
  <c r="T37"/>
  <c r="V12"/>
  <c r="V14"/>
  <c r="V17"/>
  <c r="V19"/>
  <c r="V21"/>
  <c r="V24"/>
  <c r="V26"/>
  <c r="V29"/>
  <c r="V31"/>
  <c r="V36"/>
  <c r="V38"/>
  <c r="X11"/>
  <c r="X13"/>
  <c r="X18"/>
  <c r="X23"/>
  <c r="X25"/>
  <c r="X27"/>
  <c r="X32"/>
  <c r="X35"/>
  <c r="X37"/>
  <c r="C20" i="16"/>
  <c r="C30"/>
  <c r="C33"/>
  <c r="H14"/>
  <c r="L12"/>
  <c r="L16"/>
  <c r="N39"/>
  <c r="B20" i="15"/>
  <c r="B22"/>
  <c r="O25" i="12"/>
  <c r="AA13"/>
  <c r="AA39"/>
  <c r="AA34"/>
  <c r="H14"/>
  <c r="H19"/>
  <c r="H24"/>
  <c r="H28"/>
  <c r="H33"/>
  <c r="H38"/>
  <c r="K13"/>
  <c r="K18"/>
  <c r="K22"/>
  <c r="K27"/>
  <c r="K37"/>
  <c r="Q13"/>
  <c r="Q18"/>
  <c r="Q22"/>
  <c r="Q27"/>
  <c r="Q32"/>
  <c r="Q37"/>
  <c r="W13"/>
  <c r="W18"/>
  <c r="W22"/>
  <c r="W32"/>
  <c r="W37"/>
  <c r="AC13"/>
  <c r="AC18"/>
  <c r="AC22"/>
  <c r="AC27"/>
  <c r="AC32"/>
  <c r="AC37"/>
  <c r="AI13"/>
  <c r="AI18"/>
  <c r="AI22"/>
  <c r="AI27"/>
  <c r="AI32"/>
  <c r="AI37"/>
  <c r="H15" i="5"/>
  <c r="AL39"/>
  <c r="P39" i="16" s="1"/>
  <c r="AA39" i="5"/>
  <c r="O39"/>
  <c r="AI36"/>
  <c r="AC36"/>
  <c r="M36" i="16" s="1"/>
  <c r="W36" i="5"/>
  <c r="Q36"/>
  <c r="H36" i="16" s="1"/>
  <c r="K36" i="5"/>
  <c r="AC26"/>
  <c r="M26" i="16" s="1"/>
  <c r="AL22" i="5"/>
  <c r="P22" i="16" s="1"/>
  <c r="AC14" i="5"/>
  <c r="M14" i="16" s="1"/>
  <c r="AL25" i="5"/>
  <c r="P25" i="16" s="1"/>
  <c r="AC19" i="5"/>
  <c r="M19" i="16" s="1"/>
  <c r="H19" i="5"/>
  <c r="D19" i="16" s="1"/>
  <c r="W24" i="5"/>
  <c r="G13" i="10"/>
  <c r="G18"/>
  <c r="G32"/>
  <c r="B23" i="14"/>
  <c r="B28" i="15"/>
  <c r="B31"/>
  <c r="F14" i="12"/>
  <c r="O12"/>
  <c r="U18"/>
  <c r="U37"/>
  <c r="AA12"/>
  <c r="AA22"/>
  <c r="AA25"/>
  <c r="AG27"/>
  <c r="AG30"/>
  <c r="AG32"/>
  <c r="AG34"/>
  <c r="AG37"/>
  <c r="AG39"/>
  <c r="C15" i="16"/>
  <c r="C38"/>
  <c r="C26"/>
  <c r="B15" i="14"/>
  <c r="B20"/>
  <c r="AL20" i="5"/>
  <c r="P20" i="16" s="1"/>
  <c r="AL27" i="5"/>
  <c r="P27" i="16" s="1"/>
  <c r="AL30" i="5"/>
  <c r="P30" i="16" s="1"/>
  <c r="F31" i="12"/>
  <c r="F36"/>
  <c r="F26"/>
  <c r="F28"/>
  <c r="F15"/>
  <c r="F18"/>
  <c r="F25"/>
  <c r="B25"/>
  <c r="F27"/>
  <c r="F37"/>
  <c r="B39"/>
  <c r="R27"/>
  <c r="U19"/>
  <c r="U28"/>
  <c r="AD34"/>
  <c r="AG12"/>
  <c r="AG14"/>
  <c r="AG16"/>
  <c r="AG19"/>
  <c r="AG21"/>
  <c r="AG24"/>
  <c r="AG26"/>
  <c r="AG28"/>
  <c r="O13" i="16"/>
  <c r="M13"/>
  <c r="AG38" i="5"/>
  <c r="N38" i="16"/>
  <c r="O12"/>
  <c r="M20"/>
  <c r="P18"/>
  <c r="H15"/>
  <c r="P37"/>
  <c r="AC9" i="17"/>
  <c r="W9"/>
  <c r="F34" i="12"/>
  <c r="O27"/>
  <c r="R16"/>
  <c r="U25"/>
  <c r="AA18"/>
  <c r="AA20"/>
  <c r="AA27"/>
  <c r="AA30"/>
  <c r="AD26"/>
  <c r="AD36"/>
  <c r="AG13"/>
  <c r="AG15"/>
  <c r="AG22"/>
  <c r="AG25"/>
  <c r="AA38" i="5"/>
  <c r="O38"/>
  <c r="AD21"/>
  <c r="AG18"/>
  <c r="AA18"/>
  <c r="O18"/>
  <c r="O24" i="16"/>
  <c r="AG19" i="5"/>
  <c r="AA19"/>
  <c r="U19"/>
  <c r="O19"/>
  <c r="O14"/>
  <c r="O33"/>
  <c r="R24"/>
  <c r="AA14"/>
  <c r="AA33"/>
  <c r="AG14"/>
  <c r="AG33"/>
  <c r="C13" i="16"/>
  <c r="C14"/>
  <c r="C19"/>
  <c r="C28"/>
  <c r="C31"/>
  <c r="C36"/>
  <c r="D38"/>
  <c r="D18"/>
  <c r="E12"/>
  <c r="F38"/>
  <c r="H20"/>
  <c r="J38"/>
  <c r="K12"/>
  <c r="K13"/>
  <c r="L39"/>
  <c r="L18"/>
  <c r="M30"/>
  <c r="H13"/>
  <c r="B21" i="15"/>
  <c r="B36"/>
  <c r="B25"/>
  <c r="F24" i="12"/>
  <c r="L28"/>
  <c r="F21"/>
  <c r="L26"/>
  <c r="I12"/>
  <c r="AG38"/>
  <c r="U38"/>
  <c r="AG36"/>
  <c r="U36"/>
  <c r="AG33"/>
  <c r="U33"/>
  <c r="AG31"/>
  <c r="U31"/>
  <c r="AA28"/>
  <c r="L27"/>
  <c r="AA26"/>
  <c r="AJ25"/>
  <c r="AA24"/>
  <c r="L22"/>
  <c r="AA21"/>
  <c r="AJ20"/>
  <c r="AA19"/>
  <c r="L18"/>
  <c r="AA16"/>
  <c r="AJ15"/>
  <c r="AA14"/>
  <c r="L13"/>
  <c r="AG34" i="5"/>
  <c r="AA34"/>
  <c r="O34"/>
  <c r="AD15"/>
  <c r="AG37"/>
  <c r="AA37"/>
  <c r="O37"/>
  <c r="AD38"/>
  <c r="AG32"/>
  <c r="AA32"/>
  <c r="O32"/>
  <c r="AD26"/>
  <c r="AG22"/>
  <c r="AA22"/>
  <c r="O22"/>
  <c r="AG25"/>
  <c r="AA25"/>
  <c r="O25"/>
  <c r="I25"/>
  <c r="AD16"/>
  <c r="N33" i="16"/>
  <c r="AG28" i="5"/>
  <c r="AA28"/>
  <c r="O28"/>
  <c r="L33"/>
  <c r="O24"/>
  <c r="AA24"/>
  <c r="AD33"/>
  <c r="AG24"/>
  <c r="O9" i="14"/>
  <c r="B11"/>
  <c r="B25"/>
  <c r="G26" i="10"/>
  <c r="B30" i="14"/>
  <c r="G31" i="10"/>
  <c r="B32" i="14"/>
  <c r="G33" i="10"/>
  <c r="B37" i="14"/>
  <c r="G38" i="10"/>
  <c r="B17" i="14"/>
  <c r="E18" i="5"/>
  <c r="B21" i="14"/>
  <c r="E22" i="5"/>
  <c r="B24" i="14"/>
  <c r="E25" i="5"/>
  <c r="L34"/>
  <c r="AG15"/>
  <c r="AA15"/>
  <c r="O15"/>
  <c r="I15"/>
  <c r="AD39"/>
  <c r="AG13"/>
  <c r="AA13"/>
  <c r="O13"/>
  <c r="AD37"/>
  <c r="AG31"/>
  <c r="AA31"/>
  <c r="U31"/>
  <c r="O31"/>
  <c r="AG36"/>
  <c r="AA36"/>
  <c r="U36"/>
  <c r="O36"/>
  <c r="AD32"/>
  <c r="X26"/>
  <c r="AG21"/>
  <c r="AA21"/>
  <c r="O21"/>
  <c r="AG16"/>
  <c r="AA16"/>
  <c r="O16"/>
  <c r="AL12"/>
  <c r="AG12"/>
  <c r="AA12"/>
  <c r="O12"/>
  <c r="B12" i="14"/>
  <c r="AL14" i="5"/>
  <c r="B14" i="14"/>
  <c r="AL19" i="5"/>
  <c r="AG20"/>
  <c r="AA20"/>
  <c r="O20"/>
  <c r="B19" i="14"/>
  <c r="AL24" i="5"/>
  <c r="AL26"/>
  <c r="AG26"/>
  <c r="AA26"/>
  <c r="U26"/>
  <c r="O26"/>
  <c r="AG27"/>
  <c r="AA27"/>
  <c r="U27"/>
  <c r="O27"/>
  <c r="B26" i="14"/>
  <c r="AG30" i="5"/>
  <c r="AA30"/>
  <c r="O30"/>
  <c r="B29" i="14"/>
  <c r="B31"/>
  <c r="B33"/>
  <c r="B38"/>
  <c r="R28" i="5"/>
  <c r="P13" i="17"/>
  <c r="R13"/>
  <c r="P15"/>
  <c r="L15" s="1"/>
  <c r="R15"/>
  <c r="N15" s="1"/>
  <c r="D15" s="1"/>
  <c r="P18"/>
  <c r="L18" s="1"/>
  <c r="R18"/>
  <c r="N18" s="1"/>
  <c r="D18" s="1"/>
  <c r="P20"/>
  <c r="L20" s="1"/>
  <c r="R20"/>
  <c r="N20" s="1"/>
  <c r="D20" s="1"/>
  <c r="P23"/>
  <c r="L23" s="1"/>
  <c r="R23"/>
  <c r="N23" s="1"/>
  <c r="D23" s="1"/>
  <c r="P25"/>
  <c r="L25" s="1"/>
  <c r="R25"/>
  <c r="N25" s="1"/>
  <c r="D25" s="1"/>
  <c r="P27"/>
  <c r="L27" s="1"/>
  <c r="R27"/>
  <c r="N27" s="1"/>
  <c r="D27" s="1"/>
  <c r="P30"/>
  <c r="L30" s="1"/>
  <c r="R30"/>
  <c r="N30" s="1"/>
  <c r="D30" s="1"/>
  <c r="P32"/>
  <c r="L32" s="1"/>
  <c r="R32"/>
  <c r="N32" s="1"/>
  <c r="D32" s="1"/>
  <c r="P35"/>
  <c r="L35" s="1"/>
  <c r="R35"/>
  <c r="N35" s="1"/>
  <c r="D35" s="1"/>
  <c r="P37"/>
  <c r="L37" s="1"/>
  <c r="R37"/>
  <c r="N37" s="1"/>
  <c r="D37" s="1"/>
  <c r="X22" i="5"/>
  <c r="AD25"/>
  <c r="AD18"/>
  <c r="O9" i="17"/>
  <c r="H9" s="1"/>
  <c r="AD15" i="12" l="1"/>
  <c r="I14"/>
  <c r="B24"/>
  <c r="U27"/>
  <c r="U25" i="5"/>
  <c r="U22"/>
  <c r="U15" i="12"/>
  <c r="U24"/>
  <c r="U14"/>
  <c r="U32"/>
  <c r="R12" i="5"/>
  <c r="R32"/>
  <c r="R39"/>
  <c r="R16"/>
  <c r="R19"/>
  <c r="R38"/>
  <c r="O18" i="12"/>
  <c r="O15"/>
  <c r="O21"/>
  <c r="O39"/>
  <c r="O31"/>
  <c r="R20" i="5"/>
  <c r="AD30"/>
  <c r="L12"/>
  <c r="AJ22"/>
  <c r="Q10" i="12"/>
  <c r="H10" i="16"/>
  <c r="AJ21" i="12"/>
  <c r="AD25"/>
  <c r="X14"/>
  <c r="L33"/>
  <c r="O10" i="16"/>
  <c r="AD31" i="12"/>
  <c r="AD16"/>
  <c r="L21"/>
  <c r="O32"/>
  <c r="C10" i="16"/>
  <c r="B10" i="15"/>
  <c r="I33" i="5"/>
  <c r="I30"/>
  <c r="L22"/>
  <c r="L30"/>
  <c r="U16"/>
  <c r="U13"/>
  <c r="I24"/>
  <c r="U28"/>
  <c r="L31"/>
  <c r="L15"/>
  <c r="E36" i="16"/>
  <c r="U14" i="5"/>
  <c r="X19"/>
  <c r="L36"/>
  <c r="U38"/>
  <c r="B38"/>
  <c r="M10" i="16"/>
  <c r="I31" i="12"/>
  <c r="B15"/>
  <c r="AJ37"/>
  <c r="AD20"/>
  <c r="B20"/>
  <c r="AL31" i="5"/>
  <c r="P31" i="16" s="1"/>
  <c r="AL31" i="12"/>
  <c r="B23" i="13"/>
  <c r="B31" i="12"/>
  <c r="B27" i="5"/>
  <c r="F28" i="9" s="1"/>
  <c r="B27" i="13"/>
  <c r="V27"/>
  <c r="AJ30" i="5"/>
  <c r="AJ34"/>
  <c r="AJ14"/>
  <c r="AJ24"/>
  <c r="AJ19"/>
  <c r="AJ28"/>
  <c r="AJ36"/>
  <c r="AD20"/>
  <c r="AD39" i="12"/>
  <c r="AD30"/>
  <c r="X20" i="5"/>
  <c r="X14"/>
  <c r="X31"/>
  <c r="X12"/>
  <c r="W10"/>
  <c r="K10" i="16" s="1"/>
  <c r="I20" i="5"/>
  <c r="I21"/>
  <c r="I36"/>
  <c r="I13"/>
  <c r="I28"/>
  <c r="I24" i="12"/>
  <c r="H10" i="5"/>
  <c r="D10" i="16" s="1"/>
  <c r="X36" i="5"/>
  <c r="B38" i="12"/>
  <c r="X31"/>
  <c r="F30"/>
  <c r="AJ36"/>
  <c r="R18"/>
  <c r="L12"/>
  <c r="X34"/>
  <c r="O36"/>
  <c r="V35" i="13"/>
  <c r="T26"/>
  <c r="R35"/>
  <c r="B39" i="5"/>
  <c r="F40" i="9" s="1"/>
  <c r="H33" i="13"/>
  <c r="AL33" i="5"/>
  <c r="AL33" i="12"/>
  <c r="B33" s="1"/>
  <c r="X34" i="5"/>
  <c r="X27"/>
  <c r="K36" i="16"/>
  <c r="B12" i="12"/>
  <c r="R18" i="5"/>
  <c r="R25"/>
  <c r="R27"/>
  <c r="R37"/>
  <c r="R33"/>
  <c r="R12" i="12"/>
  <c r="R21" i="5"/>
  <c r="R31" i="12"/>
  <c r="R15" i="5"/>
  <c r="R37" i="12"/>
  <c r="O30"/>
  <c r="O20"/>
  <c r="O13"/>
  <c r="O14"/>
  <c r="O26"/>
  <c r="O16"/>
  <c r="O22"/>
  <c r="O37"/>
  <c r="O33"/>
  <c r="O19"/>
  <c r="O28"/>
  <c r="F32"/>
  <c r="F39"/>
  <c r="B30"/>
  <c r="F22"/>
  <c r="F20"/>
  <c r="F19"/>
  <c r="F16"/>
  <c r="F38"/>
  <c r="F33"/>
  <c r="F13"/>
  <c r="F12"/>
  <c r="P33" i="13"/>
  <c r="F28" i="5"/>
  <c r="E10" i="12"/>
  <c r="T10" i="5"/>
  <c r="J10" i="16" s="1"/>
  <c r="F37" i="5"/>
  <c r="AF10"/>
  <c r="N10" i="16" s="1"/>
  <c r="AF10" i="12"/>
  <c r="F26" i="5"/>
  <c r="F32"/>
  <c r="AJ32" i="12"/>
  <c r="N10" i="5"/>
  <c r="F10" i="16" s="1"/>
  <c r="N10" i="12"/>
  <c r="Z10" i="5"/>
  <c r="L10" i="16" s="1"/>
  <c r="Z10" i="12"/>
  <c r="U12"/>
  <c r="AD32"/>
  <c r="I33"/>
  <c r="I34" i="5"/>
  <c r="F34"/>
  <c r="X39" i="12"/>
  <c r="R13"/>
  <c r="AL28"/>
  <c r="B28" s="1"/>
  <c r="AL28" i="5"/>
  <c r="AL19" i="12"/>
  <c r="J18" i="13"/>
  <c r="N9" i="14"/>
  <c r="AL14" i="12"/>
  <c r="R13" i="13"/>
  <c r="AL36" i="12"/>
  <c r="N35" i="13"/>
  <c r="AL36" i="5"/>
  <c r="P36" i="16" s="1"/>
  <c r="AL32" i="12"/>
  <c r="D31" i="13"/>
  <c r="AL27" i="12"/>
  <c r="B27" s="1"/>
  <c r="L26" i="13"/>
  <c r="AL16" i="5"/>
  <c r="AL16" i="12"/>
  <c r="N15" i="13"/>
  <c r="AL32" i="5"/>
  <c r="AJ22" i="12"/>
  <c r="AJ28"/>
  <c r="AJ31" i="5"/>
  <c r="AJ26"/>
  <c r="AJ16"/>
  <c r="AJ31" i="12"/>
  <c r="O36" i="16"/>
  <c r="AJ12" i="12"/>
  <c r="O26" i="16"/>
  <c r="AD22" i="12"/>
  <c r="AD13" i="5"/>
  <c r="X36" i="12"/>
  <c r="X21"/>
  <c r="X32"/>
  <c r="B18"/>
  <c r="B22"/>
  <c r="U20"/>
  <c r="U39" i="5"/>
  <c r="U30"/>
  <c r="U20"/>
  <c r="U12"/>
  <c r="U21"/>
  <c r="U15"/>
  <c r="U24"/>
  <c r="U32"/>
  <c r="U37"/>
  <c r="U34"/>
  <c r="U33"/>
  <c r="U18"/>
  <c r="U22" i="12"/>
  <c r="U13"/>
  <c r="B37" i="5"/>
  <c r="B37" i="16" s="1"/>
  <c r="U26" i="12"/>
  <c r="U21"/>
  <c r="U16"/>
  <c r="U39"/>
  <c r="U34"/>
  <c r="U30"/>
  <c r="B37"/>
  <c r="R36"/>
  <c r="R26"/>
  <c r="R32"/>
  <c r="R22"/>
  <c r="R14" i="5"/>
  <c r="L37" i="12"/>
  <c r="L19" i="5"/>
  <c r="L31" i="12"/>
  <c r="I22"/>
  <c r="I18" i="5"/>
  <c r="I26"/>
  <c r="I36" i="12"/>
  <c r="I28"/>
  <c r="I19"/>
  <c r="B15" i="5"/>
  <c r="D15" i="16"/>
  <c r="B13" i="5"/>
  <c r="D13" i="16"/>
  <c r="X24" i="5"/>
  <c r="K24" i="16"/>
  <c r="X13" i="12"/>
  <c r="X15"/>
  <c r="X25"/>
  <c r="X28"/>
  <c r="B19"/>
  <c r="L19"/>
  <c r="L16"/>
  <c r="AD14"/>
  <c r="X18"/>
  <c r="I25"/>
  <c r="AD12"/>
  <c r="I15"/>
  <c r="X13" i="5"/>
  <c r="X30" i="12"/>
  <c r="L18" i="5"/>
  <c r="X18"/>
  <c r="AJ18"/>
  <c r="I27"/>
  <c r="L25"/>
  <c r="X25"/>
  <c r="AJ25"/>
  <c r="R22"/>
  <c r="AD22"/>
  <c r="AD28"/>
  <c r="I19"/>
  <c r="L20"/>
  <c r="AJ20"/>
  <c r="AD27"/>
  <c r="X30"/>
  <c r="I16"/>
  <c r="I12"/>
  <c r="AD12"/>
  <c r="L26"/>
  <c r="L32"/>
  <c r="X32"/>
  <c r="AJ32"/>
  <c r="I31"/>
  <c r="L37"/>
  <c r="X37"/>
  <c r="AJ37"/>
  <c r="L39"/>
  <c r="X39"/>
  <c r="AJ39"/>
  <c r="R34"/>
  <c r="AD34"/>
  <c r="F39"/>
  <c r="B21"/>
  <c r="F22" i="9" s="1"/>
  <c r="AJ33" i="5"/>
  <c r="AD14"/>
  <c r="X33"/>
  <c r="L14"/>
  <c r="L27"/>
  <c r="AJ27"/>
  <c r="L16"/>
  <c r="X16"/>
  <c r="AD19"/>
  <c r="I22"/>
  <c r="R26"/>
  <c r="L38"/>
  <c r="X38"/>
  <c r="AJ38"/>
  <c r="R31"/>
  <c r="AD31"/>
  <c r="X15"/>
  <c r="AJ15"/>
  <c r="L32" i="12"/>
  <c r="AJ13"/>
  <c r="L15"/>
  <c r="AJ18"/>
  <c r="L20"/>
  <c r="L25"/>
  <c r="AJ27"/>
  <c r="L30"/>
  <c r="I38"/>
  <c r="I13"/>
  <c r="R14"/>
  <c r="E19" i="16"/>
  <c r="AD24" i="5"/>
  <c r="L24"/>
  <c r="I14"/>
  <c r="R30"/>
  <c r="L21"/>
  <c r="X21"/>
  <c r="AJ21"/>
  <c r="R36"/>
  <c r="AD36"/>
  <c r="AJ38" i="12"/>
  <c r="AJ33"/>
  <c r="AJ24"/>
  <c r="AD38"/>
  <c r="AD33"/>
  <c r="AD28"/>
  <c r="AD19"/>
  <c r="X38"/>
  <c r="X33"/>
  <c r="X24"/>
  <c r="R38"/>
  <c r="R33"/>
  <c r="R28"/>
  <c r="R19"/>
  <c r="L36"/>
  <c r="I32" i="5"/>
  <c r="I37"/>
  <c r="B34"/>
  <c r="F35" i="9" s="1"/>
  <c r="L28" i="5"/>
  <c r="X28"/>
  <c r="AJ12"/>
  <c r="I38"/>
  <c r="AJ13"/>
  <c r="I39"/>
  <c r="AJ14" i="12"/>
  <c r="AJ39"/>
  <c r="AJ34"/>
  <c r="AJ30"/>
  <c r="AD37"/>
  <c r="AD27"/>
  <c r="AD18"/>
  <c r="AD13"/>
  <c r="X12"/>
  <c r="X37"/>
  <c r="R39"/>
  <c r="R34"/>
  <c r="R30"/>
  <c r="R25"/>
  <c r="R20"/>
  <c r="R15"/>
  <c r="L38"/>
  <c r="L24"/>
  <c r="L14"/>
  <c r="L39"/>
  <c r="L34"/>
  <c r="B14"/>
  <c r="I26"/>
  <c r="I21"/>
  <c r="I16"/>
  <c r="B13"/>
  <c r="X22"/>
  <c r="I39"/>
  <c r="B20" i="5"/>
  <c r="B30"/>
  <c r="B31"/>
  <c r="I37" i="12"/>
  <c r="I34"/>
  <c r="I32"/>
  <c r="I30"/>
  <c r="I27"/>
  <c r="X26"/>
  <c r="AJ26"/>
  <c r="R24"/>
  <c r="AD24"/>
  <c r="R21"/>
  <c r="AD21"/>
  <c r="I20"/>
  <c r="X19"/>
  <c r="AJ19"/>
  <c r="I18"/>
  <c r="X16"/>
  <c r="AJ16"/>
  <c r="X27"/>
  <c r="R13" i="5"/>
  <c r="B36"/>
  <c r="X20" i="12"/>
  <c r="L13" i="5"/>
  <c r="F12"/>
  <c r="N13" i="17"/>
  <c r="D13" s="1"/>
  <c r="R9"/>
  <c r="U9" s="1"/>
  <c r="P24" i="16"/>
  <c r="AM24" i="5"/>
  <c r="G10" i="10"/>
  <c r="AL10" i="5"/>
  <c r="AL10" i="12"/>
  <c r="F39" i="9"/>
  <c r="L39"/>
  <c r="B38" i="16"/>
  <c r="AM20" i="5"/>
  <c r="F20"/>
  <c r="F30"/>
  <c r="AM31"/>
  <c r="AM15"/>
  <c r="F21"/>
  <c r="F16"/>
  <c r="F14"/>
  <c r="AM28"/>
  <c r="AM22"/>
  <c r="AM32"/>
  <c r="F15"/>
  <c r="F24"/>
  <c r="F36"/>
  <c r="AM38"/>
  <c r="F27"/>
  <c r="AM25"/>
  <c r="AM34"/>
  <c r="AM18"/>
  <c r="F19"/>
  <c r="L13" i="17"/>
  <c r="P9"/>
  <c r="L9" s="1"/>
  <c r="AM26" i="5"/>
  <c r="B26"/>
  <c r="P26" i="16"/>
  <c r="AM19" i="5"/>
  <c r="P19" i="16"/>
  <c r="P14"/>
  <c r="B14" i="5"/>
  <c r="AM14"/>
  <c r="AM12"/>
  <c r="P12" i="16"/>
  <c r="AM33" i="5"/>
  <c r="F25"/>
  <c r="B25"/>
  <c r="C25" i="16"/>
  <c r="F22" i="5"/>
  <c r="B22"/>
  <c r="C22" i="16"/>
  <c r="F18" i="5"/>
  <c r="B18"/>
  <c r="C18" i="16"/>
  <c r="L28" i="9"/>
  <c r="L40"/>
  <c r="AM16" i="5"/>
  <c r="AM21"/>
  <c r="B9" i="14"/>
  <c r="F33" i="5"/>
  <c r="F38"/>
  <c r="F31"/>
  <c r="B24"/>
  <c r="F13"/>
  <c r="AM37"/>
  <c r="B19"/>
  <c r="B12"/>
  <c r="B27" i="16" l="1"/>
  <c r="AM27" i="5"/>
  <c r="AM13"/>
  <c r="AM36"/>
  <c r="B39" i="16"/>
  <c r="F38" i="9"/>
  <c r="C38" s="1"/>
  <c r="P33" i="16"/>
  <c r="B33" i="5"/>
  <c r="B10" i="12"/>
  <c r="L22" i="9"/>
  <c r="D21" i="10" s="1"/>
  <c r="AM38" i="12"/>
  <c r="AM16"/>
  <c r="L35" i="9"/>
  <c r="D34" i="10" s="1"/>
  <c r="AM39" i="5"/>
  <c r="B16" i="12"/>
  <c r="P16" i="16"/>
  <c r="B16" i="5"/>
  <c r="AM32" i="12"/>
  <c r="B32"/>
  <c r="H9" i="13"/>
  <c r="P9"/>
  <c r="L9"/>
  <c r="B9"/>
  <c r="X9"/>
  <c r="D9"/>
  <c r="T9"/>
  <c r="F9"/>
  <c r="J9"/>
  <c r="N9"/>
  <c r="R9"/>
  <c r="V9"/>
  <c r="AM27" i="12"/>
  <c r="AM21"/>
  <c r="AM19"/>
  <c r="AM28"/>
  <c r="P32" i="16"/>
  <c r="B32" i="5"/>
  <c r="AM36" i="12"/>
  <c r="B36"/>
  <c r="C32" s="1"/>
  <c r="AM12"/>
  <c r="AM22"/>
  <c r="AM14"/>
  <c r="AM24"/>
  <c r="AM25"/>
  <c r="AM37"/>
  <c r="AM31"/>
  <c r="AM13"/>
  <c r="AM15"/>
  <c r="AM20"/>
  <c r="AM33"/>
  <c r="AM30"/>
  <c r="AM34"/>
  <c r="AM39"/>
  <c r="AM26"/>
  <c r="AM18"/>
  <c r="B28" i="5"/>
  <c r="P28" i="16"/>
  <c r="AM30" i="5"/>
  <c r="C22" i="12"/>
  <c r="B34" i="16"/>
  <c r="L38" i="9"/>
  <c r="D37" i="10" s="1"/>
  <c r="B21" i="16"/>
  <c r="F37" i="9"/>
  <c r="C37" s="1"/>
  <c r="I37" s="1"/>
  <c r="E36" i="10" s="1"/>
  <c r="L37" i="9"/>
  <c r="D36" i="10" s="1"/>
  <c r="F32" i="9"/>
  <c r="C32" s="1"/>
  <c r="I32" s="1"/>
  <c r="E31" i="10" s="1"/>
  <c r="L32" i="9"/>
  <c r="D31" i="10" s="1"/>
  <c r="L21" i="9"/>
  <c r="D20" i="10" s="1"/>
  <c r="F21" i="9"/>
  <c r="C21" s="1"/>
  <c r="I21" s="1"/>
  <c r="E20" i="10" s="1"/>
  <c r="B20" i="16"/>
  <c r="B30"/>
  <c r="L31" i="9"/>
  <c r="D30" i="10" s="1"/>
  <c r="F31" i="9"/>
  <c r="C31" s="1"/>
  <c r="I31" s="1"/>
  <c r="E30" i="10" s="1"/>
  <c r="B13" i="16"/>
  <c r="F14" i="9"/>
  <c r="C14" s="1"/>
  <c r="I14" s="1"/>
  <c r="E13" i="10" s="1"/>
  <c r="L14" i="9"/>
  <c r="D13" i="10" s="1"/>
  <c r="B15" i="16"/>
  <c r="L16" i="9"/>
  <c r="D15" i="10" s="1"/>
  <c r="F16" i="9"/>
  <c r="C16" s="1"/>
  <c r="I16" s="1"/>
  <c r="E15" i="10" s="1"/>
  <c r="B31" i="16"/>
  <c r="B36"/>
  <c r="F13" i="9"/>
  <c r="L13"/>
  <c r="B12" i="16"/>
  <c r="C40" i="9"/>
  <c r="C35"/>
  <c r="D27" i="10"/>
  <c r="F23" i="9"/>
  <c r="L23"/>
  <c r="B22" i="16"/>
  <c r="F27" i="9"/>
  <c r="L27"/>
  <c r="B26" i="16"/>
  <c r="C39" i="9"/>
  <c r="N9" i="17"/>
  <c r="D9" s="1"/>
  <c r="F20" i="9"/>
  <c r="L20"/>
  <c r="B19" i="16"/>
  <c r="F25" i="9"/>
  <c r="B24" i="16"/>
  <c r="L25" i="9"/>
  <c r="D39" i="10"/>
  <c r="C28" i="9"/>
  <c r="F19"/>
  <c r="L19"/>
  <c r="B18" i="16"/>
  <c r="C22" i="9"/>
  <c r="F26"/>
  <c r="L26"/>
  <c r="B25" i="16"/>
  <c r="F15" i="9"/>
  <c r="L15"/>
  <c r="B14" i="16"/>
  <c r="D38" i="10"/>
  <c r="P10" i="16"/>
  <c r="B10" i="5"/>
  <c r="C12" i="12" l="1"/>
  <c r="C20"/>
  <c r="C24"/>
  <c r="C34"/>
  <c r="C15" i="5"/>
  <c r="C13" i="12"/>
  <c r="C21"/>
  <c r="C37" i="5"/>
  <c r="C36" i="12"/>
  <c r="C30"/>
  <c r="C19"/>
  <c r="F34" i="9"/>
  <c r="C34" s="1"/>
  <c r="I34" s="1"/>
  <c r="L34"/>
  <c r="D33" i="10" s="1"/>
  <c r="B33" i="16"/>
  <c r="C12" i="5"/>
  <c r="C34"/>
  <c r="C33"/>
  <c r="C27"/>
  <c r="C14"/>
  <c r="C25"/>
  <c r="C18"/>
  <c r="C24"/>
  <c r="C26"/>
  <c r="C22"/>
  <c r="C20"/>
  <c r="C36"/>
  <c r="C28"/>
  <c r="C38"/>
  <c r="C32"/>
  <c r="C39"/>
  <c r="C19"/>
  <c r="C21"/>
  <c r="C13"/>
  <c r="C31"/>
  <c r="C30"/>
  <c r="C39" i="12"/>
  <c r="C25"/>
  <c r="C15"/>
  <c r="C33"/>
  <c r="C38"/>
  <c r="C26"/>
  <c r="C16" i="5"/>
  <c r="C16" i="12"/>
  <c r="C37"/>
  <c r="C28"/>
  <c r="L33" i="9"/>
  <c r="D32" i="10" s="1"/>
  <c r="F33" i="9"/>
  <c r="C33" s="1"/>
  <c r="I33" s="1"/>
  <c r="B32" i="16"/>
  <c r="L29" i="9"/>
  <c r="D28" i="10" s="1"/>
  <c r="F29" i="9"/>
  <c r="C29" s="1"/>
  <c r="I29" s="1"/>
  <c r="E28" i="10" s="1"/>
  <c r="B28" i="16"/>
  <c r="C14" i="12"/>
  <c r="C18"/>
  <c r="C31"/>
  <c r="C27"/>
  <c r="F17" i="9"/>
  <c r="C17" s="1"/>
  <c r="I17" s="1"/>
  <c r="L17"/>
  <c r="D16" i="10" s="1"/>
  <c r="B16" i="16"/>
  <c r="C13" i="10"/>
  <c r="B13" s="1"/>
  <c r="C15"/>
  <c r="B15" s="1"/>
  <c r="C30"/>
  <c r="B30" s="1"/>
  <c r="C20"/>
  <c r="B20" s="1"/>
  <c r="C36"/>
  <c r="B36" s="1"/>
  <c r="C31"/>
  <c r="B31" s="1"/>
  <c r="C15" i="9"/>
  <c r="I38"/>
  <c r="E37" i="10" s="1"/>
  <c r="C37" s="1"/>
  <c r="B37" s="1"/>
  <c r="D14"/>
  <c r="D25"/>
  <c r="D18"/>
  <c r="C25" i="9"/>
  <c r="C20"/>
  <c r="I39"/>
  <c r="E38" i="10" s="1"/>
  <c r="C38" s="1"/>
  <c r="B38" s="1"/>
  <c r="D26"/>
  <c r="D22"/>
  <c r="I35" i="9"/>
  <c r="E34" i="10" s="1"/>
  <c r="C34" s="1"/>
  <c r="B34" s="1"/>
  <c r="I40" i="9"/>
  <c r="C13"/>
  <c r="F11"/>
  <c r="C11" s="1"/>
  <c r="L11"/>
  <c r="D10" i="10" s="1"/>
  <c r="B10" i="16"/>
  <c r="C26" i="9"/>
  <c r="I22"/>
  <c r="E21" i="10" s="1"/>
  <c r="C21" s="1"/>
  <c r="B21" s="1"/>
  <c r="C19" i="9"/>
  <c r="I28"/>
  <c r="E27" i="10" s="1"/>
  <c r="C27" s="1"/>
  <c r="B27" s="1"/>
  <c r="D24"/>
  <c r="D19"/>
  <c r="C27" i="9"/>
  <c r="C23"/>
  <c r="D12" i="10"/>
  <c r="M31" i="9" l="1"/>
  <c r="G19"/>
  <c r="G13"/>
  <c r="M23"/>
  <c r="G29"/>
  <c r="M28"/>
  <c r="M17"/>
  <c r="M21"/>
  <c r="M34"/>
  <c r="G21"/>
  <c r="G40"/>
  <c r="M38"/>
  <c r="M32"/>
  <c r="G27"/>
  <c r="M20"/>
  <c r="G33"/>
  <c r="M33"/>
  <c r="G37"/>
  <c r="G32"/>
  <c r="G35"/>
  <c r="G39"/>
  <c r="M29"/>
  <c r="M37"/>
  <c r="M14"/>
  <c r="M16"/>
  <c r="M13"/>
  <c r="G23"/>
  <c r="M25"/>
  <c r="G26"/>
  <c r="M22"/>
  <c r="M35"/>
  <c r="G28"/>
  <c r="G22"/>
  <c r="G31"/>
  <c r="G16"/>
  <c r="G14"/>
  <c r="M27"/>
  <c r="M19"/>
  <c r="M26"/>
  <c r="M15"/>
  <c r="G38"/>
  <c r="G17"/>
  <c r="C28" i="10"/>
  <c r="B28" s="1"/>
  <c r="G20" i="9"/>
  <c r="G25"/>
  <c r="G15"/>
  <c r="M39"/>
  <c r="M40"/>
  <c r="G34"/>
  <c r="D22"/>
  <c r="I27"/>
  <c r="D27"/>
  <c r="E26" i="10"/>
  <c r="C26" s="1"/>
  <c r="B26" s="1"/>
  <c r="I23" i="9"/>
  <c r="E22" i="10" s="1"/>
  <c r="C22" s="1"/>
  <c r="B22" s="1"/>
  <c r="D23" i="9"/>
  <c r="D26"/>
  <c r="I26"/>
  <c r="I13"/>
  <c r="E12" i="10" s="1"/>
  <c r="C12" s="1"/>
  <c r="B12" s="1"/>
  <c r="D13" i="9"/>
  <c r="D32"/>
  <c r="D37"/>
  <c r="D14"/>
  <c r="D31"/>
  <c r="D16"/>
  <c r="D21"/>
  <c r="I20"/>
  <c r="E19" i="10" s="1"/>
  <c r="C19" s="1"/>
  <c r="B19" s="1"/>
  <c r="D20" i="9"/>
  <c r="I25"/>
  <c r="E24" i="10" s="1"/>
  <c r="D25" i="9"/>
  <c r="I15"/>
  <c r="D15"/>
  <c r="E14" i="10"/>
  <c r="C14" s="1"/>
  <c r="B14" s="1"/>
  <c r="E32"/>
  <c r="C32" s="1"/>
  <c r="B32" s="1"/>
  <c r="D33" i="9"/>
  <c r="D17"/>
  <c r="E16" i="10"/>
  <c r="C16" s="1"/>
  <c r="B16" s="1"/>
  <c r="D40" i="9"/>
  <c r="D35"/>
  <c r="D38"/>
  <c r="E33" i="10"/>
  <c r="C33" s="1"/>
  <c r="B33" s="1"/>
  <c r="I19" i="9"/>
  <c r="D19"/>
  <c r="I11"/>
  <c r="E10" i="10" s="1"/>
  <c r="C10" s="1"/>
  <c r="B10" s="1"/>
  <c r="D28" i="9"/>
  <c r="E39" i="10"/>
  <c r="C39" s="1"/>
  <c r="B39" s="1"/>
  <c r="D39" i="9"/>
  <c r="D29"/>
  <c r="D34"/>
  <c r="J22" l="1"/>
  <c r="J19"/>
  <c r="C24" i="10"/>
  <c r="J38" i="9"/>
  <c r="J35"/>
  <c r="J40"/>
  <c r="J28"/>
  <c r="E18" i="10"/>
  <c r="C18" s="1"/>
  <c r="B18" s="1"/>
  <c r="J34" i="9"/>
  <c r="J15"/>
  <c r="J20"/>
  <c r="J26"/>
  <c r="E25" i="10"/>
  <c r="C25" s="1"/>
  <c r="B25" s="1"/>
  <c r="J23" i="9"/>
  <c r="J27"/>
  <c r="J13"/>
  <c r="J31"/>
  <c r="J21"/>
  <c r="J37"/>
  <c r="J16"/>
  <c r="J32"/>
  <c r="J14"/>
  <c r="J29"/>
  <c r="J39"/>
  <c r="J17"/>
  <c r="J33"/>
  <c r="J25"/>
  <c r="B24" i="10" l="1"/>
  <c r="G10" i="19" l="1"/>
  <c r="D10" l="1"/>
  <c r="C13"/>
  <c r="B12" i="18" s="1"/>
  <c r="H12" l="1"/>
  <c r="C10" i="19"/>
  <c r="B13"/>
  <c r="B10" s="1"/>
  <c r="F12" i="18"/>
  <c r="L12"/>
  <c r="P12"/>
  <c r="V12"/>
  <c r="R12"/>
  <c r="D12"/>
  <c r="J12"/>
  <c r="N12"/>
  <c r="T12"/>
  <c r="X12"/>
  <c r="H9" l="1"/>
  <c r="N9"/>
  <c r="L9"/>
  <c r="F9"/>
  <c r="V9"/>
  <c r="X9"/>
  <c r="J9"/>
  <c r="D9"/>
  <c r="T9"/>
  <c r="P9"/>
  <c r="R9"/>
  <c r="B9"/>
</calcChain>
</file>

<file path=xl/sharedStrings.xml><?xml version="1.0" encoding="utf-8"?>
<sst xmlns="http://schemas.openxmlformats.org/spreadsheetml/2006/main" count="929" uniqueCount="217">
  <si>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</si>
  <si>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</si>
  <si>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</si>
  <si>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</si>
  <si>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</si>
  <si>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</si>
  <si>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</si>
  <si>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</si>
  <si>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</si>
  <si>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</si>
  <si>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</si>
  <si>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</si>
  <si>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</si>
  <si>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</si>
  <si>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</si>
  <si>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</si>
  <si>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</si>
  <si>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</si>
  <si>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</si>
  <si>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</si>
  <si>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</si>
  <si>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</si>
  <si>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</si>
  <si>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</si>
  <si>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</si>
  <si>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</si>
  <si>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</si>
  <si>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</si>
  <si>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</si>
  <si>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</si>
  <si>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</si>
  <si>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</si>
  <si>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</si>
  <si>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</si>
  <si>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</si>
  <si>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</si>
  <si>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</si>
  <si>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</si>
  <si>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</si>
  <si>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</si>
  <si>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</si>
  <si>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</si>
  <si>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</si>
  <si>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</si>
  <si>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</si>
  <si>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</si>
  <si>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</si>
  <si>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</si>
  <si>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</si>
  <si>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</si>
  <si>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</si>
  <si>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</si>
  <si>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</si>
  <si>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</si>
  <si>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</si>
  <si>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</si>
  <si>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</si>
  <si>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</si>
  <si>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</si>
  <si>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</si>
  <si>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</si>
  <si>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</si>
  <si>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</si>
  <si>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</si>
  <si>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</si>
  <si>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</si>
  <si>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</si>
  <si>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</si>
  <si>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</si>
  <si>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</si>
  <si>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</si>
  <si>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</si>
  <si>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</si>
  <si>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</si>
  <si>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</si>
  <si>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</si>
  <si>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</si>
  <si>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</si>
  <si>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</si>
  <si>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</si>
  <si>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</si>
  <si>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</si>
  <si>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</si>
  <si>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</si>
  <si>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</si>
  <si>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</si>
  <si>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</si>
  <si>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</si>
  <si>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</si>
  <si>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</si>
  <si>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</si>
  <si>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</si>
  <si>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</si>
  <si>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</si>
  <si>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</si>
  <si>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</si>
  <si>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</si>
  <si>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</si>
  <si>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</si>
  <si>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</si>
  <si>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</si>
  <si>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</si>
  <si>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</si>
  <si>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</si>
  <si>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</si>
  <si>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</si>
  <si>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</si>
  <si>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</si>
  <si>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Current Capital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</si>
  <si>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</si>
  <si>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</si>
  <si>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</si>
  <si>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</si>
  <si>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</si>
  <si>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</si>
  <si>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</si>
  <si>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</si>
  <si>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</si>
  <si>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</si>
  <si>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</si>
  <si>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</si>
  <si>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Table 1 (continued)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</si>
  <si>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</si>
  <si>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</si>
  <si>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</si>
  <si>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</si>
  <si>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</si>
  <si>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</si>
  <si>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</si>
  <si>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*Interfund transfers and transfers between Maryland local education agencies are not shown on this table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</si>
  <si>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</si>
  <si>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</si>
  <si>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</si>
  <si>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</si>
  <si>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</si>
  <si>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</si>
  <si>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</si>
  <si>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</si>
  <si>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</si>
  <si>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</si>
  <si>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</si>
  <si>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</si>
  <si>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</si>
  <si>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</si>
  <si>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</si>
  <si>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</rPr>
      <t>**</t>
    </r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</si>
  <si>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</si>
  <si>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</si>
  <si>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</si>
  <si>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</si>
  <si>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</si>
  <si>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</si>
  <si>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</si>
  <si>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 xml:space="preserve">              student transportation and state share of teachers' retirement are included in some columns 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</si>
  <si>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</si>
  <si>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</si>
  <si>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</si>
  <si>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</si>
  <si>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</si>
  <si>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</si>
  <si>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</si>
  <si>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</si>
  <si>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</si>
  <si>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</si>
  <si>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</si>
  <si>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</si>
  <si>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</si>
  <si>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</si>
  <si>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</si>
  <si>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</si>
  <si>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</si>
  <si>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</si>
  <si>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</si>
  <si>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</si>
  <si>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</si>
  <si>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</si>
  <si>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</si>
  <si>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Table 5a</t>
  </si>
  <si>
    <t>State Share of Teachers' Retirement</t>
  </si>
  <si>
    <t>*Half-time prekindergarten pupils are expressed in full-time equivalents in arriving at per pupil costs</t>
  </si>
  <si>
    <t>(Excludes State Share of Teachers' Retirement)</t>
  </si>
  <si>
    <t>Instruction**</t>
  </si>
  <si>
    <r>
      <t>**</t>
    </r>
    <r>
      <rPr>
        <sz val="10"/>
        <rFont val="WP TypographicSymbols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</t>
    </r>
  </si>
  <si>
    <t>*Expenditures include equipment and outgoing transfers reported in each category.  Percentages may not equal 100% due to rounding.</t>
  </si>
  <si>
    <t>** Include textbooks, library materials and other instructional and special education supplies and materials. Exclude Adult Education expenditures.</t>
  </si>
  <si>
    <t>Food Service Fund</t>
  </si>
  <si>
    <t>School Construction Fund</t>
  </si>
  <si>
    <t>From All Funds</t>
  </si>
  <si>
    <t>**</t>
  </si>
  <si>
    <t>2009-2010</t>
  </si>
  <si>
    <t>2010-2011</t>
  </si>
  <si>
    <t>SFD Part 2 FY 2011 Table 4</t>
  </si>
  <si>
    <t xml:space="preserve">*Half-day prekindergarten pupils have been equated to full-time. </t>
  </si>
  <si>
    <r>
      <t xml:space="preserve">** </t>
    </r>
    <r>
      <rPr>
        <sz val="10"/>
        <rFont val="Arial"/>
        <family val="2"/>
      </rPr>
      <t>Excludes Adult Education, but includes State-paid for Teachers' Pension/Retirement.</t>
    </r>
  </si>
  <si>
    <t>Expenditures* for Calculating Cost per Pupil Belonging from Federal Funds:  Maryland Public Schools:  2010 - 2011</t>
  </si>
  <si>
    <t>NOTE:  Includes expenditures for administration, instructional salaries and wages, textbooks and other instructional materials, other instructional</t>
  </si>
  <si>
    <t>**Excludes Debt Principal repayment and Student Activity Fund Expenditures</t>
  </si>
  <si>
    <t>Expenditures**</t>
  </si>
  <si>
    <t>* Excludes Food Service, Community Services, Capital Outlay, Adult Education, equipment, and transfers.</t>
  </si>
  <si>
    <t>*Excluded Adult Education, Equipment, all Transfers  but Federal Funds Indirect Cost Recovery</t>
  </si>
  <si>
    <t>Maryland Public Schools:  2011 - 2012</t>
  </si>
  <si>
    <t>Cost per Pupil Belonging* by Category:  Maryland Public Schools:  2011 - 2012</t>
  </si>
  <si>
    <t>Cost per Pupil Attending* by Category:  Maryland Public Schools:  2011 - 2012</t>
  </si>
  <si>
    <t>Cost per Pupil Belonging* from Federal Funds:  Maryland Public Schools:  2011 - 2012</t>
  </si>
  <si>
    <t>Cost per Pupil Belonging* Excluding Federal Funds:  Maryland Public Schools:  2011- 2012</t>
  </si>
  <si>
    <t>Cost per Pupil Belonging* for Materials of Instruction **:  Maryland Public Schools:  2011 - 2012</t>
  </si>
  <si>
    <t>Percent Distribution of Current Expenses by Category*:  Maryland Public Schools:  2011 - 2012</t>
  </si>
  <si>
    <t>Percent Distribution of Day School Current Expenses:  Maryland Public Schools:  2011 - 2012</t>
  </si>
  <si>
    <t>Expenditures by Category* for Maryland Public Schools:  2011 - 2012</t>
  </si>
  <si>
    <t>Expenditures for All Purposes*:  Maryland Public Schools:  2011- 2012</t>
  </si>
  <si>
    <t>Expenditures* for Calculating Cost per Pupil Belonging from Federal Funds:  Maryland Public Schools:  2011 - 2012</t>
  </si>
  <si>
    <t>2011-2012</t>
  </si>
  <si>
    <t>Instruction Less Adult Eduction FY 2012</t>
  </si>
  <si>
    <t>SFD Part 2 FY 2012 Table 5</t>
  </si>
  <si>
    <t>SFD Part 2 FY 2012  Table 4A</t>
  </si>
  <si>
    <t>Instruction - Textbooks and Instructional Supplies FY 2012</t>
  </si>
  <si>
    <t>Adult Education 2011-2012</t>
  </si>
</sst>
</file>

<file path=xl/styles.xml><?xml version="1.0" encoding="utf-8"?>
<styleSheet xmlns="http://schemas.openxmlformats.org/spreadsheetml/2006/main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&quot;$&quot;* #,##0.000_);_(&quot;$&quot;* \(#,##0.000\);_(&quot;$&quot;* &quot;-&quot;??_);_(@_)"/>
    <numFmt numFmtId="172" formatCode="_(* #,##0.00000_);_(* \(#,##0.00000\);_(* &quot;-&quot;??_);_(@_)"/>
    <numFmt numFmtId="173" formatCode="#,##0.0_);\(#,##0.0\)"/>
    <numFmt numFmtId="174" formatCode="#,##0.0"/>
  </numFmts>
  <fonts count="1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Old English Text MT"/>
      <family val="4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74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3" fontId="0" fillId="0" borderId="0" xfId="1" applyFont="1"/>
    <xf numFmtId="43" fontId="0" fillId="0" borderId="0" xfId="1" applyFont="1" applyBorder="1"/>
    <xf numFmtId="44" fontId="0" fillId="0" borderId="0" xfId="2" applyFont="1" applyBorder="1"/>
    <xf numFmtId="2" fontId="0" fillId="0" borderId="0" xfId="0" applyNumberFormat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43" fontId="0" fillId="0" borderId="0" xfId="1" applyNumberFormat="1" applyFont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43" fontId="0" fillId="0" borderId="4" xfId="1" applyFont="1" applyBorder="1"/>
    <xf numFmtId="43" fontId="0" fillId="0" borderId="4" xfId="1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1" fontId="0" fillId="0" borderId="0" xfId="0" applyNumberFormat="1" applyBorder="1"/>
    <xf numFmtId="1" fontId="0" fillId="0" borderId="4" xfId="0" applyNumberFormat="1" applyBorder="1"/>
    <xf numFmtId="1" fontId="0" fillId="0" borderId="0" xfId="0" applyNumberFormat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0" fillId="0" borderId="0" xfId="2" applyFont="1" applyBorder="1" applyAlignment="1">
      <alignment horizontal="right"/>
    </xf>
    <xf numFmtId="43" fontId="0" fillId="0" borderId="0" xfId="1" applyNumberFormat="1" applyFont="1" applyBorder="1"/>
    <xf numFmtId="164" fontId="0" fillId="0" borderId="2" xfId="1" applyNumberFormat="1" applyFont="1" applyBorder="1" applyAlignment="1">
      <alignment horizontal="center"/>
    </xf>
    <xf numFmtId="168" fontId="0" fillId="0" borderId="0" xfId="4" applyNumberFormat="1" applyFont="1" applyBorder="1"/>
    <xf numFmtId="10" fontId="0" fillId="0" borderId="0" xfId="4" applyNumberFormat="1" applyFont="1" applyBorder="1"/>
    <xf numFmtId="165" fontId="0" fillId="0" borderId="0" xfId="0" applyNumberFormat="1"/>
    <xf numFmtId="0" fontId="2" fillId="0" borderId="1" xfId="3" applyFont="1" applyFill="1" applyBorder="1" applyAlignment="1">
      <alignment horizontal="left" wrapText="1"/>
    </xf>
    <xf numFmtId="7" fontId="0" fillId="0" borderId="0" xfId="2" applyNumberFormat="1" applyFont="1"/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7" fontId="0" fillId="0" borderId="0" xfId="1" applyNumberFormat="1" applyFont="1"/>
    <xf numFmtId="43" fontId="0" fillId="0" borderId="3" xfId="1" applyFont="1" applyBorder="1"/>
    <xf numFmtId="165" fontId="7" fillId="0" borderId="0" xfId="1" applyNumberFormat="1" applyFont="1"/>
    <xf numFmtId="165" fontId="5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Alignment="1">
      <alignment horizontal="center"/>
    </xf>
    <xf numFmtId="169" fontId="0" fillId="0" borderId="0" xfId="2" applyNumberFormat="1" applyFont="1"/>
    <xf numFmtId="166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43" fontId="0" fillId="0" borderId="0" xfId="1" applyFont="1" applyBorder="1" applyAlignment="1"/>
    <xf numFmtId="43" fontId="0" fillId="0" borderId="0" xfId="1" applyFont="1" applyBorder="1" applyAlignment="1">
      <alignment horizontal="left" indent="1"/>
    </xf>
    <xf numFmtId="0" fontId="0" fillId="0" borderId="0" xfId="0" applyAlignment="1">
      <alignment horizontal="left" indent="3"/>
    </xf>
    <xf numFmtId="166" fontId="0" fillId="0" borderId="0" xfId="0" applyNumberFormat="1"/>
    <xf numFmtId="166" fontId="0" fillId="0" borderId="0" xfId="1" applyNumberFormat="1" applyFont="1"/>
    <xf numFmtId="170" fontId="0" fillId="0" borderId="0" xfId="1" applyNumberFormat="1" applyFont="1"/>
    <xf numFmtId="7" fontId="0" fillId="0" borderId="0" xfId="2" applyNumberFormat="1" applyFont="1" applyBorder="1" applyAlignment="1">
      <alignment horizontal="right"/>
    </xf>
    <xf numFmtId="7" fontId="0" fillId="0" borderId="0" xfId="2" applyNumberFormat="1" applyFont="1" applyAlignment="1">
      <alignment horizontal="right"/>
    </xf>
    <xf numFmtId="0" fontId="0" fillId="0" borderId="2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2" applyFont="1" applyBorder="1" applyAlignment="1">
      <alignment horizontal="left"/>
    </xf>
    <xf numFmtId="49" fontId="0" fillId="0" borderId="0" xfId="2" applyNumberFormat="1" applyFont="1" applyBorder="1" applyAlignment="1">
      <alignment horizontal="left"/>
    </xf>
    <xf numFmtId="49" fontId="0" fillId="0" borderId="0" xfId="2" applyNumberFormat="1" applyFont="1" applyBorder="1"/>
    <xf numFmtId="49" fontId="0" fillId="0" borderId="0" xfId="1" applyNumberFormat="1" applyFont="1" applyBorder="1"/>
    <xf numFmtId="49" fontId="0" fillId="0" borderId="4" xfId="1" applyNumberFormat="1" applyFont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left"/>
    </xf>
    <xf numFmtId="43" fontId="0" fillId="0" borderId="0" xfId="1" applyFont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/>
    <xf numFmtId="0" fontId="5" fillId="0" borderId="0" xfId="0" applyFont="1"/>
    <xf numFmtId="41" fontId="7" fillId="0" borderId="0" xfId="0" applyNumberFormat="1" applyFont="1" applyFill="1" applyBorder="1"/>
    <xf numFmtId="164" fontId="0" fillId="0" borderId="0" xfId="1" applyNumberFormat="1" applyFont="1" applyAlignment="1">
      <alignment horizontal="right"/>
    </xf>
    <xf numFmtId="165" fontId="6" fillId="0" borderId="0" xfId="1" applyNumberFormat="1" applyFont="1"/>
    <xf numFmtId="165" fontId="6" fillId="0" borderId="4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0" fillId="0" borderId="8" xfId="1" applyNumberFormat="1" applyFont="1" applyBorder="1"/>
    <xf numFmtId="165" fontId="0" fillId="0" borderId="9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2" xfId="0" applyFill="1" applyBorder="1" applyAlignment="1">
      <alignment horizontal="left" indent="3"/>
    </xf>
    <xf numFmtId="7" fontId="0" fillId="0" borderId="0" xfId="2" applyNumberFormat="1" applyFont="1" applyFill="1" applyAlignment="1">
      <alignment horizontal="right"/>
    </xf>
    <xf numFmtId="43" fontId="0" fillId="0" borderId="0" xfId="1" applyNumberFormat="1" applyFont="1" applyFill="1"/>
    <xf numFmtId="43" fontId="0" fillId="0" borderId="4" xfId="1" applyNumberFormat="1" applyFont="1" applyFill="1" applyBorder="1"/>
    <xf numFmtId="43" fontId="1" fillId="0" borderId="0" xfId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/>
    <xf numFmtId="43" fontId="1" fillId="0" borderId="3" xfId="1" applyBorder="1"/>
    <xf numFmtId="43" fontId="1" fillId="0" borderId="4" xfId="1" applyFont="1" applyBorder="1" applyAlignment="1">
      <alignment horizontal="center"/>
    </xf>
    <xf numFmtId="49" fontId="1" fillId="0" borderId="0" xfId="2" applyNumberFormat="1" applyBorder="1"/>
    <xf numFmtId="7" fontId="1" fillId="0" borderId="0" xfId="1" applyNumberFormat="1"/>
    <xf numFmtId="165" fontId="1" fillId="0" borderId="0" xfId="1" applyNumberFormat="1" applyFont="1" applyBorder="1"/>
    <xf numFmtId="43" fontId="1" fillId="0" borderId="4" xfId="1" applyBorder="1"/>
    <xf numFmtId="44" fontId="1" fillId="0" borderId="0" xfId="2"/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5" fontId="6" fillId="0" borderId="0" xfId="1" applyNumberFormat="1" applyFont="1" applyBorder="1"/>
    <xf numFmtId="165" fontId="6" fillId="0" borderId="0" xfId="1" applyNumberFormat="1" applyFont="1" applyFill="1"/>
    <xf numFmtId="165" fontId="6" fillId="0" borderId="0" xfId="1" applyNumberFormat="1" applyFont="1" applyFill="1" applyBorder="1"/>
    <xf numFmtId="165" fontId="6" fillId="0" borderId="4" xfId="1" applyNumberFormat="1" applyFont="1" applyFill="1" applyBorder="1"/>
    <xf numFmtId="0" fontId="0" fillId="0" borderId="12" xfId="0" applyBorder="1" applyAlignment="1">
      <alignment horizontal="center"/>
    </xf>
    <xf numFmtId="164" fontId="6" fillId="0" borderId="0" xfId="1" applyNumberFormat="1" applyFont="1" applyBorder="1"/>
    <xf numFmtId="164" fontId="6" fillId="0" borderId="4" xfId="1" applyNumberFormat="1" applyFont="1" applyBorder="1"/>
    <xf numFmtId="165" fontId="6" fillId="0" borderId="0" xfId="1" applyNumberFormat="1" applyFont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left" indent="2"/>
    </xf>
    <xf numFmtId="165" fontId="8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9" fillId="0" borderId="0" xfId="0" applyFont="1" applyBorder="1"/>
    <xf numFmtId="43" fontId="0" fillId="0" borderId="4" xfId="0" applyNumberFormat="1" applyBorder="1" applyAlignment="1">
      <alignment horizontal="center"/>
    </xf>
    <xf numFmtId="0" fontId="0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164" fontId="6" fillId="0" borderId="0" xfId="1" applyNumberFormat="1" applyFont="1" applyFill="1"/>
    <xf numFmtId="165" fontId="10" fillId="0" borderId="0" xfId="1" applyNumberFormat="1" applyFont="1" applyBorder="1"/>
    <xf numFmtId="0" fontId="6" fillId="0" borderId="4" xfId="0" applyFont="1" applyBorder="1" applyAlignment="1">
      <alignment horizontal="center"/>
    </xf>
    <xf numFmtId="165" fontId="6" fillId="0" borderId="13" xfId="1" applyNumberFormat="1" applyFont="1" applyBorder="1" applyAlignment="1">
      <alignment horizontal="center"/>
    </xf>
    <xf numFmtId="0" fontId="6" fillId="0" borderId="0" xfId="0" applyFont="1" applyBorder="1"/>
    <xf numFmtId="165" fontId="8" fillId="0" borderId="0" xfId="1" applyNumberFormat="1" applyFont="1" applyBorder="1" applyAlignment="1">
      <alignment horizontal="center"/>
    </xf>
    <xf numFmtId="165" fontId="10" fillId="0" borderId="0" xfId="1" applyNumberFormat="1" applyFont="1"/>
    <xf numFmtId="0" fontId="10" fillId="0" borderId="0" xfId="0" applyFont="1"/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4" fontId="6" fillId="0" borderId="0" xfId="0" applyNumberFormat="1" applyFont="1"/>
    <xf numFmtId="169" fontId="6" fillId="0" borderId="0" xfId="2" applyNumberFormat="1" applyFont="1"/>
    <xf numFmtId="43" fontId="1" fillId="0" borderId="4" xfId="1" applyBorder="1" applyAlignment="1">
      <alignment horizontal="center"/>
    </xf>
    <xf numFmtId="44" fontId="0" fillId="0" borderId="0" xfId="2" applyFont="1" applyAlignment="1">
      <alignment horizontal="center"/>
    </xf>
    <xf numFmtId="165" fontId="1" fillId="0" borderId="0" xfId="1" applyNumberFormat="1" applyFont="1"/>
    <xf numFmtId="172" fontId="1" fillId="0" borderId="0" xfId="1" applyNumberFormat="1" applyFont="1"/>
    <xf numFmtId="165" fontId="1" fillId="0" borderId="3" xfId="1" applyNumberFormat="1" applyFont="1" applyBorder="1"/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Border="1" applyAlignment="1"/>
    <xf numFmtId="165" fontId="1" fillId="0" borderId="2" xfId="1" applyNumberFormat="1" applyFont="1" applyBorder="1" applyAlignment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left"/>
    </xf>
    <xf numFmtId="169" fontId="1" fillId="0" borderId="0" xfId="2" applyNumberFormat="1" applyFont="1" applyBorder="1" applyAlignment="1">
      <alignment horizontal="right"/>
    </xf>
    <xf numFmtId="169" fontId="1" fillId="0" borderId="0" xfId="2" applyNumberFormat="1" applyFont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1" applyNumberFormat="1" applyFont="1" applyFill="1"/>
    <xf numFmtId="165" fontId="1" fillId="0" borderId="0" xfId="1" applyNumberFormat="1" applyFont="1" applyFill="1" applyBorder="1" applyAlignment="1">
      <alignment horizontal="left"/>
    </xf>
    <xf numFmtId="165" fontId="1" fillId="0" borderId="4" xfId="1" applyNumberFormat="1" applyFont="1" applyBorder="1"/>
    <xf numFmtId="165" fontId="1" fillId="0" borderId="4" xfId="1" applyNumberFormat="1" applyFont="1" applyBorder="1" applyAlignment="1">
      <alignment horizontal="left"/>
    </xf>
    <xf numFmtId="165" fontId="1" fillId="0" borderId="0" xfId="1" applyNumberFormat="1" applyFont="1" applyAlignment="1">
      <alignment horizontal="left"/>
    </xf>
    <xf numFmtId="165" fontId="0" fillId="0" borderId="0" xfId="1" applyNumberFormat="1" applyFont="1" applyBorder="1" applyAlignment="1">
      <alignment horizontal="center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 wrapText="1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39" fontId="1" fillId="0" borderId="0" xfId="1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2" fontId="1" fillId="0" borderId="0" xfId="2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39" fontId="1" fillId="0" borderId="4" xfId="1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2" fontId="1" fillId="0" borderId="4" xfId="2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43" fontId="1" fillId="0" borderId="4" xfId="1" applyBorder="1" applyAlignment="1">
      <alignment horizontal="center"/>
    </xf>
    <xf numFmtId="43" fontId="1" fillId="0" borderId="0" xfId="1" applyAlignment="1">
      <alignment horizontal="center"/>
    </xf>
    <xf numFmtId="43" fontId="1" fillId="0" borderId="14" xfId="1" applyBorder="1" applyAlignment="1">
      <alignment horizontal="center"/>
    </xf>
    <xf numFmtId="43" fontId="12" fillId="0" borderId="0" xfId="0" applyNumberFormat="1" applyFont="1" applyProtection="1">
      <protection locked="0"/>
    </xf>
    <xf numFmtId="43" fontId="12" fillId="0" borderId="0" xfId="1" applyFont="1" applyProtection="1">
      <protection locked="0"/>
    </xf>
    <xf numFmtId="43" fontId="12" fillId="0" borderId="4" xfId="0" applyNumberFormat="1" applyFont="1" applyBorder="1" applyProtection="1">
      <protection locked="0"/>
    </xf>
    <xf numFmtId="43" fontId="12" fillId="0" borderId="0" xfId="1" applyFont="1"/>
    <xf numFmtId="43" fontId="12" fillId="0" borderId="4" xfId="1" applyFont="1" applyBorder="1"/>
    <xf numFmtId="43" fontId="12" fillId="0" borderId="0" xfId="0" applyNumberFormat="1" applyFont="1" applyBorder="1" applyProtection="1">
      <protection locked="0"/>
    </xf>
    <xf numFmtId="165" fontId="12" fillId="0" borderId="0" xfId="0" applyNumberFormat="1" applyFont="1" applyProtection="1">
      <protection locked="0"/>
    </xf>
    <xf numFmtId="43" fontId="13" fillId="0" borderId="0" xfId="0" applyNumberFormat="1" applyFont="1" applyProtection="1">
      <protection locked="0"/>
    </xf>
    <xf numFmtId="43" fontId="0" fillId="0" borderId="0" xfId="0" applyNumberFormat="1" applyBorder="1"/>
    <xf numFmtId="41" fontId="7" fillId="0" borderId="4" xfId="0" applyNumberFormat="1" applyFont="1" applyFill="1" applyBorder="1"/>
    <xf numFmtId="43" fontId="1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1" fillId="0" borderId="0" xfId="1" applyAlignment="1"/>
    <xf numFmtId="43" fontId="1" fillId="0" borderId="0" xfId="1" applyAlignment="1">
      <alignment horizontal="left" vertical="center" shrinkToFit="1"/>
    </xf>
    <xf numFmtId="43" fontId="12" fillId="0" borderId="0" xfId="1" applyNumberFormat="1" applyFont="1" applyProtection="1">
      <protection locked="0"/>
    </xf>
    <xf numFmtId="43" fontId="12" fillId="0" borderId="0" xfId="1" applyNumberFormat="1" applyFont="1" applyBorder="1" applyProtection="1">
      <protection locked="0"/>
    </xf>
    <xf numFmtId="43" fontId="12" fillId="0" borderId="4" xfId="1" applyNumberFormat="1" applyFont="1" applyBorder="1" applyProtection="1">
      <protection locked="0"/>
    </xf>
    <xf numFmtId="170" fontId="1" fillId="0" borderId="0" xfId="2" applyNumberFormat="1" applyFont="1" applyFill="1" applyBorder="1"/>
    <xf numFmtId="165" fontId="0" fillId="0" borderId="0" xfId="1" applyNumberFormat="1" applyFont="1" applyFill="1" applyBorder="1"/>
    <xf numFmtId="49" fontId="1" fillId="0" borderId="0" xfId="1" applyNumberFormat="1" applyFont="1"/>
    <xf numFmtId="10" fontId="0" fillId="0" borderId="0" xfId="2" applyNumberFormat="1" applyFont="1"/>
    <xf numFmtId="43" fontId="0" fillId="0" borderId="0" xfId="2" applyNumberFormat="1" applyFont="1"/>
    <xf numFmtId="165" fontId="0" fillId="0" borderId="0" xfId="1" applyNumberFormat="1" applyFont="1" applyFill="1"/>
    <xf numFmtId="0" fontId="0" fillId="0" borderId="0" xfId="0" applyFill="1"/>
    <xf numFmtId="0" fontId="1" fillId="0" borderId="0" xfId="0" applyFont="1" applyBorder="1"/>
    <xf numFmtId="0" fontId="1" fillId="0" borderId="0" xfId="0" applyFont="1" applyAlignment="1">
      <alignment horizontal="center"/>
    </xf>
    <xf numFmtId="170" fontId="1" fillId="0" borderId="0" xfId="1" applyNumberFormat="1" applyFont="1"/>
    <xf numFmtId="165" fontId="14" fillId="0" borderId="0" xfId="1" applyNumberFormat="1" applyFont="1" applyFill="1" applyBorder="1"/>
    <xf numFmtId="166" fontId="14" fillId="0" borderId="0" xfId="2" applyNumberFormat="1" applyFont="1"/>
    <xf numFmtId="165" fontId="1" fillId="0" borderId="0" xfId="1" applyNumberFormat="1" applyFont="1" applyFill="1" applyProtection="1">
      <protection locked="0"/>
    </xf>
    <xf numFmtId="165" fontId="1" fillId="0" borderId="4" xfId="1" applyNumberFormat="1" applyFont="1" applyFill="1" applyBorder="1"/>
    <xf numFmtId="165" fontId="15" fillId="0" borderId="0" xfId="1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169" fontId="1" fillId="0" borderId="0" xfId="2" applyNumberFormat="1" applyFont="1" applyFill="1" applyBorder="1"/>
    <xf numFmtId="165" fontId="1" fillId="0" borderId="2" xfId="1" applyNumberFormat="1" applyFont="1" applyFill="1" applyBorder="1"/>
    <xf numFmtId="170" fontId="1" fillId="0" borderId="0" xfId="0" applyNumberFormat="1" applyFont="1"/>
    <xf numFmtId="42" fontId="1" fillId="0" borderId="0" xfId="0" applyNumberFormat="1" applyFont="1"/>
    <xf numFmtId="171" fontId="1" fillId="0" borderId="0" xfId="0" applyNumberFormat="1" applyFont="1"/>
    <xf numFmtId="165" fontId="14" fillId="0" borderId="0" xfId="1" applyNumberFormat="1" applyFont="1" applyFill="1" applyProtection="1">
      <protection locked="0"/>
    </xf>
    <xf numFmtId="169" fontId="1" fillId="0" borderId="0" xfId="2" applyNumberFormat="1" applyFont="1"/>
    <xf numFmtId="166" fontId="1" fillId="0" borderId="0" xfId="2" applyNumberFormat="1" applyFont="1" applyAlignment="1">
      <alignment horizontal="center" vertical="center"/>
    </xf>
    <xf numFmtId="7" fontId="1" fillId="0" borderId="0" xfId="2" applyNumberFormat="1" applyFont="1" applyAlignment="1">
      <alignment horizontal="center" vertical="center"/>
    </xf>
    <xf numFmtId="166" fontId="1" fillId="0" borderId="0" xfId="1" applyNumberFormat="1" applyFont="1" applyBorder="1"/>
    <xf numFmtId="4" fontId="1" fillId="0" borderId="1" xfId="3" applyNumberFormat="1" applyFont="1" applyFill="1" applyBorder="1" applyAlignment="1">
      <alignment horizontal="right" wrapText="1"/>
    </xf>
    <xf numFmtId="0" fontId="1" fillId="0" borderId="0" xfId="0" applyFont="1" applyFill="1"/>
    <xf numFmtId="174" fontId="0" fillId="0" borderId="0" xfId="1" applyNumberFormat="1" applyFont="1" applyAlignment="1">
      <alignment horizontal="right"/>
    </xf>
    <xf numFmtId="174" fontId="0" fillId="0" borderId="0" xfId="1" applyNumberFormat="1" applyFont="1"/>
    <xf numFmtId="174" fontId="6" fillId="0" borderId="0" xfId="1" applyNumberFormat="1" applyFont="1" applyBorder="1"/>
    <xf numFmtId="174" fontId="6" fillId="0" borderId="4" xfId="1" applyNumberFormat="1" applyFont="1" applyBorder="1"/>
    <xf numFmtId="165" fontId="6" fillId="0" borderId="17" xfId="1" applyNumberFormat="1" applyFont="1" applyBorder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14" xfId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73" fontId="0" fillId="0" borderId="0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5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43" fontId="1" fillId="0" borderId="4" xfId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expwret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D%202012%20Part%202%20-Final%2012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Admin"/>
      <sheetName val="MidLev"/>
      <sheetName val="Inst"/>
      <sheetName val="Adult"/>
      <sheetName val="sp ed"/>
      <sheetName val="ppshs"/>
      <sheetName val="trans"/>
      <sheetName val="opmp"/>
      <sheetName val="fixchg"/>
      <sheetName val="distfc"/>
      <sheetName val="comserv"/>
      <sheetName val="CapOut"/>
      <sheetName val="food"/>
      <sheetName val="const"/>
      <sheetName val="debt"/>
      <sheetName val="expbyobj"/>
      <sheetName val="Sheet1"/>
    </sheetNames>
    <sheetDataSet>
      <sheetData sheetId="0"/>
      <sheetData sheetId="1">
        <row r="11">
          <cell r="B11">
            <v>1903459.13</v>
          </cell>
        </row>
        <row r="12">
          <cell r="B12">
            <v>26385032.850000001</v>
          </cell>
        </row>
        <row r="13">
          <cell r="B13">
            <v>66882329.839999989</v>
          </cell>
        </row>
        <row r="14">
          <cell r="B14">
            <v>41782230.570000008</v>
          </cell>
        </row>
        <row r="15">
          <cell r="B15">
            <v>13551807.399999999</v>
          </cell>
        </row>
        <row r="17">
          <cell r="B17">
            <v>1552986.26</v>
          </cell>
        </row>
        <row r="18">
          <cell r="B18">
            <v>4806365.8100000005</v>
          </cell>
        </row>
        <row r="19">
          <cell r="B19">
            <v>4064356.9299999997</v>
          </cell>
        </row>
        <row r="20">
          <cell r="B20">
            <v>8507584.9199999999</v>
          </cell>
        </row>
        <row r="21">
          <cell r="B21">
            <v>1332484.19</v>
          </cell>
        </row>
        <row r="23">
          <cell r="B23">
            <v>8708923.0300000012</v>
          </cell>
        </row>
        <row r="24">
          <cell r="B24">
            <v>1496054.35</v>
          </cell>
        </row>
        <row r="25">
          <cell r="B25">
            <v>11554353.800000001</v>
          </cell>
        </row>
        <row r="26">
          <cell r="B26">
            <v>10500721</v>
          </cell>
        </row>
        <row r="27">
          <cell r="B27">
            <v>1229692.8999999999</v>
          </cell>
        </row>
        <row r="29">
          <cell r="B29">
            <v>37549343.700000003</v>
          </cell>
        </row>
        <row r="30">
          <cell r="B30">
            <v>54540724.619999997</v>
          </cell>
        </row>
        <row r="31">
          <cell r="B31">
            <v>1753926.68</v>
          </cell>
        </row>
        <row r="32">
          <cell r="B32">
            <v>3968184.1500000004</v>
          </cell>
        </row>
        <row r="33">
          <cell r="B33">
            <v>898056.72</v>
          </cell>
        </row>
        <row r="35">
          <cell r="B35">
            <v>1086139.1000000001</v>
          </cell>
        </row>
        <row r="36">
          <cell r="B36">
            <v>6543068.7400000002</v>
          </cell>
        </row>
        <row r="37">
          <cell r="B37">
            <v>4287245.32</v>
          </cell>
        </row>
        <row r="38">
          <cell r="B38">
            <v>1474382.99</v>
          </cell>
        </row>
      </sheetData>
      <sheetData sheetId="2">
        <row r="10">
          <cell r="B10">
            <v>7232563.2699999996</v>
          </cell>
        </row>
        <row r="11">
          <cell r="B11">
            <v>59193352.669999994</v>
          </cell>
        </row>
        <row r="12">
          <cell r="B12">
            <v>97213918.280000001</v>
          </cell>
        </row>
        <row r="13">
          <cell r="B13">
            <v>86790598.190000027</v>
          </cell>
        </row>
        <row r="14">
          <cell r="B14">
            <v>11745498.85</v>
          </cell>
        </row>
        <row r="16">
          <cell r="B16">
            <v>4116850.73</v>
          </cell>
        </row>
        <row r="17">
          <cell r="B17">
            <v>22549117.889999997</v>
          </cell>
        </row>
        <row r="18">
          <cell r="B18">
            <v>13313116.590000002</v>
          </cell>
        </row>
        <row r="19">
          <cell r="B19">
            <v>21744176.109999999</v>
          </cell>
        </row>
        <row r="20">
          <cell r="B20">
            <v>4709559.41</v>
          </cell>
        </row>
        <row r="22">
          <cell r="B22">
            <v>29787167.680000003</v>
          </cell>
        </row>
        <row r="23">
          <cell r="B23">
            <v>2415210.04</v>
          </cell>
        </row>
        <row r="24">
          <cell r="B24">
            <v>25594493.09</v>
          </cell>
        </row>
        <row r="25">
          <cell r="B25">
            <v>55657269.329999998</v>
          </cell>
        </row>
        <row r="26">
          <cell r="B26">
            <v>2183620.0399999996</v>
          </cell>
        </row>
        <row r="28">
          <cell r="B28">
            <v>133665355.09999999</v>
          </cell>
        </row>
        <row r="29">
          <cell r="B29">
            <v>101729061.32000001</v>
          </cell>
        </row>
        <row r="30">
          <cell r="B30">
            <v>4773008.07</v>
          </cell>
        </row>
        <row r="31">
          <cell r="B31">
            <v>14538747.109999999</v>
          </cell>
        </row>
        <row r="32">
          <cell r="B32">
            <v>2692577.06</v>
          </cell>
        </row>
        <row r="34">
          <cell r="B34">
            <v>3828659.73</v>
          </cell>
        </row>
        <row r="35">
          <cell r="B35">
            <v>18838757.230000004</v>
          </cell>
        </row>
        <row r="36">
          <cell r="B36">
            <v>11265812.530000001</v>
          </cell>
        </row>
        <row r="37">
          <cell r="B37">
            <v>6645853.4699999997</v>
          </cell>
        </row>
      </sheetData>
      <sheetData sheetId="3">
        <row r="12">
          <cell r="B12">
            <v>46326856.630000003</v>
          </cell>
        </row>
        <row r="13">
          <cell r="B13">
            <v>393218497.29000002</v>
          </cell>
        </row>
        <row r="14">
          <cell r="B14">
            <v>468825673.25</v>
          </cell>
        </row>
        <row r="15">
          <cell r="B15">
            <v>488369357.83999997</v>
          </cell>
        </row>
        <row r="16">
          <cell r="B16">
            <v>88047830.980000004</v>
          </cell>
        </row>
        <row r="18">
          <cell r="B18">
            <v>27999011.759999998</v>
          </cell>
        </row>
        <row r="19">
          <cell r="B19">
            <v>132111404.26000002</v>
          </cell>
        </row>
        <row r="20">
          <cell r="B20">
            <v>72297976.74000001</v>
          </cell>
        </row>
        <row r="21">
          <cell r="B21">
            <v>133136781.2</v>
          </cell>
        </row>
        <row r="22">
          <cell r="B22">
            <v>23696676.559999999</v>
          </cell>
        </row>
        <row r="24">
          <cell r="B24">
            <v>200969471.47999999</v>
          </cell>
        </row>
        <row r="25">
          <cell r="B25">
            <v>22026137.59</v>
          </cell>
        </row>
        <row r="26">
          <cell r="B26">
            <v>182161141.79000002</v>
          </cell>
        </row>
        <row r="27">
          <cell r="B27">
            <v>307974318.89999998</v>
          </cell>
        </row>
        <row r="28">
          <cell r="B28">
            <v>11613190.559999999</v>
          </cell>
        </row>
        <row r="30">
          <cell r="B30">
            <v>846360922.53999996</v>
          </cell>
        </row>
        <row r="31">
          <cell r="B31">
            <v>576145703.42999995</v>
          </cell>
        </row>
        <row r="32">
          <cell r="B32">
            <v>34723483.420000002</v>
          </cell>
        </row>
        <row r="33">
          <cell r="B33">
            <v>76321893.459999993</v>
          </cell>
        </row>
        <row r="34">
          <cell r="B34">
            <v>16444340.43</v>
          </cell>
        </row>
        <row r="36">
          <cell r="B36">
            <v>20859596.84</v>
          </cell>
        </row>
        <row r="37">
          <cell r="B37">
            <v>111529087.18000001</v>
          </cell>
        </row>
        <row r="38">
          <cell r="B38">
            <v>71858816.260000005</v>
          </cell>
        </row>
        <row r="39">
          <cell r="B39">
            <v>45907783.260000005</v>
          </cell>
        </row>
      </sheetData>
      <sheetData sheetId="4"/>
      <sheetData sheetId="5">
        <row r="11">
          <cell r="B11">
            <v>17642214.220000003</v>
          </cell>
        </row>
        <row r="12">
          <cell r="B12">
            <v>116103393.64999999</v>
          </cell>
        </row>
        <row r="13">
          <cell r="B13">
            <v>221455457.44999999</v>
          </cell>
        </row>
        <row r="14">
          <cell r="B14">
            <v>179978211.09999999</v>
          </cell>
        </row>
        <row r="15">
          <cell r="B15">
            <v>25204493.329999998</v>
          </cell>
        </row>
        <row r="17">
          <cell r="B17">
            <v>6272425.1500000004</v>
          </cell>
        </row>
        <row r="18">
          <cell r="B18">
            <v>35198975.939999998</v>
          </cell>
        </row>
        <row r="19">
          <cell r="B19">
            <v>24922960.069999997</v>
          </cell>
        </row>
        <row r="20">
          <cell r="B20">
            <v>33164531.259999998</v>
          </cell>
        </row>
        <row r="21">
          <cell r="B21">
            <v>5167511.97</v>
          </cell>
        </row>
        <row r="23">
          <cell r="B23">
            <v>51089363.210000008</v>
          </cell>
        </row>
        <row r="24">
          <cell r="B24">
            <v>4648036.1800000006</v>
          </cell>
        </row>
        <row r="25">
          <cell r="B25">
            <v>56244952.149999991</v>
          </cell>
        </row>
        <row r="26">
          <cell r="B26">
            <v>96158408.169999987</v>
          </cell>
        </row>
        <row r="27">
          <cell r="B27">
            <v>3241617.4</v>
          </cell>
        </row>
        <row r="29">
          <cell r="B29">
            <v>271157766.09999996</v>
          </cell>
        </row>
        <row r="30">
          <cell r="B30">
            <v>232845808.73999998</v>
          </cell>
        </row>
        <row r="31">
          <cell r="B31">
            <v>8552830.6699999999</v>
          </cell>
        </row>
        <row r="32">
          <cell r="B32">
            <v>20212136.580000006</v>
          </cell>
        </row>
        <row r="33">
          <cell r="B33">
            <v>3395156.5</v>
          </cell>
        </row>
        <row r="35">
          <cell r="B35">
            <v>4290098.9000000004</v>
          </cell>
        </row>
        <row r="36">
          <cell r="B36">
            <v>24535943.150000002</v>
          </cell>
        </row>
        <row r="37">
          <cell r="B37">
            <v>17267476.379999995</v>
          </cell>
        </row>
        <row r="38">
          <cell r="B38">
            <v>10572743.33</v>
          </cell>
        </row>
      </sheetData>
      <sheetData sheetId="6">
        <row r="12">
          <cell r="B12">
            <v>730797.28999999992</v>
          </cell>
          <cell r="K12">
            <v>674722.4</v>
          </cell>
        </row>
        <row r="13">
          <cell r="B13">
            <v>6126620.1299999999</v>
          </cell>
          <cell r="K13">
            <v>0</v>
          </cell>
        </row>
        <row r="14">
          <cell r="B14">
            <v>15648964.280000001</v>
          </cell>
          <cell r="K14">
            <v>9843710.9299999997</v>
          </cell>
        </row>
        <row r="15">
          <cell r="B15">
            <v>9349412.8600000013</v>
          </cell>
          <cell r="K15">
            <v>14533916.060000001</v>
          </cell>
        </row>
        <row r="16">
          <cell r="B16">
            <v>1236619.74</v>
          </cell>
          <cell r="K16">
            <v>1380046.6800000002</v>
          </cell>
        </row>
        <row r="18">
          <cell r="B18">
            <v>647021.1100000001</v>
          </cell>
          <cell r="K18">
            <v>540018.30999999994</v>
          </cell>
        </row>
        <row r="19">
          <cell r="B19">
            <v>1271820.71</v>
          </cell>
          <cell r="K19">
            <v>3223812.6600000006</v>
          </cell>
        </row>
        <row r="20">
          <cell r="B20">
            <v>998593.53</v>
          </cell>
          <cell r="K20">
            <v>1565595.67</v>
          </cell>
        </row>
        <row r="21">
          <cell r="B21">
            <v>3198014.1399999997</v>
          </cell>
          <cell r="K21">
            <v>2695494.13</v>
          </cell>
        </row>
        <row r="22">
          <cell r="B22">
            <v>441500.34</v>
          </cell>
          <cell r="K22">
            <v>488572</v>
          </cell>
        </row>
        <row r="24">
          <cell r="B24">
            <v>2649930.96</v>
          </cell>
          <cell r="K24">
            <v>5523823.959999999</v>
          </cell>
        </row>
        <row r="25">
          <cell r="B25">
            <v>654299.12</v>
          </cell>
          <cell r="K25">
            <v>541535.12999999989</v>
          </cell>
        </row>
        <row r="26">
          <cell r="B26">
            <v>1613771.9600000002</v>
          </cell>
          <cell r="K26">
            <v>3295627.2600000002</v>
          </cell>
        </row>
        <row r="27">
          <cell r="B27">
            <v>2737431</v>
          </cell>
          <cell r="K27">
            <v>5916781</v>
          </cell>
        </row>
        <row r="28">
          <cell r="B28">
            <v>230039.24000000002</v>
          </cell>
          <cell r="K28">
            <v>3462.15</v>
          </cell>
        </row>
        <row r="30">
          <cell r="B30">
            <v>10649301.220000001</v>
          </cell>
          <cell r="K30">
            <v>16908.3</v>
          </cell>
        </row>
        <row r="31">
          <cell r="B31">
            <v>11307228.339999998</v>
          </cell>
          <cell r="K31">
            <v>14248592.670000002</v>
          </cell>
        </row>
        <row r="32">
          <cell r="B32">
            <v>467261.67</v>
          </cell>
          <cell r="K32">
            <v>623362.05000000005</v>
          </cell>
        </row>
        <row r="33">
          <cell r="B33">
            <v>1160422.26</v>
          </cell>
          <cell r="K33">
            <v>1870503.47</v>
          </cell>
        </row>
        <row r="34">
          <cell r="B34">
            <v>524312.26</v>
          </cell>
          <cell r="K34">
            <v>313283.94</v>
          </cell>
        </row>
        <row r="36">
          <cell r="B36">
            <v>198439.75</v>
          </cell>
          <cell r="K36">
            <v>0</v>
          </cell>
        </row>
        <row r="37">
          <cell r="B37">
            <v>1589966.73</v>
          </cell>
          <cell r="K37">
            <v>765512.96000000008</v>
          </cell>
        </row>
        <row r="38">
          <cell r="B38">
            <v>2057028.5799999998</v>
          </cell>
          <cell r="K38">
            <v>1361720.67</v>
          </cell>
        </row>
        <row r="39">
          <cell r="B39">
            <v>305307.76999999996</v>
          </cell>
          <cell r="K39">
            <v>837770.91</v>
          </cell>
        </row>
      </sheetData>
      <sheetData sheetId="7">
        <row r="11">
          <cell r="B11">
            <v>6352984.3799999999</v>
          </cell>
        </row>
        <row r="12">
          <cell r="B12">
            <v>48257013.749999993</v>
          </cell>
        </row>
        <row r="13">
          <cell r="B13">
            <v>45505166.359999999</v>
          </cell>
        </row>
        <row r="14">
          <cell r="B14">
            <v>58305270.140000001</v>
          </cell>
        </row>
        <row r="15">
          <cell r="B15">
            <v>13444359.810000001</v>
          </cell>
        </row>
        <row r="17">
          <cell r="B17">
            <v>3798673.81</v>
          </cell>
        </row>
        <row r="18">
          <cell r="B18">
            <v>21257568.170000002</v>
          </cell>
        </row>
        <row r="19">
          <cell r="B19">
            <v>9247556.5599999987</v>
          </cell>
        </row>
        <row r="20">
          <cell r="B20">
            <v>24725073.029999997</v>
          </cell>
        </row>
        <row r="21">
          <cell r="B21">
            <v>3302227.02</v>
          </cell>
        </row>
        <row r="23">
          <cell r="B23">
            <v>21621636.040000003</v>
          </cell>
        </row>
        <row r="24">
          <cell r="B24">
            <v>4074044.48</v>
          </cell>
        </row>
        <row r="25">
          <cell r="B25">
            <v>30940723.989999998</v>
          </cell>
        </row>
        <row r="26">
          <cell r="B26">
            <v>35671213</v>
          </cell>
        </row>
        <row r="27">
          <cell r="B27">
            <v>2325043.2599999998</v>
          </cell>
        </row>
        <row r="29">
          <cell r="B29">
            <v>95381591.829999998</v>
          </cell>
        </row>
        <row r="30">
          <cell r="B30">
            <v>97351696.600000009</v>
          </cell>
        </row>
        <row r="31">
          <cell r="B31">
            <v>6363467.1600000001</v>
          </cell>
        </row>
        <row r="32">
          <cell r="B32">
            <v>15127903.949999999</v>
          </cell>
        </row>
        <row r="33">
          <cell r="B33">
            <v>2804417.5399999996</v>
          </cell>
        </row>
        <row r="35">
          <cell r="B35">
            <v>2622465.4000000004</v>
          </cell>
        </row>
        <row r="36">
          <cell r="B36">
            <v>11955978.209999997</v>
          </cell>
        </row>
        <row r="37">
          <cell r="B37">
            <v>8190703.1500000004</v>
          </cell>
        </row>
        <row r="38">
          <cell r="B38">
            <v>6033080.4199999999</v>
          </cell>
        </row>
      </sheetData>
      <sheetData sheetId="8">
        <row r="11">
          <cell r="B11">
            <v>8415822.6300000008</v>
          </cell>
          <cell r="L11">
            <v>1788765.9699999997</v>
          </cell>
        </row>
        <row r="12">
          <cell r="B12">
            <v>61519115.420000002</v>
          </cell>
          <cell r="L12">
            <v>14286661.98</v>
          </cell>
        </row>
        <row r="13">
          <cell r="B13">
            <v>68678585.079999983</v>
          </cell>
          <cell r="L13">
            <v>15830969.990000002</v>
          </cell>
        </row>
        <row r="14">
          <cell r="B14">
            <v>83720651.969999999</v>
          </cell>
          <cell r="L14">
            <v>29274108</v>
          </cell>
        </row>
        <row r="15">
          <cell r="B15">
            <v>16701145.420000002</v>
          </cell>
          <cell r="L15">
            <v>3179174.67</v>
          </cell>
        </row>
        <row r="17">
          <cell r="B17">
            <v>3718007.61</v>
          </cell>
          <cell r="L17">
            <v>844356.65</v>
          </cell>
        </row>
        <row r="18">
          <cell r="B18">
            <v>25171711.899999999</v>
          </cell>
          <cell r="L18">
            <v>7992935.1099999994</v>
          </cell>
        </row>
        <row r="19">
          <cell r="B19">
            <v>10654869.380000001</v>
          </cell>
          <cell r="L19">
            <v>3778355.7299999995</v>
          </cell>
        </row>
        <row r="20">
          <cell r="B20">
            <v>23056997.710000001</v>
          </cell>
          <cell r="L20">
            <v>6103589.5099999998</v>
          </cell>
        </row>
        <row r="21">
          <cell r="B21">
            <v>3478263.09</v>
          </cell>
          <cell r="L21">
            <v>1054935.33</v>
          </cell>
        </row>
        <row r="23">
          <cell r="B23">
            <v>34253973.420000002</v>
          </cell>
          <cell r="L23">
            <v>10645743.790000001</v>
          </cell>
        </row>
        <row r="24">
          <cell r="B24">
            <v>3727615.73</v>
          </cell>
          <cell r="L24">
            <v>869778.23999999987</v>
          </cell>
        </row>
        <row r="25">
          <cell r="B25">
            <v>29361842.290000003</v>
          </cell>
          <cell r="L25">
            <v>12675617.77</v>
          </cell>
        </row>
        <row r="26">
          <cell r="B26">
            <v>39222226</v>
          </cell>
          <cell r="L26">
            <v>24284419</v>
          </cell>
        </row>
        <row r="27">
          <cell r="B27">
            <v>2113634.0499999998</v>
          </cell>
          <cell r="L27">
            <v>655333.01</v>
          </cell>
        </row>
        <row r="29">
          <cell r="B29">
            <v>116149746.25000001</v>
          </cell>
          <cell r="L29">
            <v>32495704.209999997</v>
          </cell>
        </row>
        <row r="30">
          <cell r="B30">
            <v>111960117.17</v>
          </cell>
          <cell r="L30">
            <v>33553779.330000002</v>
          </cell>
        </row>
        <row r="31">
          <cell r="B31">
            <v>5541705.7399999993</v>
          </cell>
          <cell r="L31">
            <v>1581342.5899999999</v>
          </cell>
        </row>
        <row r="32">
          <cell r="B32">
            <v>13109912.949999999</v>
          </cell>
          <cell r="L32">
            <v>3599523.19</v>
          </cell>
        </row>
        <row r="33">
          <cell r="B33">
            <v>2330791.35</v>
          </cell>
          <cell r="L33">
            <v>945051.37</v>
          </cell>
        </row>
        <row r="35">
          <cell r="B35">
            <v>3359488.09</v>
          </cell>
          <cell r="L35">
            <v>1087115.1499999999</v>
          </cell>
        </row>
        <row r="36">
          <cell r="B36">
            <v>19358865.839999996</v>
          </cell>
          <cell r="L36">
            <v>12099426.16</v>
          </cell>
        </row>
        <row r="37">
          <cell r="B37">
            <v>10029855.34</v>
          </cell>
          <cell r="L37">
            <v>2891258.1200000006</v>
          </cell>
        </row>
        <row r="38">
          <cell r="B38">
            <v>7102381.3399999999</v>
          </cell>
          <cell r="L38">
            <v>982493.62</v>
          </cell>
        </row>
      </sheetData>
      <sheetData sheetId="9">
        <row r="12">
          <cell r="B12">
            <v>29925069.68</v>
          </cell>
        </row>
        <row r="13">
          <cell r="B13">
            <v>246339060.51999998</v>
          </cell>
        </row>
        <row r="14">
          <cell r="B14">
            <v>311916489.54999995</v>
          </cell>
        </row>
        <row r="15">
          <cell r="B15">
            <v>372767261.32999998</v>
          </cell>
        </row>
        <row r="16">
          <cell r="B16">
            <v>50544248.909999996</v>
          </cell>
        </row>
        <row r="18">
          <cell r="B18">
            <v>16092156.23</v>
          </cell>
        </row>
        <row r="19">
          <cell r="B19">
            <v>88209060.680000007</v>
          </cell>
        </row>
        <row r="20">
          <cell r="B20">
            <v>46219835.859999992</v>
          </cell>
        </row>
        <row r="21">
          <cell r="B21">
            <v>77214530.449999988</v>
          </cell>
        </row>
        <row r="22">
          <cell r="B22">
            <v>13786397.32</v>
          </cell>
        </row>
        <row r="24">
          <cell r="B24">
            <v>140694958.90000001</v>
          </cell>
        </row>
        <row r="25">
          <cell r="B25">
            <v>14427012.34</v>
          </cell>
        </row>
        <row r="26">
          <cell r="B26">
            <v>134122587.60999998</v>
          </cell>
        </row>
        <row r="27">
          <cell r="B27">
            <v>178700999.75</v>
          </cell>
        </row>
        <row r="28">
          <cell r="B28">
            <v>6794628.9299999997</v>
          </cell>
        </row>
        <row r="30">
          <cell r="B30">
            <v>637948657.1500001</v>
          </cell>
        </row>
        <row r="31">
          <cell r="B31">
            <v>435029966.82000005</v>
          </cell>
        </row>
        <row r="32">
          <cell r="B32">
            <v>22312331.539999999</v>
          </cell>
        </row>
        <row r="33">
          <cell r="B33">
            <v>53201304.710000001</v>
          </cell>
        </row>
        <row r="34">
          <cell r="B34">
            <v>9484518.0099999998</v>
          </cell>
        </row>
        <row r="36">
          <cell r="B36">
            <v>13590206.300000001</v>
          </cell>
        </row>
        <row r="37">
          <cell r="B37">
            <v>69076395.150000006</v>
          </cell>
        </row>
        <row r="38">
          <cell r="B38">
            <v>46255778.740000002</v>
          </cell>
        </row>
        <row r="39">
          <cell r="B39">
            <v>25836501.650000002</v>
          </cell>
        </row>
      </sheetData>
      <sheetData sheetId="10"/>
      <sheetData sheetId="11">
        <row r="11">
          <cell r="B11">
            <v>197440.85</v>
          </cell>
        </row>
        <row r="12">
          <cell r="B12">
            <v>96036.59</v>
          </cell>
        </row>
        <row r="13">
          <cell r="B13">
            <v>1217.81</v>
          </cell>
        </row>
        <row r="14">
          <cell r="B14">
            <v>18594.5</v>
          </cell>
        </row>
        <row r="15">
          <cell r="B15">
            <v>1027432.95</v>
          </cell>
        </row>
        <row r="17">
          <cell r="B17">
            <v>0</v>
          </cell>
        </row>
        <row r="18">
          <cell r="B18">
            <v>249816.97</v>
          </cell>
        </row>
        <row r="19">
          <cell r="B19">
            <v>392843.81999999995</v>
          </cell>
        </row>
        <row r="20">
          <cell r="B20">
            <v>1652334.05</v>
          </cell>
        </row>
        <row r="21">
          <cell r="B21">
            <v>0</v>
          </cell>
        </row>
        <row r="23">
          <cell r="B23">
            <v>965405.89000000013</v>
          </cell>
        </row>
        <row r="24">
          <cell r="B24">
            <v>207875.36</v>
          </cell>
        </row>
        <row r="25">
          <cell r="B25">
            <v>373088.26</v>
          </cell>
        </row>
        <row r="26">
          <cell r="B26">
            <v>6178707</v>
          </cell>
        </row>
        <row r="27">
          <cell r="B27">
            <v>75020.45</v>
          </cell>
        </row>
        <row r="29">
          <cell r="B29">
            <v>1660163.8200000003</v>
          </cell>
        </row>
        <row r="30">
          <cell r="B30">
            <v>1688717.36</v>
          </cell>
        </row>
        <row r="31">
          <cell r="B31">
            <v>0</v>
          </cell>
        </row>
        <row r="32">
          <cell r="B32">
            <v>10388.36</v>
          </cell>
        </row>
        <row r="33">
          <cell r="B33">
            <v>0</v>
          </cell>
        </row>
        <row r="35">
          <cell r="B35">
            <v>191535.79000000004</v>
          </cell>
        </row>
        <row r="36">
          <cell r="B36">
            <v>31433.31</v>
          </cell>
        </row>
        <row r="37">
          <cell r="B37">
            <v>188200.17</v>
          </cell>
        </row>
        <row r="38">
          <cell r="B38">
            <v>21190.46</v>
          </cell>
        </row>
      </sheetData>
      <sheetData sheetId="12">
        <row r="11">
          <cell r="B11">
            <v>325588.13</v>
          </cell>
        </row>
        <row r="12">
          <cell r="B12">
            <v>3897286.9299999997</v>
          </cell>
        </row>
        <row r="13">
          <cell r="B13">
            <v>8994162.9899999984</v>
          </cell>
        </row>
        <row r="14">
          <cell r="B14">
            <v>3078182</v>
          </cell>
        </row>
        <row r="15">
          <cell r="B15">
            <v>1378221.5</v>
          </cell>
        </row>
        <row r="17">
          <cell r="B17">
            <v>267503.61</v>
          </cell>
        </row>
        <row r="18">
          <cell r="B18">
            <v>860977.73</v>
          </cell>
        </row>
        <row r="19">
          <cell r="B19">
            <v>181909.83</v>
          </cell>
        </row>
        <row r="20">
          <cell r="B20">
            <v>3776372.7399999998</v>
          </cell>
        </row>
        <row r="21">
          <cell r="B21">
            <v>104554.92</v>
          </cell>
        </row>
        <row r="23">
          <cell r="B23">
            <v>2543824.98</v>
          </cell>
        </row>
        <row r="24">
          <cell r="B24">
            <v>1597059.82</v>
          </cell>
        </row>
        <row r="25">
          <cell r="B25">
            <v>695915.99</v>
          </cell>
        </row>
        <row r="26">
          <cell r="B26">
            <v>764801</v>
          </cell>
        </row>
        <row r="27">
          <cell r="B27">
            <v>221290.15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733608.58000000007</v>
          </cell>
        </row>
        <row r="33">
          <cell r="B33">
            <v>158129.00999999998</v>
          </cell>
        </row>
        <row r="35">
          <cell r="B35">
            <v>0</v>
          </cell>
        </row>
        <row r="36">
          <cell r="B36">
            <v>690079.51</v>
          </cell>
        </row>
        <row r="37">
          <cell r="B37">
            <v>4642414.4800000004</v>
          </cell>
        </row>
        <row r="38">
          <cell r="B38">
            <v>204972.15</v>
          </cell>
        </row>
      </sheetData>
      <sheetData sheetId="13">
        <row r="11">
          <cell r="B11">
            <v>5388461.0099999988</v>
          </cell>
        </row>
        <row r="12">
          <cell r="B12">
            <v>24200664</v>
          </cell>
        </row>
        <row r="13">
          <cell r="B13">
            <v>38451457</v>
          </cell>
        </row>
        <row r="14">
          <cell r="B14">
            <v>39209732</v>
          </cell>
        </row>
        <row r="15">
          <cell r="B15">
            <v>5333316.8600000003</v>
          </cell>
        </row>
        <row r="17">
          <cell r="B17">
            <v>2496339.16</v>
          </cell>
        </row>
        <row r="18">
          <cell r="B18">
            <v>6468410.1099999994</v>
          </cell>
        </row>
        <row r="19">
          <cell r="B19">
            <v>6311647.1900000004</v>
          </cell>
        </row>
        <row r="20">
          <cell r="B20">
            <v>10796701.91</v>
          </cell>
        </row>
        <row r="21">
          <cell r="B21">
            <v>2422743</v>
          </cell>
        </row>
        <row r="23">
          <cell r="B23">
            <v>10267968.139999999</v>
          </cell>
        </row>
        <row r="24">
          <cell r="B24">
            <v>2684537</v>
          </cell>
        </row>
        <row r="25">
          <cell r="B25">
            <v>15201305.030000001</v>
          </cell>
        </row>
        <row r="26">
          <cell r="B26">
            <v>8056778</v>
          </cell>
        </row>
        <row r="27">
          <cell r="B27">
            <v>1272675.9999999998</v>
          </cell>
        </row>
        <row r="29">
          <cell r="B29">
            <v>48598901</v>
          </cell>
        </row>
        <row r="30">
          <cell r="B30">
            <v>63011793</v>
          </cell>
        </row>
        <row r="31">
          <cell r="B31">
            <v>2265979.6999999997</v>
          </cell>
        </row>
        <row r="32">
          <cell r="B32">
            <v>6843279.5999999996</v>
          </cell>
        </row>
        <row r="33">
          <cell r="B33">
            <v>1609433.0799999998</v>
          </cell>
        </row>
        <row r="35">
          <cell r="B35">
            <v>1810032.74</v>
          </cell>
        </row>
        <row r="36">
          <cell r="B36">
            <v>10874085.35</v>
          </cell>
        </row>
        <row r="37">
          <cell r="B37">
            <v>6746785.5700000003</v>
          </cell>
        </row>
        <row r="38">
          <cell r="B38">
            <v>2569284.61</v>
          </cell>
        </row>
      </sheetData>
      <sheetData sheetId="14">
        <row r="11">
          <cell r="B11">
            <v>3192840.0599999996</v>
          </cell>
        </row>
        <row r="12">
          <cell r="B12">
            <v>109279238</v>
          </cell>
        </row>
        <row r="13">
          <cell r="B13">
            <v>100253765.98999999</v>
          </cell>
        </row>
        <row r="14">
          <cell r="B14">
            <v>140054942</v>
          </cell>
        </row>
        <row r="15">
          <cell r="B15">
            <v>12327964</v>
          </cell>
        </row>
        <row r="17">
          <cell r="B17">
            <v>1024746.51</v>
          </cell>
        </row>
        <row r="18">
          <cell r="B18">
            <v>31863753.289999999</v>
          </cell>
        </row>
        <row r="19">
          <cell r="B19">
            <v>4747638.8499999996</v>
          </cell>
        </row>
        <row r="20">
          <cell r="B20">
            <v>6165701.7600000007</v>
          </cell>
        </row>
        <row r="21">
          <cell r="B21">
            <v>3227681</v>
          </cell>
        </row>
        <row r="23">
          <cell r="B23">
            <v>27633194</v>
          </cell>
        </row>
        <row r="24">
          <cell r="B24">
            <v>148035.85</v>
          </cell>
        </row>
        <row r="25">
          <cell r="B25">
            <v>26758293.84</v>
          </cell>
        </row>
        <row r="26">
          <cell r="B26">
            <v>70311178</v>
          </cell>
        </row>
        <row r="27">
          <cell r="B27">
            <v>0</v>
          </cell>
        </row>
        <row r="29">
          <cell r="B29">
            <v>376401542</v>
          </cell>
        </row>
        <row r="30">
          <cell r="B30">
            <v>93099530</v>
          </cell>
        </row>
        <row r="31">
          <cell r="B31">
            <v>16278370.940000001</v>
          </cell>
        </row>
        <row r="32">
          <cell r="B32">
            <v>8349933.4500000002</v>
          </cell>
        </row>
        <row r="33">
          <cell r="B33">
            <v>3459381.69</v>
          </cell>
        </row>
        <row r="35">
          <cell r="B35">
            <v>1954037.8</v>
          </cell>
        </row>
        <row r="36">
          <cell r="B36">
            <v>7027019.9100000001</v>
          </cell>
        </row>
        <row r="37">
          <cell r="B37">
            <v>4243971.97</v>
          </cell>
        </row>
        <row r="38">
          <cell r="B38">
            <v>3780807.42</v>
          </cell>
        </row>
      </sheetData>
      <sheetData sheetId="15">
        <row r="11">
          <cell r="C11">
            <v>0</v>
          </cell>
          <cell r="E11">
            <v>1083678</v>
          </cell>
          <cell r="J11">
            <v>476011</v>
          </cell>
        </row>
        <row r="12">
          <cell r="C12">
            <v>0</v>
          </cell>
          <cell r="E12">
            <v>33864525</v>
          </cell>
          <cell r="J12">
            <v>19412814</v>
          </cell>
        </row>
        <row r="13">
          <cell r="C13">
            <v>0</v>
          </cell>
          <cell r="E13">
            <v>5235000</v>
          </cell>
          <cell r="J13">
            <v>7151944.8899999997</v>
          </cell>
        </row>
        <row r="14">
          <cell r="C14">
            <v>0</v>
          </cell>
          <cell r="E14">
            <v>19761000</v>
          </cell>
          <cell r="J14">
            <v>14444624</v>
          </cell>
        </row>
        <row r="15">
          <cell r="C15">
            <v>0</v>
          </cell>
          <cell r="E15">
            <v>4616255</v>
          </cell>
          <cell r="J15">
            <v>1927454</v>
          </cell>
        </row>
        <row r="17">
          <cell r="C17">
            <v>0</v>
          </cell>
          <cell r="E17">
            <v>1254490.7</v>
          </cell>
          <cell r="J17">
            <v>543082.59</v>
          </cell>
        </row>
        <row r="18">
          <cell r="C18">
            <v>0</v>
          </cell>
          <cell r="E18">
            <v>8563822.6099999994</v>
          </cell>
          <cell r="J18">
            <v>4959769.3899999997</v>
          </cell>
        </row>
        <row r="19">
          <cell r="C19">
            <v>0</v>
          </cell>
          <cell r="E19">
            <v>6346439</v>
          </cell>
          <cell r="J19">
            <v>2598650</v>
          </cell>
        </row>
        <row r="20">
          <cell r="C20">
            <v>0</v>
          </cell>
          <cell r="E20">
            <v>12000341</v>
          </cell>
          <cell r="J20">
            <v>3000111</v>
          </cell>
        </row>
        <row r="21">
          <cell r="C21">
            <v>0</v>
          </cell>
          <cell r="E21">
            <v>665000</v>
          </cell>
          <cell r="J21">
            <v>274783</v>
          </cell>
        </row>
        <row r="23">
          <cell r="C23">
            <v>0</v>
          </cell>
          <cell r="E23">
            <v>55172944</v>
          </cell>
          <cell r="J23">
            <v>11333126</v>
          </cell>
        </row>
        <row r="24">
          <cell r="C24">
            <v>0</v>
          </cell>
          <cell r="E24">
            <v>0</v>
          </cell>
          <cell r="J24">
            <v>0</v>
          </cell>
        </row>
        <row r="25">
          <cell r="C25">
            <v>0</v>
          </cell>
          <cell r="E25">
            <v>16380802.949999999</v>
          </cell>
          <cell r="J25">
            <v>13774839.1</v>
          </cell>
        </row>
        <row r="26">
          <cell r="C26">
            <v>0</v>
          </cell>
          <cell r="E26">
            <v>26916998</v>
          </cell>
          <cell r="J26">
            <v>15365823</v>
          </cell>
        </row>
        <row r="27">
          <cell r="C27">
            <v>0</v>
          </cell>
          <cell r="E27">
            <v>0</v>
          </cell>
          <cell r="J27">
            <v>0</v>
          </cell>
        </row>
        <row r="29">
          <cell r="C29">
            <v>124459650</v>
          </cell>
          <cell r="E29">
            <v>75962444</v>
          </cell>
          <cell r="J29">
            <v>39143143</v>
          </cell>
        </row>
        <row r="30">
          <cell r="C30">
            <v>0</v>
          </cell>
          <cell r="E30">
            <v>141156773</v>
          </cell>
          <cell r="J30">
            <v>18473677</v>
          </cell>
        </row>
        <row r="31">
          <cell r="C31">
            <v>0</v>
          </cell>
          <cell r="E31">
            <v>5361596</v>
          </cell>
          <cell r="J31">
            <v>2997989</v>
          </cell>
        </row>
        <row r="32">
          <cell r="C32">
            <v>0</v>
          </cell>
          <cell r="E32">
            <v>4540110</v>
          </cell>
          <cell r="J32">
            <v>1827229</v>
          </cell>
        </row>
        <row r="33">
          <cell r="C33">
            <v>0</v>
          </cell>
          <cell r="E33">
            <v>864478</v>
          </cell>
          <cell r="J33">
            <v>404904</v>
          </cell>
        </row>
        <row r="34">
          <cell r="C34"/>
        </row>
        <row r="35">
          <cell r="C35">
            <v>0</v>
          </cell>
          <cell r="E35">
            <v>2105541</v>
          </cell>
          <cell r="J35">
            <v>1230460</v>
          </cell>
        </row>
        <row r="36">
          <cell r="C36">
            <v>0</v>
          </cell>
          <cell r="E36">
            <v>4306173</v>
          </cell>
          <cell r="J36">
            <v>1872432</v>
          </cell>
        </row>
        <row r="37">
          <cell r="C37">
            <v>0</v>
          </cell>
          <cell r="E37">
            <v>7563956</v>
          </cell>
          <cell r="J37">
            <v>3258563</v>
          </cell>
        </row>
        <row r="38">
          <cell r="E38">
            <v>6286187</v>
          </cell>
          <cell r="J38">
            <v>2884605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2"/>
  <sheetViews>
    <sheetView tabSelected="1" zoomScaleNormal="100" workbookViewId="0">
      <selection sqref="A1:I1"/>
    </sheetView>
  </sheetViews>
  <sheetFormatPr defaultRowHeight="12.75"/>
  <cols>
    <col min="1" max="1" width="14.140625" bestFit="1" customWidth="1"/>
    <col min="2" max="2" width="14.140625" customWidth="1"/>
    <col min="3" max="3" width="14" customWidth="1"/>
    <col min="4" max="4" width="17.5703125" customWidth="1"/>
    <col min="5" max="5" width="14.7109375" customWidth="1"/>
    <col min="6" max="6" width="5.140625" customWidth="1"/>
    <col min="7" max="7" width="15.85546875" customWidth="1"/>
    <col min="8" max="8" width="4.85546875" customWidth="1"/>
    <col min="9" max="9" width="13.5703125" customWidth="1"/>
    <col min="10" max="10" width="9.28515625" bestFit="1" customWidth="1"/>
  </cols>
  <sheetData>
    <row r="1" spans="1:10">
      <c r="A1" s="239" t="s">
        <v>94</v>
      </c>
      <c r="B1" s="239"/>
      <c r="C1" s="239"/>
      <c r="D1" s="239"/>
      <c r="E1" s="239"/>
      <c r="F1" s="239"/>
      <c r="G1" s="239"/>
      <c r="H1" s="239"/>
      <c r="I1" s="239"/>
    </row>
    <row r="2" spans="1:10">
      <c r="A2" s="30"/>
      <c r="B2" s="30"/>
      <c r="C2" s="30"/>
      <c r="D2" s="30"/>
      <c r="E2" s="30"/>
      <c r="F2" s="30"/>
      <c r="G2" s="30"/>
      <c r="H2" s="30"/>
      <c r="I2" s="30"/>
    </row>
    <row r="3" spans="1:10">
      <c r="A3" s="239" t="s">
        <v>93</v>
      </c>
      <c r="B3" s="239"/>
      <c r="C3" s="239"/>
      <c r="D3" s="239"/>
      <c r="E3" s="239"/>
      <c r="F3" s="239"/>
      <c r="G3" s="239"/>
      <c r="H3" s="239"/>
      <c r="I3" s="239"/>
    </row>
    <row r="4" spans="1:10">
      <c r="A4" s="240" t="s">
        <v>200</v>
      </c>
      <c r="B4" s="241"/>
      <c r="C4" s="241"/>
      <c r="D4" s="241"/>
      <c r="E4" s="241"/>
      <c r="F4" s="241"/>
      <c r="G4" s="241"/>
      <c r="H4" s="241"/>
      <c r="I4" s="241"/>
    </row>
    <row r="5" spans="1:10" ht="13.5" thickBot="1">
      <c r="A5" s="5"/>
      <c r="B5" s="5"/>
      <c r="C5" s="5"/>
      <c r="D5" s="5"/>
      <c r="E5" s="5"/>
      <c r="F5" s="5"/>
      <c r="G5" s="5"/>
      <c r="H5" s="5"/>
      <c r="I5" s="5"/>
    </row>
    <row r="6" spans="1:10" ht="15" customHeight="1" thickTop="1">
      <c r="A6" s="3"/>
      <c r="B6" s="3"/>
      <c r="C6" s="242" t="s">
        <v>98</v>
      </c>
      <c r="D6" s="242"/>
      <c r="E6" s="242"/>
      <c r="F6" s="242"/>
      <c r="G6" s="242"/>
      <c r="H6" s="6"/>
      <c r="I6" s="97" t="s">
        <v>140</v>
      </c>
    </row>
    <row r="7" spans="1:10">
      <c r="A7" s="3" t="s">
        <v>112</v>
      </c>
      <c r="B7" s="3"/>
      <c r="C7" s="6"/>
      <c r="D7" s="3"/>
      <c r="E7" s="3"/>
      <c r="F7" s="3"/>
      <c r="G7" s="236" t="s">
        <v>178</v>
      </c>
      <c r="H7" s="6"/>
      <c r="I7" s="97" t="s">
        <v>141</v>
      </c>
    </row>
    <row r="8" spans="1:10">
      <c r="A8" t="s">
        <v>35</v>
      </c>
      <c r="B8" s="64" t="s">
        <v>136</v>
      </c>
      <c r="C8" s="6"/>
      <c r="D8" s="71" t="s">
        <v>137</v>
      </c>
      <c r="E8" s="3"/>
      <c r="F8" s="3"/>
      <c r="G8" s="237"/>
      <c r="H8" s="6"/>
      <c r="I8" s="97" t="s">
        <v>99</v>
      </c>
    </row>
    <row r="9" spans="1:10" ht="13.5" thickBot="1">
      <c r="A9" s="4" t="s">
        <v>113</v>
      </c>
      <c r="B9" s="70" t="s">
        <v>77</v>
      </c>
      <c r="C9" s="70" t="s">
        <v>138</v>
      </c>
      <c r="D9" s="70" t="s">
        <v>96</v>
      </c>
      <c r="E9" s="7" t="s">
        <v>97</v>
      </c>
      <c r="F9" s="126"/>
      <c r="G9" s="238"/>
      <c r="H9" s="7"/>
      <c r="I9" s="98" t="s">
        <v>145</v>
      </c>
    </row>
    <row r="10" spans="1:10" s="47" customFormat="1">
      <c r="A10" s="74" t="s">
        <v>76</v>
      </c>
      <c r="B10" s="68">
        <f>+C10+I10</f>
        <v>14263.79616506917</v>
      </c>
      <c r="C10" s="68">
        <f>SUM(D10:G10)</f>
        <v>13370.771480584053</v>
      </c>
      <c r="D10" s="69">
        <f>+'Tbl2'!L11</f>
        <v>11756.31415099245</v>
      </c>
      <c r="E10" s="69">
        <f>+'Tbl2'!C11-'Tbl2'!I11</f>
        <v>653.66617527924609</v>
      </c>
      <c r="F10" s="69"/>
      <c r="G10" s="144">
        <f>'Tbl 10'!O9/'Tbl11'!C9</f>
        <v>960.79115431235778</v>
      </c>
      <c r="H10" s="69"/>
      <c r="I10" s="99">
        <f>Allexp!Y10/'Tbl11'!C9</f>
        <v>893.02468448511729</v>
      </c>
    </row>
    <row r="11" spans="1:10">
      <c r="A11" s="3"/>
      <c r="B11" s="57"/>
      <c r="C11" s="58"/>
      <c r="D11" s="59"/>
      <c r="E11" s="59"/>
      <c r="F11" s="59"/>
      <c r="G11" s="49"/>
      <c r="H11" s="49"/>
      <c r="I11" s="100"/>
    </row>
    <row r="12" spans="1:10">
      <c r="A12" s="3" t="s">
        <v>52</v>
      </c>
      <c r="B12" s="63">
        <f>+C12+I12</f>
        <v>13533.271732311718</v>
      </c>
      <c r="C12" s="58">
        <f>SUM(D12:G12)</f>
        <v>13315.065835252724</v>
      </c>
      <c r="D12" s="59">
        <f>+'Tbl2'!L13</f>
        <v>11618.399709487379</v>
      </c>
      <c r="E12" s="59">
        <f>+'Tbl2'!C13-'Tbl2'!I13</f>
        <v>712.72658016875175</v>
      </c>
      <c r="F12" s="59"/>
      <c r="G12" s="49">
        <f>'Tbl 10'!O11/'Tbl11'!C11</f>
        <v>983.93954559659255</v>
      </c>
      <c r="H12" s="49"/>
      <c r="I12" s="100">
        <f>Allexp!Y12/'Tbl11'!C11</f>
        <v>218.20589705899374</v>
      </c>
      <c r="J12" s="31"/>
    </row>
    <row r="13" spans="1:10">
      <c r="A13" s="3" t="s">
        <v>53</v>
      </c>
      <c r="B13" s="63">
        <f>+C13+I13</f>
        <v>13274.45574405677</v>
      </c>
      <c r="C13" s="58">
        <f t="shared" ref="C13:C39" si="0">SUM(D13:G13)</f>
        <v>12522.280597363593</v>
      </c>
      <c r="D13" s="59">
        <f>+'Tbl2'!L14</f>
        <v>10992.437446228203</v>
      </c>
      <c r="E13" s="59">
        <f>+'Tbl2'!C14-'Tbl2'!I14</f>
        <v>637.83621126057915</v>
      </c>
      <c r="F13" s="59"/>
      <c r="G13" s="49">
        <f>'Tbl 10'!O12/'Tbl11'!C12</f>
        <v>892.00693987481156</v>
      </c>
      <c r="H13" s="49"/>
      <c r="I13" s="100">
        <f>Allexp!Y13/'Tbl11'!C12</f>
        <v>752.17514669317586</v>
      </c>
    </row>
    <row r="14" spans="1:10">
      <c r="A14" s="3" t="s">
        <v>75</v>
      </c>
      <c r="B14" s="63">
        <f>+C14+I14</f>
        <v>15078.806723004885</v>
      </c>
      <c r="C14" s="62">
        <f t="shared" si="0"/>
        <v>14900.750711694025</v>
      </c>
      <c r="D14" s="59">
        <f>+'Tbl2'!L15</f>
        <v>13508.953566438584</v>
      </c>
      <c r="E14" s="59">
        <f>+'Tbl2'!C15-'Tbl2'!I15</f>
        <v>536.54844951262203</v>
      </c>
      <c r="F14" s="59"/>
      <c r="G14" s="49">
        <f>'Tbl 10'!O13/'Tbl11'!C13</f>
        <v>855.24869574281888</v>
      </c>
      <c r="H14" s="49"/>
      <c r="I14" s="100">
        <f>Allexp!Y14/'Tbl11'!C13</f>
        <v>178.05601131086021</v>
      </c>
    </row>
    <row r="15" spans="1:10">
      <c r="A15" s="3" t="s">
        <v>54</v>
      </c>
      <c r="B15" s="63">
        <f>+C15+I15</f>
        <v>13110.956755582531</v>
      </c>
      <c r="C15" s="58">
        <f t="shared" si="0"/>
        <v>12752.881520221486</v>
      </c>
      <c r="D15" s="59">
        <f>+'Tbl2'!L16</f>
        <v>11361.062480496234</v>
      </c>
      <c r="E15" s="59">
        <f>+'Tbl2'!C16-'Tbl2'!I16</f>
        <v>500.09680591510369</v>
      </c>
      <c r="F15" s="59"/>
      <c r="G15" s="49">
        <f>'Tbl 10'!O14/'Tbl11'!C14</f>
        <v>891.72223381014828</v>
      </c>
      <c r="H15" s="49"/>
      <c r="I15" s="100">
        <f>Allexp!Y15/'Tbl11'!C14</f>
        <v>358.07523536104469</v>
      </c>
    </row>
    <row r="16" spans="1:10">
      <c r="A16" s="3" t="s">
        <v>55</v>
      </c>
      <c r="B16" s="63">
        <f>+C16+I16</f>
        <v>13436.69498412951</v>
      </c>
      <c r="C16" s="58">
        <f t="shared" si="0"/>
        <v>13017.767565957767</v>
      </c>
      <c r="D16" s="59">
        <f>+'Tbl2'!L17</f>
        <v>11187.862970622666</v>
      </c>
      <c r="E16" s="59">
        <f>+'Tbl2'!C17-'Tbl2'!I17</f>
        <v>822.30810275809017</v>
      </c>
      <c r="F16" s="59"/>
      <c r="G16" s="49">
        <f>'Tbl 10'!O15/'Tbl11'!C15</f>
        <v>1007.5964925770105</v>
      </c>
      <c r="H16" s="49"/>
      <c r="I16" s="100">
        <f>Allexp!Y16/'Tbl11'!C15</f>
        <v>418.92741817174237</v>
      </c>
    </row>
    <row r="17" spans="1:9">
      <c r="A17" s="3"/>
      <c r="B17" s="58"/>
      <c r="C17" s="58"/>
      <c r="D17" s="59"/>
      <c r="E17" s="59"/>
      <c r="F17" s="59"/>
      <c r="G17" s="49"/>
      <c r="H17" s="49"/>
      <c r="I17" s="100"/>
    </row>
    <row r="18" spans="1:9">
      <c r="A18" s="3" t="s">
        <v>56</v>
      </c>
      <c r="B18" s="58">
        <f>+C18+I18</f>
        <v>12260.549459844706</v>
      </c>
      <c r="C18" s="58">
        <f t="shared" si="0"/>
        <v>11921.423219175513</v>
      </c>
      <c r="D18" s="59">
        <f>+'Tbl2'!L19</f>
        <v>10372.24457969166</v>
      </c>
      <c r="E18" s="59">
        <f>+'Tbl2'!C19-'Tbl2'!I19</f>
        <v>691.15120784725696</v>
      </c>
      <c r="F18" s="59"/>
      <c r="G18" s="49">
        <f>'Tbl 10'!O17/'Tbl11'!C17</f>
        <v>858.02743163659557</v>
      </c>
      <c r="H18" s="49"/>
      <c r="I18" s="100">
        <f>Allexp!Y18/'Tbl11'!C17</f>
        <v>339.12624066919238</v>
      </c>
    </row>
    <row r="19" spans="1:9">
      <c r="A19" s="3" t="s">
        <v>57</v>
      </c>
      <c r="B19" s="58">
        <f>+C19+I19</f>
        <v>12936.690769063811</v>
      </c>
      <c r="C19" s="58">
        <f t="shared" si="0"/>
        <v>12401.752960251177</v>
      </c>
      <c r="D19" s="59">
        <f>+'Tbl2'!L20</f>
        <v>10707.304396373154</v>
      </c>
      <c r="E19" s="59">
        <f>+'Tbl2'!C20-'Tbl2'!I20</f>
        <v>789.44627458772629</v>
      </c>
      <c r="F19" s="59"/>
      <c r="G19" s="49">
        <f>'Tbl 10'!O18/'Tbl11'!C18</f>
        <v>905.00228929029618</v>
      </c>
      <c r="H19" s="49"/>
      <c r="I19" s="100">
        <f>Allexp!Y19/'Tbl11'!C18</f>
        <v>534.93780881263433</v>
      </c>
    </row>
    <row r="20" spans="1:9">
      <c r="A20" s="3" t="s">
        <v>58</v>
      </c>
      <c r="B20" s="58">
        <f>+C20+I20</f>
        <v>12394.228474329779</v>
      </c>
      <c r="C20" s="58">
        <f t="shared" si="0"/>
        <v>11803.744238108215</v>
      </c>
      <c r="D20" s="59">
        <f>+'Tbl2'!L21</f>
        <v>10279.825717301237</v>
      </c>
      <c r="E20" s="59">
        <f>+'Tbl2'!C21-'Tbl2'!I21</f>
        <v>598.28389089947086</v>
      </c>
      <c r="F20" s="59"/>
      <c r="G20" s="49">
        <f>'Tbl 10'!O19/'Tbl11'!C19</f>
        <v>925.63462990750588</v>
      </c>
      <c r="H20" s="49"/>
      <c r="I20" s="100">
        <f>Allexp!Y20/'Tbl11'!C19</f>
        <v>590.48423622156383</v>
      </c>
    </row>
    <row r="21" spans="1:9">
      <c r="A21" s="3" t="s">
        <v>59</v>
      </c>
      <c r="B21" s="58">
        <f>+C21+I21</f>
        <v>13117.335247869771</v>
      </c>
      <c r="C21" s="58">
        <f t="shared" si="0"/>
        <v>12475.140883609343</v>
      </c>
      <c r="D21" s="59">
        <f>+'Tbl2'!L22</f>
        <v>10632.016418012136</v>
      </c>
      <c r="E21" s="59">
        <f>+'Tbl2'!C22-'Tbl2'!I22</f>
        <v>934.20806982514296</v>
      </c>
      <c r="F21" s="59"/>
      <c r="G21" s="49">
        <f>'Tbl 10'!O20/'Tbl11'!C20</f>
        <v>908.91639577206513</v>
      </c>
      <c r="H21" s="49"/>
      <c r="I21" s="100">
        <f>Allexp!Y21/'Tbl11'!C20</f>
        <v>642.19436426042648</v>
      </c>
    </row>
    <row r="22" spans="1:9">
      <c r="A22" s="3" t="s">
        <v>60</v>
      </c>
      <c r="B22" s="58">
        <f>+C22+I22</f>
        <v>12940.475230786344</v>
      </c>
      <c r="C22" s="58">
        <f t="shared" si="0"/>
        <v>12708.167830052276</v>
      </c>
      <c r="D22" s="59">
        <f>+'Tbl2'!L23</f>
        <v>11098.336262929599</v>
      </c>
      <c r="E22" s="59">
        <f>+'Tbl2'!C23-'Tbl2'!I23</f>
        <v>734.56278945612212</v>
      </c>
      <c r="F22" s="59"/>
      <c r="G22" s="49">
        <f>'Tbl 10'!O21/'Tbl11'!C21</f>
        <v>875.26877766655548</v>
      </c>
      <c r="H22" s="49"/>
      <c r="I22" s="100">
        <f>Allexp!Y22/'Tbl11'!C21</f>
        <v>232.30740073406741</v>
      </c>
    </row>
    <row r="23" spans="1:9">
      <c r="A23" s="3"/>
      <c r="B23" s="58"/>
      <c r="C23" s="58"/>
      <c r="D23" s="59"/>
      <c r="E23" s="59"/>
      <c r="F23" s="59"/>
      <c r="G23" s="49"/>
      <c r="H23" s="49"/>
      <c r="I23" s="100"/>
    </row>
    <row r="24" spans="1:9">
      <c r="A24" s="3" t="s">
        <v>61</v>
      </c>
      <c r="B24" s="58">
        <f>+C24+I24</f>
        <v>13923.753304521611</v>
      </c>
      <c r="C24" s="58">
        <f t="shared" si="0"/>
        <v>12242.798688866807</v>
      </c>
      <c r="D24" s="59">
        <f>+'Tbl2'!L25</f>
        <v>10925.371217201611</v>
      </c>
      <c r="E24" s="59">
        <f>+'Tbl2'!C25-'Tbl2'!I25</f>
        <v>435.15551168198544</v>
      </c>
      <c r="F24" s="59"/>
      <c r="G24" s="49">
        <f>'Tbl 10'!O23/'Tbl11'!C23</f>
        <v>882.27195998321054</v>
      </c>
      <c r="H24" s="49"/>
      <c r="I24" s="100">
        <f>Allexp!Y24/'Tbl11'!C23</f>
        <v>1680.9546156548033</v>
      </c>
    </row>
    <row r="25" spans="1:9">
      <c r="A25" s="3" t="s">
        <v>62</v>
      </c>
      <c r="B25" s="58">
        <f>+C25+I25</f>
        <v>14589.013778954337</v>
      </c>
      <c r="C25" s="58">
        <f t="shared" si="0"/>
        <v>14166.231563203179</v>
      </c>
      <c r="D25" s="59">
        <f>+'Tbl2'!L26</f>
        <v>12035.001093315686</v>
      </c>
      <c r="E25" s="59">
        <f>+'Tbl2'!C26-'Tbl2'!I26</f>
        <v>1078.3106631369956</v>
      </c>
      <c r="F25" s="59"/>
      <c r="G25" s="49">
        <f>'Tbl 10'!O24/'Tbl11'!C24</f>
        <v>1052.9198067504963</v>
      </c>
      <c r="H25" s="49"/>
      <c r="I25" s="100">
        <f>Allexp!Y25/'Tbl11'!C24</f>
        <v>422.78221575115822</v>
      </c>
    </row>
    <row r="26" spans="1:9">
      <c r="A26" s="3" t="s">
        <v>63</v>
      </c>
      <c r="B26" s="58">
        <f>+C26+I26</f>
        <v>13373.614572976876</v>
      </c>
      <c r="C26" s="58">
        <f t="shared" si="0"/>
        <v>12551.432219329075</v>
      </c>
      <c r="D26" s="59">
        <f>+'Tbl2'!L27</f>
        <v>10862.717012149693</v>
      </c>
      <c r="E26" s="59">
        <f>+'Tbl2'!C27-'Tbl2'!I27</f>
        <v>824.4643287423587</v>
      </c>
      <c r="F26" s="59"/>
      <c r="G26" s="49">
        <f>'Tbl 10'!O25/'Tbl11'!C25</f>
        <v>864.25087843702306</v>
      </c>
      <c r="H26" s="49"/>
      <c r="I26" s="100">
        <f>Allexp!Y26/'Tbl11'!C25</f>
        <v>822.18235364780094</v>
      </c>
    </row>
    <row r="27" spans="1:9">
      <c r="A27" s="3" t="s">
        <v>64</v>
      </c>
      <c r="B27" s="58">
        <f>+C27+I27</f>
        <v>15412.384506300648</v>
      </c>
      <c r="C27" s="58">
        <f t="shared" si="0"/>
        <v>14570.911969791028</v>
      </c>
      <c r="D27" s="59">
        <f>+'Tbl2'!L28</f>
        <v>12734.609154848198</v>
      </c>
      <c r="E27" s="59">
        <f>+'Tbl2'!C28-'Tbl2'!I28</f>
        <v>695.89089927873647</v>
      </c>
      <c r="F27" s="59"/>
      <c r="G27" s="49">
        <f>'Tbl 10'!O26/'Tbl11'!C26</f>
        <v>1140.4119156640943</v>
      </c>
      <c r="H27" s="49"/>
      <c r="I27" s="100">
        <f>Allexp!Y27/'Tbl11'!C26</f>
        <v>841.47253650962057</v>
      </c>
    </row>
    <row r="28" spans="1:9">
      <c r="A28" s="3" t="s">
        <v>65</v>
      </c>
      <c r="B28" s="58">
        <f>+C28+I28</f>
        <v>14075.862112371802</v>
      </c>
      <c r="C28" s="58">
        <f t="shared" si="0"/>
        <v>14038.215211731829</v>
      </c>
      <c r="D28" s="59">
        <f>+'Tbl2'!L29</f>
        <v>11953.807298083149</v>
      </c>
      <c r="E28" s="59">
        <f>+'Tbl2'!C29-'Tbl2'!I29</f>
        <v>1083.3097731307571</v>
      </c>
      <c r="F28" s="59"/>
      <c r="G28" s="49">
        <f>'Tbl 10'!O27/'Tbl11'!C27</f>
        <v>1001.0981405179231</v>
      </c>
      <c r="H28" s="49"/>
      <c r="I28" s="100">
        <f>Allexp!Y28/'Tbl11'!C27</f>
        <v>37.646900639972579</v>
      </c>
    </row>
    <row r="29" spans="1:9">
      <c r="A29" s="3"/>
      <c r="B29" s="58"/>
      <c r="C29" s="58"/>
      <c r="D29" s="59"/>
      <c r="E29" s="59"/>
      <c r="F29" s="59"/>
      <c r="G29" s="49"/>
      <c r="H29" s="49"/>
      <c r="I29" s="100"/>
    </row>
    <row r="30" spans="1:9">
      <c r="A30" s="130" t="s">
        <v>147</v>
      </c>
      <c r="B30" s="58">
        <f>+C30+I30</f>
        <v>16310.687344476299</v>
      </c>
      <c r="C30" s="58">
        <f t="shared" si="0"/>
        <v>14662.335811722347</v>
      </c>
      <c r="D30" s="59">
        <f>+'Tbl2'!L31</f>
        <v>12933.564224504727</v>
      </c>
      <c r="E30" s="59">
        <f>+'Tbl2'!C31-'Tbl2'!I31</f>
        <v>591.29703615702056</v>
      </c>
      <c r="F30" s="59"/>
      <c r="G30" s="49">
        <f>'Tbl 10'!O29/'Tbl11'!C29</f>
        <v>1137.4745510605994</v>
      </c>
      <c r="H30" s="49"/>
      <c r="I30" s="100">
        <f>Allexp!Y30/'Tbl11'!C29</f>
        <v>1648.3515327539512</v>
      </c>
    </row>
    <row r="31" spans="1:9">
      <c r="A31" s="3" t="s">
        <v>67</v>
      </c>
      <c r="B31" s="58">
        <f>+C31+I31</f>
        <v>14578.046113414388</v>
      </c>
      <c r="C31" s="58">
        <f t="shared" si="0"/>
        <v>13265.937013999417</v>
      </c>
      <c r="D31" s="59">
        <f>+'Tbl2'!L32</f>
        <v>11492.318774536698</v>
      </c>
      <c r="E31" s="59">
        <f>+'Tbl2'!C32-'Tbl2'!I32</f>
        <v>800.1103745261189</v>
      </c>
      <c r="F31" s="59"/>
      <c r="G31" s="49">
        <f>'Tbl 10'!O30/'Tbl11'!C30</f>
        <v>973.50786493660144</v>
      </c>
      <c r="H31" s="49"/>
      <c r="I31" s="100">
        <f>Allexp!Y31/'Tbl11'!C30</f>
        <v>1312.1090994149715</v>
      </c>
    </row>
    <row r="32" spans="1:9">
      <c r="A32" s="3" t="s">
        <v>68</v>
      </c>
      <c r="B32" s="58">
        <f>+C32+I32</f>
        <v>12342.821082525326</v>
      </c>
      <c r="C32" s="58">
        <f t="shared" si="0"/>
        <v>11245.945795244708</v>
      </c>
      <c r="D32" s="59">
        <f>+'Tbl2'!L33</f>
        <v>9564.9099223773974</v>
      </c>
      <c r="E32" s="59">
        <f>+'Tbl2'!C33-'Tbl2'!I33</f>
        <v>830.56736660438582</v>
      </c>
      <c r="F32" s="59"/>
      <c r="G32" s="49">
        <f>'Tbl 10'!O31/'Tbl11'!C31</f>
        <v>850.46850626292519</v>
      </c>
      <c r="H32" s="49"/>
      <c r="I32" s="100">
        <f>Allexp!Y32/'Tbl11'!C31</f>
        <v>1096.8752872806176</v>
      </c>
    </row>
    <row r="33" spans="1:10">
      <c r="A33" s="3" t="s">
        <v>69</v>
      </c>
      <c r="B33" s="58">
        <f>+C33+I33</f>
        <v>12227.016727494572</v>
      </c>
      <c r="C33" s="58">
        <f t="shared" si="0"/>
        <v>11812.134808142495</v>
      </c>
      <c r="D33" s="59">
        <f>+'Tbl2'!L34</f>
        <v>10095.598302881353</v>
      </c>
      <c r="E33" s="59">
        <f>+'Tbl2'!C34-'Tbl2'!I34</f>
        <v>875.72133447186934</v>
      </c>
      <c r="F33" s="59"/>
      <c r="G33" s="49">
        <f>'Tbl 10'!O32/'Tbl11'!C32</f>
        <v>840.81517078927129</v>
      </c>
      <c r="H33" s="49"/>
      <c r="I33" s="100">
        <f>Allexp!Y33/'Tbl11'!C32</f>
        <v>414.88191935207794</v>
      </c>
    </row>
    <row r="34" spans="1:10">
      <c r="A34" s="3" t="s">
        <v>70</v>
      </c>
      <c r="B34" s="58">
        <f>+C34+I34</f>
        <v>14483.254926344538</v>
      </c>
      <c r="C34" s="58">
        <f t="shared" si="0"/>
        <v>14025.211029793451</v>
      </c>
      <c r="D34" s="59">
        <f>+'Tbl2'!L35</f>
        <v>12064.840139156835</v>
      </c>
      <c r="E34" s="59">
        <f>+'Tbl2'!C35-'Tbl2'!I35</f>
        <v>1005.6259250637613</v>
      </c>
      <c r="F34" s="59"/>
      <c r="G34" s="49">
        <f>'Tbl 10'!O33/'Tbl11'!C33</f>
        <v>954.74496557285352</v>
      </c>
      <c r="H34" s="49"/>
      <c r="I34" s="100">
        <f>Allexp!Y34/'Tbl11'!C33</f>
        <v>458.04389655108724</v>
      </c>
    </row>
    <row r="35" spans="1:10">
      <c r="B35" s="30"/>
      <c r="C35" s="58"/>
      <c r="D35" s="59"/>
      <c r="E35" s="59"/>
      <c r="F35" s="59"/>
      <c r="G35" s="49"/>
      <c r="H35" s="49"/>
      <c r="I35" s="100"/>
    </row>
    <row r="36" spans="1:10">
      <c r="A36" s="3" t="s">
        <v>71</v>
      </c>
      <c r="B36" s="58">
        <f>+C36+I36</f>
        <v>12040.345943490507</v>
      </c>
      <c r="C36" s="58">
        <f t="shared" si="0"/>
        <v>11282.646070682295</v>
      </c>
      <c r="D36" s="59">
        <f>+'Tbl2'!L37</f>
        <v>9953.3099822840031</v>
      </c>
      <c r="E36" s="59">
        <f>+'Tbl2'!C37-'Tbl2'!I37</f>
        <v>505.10894430816734</v>
      </c>
      <c r="F36" s="59"/>
      <c r="G36" s="49">
        <f>'Tbl 10'!O35/'Tbl11'!C35</f>
        <v>824.2271440901244</v>
      </c>
      <c r="H36" s="49"/>
      <c r="I36" s="100">
        <f>Allexp!Y36/'Tbl11'!C35</f>
        <v>757.69987280821294</v>
      </c>
      <c r="J36" s="31"/>
    </row>
    <row r="37" spans="1:10">
      <c r="A37" s="3" t="s">
        <v>72</v>
      </c>
      <c r="B37" s="58">
        <f>+C37+I37</f>
        <v>12497.025651426386</v>
      </c>
      <c r="C37" s="58">
        <f t="shared" si="0"/>
        <v>12191.101163926014</v>
      </c>
      <c r="D37" s="59">
        <f>+'Tbl2'!L38</f>
        <v>10896.982113023429</v>
      </c>
      <c r="E37" s="59">
        <f>+'Tbl2'!C38-'Tbl2'!I38</f>
        <v>456.53251903588534</v>
      </c>
      <c r="F37" s="59"/>
      <c r="G37" s="49">
        <f>'Tbl 10'!O36/'Tbl11'!C36</f>
        <v>837.58653186669937</v>
      </c>
      <c r="H37" s="49"/>
      <c r="I37" s="100">
        <f>Allexp!Y37/'Tbl11'!C36</f>
        <v>305.92448750037056</v>
      </c>
    </row>
    <row r="38" spans="1:10">
      <c r="A38" s="3" t="s">
        <v>73</v>
      </c>
      <c r="B38" s="58">
        <f>+C38+I38</f>
        <v>13153.833786688654</v>
      </c>
      <c r="C38" s="58">
        <f t="shared" si="0"/>
        <v>12239.479140073645</v>
      </c>
      <c r="D38" s="59">
        <f>+'Tbl2'!L39</f>
        <v>10741.297418354663</v>
      </c>
      <c r="E38" s="59">
        <f>+'Tbl2'!C39-'Tbl2'!I39</f>
        <v>575.33554414956416</v>
      </c>
      <c r="F38" s="59"/>
      <c r="G38" s="49">
        <f>'Tbl 10'!O37/'Tbl11'!C37</f>
        <v>922.84617756941793</v>
      </c>
      <c r="H38" s="49"/>
      <c r="I38" s="100">
        <f>Allexp!Y38/'Tbl11'!C37</f>
        <v>914.35464661500828</v>
      </c>
    </row>
    <row r="39" spans="1:10">
      <c r="A39" s="8" t="s">
        <v>74</v>
      </c>
      <c r="B39" s="48">
        <f>+C39+I39</f>
        <v>17724.589520836038</v>
      </c>
      <c r="C39" s="48">
        <f t="shared" si="0"/>
        <v>16276.964703419251</v>
      </c>
      <c r="D39" s="48">
        <f>+'Tbl2'!L40</f>
        <v>14187.494949479636</v>
      </c>
      <c r="E39" s="128">
        <f>+'Tbl2'!C40-'Tbl2'!I40</f>
        <v>936.21751582774777</v>
      </c>
      <c r="F39" s="48"/>
      <c r="G39" s="48">
        <f>'Tbl 10'!O38/'Tbl11'!C38</f>
        <v>1153.2522381118677</v>
      </c>
      <c r="H39" s="48"/>
      <c r="I39" s="101">
        <f>Allexp!Y39/'Tbl11'!C38</f>
        <v>1447.6248174167854</v>
      </c>
    </row>
    <row r="40" spans="1:10">
      <c r="A40" s="3" t="s">
        <v>179</v>
      </c>
      <c r="I40" s="31"/>
    </row>
    <row r="41" spans="1:10">
      <c r="A41" s="87" t="s">
        <v>146</v>
      </c>
    </row>
    <row r="42" spans="1:10">
      <c r="A42" t="s">
        <v>171</v>
      </c>
    </row>
  </sheetData>
  <sheetProtection password="CAF5" sheet="1" objects="1" scenarios="1"/>
  <mergeCells count="5">
    <mergeCell ref="G7:G9"/>
    <mergeCell ref="A1:I1"/>
    <mergeCell ref="A3:I3"/>
    <mergeCell ref="A4:I4"/>
    <mergeCell ref="C6:G6"/>
  </mergeCells>
  <phoneticPr fontId="0" type="noConversion"/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12 / 2014&amp;9
&amp;C- 1 -&amp;R&amp;"Arial,Italic"Selected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E43"/>
  <sheetViews>
    <sheetView zoomScaleNormal="100" workbookViewId="0">
      <selection sqref="A1:N1"/>
    </sheetView>
  </sheetViews>
  <sheetFormatPr defaultRowHeight="12.75"/>
  <cols>
    <col min="1" max="1" width="14.7109375" style="14" customWidth="1"/>
    <col min="2" max="2" width="16.5703125" style="16" customWidth="1"/>
    <col min="3" max="3" width="12.28515625" style="16" customWidth="1"/>
    <col min="4" max="4" width="13" style="16" customWidth="1"/>
    <col min="5" max="5" width="14" style="16" customWidth="1"/>
    <col min="6" max="7" width="12.7109375" style="16" customWidth="1"/>
    <col min="8" max="8" width="14.28515625" style="16" customWidth="1"/>
    <col min="9" max="9" width="13.140625" style="16" bestFit="1" customWidth="1"/>
    <col min="10" max="10" width="14.28515625" style="16" bestFit="1" customWidth="1"/>
    <col min="11" max="11" width="12.7109375" style="16" customWidth="1"/>
    <col min="12" max="13" width="12.28515625" style="16" customWidth="1"/>
    <col min="14" max="14" width="13.85546875" style="16" customWidth="1"/>
    <col min="15" max="15" width="15" style="16" customWidth="1"/>
    <col min="16" max="16384" width="9.140625" style="16"/>
  </cols>
  <sheetData>
    <row r="1" spans="1:31">
      <c r="A1" s="260" t="s">
        <v>130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3" spans="1:31">
      <c r="A3" s="261" t="s">
        <v>208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5" spans="1:31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1" ht="15" customHeight="1" thickTop="1">
      <c r="A6" s="3" t="s">
        <v>112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8" t="s">
        <v>37</v>
      </c>
      <c r="J6" s="18"/>
      <c r="K6" s="18" t="s">
        <v>36</v>
      </c>
      <c r="L6" s="18"/>
      <c r="M6" s="18" t="s">
        <v>45</v>
      </c>
      <c r="N6" s="18"/>
      <c r="O6" s="18" t="s">
        <v>84</v>
      </c>
    </row>
    <row r="7" spans="1:31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2" t="s">
        <v>155</v>
      </c>
      <c r="O7" s="18" t="s">
        <v>85</v>
      </c>
    </row>
    <row r="8" spans="1:31" ht="13.5" thickBot="1">
      <c r="A8" s="4" t="s">
        <v>113</v>
      </c>
      <c r="B8" s="153" t="s">
        <v>197</v>
      </c>
      <c r="C8" s="20" t="s">
        <v>25</v>
      </c>
      <c r="D8" s="20" t="s">
        <v>25</v>
      </c>
      <c r="E8" s="20" t="s">
        <v>28</v>
      </c>
      <c r="F8" s="20" t="s">
        <v>31</v>
      </c>
      <c r="G8" s="20" t="s">
        <v>33</v>
      </c>
      <c r="H8" s="20" t="s">
        <v>35</v>
      </c>
      <c r="I8" s="20" t="s">
        <v>39</v>
      </c>
      <c r="J8" s="20" t="s">
        <v>39</v>
      </c>
      <c r="K8" s="20" t="s">
        <v>42</v>
      </c>
      <c r="L8" s="20" t="s">
        <v>44</v>
      </c>
      <c r="M8" s="20" t="s">
        <v>44</v>
      </c>
      <c r="N8" s="7" t="s">
        <v>48</v>
      </c>
      <c r="O8" s="20" t="s">
        <v>86</v>
      </c>
    </row>
    <row r="9" spans="1:31">
      <c r="A9" s="74" t="s">
        <v>76</v>
      </c>
      <c r="B9" s="67">
        <f t="shared" ref="B9:O9" si="0">SUM(B11:B38)</f>
        <v>10455983232.769999</v>
      </c>
      <c r="C9" s="67">
        <f t="shared" si="0"/>
        <v>298612573.94</v>
      </c>
      <c r="D9" s="212">
        <f t="shared" si="0"/>
        <v>739580390.14000022</v>
      </c>
      <c r="E9" s="212">
        <f t="shared" si="0"/>
        <v>4005247714.7800002</v>
      </c>
      <c r="F9" s="212">
        <f t="shared" si="0"/>
        <v>188370941.14000005</v>
      </c>
      <c r="G9" s="212">
        <f t="shared" si="0"/>
        <v>176368200.42000002</v>
      </c>
      <c r="H9" s="212">
        <f t="shared" si="0"/>
        <v>1217861274.29</v>
      </c>
      <c r="I9" s="212">
        <f t="shared" si="0"/>
        <v>75281690.450000033</v>
      </c>
      <c r="J9" s="212">
        <f t="shared" si="0"/>
        <v>60482827.469999984</v>
      </c>
      <c r="K9" s="212">
        <f t="shared" si="0"/>
        <v>550744029.30999994</v>
      </c>
      <c r="L9" s="212">
        <f t="shared" si="0"/>
        <v>697469246.40999997</v>
      </c>
      <c r="M9" s="212">
        <f t="shared" si="0"/>
        <v>215613763.71000004</v>
      </c>
      <c r="N9" s="212">
        <f t="shared" si="0"/>
        <v>3039861630.3299999</v>
      </c>
      <c r="O9" s="145">
        <f t="shared" si="0"/>
        <v>809511049.61999989</v>
      </c>
    </row>
    <row r="10" spans="1:3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3"/>
      <c r="M10" s="14"/>
      <c r="N10" s="204"/>
      <c r="O10" s="14"/>
      <c r="P10" s="14"/>
      <c r="Q10" s="14"/>
      <c r="R10" s="14"/>
      <c r="S10" s="14"/>
      <c r="T10" s="14"/>
      <c r="U10" s="14"/>
    </row>
    <row r="11" spans="1:31">
      <c r="A11" s="75" t="s">
        <v>52</v>
      </c>
      <c r="B11" s="14">
        <f>SUM(C11:N11)-O11</f>
        <v>106539698.03000002</v>
      </c>
      <c r="C11" s="14">
        <v>1869319.6199999999</v>
      </c>
      <c r="D11" s="14">
        <v>7189791.2999999998</v>
      </c>
      <c r="E11" s="14">
        <v>40955748.109999992</v>
      </c>
      <c r="F11" s="14">
        <v>2087356.7100000002</v>
      </c>
      <c r="G11" s="14">
        <v>1449601.9700000002</v>
      </c>
      <c r="H11" s="14">
        <v>14121965.350000001</v>
      </c>
      <c r="I11" s="14">
        <v>727929.28999999992</v>
      </c>
      <c r="J11" s="14">
        <v>671862.76</v>
      </c>
      <c r="K11" s="14">
        <v>6157886.3799999999</v>
      </c>
      <c r="L11" s="14">
        <v>8211857.5700000012</v>
      </c>
      <c r="M11" s="14">
        <v>1681646.3299999998</v>
      </c>
      <c r="N11" s="14">
        <v>29915871.919999998</v>
      </c>
      <c r="O11" s="88">
        <v>8501139.2799999993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75" t="s">
        <v>53</v>
      </c>
      <c r="B12" s="14">
        <f>SUM(C12:N12)-O12</f>
        <v>879603727.56000006</v>
      </c>
      <c r="C12" s="14">
        <v>26362075.490000002</v>
      </c>
      <c r="D12" s="14">
        <v>58593352.669999994</v>
      </c>
      <c r="E12" s="14">
        <v>349529608.80000001</v>
      </c>
      <c r="F12" s="14">
        <v>27334010.599999998</v>
      </c>
      <c r="G12" s="14">
        <v>14545155.109999999</v>
      </c>
      <c r="H12" s="14">
        <v>95835877.099999994</v>
      </c>
      <c r="I12" s="14">
        <v>6126620.1299999999</v>
      </c>
      <c r="J12" s="14">
        <v>0</v>
      </c>
      <c r="K12" s="14">
        <v>48239888.889999993</v>
      </c>
      <c r="L12" s="14">
        <v>60696775.730000004</v>
      </c>
      <c r="M12" s="14">
        <v>13464257.6</v>
      </c>
      <c r="N12" s="14">
        <v>246339060.51999998</v>
      </c>
      <c r="O12" s="88">
        <v>67462955.079999998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75" t="s">
        <v>75</v>
      </c>
      <c r="B13" s="14">
        <f>SUM(C13:N13)-O13</f>
        <v>1173366209.1999998</v>
      </c>
      <c r="C13" s="14">
        <v>61228261.649999991</v>
      </c>
      <c r="D13" s="14">
        <v>96878280.159999996</v>
      </c>
      <c r="E13" s="14">
        <v>378524810.13</v>
      </c>
      <c r="F13" s="14">
        <v>19948691.609999999</v>
      </c>
      <c r="G13" s="14">
        <v>63784404.680000007</v>
      </c>
      <c r="H13" s="14">
        <v>167552861.59999996</v>
      </c>
      <c r="I13" s="14">
        <v>15648964.280000001</v>
      </c>
      <c r="J13" s="14">
        <v>96369.929999999702</v>
      </c>
      <c r="K13" s="14">
        <v>44823447.359999999</v>
      </c>
      <c r="L13" s="14">
        <v>68615097.979999989</v>
      </c>
      <c r="M13" s="14">
        <v>15796308.990000002</v>
      </c>
      <c r="N13" s="14">
        <v>311916489.54999995</v>
      </c>
      <c r="O13" s="88">
        <v>71447778.719999999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75" t="s">
        <v>54</v>
      </c>
      <c r="B14" s="14">
        <f>SUM(C14:N14)-O14</f>
        <v>1227660101.2</v>
      </c>
      <c r="C14" s="14">
        <v>40668490.620000005</v>
      </c>
      <c r="D14" s="14">
        <v>86674469.190000027</v>
      </c>
      <c r="E14" s="14">
        <v>453134432.85999995</v>
      </c>
      <c r="F14" s="14">
        <v>24531614.34</v>
      </c>
      <c r="G14" s="14">
        <v>9989025.75</v>
      </c>
      <c r="H14" s="14">
        <v>145094391.09999999</v>
      </c>
      <c r="I14" s="14">
        <v>9349412.8600000013</v>
      </c>
      <c r="J14" s="14">
        <v>14533916.060000001</v>
      </c>
      <c r="K14" s="14">
        <v>51761289.140000001</v>
      </c>
      <c r="L14" s="14">
        <v>83720651.969999999</v>
      </c>
      <c r="M14" s="14">
        <v>27765766</v>
      </c>
      <c r="N14" s="14">
        <v>372732156.56</v>
      </c>
      <c r="O14" s="88">
        <v>92295515.25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75" t="s">
        <v>55</v>
      </c>
      <c r="B15" s="14">
        <f>SUM(C15:N15)-O15</f>
        <v>196086850.01000002</v>
      </c>
      <c r="C15" s="14">
        <v>4734620.5599999987</v>
      </c>
      <c r="D15" s="14">
        <v>11745498.85</v>
      </c>
      <c r="E15" s="14">
        <v>83141155.829999998</v>
      </c>
      <c r="F15" s="14">
        <v>2500123.11</v>
      </c>
      <c r="G15" s="14">
        <v>969615.28</v>
      </c>
      <c r="H15" s="14">
        <v>23325847.419999998</v>
      </c>
      <c r="I15" s="14">
        <v>1235635.3699999999</v>
      </c>
      <c r="J15" s="14">
        <v>1376586.62</v>
      </c>
      <c r="K15" s="14">
        <v>13425604.4</v>
      </c>
      <c r="L15" s="14">
        <v>16453728.360000001</v>
      </c>
      <c r="M15" s="14">
        <v>3135432.46</v>
      </c>
      <c r="N15" s="14">
        <v>50493760.119999997</v>
      </c>
      <c r="O15" s="88">
        <v>16450758.369999999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7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75" t="s">
        <v>56</v>
      </c>
      <c r="B17" s="14">
        <f>SUM(C17:N17)-O17</f>
        <v>58987813.659999996</v>
      </c>
      <c r="C17" s="14">
        <v>1552157.89</v>
      </c>
      <c r="D17" s="14">
        <v>4112822.73</v>
      </c>
      <c r="E17" s="14">
        <v>25780902.639999997</v>
      </c>
      <c r="F17" s="14">
        <v>666707.93999999994</v>
      </c>
      <c r="G17" s="14">
        <v>958413.04000000015</v>
      </c>
      <c r="H17" s="14">
        <v>5014560.51</v>
      </c>
      <c r="I17" s="14">
        <v>647021.1100000001</v>
      </c>
      <c r="J17" s="14">
        <v>536870.96</v>
      </c>
      <c r="K17" s="14">
        <v>3685080.0100000002</v>
      </c>
      <c r="L17" s="14">
        <v>3706109.5</v>
      </c>
      <c r="M17" s="14">
        <v>809841.76</v>
      </c>
      <c r="N17" s="14">
        <v>16092156.23</v>
      </c>
      <c r="O17" s="88">
        <v>4574830.66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75" t="s">
        <v>57</v>
      </c>
      <c r="B18" s="14">
        <f>SUM(C18:N18)-O18</f>
        <v>309149603.87999994</v>
      </c>
      <c r="C18" s="14">
        <v>4806365.8100000005</v>
      </c>
      <c r="D18" s="14">
        <v>22310116.509999998</v>
      </c>
      <c r="E18" s="14">
        <v>121109487.72000001</v>
      </c>
      <c r="F18" s="14">
        <v>8589502.6699999999</v>
      </c>
      <c r="G18" s="14">
        <v>1833828.77</v>
      </c>
      <c r="H18" s="14">
        <v>29839722.789999999</v>
      </c>
      <c r="I18" s="14">
        <v>1271820.71</v>
      </c>
      <c r="J18" s="14">
        <v>3223812.6600000006</v>
      </c>
      <c r="K18" s="14">
        <v>21228346.170000002</v>
      </c>
      <c r="L18" s="14">
        <v>24352619.259999998</v>
      </c>
      <c r="M18" s="14">
        <v>6710587.4199999999</v>
      </c>
      <c r="N18" s="14">
        <v>88209060.680000007</v>
      </c>
      <c r="O18" s="88">
        <v>24335667.289999999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75" t="s">
        <v>58</v>
      </c>
      <c r="B19" s="14">
        <f>SUM(C19:N19)-O19</f>
        <v>168140803.04999998</v>
      </c>
      <c r="C19" s="14">
        <v>4052595.55</v>
      </c>
      <c r="D19" s="14">
        <v>13286922.040000001</v>
      </c>
      <c r="E19" s="14">
        <v>66720062.920000002</v>
      </c>
      <c r="F19" s="14">
        <v>2793248.48</v>
      </c>
      <c r="G19" s="14">
        <v>1869454.27</v>
      </c>
      <c r="H19" s="14">
        <v>21371608.899999999</v>
      </c>
      <c r="I19" s="14">
        <v>996861.69000000006</v>
      </c>
      <c r="J19" s="14">
        <v>1564001.15</v>
      </c>
      <c r="K19" s="14">
        <v>9247556.5599999987</v>
      </c>
      <c r="L19" s="14">
        <v>10621997.050000001</v>
      </c>
      <c r="M19" s="14">
        <v>3704011.1999999997</v>
      </c>
      <c r="N19" s="14">
        <v>46219835.859999992</v>
      </c>
      <c r="O19" s="88">
        <v>14307352.619999999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75" t="s">
        <v>59</v>
      </c>
      <c r="B20" s="14">
        <f>SUM(C20:N20)-O20</f>
        <v>305170717.33999997</v>
      </c>
      <c r="C20" s="14">
        <v>8419635.7699999996</v>
      </c>
      <c r="D20" s="14">
        <v>21744176.109999999</v>
      </c>
      <c r="E20" s="14">
        <v>125221878.97</v>
      </c>
      <c r="F20" s="14">
        <v>4809888.08</v>
      </c>
      <c r="G20" s="14">
        <v>2410648.91</v>
      </c>
      <c r="H20" s="14">
        <v>29836965.599999998</v>
      </c>
      <c r="I20" s="14">
        <v>3198014.1399999997</v>
      </c>
      <c r="J20" s="14">
        <v>2695494.13</v>
      </c>
      <c r="K20" s="14">
        <v>24648747.489999998</v>
      </c>
      <c r="L20" s="14">
        <v>23004133.43</v>
      </c>
      <c r="M20" s="14">
        <v>6027435.5099999998</v>
      </c>
      <c r="N20" s="14">
        <v>77135134.86999999</v>
      </c>
      <c r="O20" s="88">
        <v>23981435.670000002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75" t="s">
        <v>60</v>
      </c>
      <c r="B21" s="14">
        <f>SUM(C21:N21)-O21</f>
        <v>53194797.690000005</v>
      </c>
      <c r="C21" s="14">
        <v>1332484.19</v>
      </c>
      <c r="D21" s="14">
        <v>4709559.41</v>
      </c>
      <c r="E21" s="14">
        <v>21128615.630000003</v>
      </c>
      <c r="F21" s="14">
        <v>1117084.52</v>
      </c>
      <c r="G21" s="14">
        <v>1284667.2000000002</v>
      </c>
      <c r="H21" s="14">
        <v>5057861.75</v>
      </c>
      <c r="I21" s="14">
        <v>441500.34</v>
      </c>
      <c r="J21" s="14">
        <v>488572</v>
      </c>
      <c r="K21" s="14">
        <v>3302227.02</v>
      </c>
      <c r="L21" s="14">
        <v>3478263.09</v>
      </c>
      <c r="M21" s="14">
        <v>1023730.5100000001</v>
      </c>
      <c r="N21" s="14">
        <v>13765002.82</v>
      </c>
      <c r="O21" s="88">
        <v>3934770.79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7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75" t="s">
        <v>61</v>
      </c>
      <c r="B23" s="14">
        <f>SUM(C23:N23)-O23</f>
        <v>457637485.08999997</v>
      </c>
      <c r="C23" s="14">
        <v>8558879.25</v>
      </c>
      <c r="D23" s="14">
        <v>29745871.010000002</v>
      </c>
      <c r="E23" s="14">
        <v>190019447.74999997</v>
      </c>
      <c r="F23" s="14">
        <v>8504013.6899999995</v>
      </c>
      <c r="G23" s="14">
        <v>1801563.33</v>
      </c>
      <c r="H23" s="14">
        <v>43556036.380000003</v>
      </c>
      <c r="I23" s="14">
        <v>2649930.96</v>
      </c>
      <c r="J23" s="14">
        <v>5523823.959999999</v>
      </c>
      <c r="K23" s="14">
        <v>17529422.600000001</v>
      </c>
      <c r="L23" s="14">
        <v>34095922.210000001</v>
      </c>
      <c r="M23" s="14">
        <v>10517288.65</v>
      </c>
      <c r="N23" s="14">
        <v>140675954.37</v>
      </c>
      <c r="O23" s="88">
        <v>35540669.07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75" t="s">
        <v>62</v>
      </c>
      <c r="B24" s="14">
        <f>SUM(C24:N24)-O24</f>
        <v>49535535.160000004</v>
      </c>
      <c r="C24" s="14">
        <v>1476362.32</v>
      </c>
      <c r="D24" s="14">
        <v>2404825.58</v>
      </c>
      <c r="E24" s="14">
        <v>20734387.190000001</v>
      </c>
      <c r="F24" s="14">
        <v>579950.16</v>
      </c>
      <c r="G24" s="14">
        <v>345900.97000000003</v>
      </c>
      <c r="H24" s="14">
        <v>3724807.9400000009</v>
      </c>
      <c r="I24" s="14">
        <v>652610.92000000004</v>
      </c>
      <c r="J24" s="14">
        <v>537985.42999999993</v>
      </c>
      <c r="K24" s="14">
        <v>4073318.53</v>
      </c>
      <c r="L24" s="14">
        <v>3698930.57</v>
      </c>
      <c r="M24" s="14">
        <v>856847.77999999991</v>
      </c>
      <c r="N24" s="14">
        <v>14427012.34</v>
      </c>
      <c r="O24" s="88">
        <v>3977404.57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75" t="s">
        <v>63</v>
      </c>
      <c r="B25" s="14">
        <f>SUM(C25:N25)-O25</f>
        <v>438547060.56999999</v>
      </c>
      <c r="C25" s="14">
        <v>11332251.800000001</v>
      </c>
      <c r="D25" s="14">
        <v>25453403.52</v>
      </c>
      <c r="E25" s="14">
        <v>168670068.70000002</v>
      </c>
      <c r="F25" s="14">
        <v>8641736.7199999988</v>
      </c>
      <c r="G25" s="14">
        <v>3352517.5100000002</v>
      </c>
      <c r="H25" s="14">
        <v>42522552.059999995</v>
      </c>
      <c r="I25" s="14">
        <v>1610118.84</v>
      </c>
      <c r="J25" s="14">
        <v>3285530.2500000005</v>
      </c>
      <c r="K25" s="14">
        <v>30937006.739999998</v>
      </c>
      <c r="L25" s="14">
        <v>28590017.990000002</v>
      </c>
      <c r="M25" s="14">
        <v>12459216.76</v>
      </c>
      <c r="N25" s="14">
        <v>134122587.60999998</v>
      </c>
      <c r="O25" s="88">
        <v>32429947.93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75" t="s">
        <v>64</v>
      </c>
      <c r="B26" s="14">
        <f>SUM(C26:N26)-O26</f>
        <v>687070658.29999995</v>
      </c>
      <c r="C26" s="14">
        <v>10500721</v>
      </c>
      <c r="D26" s="14">
        <v>55559370.289999999</v>
      </c>
      <c r="E26" s="14">
        <v>290338963.94999999</v>
      </c>
      <c r="F26" s="14">
        <v>14474715.76</v>
      </c>
      <c r="G26" s="14">
        <v>2945366.14</v>
      </c>
      <c r="H26" s="14">
        <v>86277050.399999991</v>
      </c>
      <c r="I26" s="14">
        <v>2737431</v>
      </c>
      <c r="J26" s="14">
        <v>5916781</v>
      </c>
      <c r="K26" s="14">
        <v>35600031</v>
      </c>
      <c r="L26" s="14">
        <v>38957433</v>
      </c>
      <c r="M26" s="14">
        <v>23402405</v>
      </c>
      <c r="N26" s="14">
        <v>178700999.75</v>
      </c>
      <c r="O26" s="88">
        <v>58340609.990000002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75" t="s">
        <v>65</v>
      </c>
      <c r="B27" s="14">
        <f>SUM(C27:N27)-O27</f>
        <v>27652045.199999996</v>
      </c>
      <c r="C27" s="14">
        <v>1151966.1499999999</v>
      </c>
      <c r="D27" s="14">
        <v>2183620.0399999996</v>
      </c>
      <c r="E27" s="14">
        <v>10750881.169999998</v>
      </c>
      <c r="F27" s="14">
        <v>428097.22</v>
      </c>
      <c r="G27" s="14">
        <v>255268.96999999997</v>
      </c>
      <c r="H27" s="14">
        <v>2956895</v>
      </c>
      <c r="I27" s="14">
        <v>230039.24000000002</v>
      </c>
      <c r="J27" s="14">
        <v>3462.15</v>
      </c>
      <c r="K27" s="14">
        <v>2297726.61</v>
      </c>
      <c r="L27" s="14">
        <v>2091707.0499999998</v>
      </c>
      <c r="M27" s="14">
        <v>631259.32000000007</v>
      </c>
      <c r="N27" s="14">
        <v>6794476</v>
      </c>
      <c r="O27" s="88">
        <v>2123353.7200000002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7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130" t="s">
        <v>147</v>
      </c>
      <c r="B29" s="14">
        <f>SUM(C29:N29)-O29</f>
        <v>1965652671.1199999</v>
      </c>
      <c r="C29" s="14">
        <v>36563744.43</v>
      </c>
      <c r="D29" s="14">
        <v>133660415.44</v>
      </c>
      <c r="E29" s="14">
        <v>806399683.54000008</v>
      </c>
      <c r="F29" s="14">
        <v>25638634.189999998</v>
      </c>
      <c r="G29" s="14">
        <v>12480756.779999999</v>
      </c>
      <c r="H29" s="14">
        <v>234516346.69999993</v>
      </c>
      <c r="I29" s="14">
        <v>10649301.220000001</v>
      </c>
      <c r="J29" s="14">
        <v>16908.3</v>
      </c>
      <c r="K29" s="14">
        <v>85936896.219999999</v>
      </c>
      <c r="L29" s="14">
        <v>115760014.83000001</v>
      </c>
      <c r="M29" s="14">
        <v>31397602.559999999</v>
      </c>
      <c r="N29" s="14">
        <v>637948657.1500001</v>
      </c>
      <c r="O29" s="88">
        <v>165316290.24000001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75" t="s">
        <v>67</v>
      </c>
      <c r="B30" s="14">
        <f>SUM(C30:N30)-O30</f>
        <v>1495489969.1900003</v>
      </c>
      <c r="C30" s="14">
        <v>54393797.18</v>
      </c>
      <c r="D30" s="14">
        <v>101281095.34</v>
      </c>
      <c r="E30" s="14">
        <v>507698053.57999998</v>
      </c>
      <c r="F30" s="14">
        <v>16881143.219999999</v>
      </c>
      <c r="G30" s="14">
        <v>47445387.5</v>
      </c>
      <c r="H30" s="14">
        <v>183658975.13999999</v>
      </c>
      <c r="I30" s="14">
        <v>10808739.33</v>
      </c>
      <c r="J30" s="14">
        <v>14238934.110000001</v>
      </c>
      <c r="K30" s="14">
        <v>97340975.070000008</v>
      </c>
      <c r="L30" s="14">
        <v>111918549.09</v>
      </c>
      <c r="M30" s="14">
        <v>33553779.330000002</v>
      </c>
      <c r="N30" s="14">
        <v>434706955.86000007</v>
      </c>
      <c r="O30" s="88">
        <v>118436415.56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75" t="s">
        <v>68</v>
      </c>
      <c r="B31" s="14">
        <f>SUM(C31:N31)-O31</f>
        <v>79226760.799999997</v>
      </c>
      <c r="C31" s="14">
        <v>1743926.68</v>
      </c>
      <c r="D31" s="14">
        <v>4773008.07</v>
      </c>
      <c r="E31" s="14">
        <v>32376853.25</v>
      </c>
      <c r="F31" s="14">
        <v>1289034.74</v>
      </c>
      <c r="G31" s="14">
        <v>620936.32000000007</v>
      </c>
      <c r="H31" s="14">
        <v>8065153.1599999992</v>
      </c>
      <c r="I31" s="14">
        <v>467261.67</v>
      </c>
      <c r="J31" s="14">
        <v>623362.05000000005</v>
      </c>
      <c r="K31" s="14">
        <v>6329979.8799999999</v>
      </c>
      <c r="L31" s="14">
        <v>5530077.6800000006</v>
      </c>
      <c r="M31" s="14">
        <v>1576511.1199999999</v>
      </c>
      <c r="N31" s="14">
        <v>22312308.059999999</v>
      </c>
      <c r="O31" s="88">
        <v>6481651.8799999999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75" t="s">
        <v>69</v>
      </c>
      <c r="B32" s="14">
        <f>SUM(C32:N32)-O32</f>
        <v>186772938.56000003</v>
      </c>
      <c r="C32" s="14">
        <v>3968184.1500000004</v>
      </c>
      <c r="D32" s="14">
        <v>14538747.109999999</v>
      </c>
      <c r="E32" s="14">
        <v>72034976.189999983</v>
      </c>
      <c r="F32" s="14">
        <v>2949475.24</v>
      </c>
      <c r="G32" s="14">
        <v>1033217.9299999999</v>
      </c>
      <c r="H32" s="14">
        <v>18856840.350000005</v>
      </c>
      <c r="I32" s="14">
        <v>1160422.26</v>
      </c>
      <c r="J32" s="14">
        <v>1870503.47</v>
      </c>
      <c r="K32" s="14">
        <v>14908055.949999999</v>
      </c>
      <c r="L32" s="14">
        <v>13015697.27</v>
      </c>
      <c r="M32" s="14">
        <v>3599523.19</v>
      </c>
      <c r="N32" s="14">
        <v>53151117.800000004</v>
      </c>
      <c r="O32" s="88">
        <v>14313822.35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75" t="s">
        <v>70</v>
      </c>
      <c r="B33" s="14">
        <f>SUM(C33:N33)-O33</f>
        <v>36298933.399999999</v>
      </c>
      <c r="C33" s="14">
        <v>890706.97</v>
      </c>
      <c r="D33" s="14">
        <v>2691804.06</v>
      </c>
      <c r="E33" s="14">
        <v>14849121.469999999</v>
      </c>
      <c r="F33" s="14">
        <v>617212.1100000001</v>
      </c>
      <c r="G33" s="14">
        <v>344658.89</v>
      </c>
      <c r="H33" s="14">
        <v>3376491.98</v>
      </c>
      <c r="I33" s="14">
        <v>524312.26</v>
      </c>
      <c r="J33" s="14">
        <v>313045.94</v>
      </c>
      <c r="K33" s="14">
        <v>2792796.2399999998</v>
      </c>
      <c r="L33" s="14">
        <v>2170649.67</v>
      </c>
      <c r="M33" s="14">
        <v>916213.97</v>
      </c>
      <c r="N33" s="14">
        <v>9463410.9000000004</v>
      </c>
      <c r="O33" s="88">
        <v>2651491.06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7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75" t="s">
        <v>71</v>
      </c>
      <c r="B35" s="14">
        <f>SUM(C35:N35)-O35</f>
        <v>46046326.850000001</v>
      </c>
      <c r="C35" s="14">
        <v>1046128.3400000001</v>
      </c>
      <c r="D35" s="14">
        <v>3828659.73</v>
      </c>
      <c r="E35" s="14">
        <v>18995163.91</v>
      </c>
      <c r="F35" s="14">
        <v>707883.53</v>
      </c>
      <c r="G35" s="14">
        <v>467101.45000000007</v>
      </c>
      <c r="H35" s="14">
        <v>4278624.1800000006</v>
      </c>
      <c r="I35" s="14">
        <v>198439.75</v>
      </c>
      <c r="J35" s="14">
        <v>0</v>
      </c>
      <c r="K35" s="14">
        <v>2223893.66</v>
      </c>
      <c r="L35" s="14">
        <v>3319628.61</v>
      </c>
      <c r="M35" s="14">
        <v>1019504.6599999999</v>
      </c>
      <c r="N35" s="14">
        <v>13590206.300000001</v>
      </c>
      <c r="O35" s="88">
        <v>3628907.27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75" t="s">
        <v>72</v>
      </c>
      <c r="B36" s="14">
        <f>SUM(C36:N36)-O36</f>
        <v>250130658.68000004</v>
      </c>
      <c r="C36" s="14">
        <v>6320959.0899999999</v>
      </c>
      <c r="D36" s="14">
        <v>18536683.970000003</v>
      </c>
      <c r="E36" s="14">
        <v>99767382.320000008</v>
      </c>
      <c r="F36" s="14">
        <v>7443869.04</v>
      </c>
      <c r="G36" s="14">
        <v>2875773.2999999993</v>
      </c>
      <c r="H36" s="14">
        <v>21757352.760000002</v>
      </c>
      <c r="I36" s="14">
        <v>1589966.73</v>
      </c>
      <c r="J36" s="14">
        <v>765512.96000000008</v>
      </c>
      <c r="K36" s="14">
        <v>10057923.329999998</v>
      </c>
      <c r="L36" s="14">
        <v>18539577.689999998</v>
      </c>
      <c r="M36" s="14">
        <v>11852232.870000001</v>
      </c>
      <c r="N36" s="14">
        <v>69076395.150000006</v>
      </c>
      <c r="O36" s="88">
        <v>18452970.530000001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75" t="s">
        <v>73</v>
      </c>
      <c r="B37" s="14">
        <f>SUM(C37:N37)-O37</f>
        <v>160576752.41000003</v>
      </c>
      <c r="C37" s="14">
        <v>4173773.74</v>
      </c>
      <c r="D37" s="14">
        <v>11072416.130000001</v>
      </c>
      <c r="E37" s="14">
        <v>66298497.480000004</v>
      </c>
      <c r="F37" s="14">
        <v>3009684.6500000004</v>
      </c>
      <c r="G37" s="14">
        <v>1793439.7999999998</v>
      </c>
      <c r="H37" s="14">
        <v>16829365.669999998</v>
      </c>
      <c r="I37" s="14">
        <v>2054028.5799999998</v>
      </c>
      <c r="J37" s="14">
        <v>1361720.67</v>
      </c>
      <c r="K37" s="14">
        <v>8163692.6400000006</v>
      </c>
      <c r="L37" s="14">
        <v>9928614.2200000007</v>
      </c>
      <c r="M37" s="14">
        <v>2730416.1000000006</v>
      </c>
      <c r="N37" s="14">
        <v>46255778.740000002</v>
      </c>
      <c r="O37" s="88">
        <v>13094676.01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76" t="s">
        <v>74</v>
      </c>
      <c r="B38" s="15">
        <f>SUM(C38:N38)-O38</f>
        <v>97445115.820000023</v>
      </c>
      <c r="C38" s="15">
        <v>1465165.69</v>
      </c>
      <c r="D38" s="15">
        <v>6605480.8799999999</v>
      </c>
      <c r="E38" s="15">
        <v>41067530.670000009</v>
      </c>
      <c r="F38" s="15">
        <v>2827262.8099999996</v>
      </c>
      <c r="G38" s="15">
        <v>1511496.55</v>
      </c>
      <c r="H38" s="15">
        <v>10433120.450000001</v>
      </c>
      <c r="I38" s="15">
        <v>305307.76999999996</v>
      </c>
      <c r="J38" s="15">
        <v>837770.91</v>
      </c>
      <c r="K38" s="15">
        <v>6032237.4199999999</v>
      </c>
      <c r="L38" s="15">
        <v>6991192.5899999999</v>
      </c>
      <c r="M38" s="15">
        <v>981944.62</v>
      </c>
      <c r="N38" s="15">
        <v>25817241.170000002</v>
      </c>
      <c r="O38" s="194">
        <v>7430635.71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09" t="s">
        <v>198</v>
      </c>
    </row>
    <row r="40" spans="1:31">
      <c r="A40" s="87" t="s">
        <v>193</v>
      </c>
    </row>
    <row r="43" spans="1:31">
      <c r="C43" s="142"/>
    </row>
  </sheetData>
  <sheetProtection password="CAF5" sheet="1" objects="1" scenarios="1"/>
  <mergeCells count="2">
    <mergeCell ref="A1:N1"/>
    <mergeCell ref="A3:N3"/>
  </mergeCells>
  <phoneticPr fontId="0" type="noConversion"/>
  <printOptions horizontalCentered="1"/>
  <pageMargins left="0.2" right="0.2" top="0.87" bottom="0.88" header="0.67" footer="0.5"/>
  <pageSetup scale="73" orientation="landscape" r:id="rId1"/>
  <headerFooter scaleWithDoc="0" alignWithMargins="0">
    <oddFooter>&amp;L&amp;"Arial,Italic"MSDE-LFRO  12 / 2014&amp;C- 10 -&amp;R&amp;"Arial,Italic"Selected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42"/>
  <sheetViews>
    <sheetView workbookViewId="0">
      <selection sqref="A1:E1"/>
    </sheetView>
  </sheetViews>
  <sheetFormatPr defaultRowHeight="12.75"/>
  <cols>
    <col min="1" max="2" width="19.140625" style="14" customWidth="1"/>
    <col min="3" max="3" width="12.28515625" style="24" bestFit="1" customWidth="1"/>
    <col min="4" max="4" width="26.42578125" style="24" customWidth="1"/>
    <col min="5" max="6" width="13.5703125" style="24" customWidth="1"/>
    <col min="7" max="16384" width="9.140625" style="16"/>
  </cols>
  <sheetData>
    <row r="1" spans="1:16">
      <c r="A1" s="262" t="s">
        <v>107</v>
      </c>
      <c r="B1" s="262"/>
      <c r="C1" s="262"/>
      <c r="D1" s="262"/>
      <c r="E1" s="262"/>
      <c r="F1" s="18"/>
    </row>
    <row r="3" spans="1:16">
      <c r="A3" s="260" t="s">
        <v>135</v>
      </c>
      <c r="B3" s="260"/>
      <c r="C3" s="260"/>
      <c r="D3" s="260"/>
      <c r="E3" s="260"/>
      <c r="F3" s="18"/>
    </row>
    <row r="4" spans="1:16">
      <c r="A4" s="261" t="s">
        <v>200</v>
      </c>
      <c r="B4" s="260"/>
      <c r="C4" s="260"/>
      <c r="D4" s="260"/>
      <c r="E4" s="260"/>
      <c r="F4" s="18"/>
    </row>
    <row r="5" spans="1:16" ht="13.5" thickBot="1">
      <c r="A5" s="17"/>
      <c r="B5" s="17"/>
      <c r="C5" s="25"/>
      <c r="D5" s="25"/>
      <c r="E5" s="25"/>
      <c r="F5" s="27"/>
    </row>
    <row r="6" spans="1:16" ht="15" customHeight="1" thickTop="1">
      <c r="A6" s="3" t="s">
        <v>112</v>
      </c>
      <c r="C6" s="26" t="s">
        <v>131</v>
      </c>
      <c r="D6" s="26"/>
      <c r="E6" s="26" t="s">
        <v>131</v>
      </c>
      <c r="F6" s="26"/>
    </row>
    <row r="7" spans="1:16">
      <c r="A7" t="s">
        <v>35</v>
      </c>
      <c r="C7" s="26" t="s">
        <v>132</v>
      </c>
      <c r="D7" s="26"/>
      <c r="E7" s="26" t="s">
        <v>132</v>
      </c>
      <c r="F7" s="26"/>
    </row>
    <row r="8" spans="1:16" ht="13.5" thickBot="1">
      <c r="A8" s="4" t="s">
        <v>113</v>
      </c>
      <c r="B8" s="19"/>
      <c r="C8" s="42" t="s">
        <v>133</v>
      </c>
      <c r="D8" s="42"/>
      <c r="E8" s="42" t="s">
        <v>134</v>
      </c>
      <c r="F8" s="26"/>
    </row>
    <row r="9" spans="1:16">
      <c r="A9" s="75" t="s">
        <v>76</v>
      </c>
      <c r="C9" s="89">
        <f>SUM(C11:C38)</f>
        <v>842546.31819479051</v>
      </c>
      <c r="D9" s="89"/>
      <c r="E9" s="231">
        <f>SUM(E11:E38)</f>
        <v>793644.97716968611</v>
      </c>
      <c r="F9" s="89"/>
    </row>
    <row r="10" spans="1:16">
      <c r="A10" s="75"/>
      <c r="E10" s="232"/>
    </row>
    <row r="11" spans="1:16">
      <c r="A11" s="75" t="s">
        <v>52</v>
      </c>
      <c r="C11" s="120">
        <v>8639.9</v>
      </c>
      <c r="D11" s="120"/>
      <c r="E11" s="233">
        <v>8133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53</v>
      </c>
      <c r="C12" s="120">
        <v>75630.527145302331</v>
      </c>
      <c r="D12" s="120"/>
      <c r="E12" s="233">
        <v>71665.194344608884</v>
      </c>
      <c r="F12" s="14"/>
      <c r="G12" s="115"/>
      <c r="H12" s="14"/>
      <c r="I12" s="14"/>
      <c r="J12" s="14"/>
      <c r="K12" s="14"/>
      <c r="L12" s="14"/>
      <c r="M12" s="14"/>
      <c r="N12" s="14"/>
      <c r="O12" s="14"/>
      <c r="P12" s="14"/>
    </row>
    <row r="13" spans="1:16">
      <c r="A13" s="75" t="s">
        <v>75</v>
      </c>
      <c r="C13" s="120">
        <v>83540.353905999989</v>
      </c>
      <c r="D13" s="131"/>
      <c r="E13" s="233">
        <v>75161.2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>
      <c r="A14" s="75" t="s">
        <v>54</v>
      </c>
      <c r="C14" s="120">
        <v>103502.53896400001</v>
      </c>
      <c r="D14" s="120"/>
      <c r="E14" s="233">
        <v>97813.15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75" t="s">
        <v>55</v>
      </c>
      <c r="C15" s="120">
        <v>16326.732468</v>
      </c>
      <c r="D15" s="120"/>
      <c r="E15" s="233">
        <v>15551.5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75"/>
      <c r="C16" s="120"/>
      <c r="D16" s="120"/>
      <c r="E16" s="23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>
      <c r="A17" s="75" t="s">
        <v>56</v>
      </c>
      <c r="C17" s="120">
        <v>5331.8</v>
      </c>
      <c r="D17" s="120"/>
      <c r="E17" s="233">
        <v>5017.1499999999996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75" t="s">
        <v>57</v>
      </c>
      <c r="C18" s="120">
        <v>26890.172078</v>
      </c>
      <c r="D18" s="120"/>
      <c r="E18" s="233">
        <v>25688.25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>
      <c r="A19" s="75" t="s">
        <v>58</v>
      </c>
      <c r="C19" s="120">
        <v>15456.803535353536</v>
      </c>
      <c r="D19" s="120"/>
      <c r="E19" s="233">
        <v>14446.130084745762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>
      <c r="A20" s="75" t="s">
        <v>59</v>
      </c>
      <c r="C20" s="120">
        <v>26384.644156000002</v>
      </c>
      <c r="D20" s="120"/>
      <c r="E20" s="233">
        <v>24984.149999999998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>
      <c r="A21" s="75" t="s">
        <v>60</v>
      </c>
      <c r="C21" s="120">
        <v>4495.5</v>
      </c>
      <c r="D21" s="120"/>
      <c r="E21" s="233">
        <v>4190.1500000000005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>
      <c r="A22" s="75"/>
      <c r="C22" s="120"/>
      <c r="D22" s="120"/>
      <c r="E22" s="23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75" t="s">
        <v>61</v>
      </c>
      <c r="C23" s="120">
        <v>40283.122078</v>
      </c>
      <c r="D23" s="120"/>
      <c r="E23" s="233">
        <v>37808.350000000006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>
      <c r="A24" s="75" t="s">
        <v>62</v>
      </c>
      <c r="C24" s="120">
        <v>3777.5</v>
      </c>
      <c r="D24" s="120"/>
      <c r="E24" s="233">
        <v>3908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>
      <c r="A25" s="75" t="s">
        <v>63</v>
      </c>
      <c r="C25" s="120">
        <v>37523.766233999995</v>
      </c>
      <c r="D25" s="120"/>
      <c r="E25" s="233">
        <v>35789.050000000003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>
      <c r="A26" s="75" t="s">
        <v>64</v>
      </c>
      <c r="C26" s="120">
        <v>51157.488963999996</v>
      </c>
      <c r="D26" s="120"/>
      <c r="E26" s="233">
        <v>49098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>
      <c r="A27" s="75" t="s">
        <v>65</v>
      </c>
      <c r="C27" s="120">
        <v>2121.0245370163934</v>
      </c>
      <c r="D27" s="120"/>
      <c r="E27" s="233">
        <v>1981.4278688524589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>
      <c r="A28" s="75"/>
      <c r="C28" s="120"/>
      <c r="D28" s="120"/>
      <c r="E28" s="2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>
      <c r="A29" s="130" t="s">
        <v>147</v>
      </c>
      <c r="C29" s="120">
        <v>145336.25397232533</v>
      </c>
      <c r="D29" s="120"/>
      <c r="E29" s="233">
        <v>137994.78588365039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>
      <c r="A30" s="75" t="s">
        <v>67</v>
      </c>
      <c r="C30" s="120">
        <v>121659.43370957053</v>
      </c>
      <c r="D30" s="120"/>
      <c r="E30" s="233">
        <v>113880.31219290264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>
      <c r="A31" s="75" t="s">
        <v>68</v>
      </c>
      <c r="C31" s="120">
        <v>7621.272078</v>
      </c>
      <c r="D31" s="120"/>
      <c r="E31" s="233">
        <v>7229.25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>
      <c r="A32" s="75" t="s">
        <v>69</v>
      </c>
      <c r="C32" s="120">
        <v>17023.744156000001</v>
      </c>
      <c r="D32" s="120"/>
      <c r="E32" s="233">
        <v>16079.249999999998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>
      <c r="A33" s="75" t="s">
        <v>70</v>
      </c>
      <c r="C33" s="120">
        <v>2777.1720780000001</v>
      </c>
      <c r="D33" s="120"/>
      <c r="E33" s="233">
        <v>2608.65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>
      <c r="A34" s="75"/>
      <c r="C34" s="120"/>
      <c r="D34" s="120"/>
      <c r="E34" s="2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>
      <c r="A35" s="75" t="s">
        <v>71</v>
      </c>
      <c r="C35" s="120">
        <v>4402.8</v>
      </c>
      <c r="D35" s="120"/>
      <c r="E35" s="233">
        <v>4172.8499999999995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>
      <c r="A36" s="75" t="s">
        <v>72</v>
      </c>
      <c r="C36" s="120">
        <v>22031.121356350515</v>
      </c>
      <c r="D36" s="120"/>
      <c r="E36" s="233">
        <v>20976.786804123709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>
      <c r="A37" s="75" t="s">
        <v>73</v>
      </c>
      <c r="C37" s="120">
        <v>14189.44600766361</v>
      </c>
      <c r="D37" s="120"/>
      <c r="E37" s="233">
        <v>13390.227522935778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>
      <c r="A38" s="76" t="s">
        <v>74</v>
      </c>
      <c r="B38" s="15"/>
      <c r="C38" s="121">
        <v>6443.2007712082268</v>
      </c>
      <c r="D38" s="121"/>
      <c r="E38" s="234">
        <v>6078.1624678663238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>
      <c r="A39" s="3" t="s">
        <v>192</v>
      </c>
      <c r="C39" s="27"/>
      <c r="D39" s="27"/>
      <c r="E39" s="16"/>
      <c r="F39" s="16"/>
    </row>
    <row r="40" spans="1:16">
      <c r="E40" s="16"/>
      <c r="F40" s="16"/>
    </row>
    <row r="41" spans="1:16">
      <c r="E41" s="16"/>
      <c r="F41" s="16"/>
    </row>
    <row r="42" spans="1:16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honeticPr fontId="0" type="noConversion"/>
  <printOptions horizontalCentered="1"/>
  <pageMargins left="0.72" right="0.76" top="0.87" bottom="0.88" header="0.67" footer="0.5"/>
  <pageSetup scale="94" orientation="landscape" r:id="rId1"/>
  <headerFooter scaleWithDoc="0" alignWithMargins="0">
    <oddFooter>&amp;L&amp;"Arial,Italic"MSDE-LFRO     12 / 2014&amp;C- 11 -&amp;R&amp;"Arial,Italic"Selected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C81"/>
  <sheetViews>
    <sheetView zoomScaleNormal="100" workbookViewId="0">
      <selection activeCell="A5" sqref="A5"/>
    </sheetView>
  </sheetViews>
  <sheetFormatPr defaultRowHeight="12.75"/>
  <cols>
    <col min="1" max="1" width="15.7109375" style="16" customWidth="1"/>
    <col min="2" max="2" width="16.42578125" style="16" customWidth="1"/>
    <col min="3" max="3" width="16.5703125" style="16" customWidth="1"/>
    <col min="4" max="4" width="13.140625" style="16" customWidth="1"/>
    <col min="5" max="5" width="13" style="16" customWidth="1"/>
    <col min="6" max="6" width="15" style="16" bestFit="1" customWidth="1"/>
    <col min="7" max="7" width="14.85546875" style="16" customWidth="1"/>
    <col min="8" max="8" width="12" style="16" customWidth="1"/>
    <col min="9" max="9" width="12.28515625" style="16" customWidth="1"/>
    <col min="10" max="10" width="13.140625" style="16" customWidth="1"/>
    <col min="11" max="11" width="13" style="16" customWidth="1"/>
    <col min="12" max="12" width="9.42578125" style="16" customWidth="1"/>
    <col min="13" max="13" width="14.28515625" style="16" customWidth="1"/>
    <col min="14" max="14" width="13.28515625" style="16" customWidth="1"/>
    <col min="15" max="15" width="15.42578125" style="16" customWidth="1"/>
    <col min="16" max="16" width="13" style="16" customWidth="1"/>
    <col min="17" max="17" width="12" style="16" customWidth="1"/>
    <col min="18" max="18" width="13.7109375" style="16" customWidth="1"/>
    <col min="19" max="19" width="14.7109375" style="16" customWidth="1"/>
    <col min="20" max="20" width="13.42578125" style="16" bestFit="1" customWidth="1"/>
    <col min="21" max="21" width="13.28515625" style="16" bestFit="1" customWidth="1"/>
    <col min="22" max="22" width="13.42578125" style="16" bestFit="1" customWidth="1"/>
    <col min="23" max="23" width="12.28515625" style="16" customWidth="1"/>
    <col min="24" max="24" width="10.28515625" style="16" bestFit="1" customWidth="1"/>
    <col min="25" max="25" width="21.7109375" style="16" customWidth="1"/>
    <col min="26" max="26" width="4.5703125" style="16" customWidth="1"/>
    <col min="27" max="27" width="15" style="16" bestFit="1" customWidth="1"/>
    <col min="28" max="28" width="14" style="16" bestFit="1" customWidth="1"/>
    <col min="29" max="29" width="13" style="16" customWidth="1"/>
    <col min="30" max="30" width="9.140625" style="16"/>
    <col min="31" max="31" width="16" style="16" bestFit="1" customWidth="1"/>
    <col min="32" max="16384" width="9.140625" style="16"/>
  </cols>
  <sheetData>
    <row r="1" spans="1:29">
      <c r="A1" s="265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45"/>
      <c r="M1" s="265" t="s">
        <v>121</v>
      </c>
      <c r="N1" s="265"/>
      <c r="O1" s="265"/>
      <c r="P1" s="265"/>
      <c r="Q1" s="265"/>
      <c r="R1" s="265"/>
      <c r="S1" s="265"/>
      <c r="T1" s="265"/>
      <c r="U1" s="265"/>
      <c r="V1" s="265"/>
      <c r="W1" s="163"/>
    </row>
    <row r="2" spans="1:29">
      <c r="A2" s="145"/>
      <c r="B2" s="146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9">
      <c r="A3" s="265" t="s">
        <v>209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109"/>
      <c r="M3" s="265" t="s">
        <v>209</v>
      </c>
      <c r="N3" s="265"/>
      <c r="O3" s="265"/>
      <c r="P3" s="265"/>
      <c r="Q3" s="265"/>
      <c r="R3" s="265"/>
      <c r="S3" s="265"/>
      <c r="T3" s="265"/>
      <c r="U3" s="265"/>
      <c r="V3" s="265"/>
      <c r="W3" s="163"/>
    </row>
    <row r="4" spans="1:29" ht="13.5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09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09"/>
    </row>
    <row r="5" spans="1:29" ht="13.5" customHeight="1" thickTop="1">
      <c r="A5" s="109"/>
      <c r="B5" s="109"/>
      <c r="C5" s="109"/>
      <c r="D5" s="109"/>
      <c r="E5" s="109"/>
      <c r="F5" s="109"/>
      <c r="G5" s="109"/>
      <c r="H5" s="109"/>
      <c r="I5" s="109"/>
      <c r="J5" s="148"/>
      <c r="K5" s="148"/>
      <c r="L5" s="148"/>
      <c r="M5" s="109"/>
      <c r="N5" s="148"/>
      <c r="O5" s="148"/>
      <c r="P5" s="148"/>
      <c r="Q5" s="148"/>
      <c r="R5" s="266" t="s">
        <v>185</v>
      </c>
      <c r="S5" s="266" t="s">
        <v>186</v>
      </c>
      <c r="T5" s="269" t="s">
        <v>124</v>
      </c>
      <c r="U5" s="269"/>
      <c r="V5" s="269"/>
      <c r="W5" s="164"/>
    </row>
    <row r="6" spans="1:29" s="55" customFormat="1">
      <c r="A6" s="149"/>
      <c r="B6" s="150"/>
      <c r="C6" s="150"/>
      <c r="D6" s="252" t="s">
        <v>98</v>
      </c>
      <c r="E6" s="252"/>
      <c r="F6" s="252"/>
      <c r="G6" s="252"/>
      <c r="H6" s="252"/>
      <c r="I6" s="252"/>
      <c r="J6" s="252"/>
      <c r="K6" s="252"/>
      <c r="L6" s="148"/>
      <c r="M6" s="149"/>
      <c r="N6" s="252" t="s">
        <v>122</v>
      </c>
      <c r="O6" s="252"/>
      <c r="P6" s="252"/>
      <c r="Q6" s="252"/>
      <c r="R6" s="267"/>
      <c r="S6" s="267"/>
      <c r="T6" s="270"/>
      <c r="U6" s="270"/>
      <c r="V6" s="270"/>
      <c r="W6" s="164"/>
    </row>
    <row r="7" spans="1:29" s="55" customFormat="1">
      <c r="A7" s="151" t="s">
        <v>112</v>
      </c>
      <c r="B7" s="148" t="s">
        <v>79</v>
      </c>
      <c r="C7" s="148" t="s">
        <v>80</v>
      </c>
      <c r="D7" s="150"/>
      <c r="E7" s="150"/>
      <c r="F7" s="150"/>
      <c r="G7" s="148"/>
      <c r="H7" s="148" t="s">
        <v>36</v>
      </c>
      <c r="I7" s="148"/>
      <c r="J7" s="148" t="s">
        <v>36</v>
      </c>
      <c r="K7" s="148"/>
      <c r="L7" s="148"/>
      <c r="M7" s="149" t="s">
        <v>112</v>
      </c>
      <c r="N7" s="148"/>
      <c r="O7" s="148"/>
      <c r="P7" s="148"/>
      <c r="Q7" s="148" t="s">
        <v>78</v>
      </c>
      <c r="R7" s="267"/>
      <c r="S7" s="267"/>
      <c r="T7" s="270"/>
      <c r="U7" s="270"/>
      <c r="V7" s="270"/>
      <c r="W7" s="164"/>
      <c r="Y7" s="94" t="s">
        <v>108</v>
      </c>
      <c r="Z7" s="16"/>
      <c r="AA7" s="16"/>
      <c r="AB7" s="16"/>
      <c r="AC7" s="16"/>
    </row>
    <row r="8" spans="1:29" s="55" customFormat="1">
      <c r="A8" s="151" t="s">
        <v>35</v>
      </c>
      <c r="B8" s="148" t="s">
        <v>187</v>
      </c>
      <c r="C8" s="148" t="s">
        <v>123</v>
      </c>
      <c r="D8" s="148"/>
      <c r="E8" s="148" t="s">
        <v>26</v>
      </c>
      <c r="F8" s="148"/>
      <c r="G8" s="148" t="s">
        <v>34</v>
      </c>
      <c r="H8" s="148" t="s">
        <v>38</v>
      </c>
      <c r="I8" s="148" t="s">
        <v>40</v>
      </c>
      <c r="J8" s="148" t="s">
        <v>41</v>
      </c>
      <c r="K8" s="148" t="s">
        <v>111</v>
      </c>
      <c r="L8" s="148"/>
      <c r="M8" s="149" t="s">
        <v>35</v>
      </c>
      <c r="N8" s="148" t="s">
        <v>103</v>
      </c>
      <c r="O8" s="148" t="s">
        <v>47</v>
      </c>
      <c r="P8" s="148" t="s">
        <v>49</v>
      </c>
      <c r="Q8" s="148" t="s">
        <v>50</v>
      </c>
      <c r="R8" s="267"/>
      <c r="S8" s="267"/>
      <c r="T8" s="271"/>
      <c r="U8" s="271"/>
      <c r="V8" s="271"/>
      <c r="W8" s="164"/>
      <c r="Y8" s="95" t="s">
        <v>151</v>
      </c>
      <c r="Z8" s="16"/>
      <c r="AA8" s="16" t="s">
        <v>148</v>
      </c>
      <c r="AB8" s="263" t="s">
        <v>149</v>
      </c>
      <c r="AC8" s="264"/>
    </row>
    <row r="9" spans="1:29" s="55" customFormat="1" ht="13.5" thickBot="1">
      <c r="A9" s="152" t="s">
        <v>113</v>
      </c>
      <c r="B9" s="153" t="s">
        <v>188</v>
      </c>
      <c r="C9" s="153" t="s">
        <v>83</v>
      </c>
      <c r="D9" s="153" t="s">
        <v>125</v>
      </c>
      <c r="E9" s="153" t="s">
        <v>125</v>
      </c>
      <c r="F9" s="154" t="s">
        <v>126</v>
      </c>
      <c r="G9" s="153" t="s">
        <v>35</v>
      </c>
      <c r="H9" s="153" t="s">
        <v>39</v>
      </c>
      <c r="I9" s="153" t="s">
        <v>39</v>
      </c>
      <c r="J9" s="153" t="s">
        <v>42</v>
      </c>
      <c r="K9" s="153" t="s">
        <v>44</v>
      </c>
      <c r="L9" s="148"/>
      <c r="M9" s="155" t="s">
        <v>113</v>
      </c>
      <c r="N9" s="153" t="s">
        <v>44</v>
      </c>
      <c r="O9" s="153" t="s">
        <v>48</v>
      </c>
      <c r="P9" s="153" t="s">
        <v>39</v>
      </c>
      <c r="Q9" s="153" t="s">
        <v>51</v>
      </c>
      <c r="R9" s="268"/>
      <c r="S9" s="268"/>
      <c r="T9" s="153" t="s">
        <v>127</v>
      </c>
      <c r="U9" s="153" t="s">
        <v>128</v>
      </c>
      <c r="V9" s="153" t="s">
        <v>32</v>
      </c>
      <c r="W9" s="148"/>
      <c r="Y9" s="96" t="s">
        <v>152</v>
      </c>
      <c r="Z9" s="16"/>
      <c r="AA9" s="16"/>
      <c r="AB9" s="92" t="s">
        <v>77</v>
      </c>
      <c r="AC9" s="93" t="s">
        <v>150</v>
      </c>
    </row>
    <row r="10" spans="1:29" s="56" customFormat="1">
      <c r="A10" s="149" t="s">
        <v>76</v>
      </c>
      <c r="B10" s="156">
        <f>SUM(B12:B39)</f>
        <v>13329914585.969999</v>
      </c>
      <c r="C10" s="156">
        <f>SUM(C12:C39)</f>
        <v>11663623022.610001</v>
      </c>
      <c r="D10" s="156">
        <f>SUM(D12:D39)</f>
        <v>316359455.00000006</v>
      </c>
      <c r="E10" s="156">
        <f t="shared" ref="E10:K10" si="0">SUM(E12:E39)</f>
        <v>742224343.79000008</v>
      </c>
      <c r="F10" s="156">
        <f t="shared" si="0"/>
        <v>4398925953.6499996</v>
      </c>
      <c r="G10" s="156">
        <f t="shared" si="0"/>
        <v>1469322511.5999999</v>
      </c>
      <c r="H10" s="156">
        <f t="shared" si="0"/>
        <v>75794104.990000024</v>
      </c>
      <c r="I10" s="156">
        <f t="shared" si="0"/>
        <v>70264773.309999987</v>
      </c>
      <c r="J10" s="156">
        <f t="shared" si="0"/>
        <v>574659858.05999994</v>
      </c>
      <c r="K10" s="156">
        <f t="shared" si="0"/>
        <v>702737325.77000022</v>
      </c>
      <c r="L10" s="156"/>
      <c r="M10" s="157" t="s">
        <v>76</v>
      </c>
      <c r="N10" s="156">
        <f t="shared" ref="N10:V10" si="1">SUM(N12:N39)</f>
        <v>222500438.49000004</v>
      </c>
      <c r="O10" s="156">
        <f t="shared" si="1"/>
        <v>3040489958.1300006</v>
      </c>
      <c r="P10" s="156">
        <f t="shared" si="1"/>
        <v>15227443.77</v>
      </c>
      <c r="Q10" s="156">
        <f t="shared" si="1"/>
        <v>35116856.04999999</v>
      </c>
      <c r="R10" s="156">
        <f t="shared" si="1"/>
        <v>322892311.06</v>
      </c>
      <c r="S10" s="156">
        <f t="shared" si="1"/>
        <v>1051583568.3300002</v>
      </c>
      <c r="T10" s="156">
        <f t="shared" si="1"/>
        <v>167356033.97</v>
      </c>
      <c r="U10" s="156">
        <f t="shared" si="1"/>
        <v>440008554.25999999</v>
      </c>
      <c r="V10" s="156">
        <f t="shared" si="1"/>
        <v>124459650</v>
      </c>
      <c r="W10" s="156"/>
      <c r="X10" s="23">
        <f>Y10/'Tbl11'!C9</f>
        <v>893.02468448511729</v>
      </c>
      <c r="Y10" s="1">
        <f>SUM(Y12:Y39)</f>
        <v>752414659.97000003</v>
      </c>
      <c r="Z10"/>
      <c r="AA10" s="141">
        <f>SUM(AA12:AA39)</f>
        <v>731824238.23000002</v>
      </c>
      <c r="AB10" s="1">
        <f>SUM(AB12:AB39)</f>
        <v>35116856.04999999</v>
      </c>
      <c r="AC10" s="1">
        <f>SUM(AC12:AC39)</f>
        <v>14526434.309999999</v>
      </c>
    </row>
    <row r="11" spans="1:29">
      <c r="A11" s="149"/>
      <c r="B11" s="149"/>
      <c r="C11" s="149"/>
      <c r="D11" s="109"/>
      <c r="E11" s="109"/>
      <c r="F11" s="109"/>
      <c r="G11" s="109"/>
      <c r="H11" s="109"/>
      <c r="I11" s="109"/>
      <c r="J11" s="109"/>
      <c r="K11" s="109"/>
      <c r="L11" s="109"/>
      <c r="M11" s="149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Y11"/>
      <c r="Z11"/>
      <c r="AA11" s="14"/>
      <c r="AB11" s="14"/>
      <c r="AC11" s="14"/>
    </row>
    <row r="12" spans="1:29">
      <c r="A12" s="149" t="s">
        <v>52</v>
      </c>
      <c r="B12" s="149">
        <f>+C12+R12+S12+T12+V12</f>
        <v>130573596.64999999</v>
      </c>
      <c r="C12" s="149">
        <f>SUM(D12:Q12)</f>
        <v>121516284.57999998</v>
      </c>
      <c r="D12" s="109">
        <f>[1]Admin!$B$11</f>
        <v>1903459.13</v>
      </c>
      <c r="E12" s="109">
        <f>[1]MidLev!$B$10</f>
        <v>7232563.2699999996</v>
      </c>
      <c r="F12" s="158">
        <f>[1]Inst!$B$12</f>
        <v>46326856.630000003</v>
      </c>
      <c r="G12" s="109">
        <f>'[1]sp ed'!$B$11</f>
        <v>17642214.220000003</v>
      </c>
      <c r="H12" s="109">
        <f>[1]ppshs!$B$12</f>
        <v>730797.28999999992</v>
      </c>
      <c r="I12" s="109">
        <f>[1]ppshs!$K$12</f>
        <v>674722.4</v>
      </c>
      <c r="J12" s="109">
        <f>[1]trans!$B$11</f>
        <v>6352984.3799999999</v>
      </c>
      <c r="K12" s="109">
        <f>[1]opmp!$B$11</f>
        <v>8415822.6300000008</v>
      </c>
      <c r="L12" s="109"/>
      <c r="M12" s="149" t="s">
        <v>52</v>
      </c>
      <c r="N12" s="145">
        <f>[1]opmp!$L$11</f>
        <v>1788765.9699999997</v>
      </c>
      <c r="O12" s="145">
        <f>[1]fixchg!$B$12</f>
        <v>29925069.68</v>
      </c>
      <c r="P12" s="145">
        <f>[1]comserv!$B$11</f>
        <v>197440.85</v>
      </c>
      <c r="Q12" s="159">
        <f>[1]CapOut!$B$11</f>
        <v>325588.13</v>
      </c>
      <c r="R12" s="109">
        <f>[1]food!$B$11</f>
        <v>5388461.0099999988</v>
      </c>
      <c r="S12" s="145">
        <f>[1]const!$B$11</f>
        <v>3192840.0599999996</v>
      </c>
      <c r="T12" s="145">
        <f>[1]debt!$J$11</f>
        <v>476011</v>
      </c>
      <c r="U12" s="145">
        <f>[1]debt!$E$11</f>
        <v>1083678</v>
      </c>
      <c r="V12" s="145">
        <f>[1]debt!$C$11</f>
        <v>0</v>
      </c>
      <c r="W12" s="145"/>
      <c r="X12" s="23">
        <f>Y12/'Tbl11'!C11</f>
        <v>218.20589705899374</v>
      </c>
      <c r="Y12" s="229">
        <f>AA12+AB12-AC12</f>
        <v>1885277.13</v>
      </c>
      <c r="Z12" s="46" t="s">
        <v>0</v>
      </c>
      <c r="AA12" s="90">
        <f>SUM(T12,U12,V12,)</f>
        <v>1559689</v>
      </c>
      <c r="AB12" s="115">
        <v>325588.13</v>
      </c>
      <c r="AC12" s="117">
        <v>0</v>
      </c>
    </row>
    <row r="13" spans="1:29">
      <c r="A13" s="149" t="s">
        <v>53</v>
      </c>
      <c r="B13" s="149">
        <f>+C13+R13+S13+T13+V13</f>
        <v>1128314787.78</v>
      </c>
      <c r="C13" s="149">
        <f>SUM(D13:Q13)</f>
        <v>975422071.77999997</v>
      </c>
      <c r="D13" s="109">
        <f>[1]Admin!$B$12</f>
        <v>26385032.850000001</v>
      </c>
      <c r="E13" s="109">
        <f>[1]MidLev!$B$11</f>
        <v>59193352.669999994</v>
      </c>
      <c r="F13" s="158">
        <f>[1]Inst!$B$13</f>
        <v>393218497.29000002</v>
      </c>
      <c r="G13" s="109">
        <f>'[1]sp ed'!$B$12</f>
        <v>116103393.64999999</v>
      </c>
      <c r="H13" s="109">
        <f>[1]ppshs!$B$13</f>
        <v>6126620.1299999999</v>
      </c>
      <c r="I13" s="109">
        <f>[1]ppshs!$K$13</f>
        <v>0</v>
      </c>
      <c r="J13" s="109">
        <f>[1]trans!$B$12</f>
        <v>48257013.749999993</v>
      </c>
      <c r="K13" s="109">
        <f>[1]opmp!$B$12</f>
        <v>61519115.420000002</v>
      </c>
      <c r="L13" s="109"/>
      <c r="M13" s="149" t="s">
        <v>53</v>
      </c>
      <c r="N13" s="145">
        <f>[1]opmp!$L$12</f>
        <v>14286661.98</v>
      </c>
      <c r="O13" s="145">
        <f>[1]fixchg!$B$13</f>
        <v>246339060.51999998</v>
      </c>
      <c r="P13" s="145">
        <f>[1]comserv!$B$12</f>
        <v>96036.59</v>
      </c>
      <c r="Q13" s="159">
        <f>[1]CapOut!$B$12</f>
        <v>3897286.9299999997</v>
      </c>
      <c r="R13" s="109">
        <f>[1]food!$B$12</f>
        <v>24200664</v>
      </c>
      <c r="S13" s="145">
        <f>[1]const!$B$12</f>
        <v>109279238</v>
      </c>
      <c r="T13" s="145">
        <f>[1]debt!$J$12</f>
        <v>19412814</v>
      </c>
      <c r="U13" s="145">
        <f>[1]debt!$E$12</f>
        <v>33864525</v>
      </c>
      <c r="V13" s="145">
        <f>[1]debt!$C$12</f>
        <v>0</v>
      </c>
      <c r="W13" s="145"/>
      <c r="X13" s="23">
        <f>Y13/'Tbl11'!C12</f>
        <v>752.17514669317586</v>
      </c>
      <c r="Y13" s="229">
        <f>AA13+AB13-AC13</f>
        <v>56887402.850000001</v>
      </c>
      <c r="Z13" s="46" t="s">
        <v>6</v>
      </c>
      <c r="AA13" s="90">
        <f>SUM(T13,U13,V13,)</f>
        <v>53277339</v>
      </c>
      <c r="AB13" s="115">
        <v>3897286.9299999997</v>
      </c>
      <c r="AC13" s="117">
        <v>287223.08</v>
      </c>
    </row>
    <row r="14" spans="1:29">
      <c r="A14" s="109" t="s">
        <v>75</v>
      </c>
      <c r="B14" s="149">
        <f>+C14+R14+S14+T14+V14</f>
        <v>1476653813.6899998</v>
      </c>
      <c r="C14" s="149">
        <f>SUM(D14:Q14)</f>
        <v>1330796645.8099997</v>
      </c>
      <c r="D14" s="109">
        <f>[1]Admin!$B$13</f>
        <v>66882329.839999989</v>
      </c>
      <c r="E14" s="109">
        <f>[1]MidLev!$B$12</f>
        <v>97213918.280000001</v>
      </c>
      <c r="F14" s="158">
        <f>[1]Inst!$B$14</f>
        <v>468825673.25</v>
      </c>
      <c r="G14" s="109">
        <f>'[1]sp ed'!$B$13</f>
        <v>221455457.44999999</v>
      </c>
      <c r="H14" s="109">
        <f>[1]ppshs!$B$14</f>
        <v>15648964.280000001</v>
      </c>
      <c r="I14" s="109">
        <f>[1]ppshs!$K$14</f>
        <v>9843710.9299999997</v>
      </c>
      <c r="J14" s="109">
        <f>[1]trans!$B$13</f>
        <v>45505166.359999999</v>
      </c>
      <c r="K14" s="109">
        <f>[1]opmp!$B$13</f>
        <v>68678585.079999983</v>
      </c>
      <c r="L14" s="109"/>
      <c r="M14" s="109" t="s">
        <v>75</v>
      </c>
      <c r="N14" s="145">
        <f>[1]opmp!$L$13</f>
        <v>15830969.990000002</v>
      </c>
      <c r="O14" s="145">
        <f>[1]fixchg!$B$14</f>
        <v>311916489.54999995</v>
      </c>
      <c r="P14" s="145">
        <f>[1]comserv!$B$13</f>
        <v>1217.81</v>
      </c>
      <c r="Q14" s="159">
        <f>[1]CapOut!$B$13</f>
        <v>8994162.9899999984</v>
      </c>
      <c r="R14" s="109">
        <f>[1]food!$B$13</f>
        <v>38451457</v>
      </c>
      <c r="S14" s="145">
        <f>[1]const!$B$13</f>
        <v>100253765.98999999</v>
      </c>
      <c r="T14" s="145">
        <f>[1]debt!$J$13</f>
        <v>7151944.8899999997</v>
      </c>
      <c r="U14" s="145">
        <f>[1]debt!$E$13</f>
        <v>5235000</v>
      </c>
      <c r="V14" s="145">
        <f>[1]debt!$C$13</f>
        <v>0</v>
      </c>
      <c r="W14" s="145"/>
      <c r="X14" s="23">
        <f>Y14/'Tbl11'!C13</f>
        <v>178.05601131086021</v>
      </c>
      <c r="Y14" s="229">
        <f>AA14+AB14-AC14</f>
        <v>14874862.199999999</v>
      </c>
      <c r="Z14" s="46" t="s">
        <v>19</v>
      </c>
      <c r="AA14" s="90">
        <f t="shared" ref="AA14:AA16" si="2">SUM(T14,U14,V14,)</f>
        <v>12386944.890000001</v>
      </c>
      <c r="AB14" s="115">
        <v>8994162.9899999984</v>
      </c>
      <c r="AC14" s="117">
        <v>6506245.6799999997</v>
      </c>
    </row>
    <row r="15" spans="1:29">
      <c r="A15" s="109" t="s">
        <v>54</v>
      </c>
      <c r="B15" s="149">
        <f>+C15+R15+S15+T15+V15</f>
        <v>1561677092.5599999</v>
      </c>
      <c r="C15" s="149">
        <f>SUM(D15:Q15)</f>
        <v>1367967794.5599999</v>
      </c>
      <c r="D15" s="109">
        <f>[1]Admin!$B$14</f>
        <v>41782230.570000008</v>
      </c>
      <c r="E15" s="109">
        <f>[1]MidLev!$B$13</f>
        <v>86790598.190000027</v>
      </c>
      <c r="F15" s="158">
        <f>[1]Inst!$B$15</f>
        <v>488369357.83999997</v>
      </c>
      <c r="G15" s="109">
        <f>'[1]sp ed'!$B$14</f>
        <v>179978211.09999999</v>
      </c>
      <c r="H15" s="109">
        <f>[1]ppshs!$B$15</f>
        <v>9349412.8600000013</v>
      </c>
      <c r="I15" s="109">
        <f>[1]ppshs!$K$15</f>
        <v>14533916.060000001</v>
      </c>
      <c r="J15" s="109">
        <f>[1]trans!$B$14</f>
        <v>58305270.140000001</v>
      </c>
      <c r="K15" s="109">
        <f>[1]opmp!$B$14</f>
        <v>83720651.969999999</v>
      </c>
      <c r="L15" s="109"/>
      <c r="M15" s="109" t="s">
        <v>54</v>
      </c>
      <c r="N15" s="145">
        <f>[1]opmp!$L$14</f>
        <v>29274108</v>
      </c>
      <c r="O15" s="145">
        <f>[1]fixchg!$B$15</f>
        <v>372767261.32999998</v>
      </c>
      <c r="P15" s="145">
        <f>[1]comserv!$B$14</f>
        <v>18594.5</v>
      </c>
      <c r="Q15" s="159">
        <f>[1]CapOut!$B$14</f>
        <v>3078182</v>
      </c>
      <c r="R15" s="109">
        <f>[1]food!$B$14</f>
        <v>39209732</v>
      </c>
      <c r="S15" s="145">
        <f>[1]const!$B$14</f>
        <v>140054942</v>
      </c>
      <c r="T15" s="145">
        <f>[1]debt!$J$14</f>
        <v>14444624</v>
      </c>
      <c r="U15" s="145">
        <f>[1]debt!$E$14</f>
        <v>19761000</v>
      </c>
      <c r="V15" s="145">
        <f>[1]debt!$C$14</f>
        <v>0</v>
      </c>
      <c r="W15" s="145"/>
      <c r="X15" s="23">
        <f>Y15/'Tbl11'!C14</f>
        <v>358.07523536104469</v>
      </c>
      <c r="Y15" s="229">
        <f>AA15+AB15-AC15</f>
        <v>37061696</v>
      </c>
      <c r="Z15" s="46" t="s">
        <v>9</v>
      </c>
      <c r="AA15" s="90">
        <f t="shared" si="2"/>
        <v>34205624</v>
      </c>
      <c r="AB15" s="115">
        <v>3078182</v>
      </c>
      <c r="AC15" s="117">
        <v>222110</v>
      </c>
    </row>
    <row r="16" spans="1:29">
      <c r="A16" s="109" t="s">
        <v>55</v>
      </c>
      <c r="B16" s="149">
        <f>+C16+R16+S16+T16+V16</f>
        <v>247029615.10000002</v>
      </c>
      <c r="C16" s="149">
        <f>SUM(D16:Q16)</f>
        <v>227440880.24000001</v>
      </c>
      <c r="D16" s="109">
        <f>[1]Admin!$B$15</f>
        <v>13551807.399999999</v>
      </c>
      <c r="E16" s="109">
        <f>[1]MidLev!$B$14</f>
        <v>11745498.85</v>
      </c>
      <c r="F16" s="158">
        <f>[1]Inst!$B$16</f>
        <v>88047830.980000004</v>
      </c>
      <c r="G16" s="109">
        <f>'[1]sp ed'!$B$15</f>
        <v>25204493.329999998</v>
      </c>
      <c r="H16" s="109">
        <f>[1]ppshs!$B$16</f>
        <v>1236619.74</v>
      </c>
      <c r="I16" s="109">
        <f>[1]ppshs!$K$16</f>
        <v>1380046.6800000002</v>
      </c>
      <c r="J16" s="109">
        <f>[1]trans!$B$15</f>
        <v>13444359.810000001</v>
      </c>
      <c r="K16" s="109">
        <f>[1]opmp!$B$15</f>
        <v>16701145.420000002</v>
      </c>
      <c r="L16" s="145"/>
      <c r="M16" s="109" t="s">
        <v>55</v>
      </c>
      <c r="N16" s="145">
        <f>[1]opmp!$L$15</f>
        <v>3179174.67</v>
      </c>
      <c r="O16" s="145">
        <f>[1]fixchg!$B$16</f>
        <v>50544248.909999996</v>
      </c>
      <c r="P16" s="145">
        <f>[1]comserv!$B$15</f>
        <v>1027432.95</v>
      </c>
      <c r="Q16" s="159">
        <f>[1]CapOut!$B$15</f>
        <v>1378221.5</v>
      </c>
      <c r="R16" s="109">
        <f>[1]food!$B$15</f>
        <v>5333316.8600000003</v>
      </c>
      <c r="S16" s="145">
        <f>[1]const!$B$15</f>
        <v>12327964</v>
      </c>
      <c r="T16" s="145">
        <f>[1]debt!$J$15</f>
        <v>1927454</v>
      </c>
      <c r="U16" s="145">
        <f>[1]debt!$E$15</f>
        <v>4616255</v>
      </c>
      <c r="V16" s="145">
        <f>[1]debt!$C$15</f>
        <v>0</v>
      </c>
      <c r="W16" s="145"/>
      <c r="X16" s="23">
        <f>Y16/'Tbl11'!C15</f>
        <v>418.92741817174237</v>
      </c>
      <c r="Y16" s="229">
        <f>AA16+AB16-AC16</f>
        <v>6839715.8799999999</v>
      </c>
      <c r="Z16" s="46" t="s">
        <v>13</v>
      </c>
      <c r="AA16" s="90">
        <f t="shared" si="2"/>
        <v>6543709</v>
      </c>
      <c r="AB16" s="115">
        <v>1378221.5</v>
      </c>
      <c r="AC16" s="117">
        <v>1082214.6200000001</v>
      </c>
    </row>
    <row r="17" spans="1:29">
      <c r="A17" s="109"/>
      <c r="B17" s="149"/>
      <c r="C17" s="149"/>
      <c r="D17" s="109"/>
      <c r="E17" s="109"/>
      <c r="F17" s="109"/>
      <c r="G17" s="109"/>
      <c r="H17" s="109"/>
      <c r="I17" s="109"/>
      <c r="J17" s="109"/>
      <c r="K17" s="109"/>
      <c r="L17" s="145"/>
      <c r="M17" s="109"/>
      <c r="N17" s="145"/>
      <c r="O17" s="145"/>
      <c r="P17" s="145"/>
      <c r="Q17" s="145"/>
      <c r="R17" s="109"/>
      <c r="S17" s="145"/>
      <c r="T17" s="145"/>
      <c r="U17" s="145"/>
      <c r="V17" s="145"/>
      <c r="W17" s="145"/>
      <c r="Y17" s="167"/>
      <c r="Z17"/>
      <c r="AA17" s="90"/>
      <c r="AB17" s="115"/>
      <c r="AC17" s="117"/>
    </row>
    <row r="18" spans="1:29">
      <c r="A18" s="109" t="s">
        <v>56</v>
      </c>
      <c r="B18" s="149">
        <f>+C18+R18+S18+T18+V18</f>
        <v>69913179.49000001</v>
      </c>
      <c r="C18" s="149">
        <f>SUM(D18:Q18)</f>
        <v>65849011.230000004</v>
      </c>
      <c r="D18" s="109">
        <f>[1]Admin!$B$17</f>
        <v>1552986.26</v>
      </c>
      <c r="E18" s="109">
        <f>[1]MidLev!$B$16</f>
        <v>4116850.73</v>
      </c>
      <c r="F18" s="109">
        <f>[1]Inst!$B$18</f>
        <v>27999011.759999998</v>
      </c>
      <c r="G18" s="109">
        <f>'[1]sp ed'!$B$17</f>
        <v>6272425.1500000004</v>
      </c>
      <c r="H18" s="109">
        <f>[1]ppshs!$B$18</f>
        <v>647021.1100000001</v>
      </c>
      <c r="I18" s="109">
        <f>[1]ppshs!$K$18</f>
        <v>540018.30999999994</v>
      </c>
      <c r="J18" s="109">
        <f>[1]trans!$B$17</f>
        <v>3798673.81</v>
      </c>
      <c r="K18" s="109">
        <f>[1]opmp!$B$17</f>
        <v>3718007.61</v>
      </c>
      <c r="L18" s="145"/>
      <c r="M18" s="109" t="s">
        <v>56</v>
      </c>
      <c r="N18" s="145">
        <f>[1]opmp!$L$17</f>
        <v>844356.65</v>
      </c>
      <c r="O18" s="145">
        <f>[1]fixchg!$B$18</f>
        <v>16092156.23</v>
      </c>
      <c r="P18" s="145">
        <f>[1]comserv!$B$17</f>
        <v>0</v>
      </c>
      <c r="Q18" s="145">
        <f>[1]CapOut!$B$17</f>
        <v>267503.61</v>
      </c>
      <c r="R18" s="109">
        <f>[1]food!$B$17</f>
        <v>2496339.16</v>
      </c>
      <c r="S18" s="145">
        <f>[1]const!$B$17</f>
        <v>1024746.51</v>
      </c>
      <c r="T18" s="145">
        <f>[1]debt!$J$17</f>
        <v>543082.59</v>
      </c>
      <c r="U18" s="145">
        <f>[1]debt!$E$17</f>
        <v>1254490.7</v>
      </c>
      <c r="V18" s="145">
        <f>[1]debt!$C$17</f>
        <v>0</v>
      </c>
      <c r="W18" s="145"/>
      <c r="X18" s="23">
        <f>Y18/'Tbl11'!C17</f>
        <v>339.12624066919238</v>
      </c>
      <c r="Y18" s="229">
        <f>AA18+AB18-AC18</f>
        <v>1808153.29</v>
      </c>
      <c r="Z18" s="46" t="s">
        <v>14</v>
      </c>
      <c r="AA18" s="90">
        <f t="shared" ref="AA18:AA22" si="3">SUM(T18,U18,V18,)</f>
        <v>1797573.29</v>
      </c>
      <c r="AB18" s="115">
        <v>267503.61</v>
      </c>
      <c r="AC18" s="117">
        <v>256923.61</v>
      </c>
    </row>
    <row r="19" spans="1:29">
      <c r="A19" s="109" t="s">
        <v>57</v>
      </c>
      <c r="B19" s="149">
        <f>+C19+R19+S19+T19+V19</f>
        <v>386195500.62000006</v>
      </c>
      <c r="C19" s="149">
        <f>SUM(D19:Q19)</f>
        <v>342903567.83000004</v>
      </c>
      <c r="D19" s="109">
        <f>[1]Admin!$B$18</f>
        <v>4806365.8100000005</v>
      </c>
      <c r="E19" s="109">
        <f>[1]MidLev!$B$17</f>
        <v>22549117.889999997</v>
      </c>
      <c r="F19" s="109">
        <f>[1]Inst!$B$19</f>
        <v>132111404.26000002</v>
      </c>
      <c r="G19" s="109">
        <f>'[1]sp ed'!$B$18</f>
        <v>35198975.939999998</v>
      </c>
      <c r="H19" s="109">
        <f>[1]ppshs!$B$19</f>
        <v>1271820.71</v>
      </c>
      <c r="I19" s="109">
        <f>[1]ppshs!$K$19</f>
        <v>3223812.6600000006</v>
      </c>
      <c r="J19" s="109">
        <f>[1]trans!$B$18</f>
        <v>21257568.170000002</v>
      </c>
      <c r="K19" s="109">
        <f>[1]opmp!$B$18</f>
        <v>25171711.899999999</v>
      </c>
      <c r="L19" s="145"/>
      <c r="M19" s="109" t="s">
        <v>57</v>
      </c>
      <c r="N19" s="145">
        <f>[1]opmp!$L$18</f>
        <v>7992935.1099999994</v>
      </c>
      <c r="O19" s="145">
        <f>[1]fixchg!$B$19</f>
        <v>88209060.680000007</v>
      </c>
      <c r="P19" s="145">
        <f>[1]comserv!$B$18</f>
        <v>249816.97</v>
      </c>
      <c r="Q19" s="145">
        <f>[1]CapOut!$B$18</f>
        <v>860977.73</v>
      </c>
      <c r="R19" s="109">
        <f>[1]food!$B$18</f>
        <v>6468410.1099999994</v>
      </c>
      <c r="S19" s="145">
        <f>[1]const!$B$18</f>
        <v>31863753.289999999</v>
      </c>
      <c r="T19" s="145">
        <f>[1]debt!$J$18</f>
        <v>4959769.3899999997</v>
      </c>
      <c r="U19" s="145">
        <f>[1]debt!$E$18</f>
        <v>8563822.6099999994</v>
      </c>
      <c r="V19" s="145">
        <f>[1]debt!$C$18</f>
        <v>0</v>
      </c>
      <c r="W19" s="145"/>
      <c r="X19" s="23">
        <f>Y19/'Tbl11'!C18</f>
        <v>534.93780881263433</v>
      </c>
      <c r="Y19" s="229">
        <f>AA19+AB19-AC19</f>
        <v>14384569.73</v>
      </c>
      <c r="Z19" s="46" t="s">
        <v>15</v>
      </c>
      <c r="AA19" s="90">
        <f t="shared" si="3"/>
        <v>13523592</v>
      </c>
      <c r="AB19" s="115">
        <v>860977.73</v>
      </c>
      <c r="AC19" s="117">
        <v>0</v>
      </c>
    </row>
    <row r="20" spans="1:29">
      <c r="A20" s="109" t="s">
        <v>58</v>
      </c>
      <c r="B20" s="160">
        <f>+C20+R20+S20+T20+V20</f>
        <v>201295906.75</v>
      </c>
      <c r="C20" s="149">
        <f>SUM(D20:Q20)</f>
        <v>187637970.71000001</v>
      </c>
      <c r="D20" s="109">
        <f>[1]Admin!$B$19</f>
        <v>4064356.9299999997</v>
      </c>
      <c r="E20" s="109">
        <f>[1]MidLev!$B$18</f>
        <v>13313116.590000002</v>
      </c>
      <c r="F20" s="109">
        <f>[1]Inst!$B$20</f>
        <v>72297976.74000001</v>
      </c>
      <c r="G20" s="109">
        <f>'[1]sp ed'!$B$19</f>
        <v>24922960.069999997</v>
      </c>
      <c r="H20" s="109">
        <f>[1]ppshs!$B$20</f>
        <v>998593.53</v>
      </c>
      <c r="I20" s="109">
        <f>[1]ppshs!$K$20</f>
        <v>1565595.67</v>
      </c>
      <c r="J20" s="109">
        <f>[1]trans!$B$19</f>
        <v>9247556.5599999987</v>
      </c>
      <c r="K20" s="109">
        <f>[1]opmp!$B$19</f>
        <v>10654869.380000001</v>
      </c>
      <c r="L20" s="145"/>
      <c r="M20" s="109" t="s">
        <v>58</v>
      </c>
      <c r="N20" s="145">
        <f>[1]opmp!$L$19</f>
        <v>3778355.7299999995</v>
      </c>
      <c r="O20" s="145">
        <f>[1]fixchg!$B$20</f>
        <v>46219835.859999992</v>
      </c>
      <c r="P20" s="145">
        <f>[1]comserv!$B$19</f>
        <v>392843.81999999995</v>
      </c>
      <c r="Q20" s="145">
        <f>[1]CapOut!$B$19</f>
        <v>181909.83</v>
      </c>
      <c r="R20" s="109">
        <f>[1]food!$B$19</f>
        <v>6311647.1900000004</v>
      </c>
      <c r="S20" s="145">
        <f>[1]const!$B$19</f>
        <v>4747638.8499999996</v>
      </c>
      <c r="T20" s="145">
        <f>[1]debt!$J$19</f>
        <v>2598650</v>
      </c>
      <c r="U20" s="145">
        <f>[1]debt!$E$19</f>
        <v>6346439</v>
      </c>
      <c r="V20" s="145">
        <f>[1]debt!$C$19</f>
        <v>0</v>
      </c>
      <c r="W20" s="145"/>
      <c r="X20" s="23">
        <f>Y20/'Tbl11'!C19</f>
        <v>590.48423622156383</v>
      </c>
      <c r="Y20" s="229">
        <f>AA20+AB20-AC20</f>
        <v>9126998.8300000001</v>
      </c>
      <c r="Z20" s="46" t="s">
        <v>2</v>
      </c>
      <c r="AA20" s="90">
        <f t="shared" si="3"/>
        <v>8945089</v>
      </c>
      <c r="AB20" s="115">
        <v>181909.83</v>
      </c>
      <c r="AC20" s="117">
        <v>0</v>
      </c>
    </row>
    <row r="21" spans="1:29">
      <c r="A21" s="109" t="s">
        <v>59</v>
      </c>
      <c r="B21" s="160">
        <f>+C21+R21+S21+T21+V21</f>
        <v>358937993.92000002</v>
      </c>
      <c r="C21" s="149">
        <f>SUM(D21:Q21)</f>
        <v>338975479.25</v>
      </c>
      <c r="D21" s="109">
        <f>[1]Admin!$B$20</f>
        <v>8507584.9199999999</v>
      </c>
      <c r="E21" s="109">
        <f>[1]MidLev!$B$19</f>
        <v>21744176.109999999</v>
      </c>
      <c r="F21" s="109">
        <f>[1]Inst!$B$21</f>
        <v>133136781.2</v>
      </c>
      <c r="G21" s="109">
        <f>'[1]sp ed'!$B$20</f>
        <v>33164531.259999998</v>
      </c>
      <c r="H21" s="109">
        <f>[1]ppshs!$B$21</f>
        <v>3198014.1399999997</v>
      </c>
      <c r="I21" s="109">
        <f>[1]ppshs!$K$21</f>
        <v>2695494.13</v>
      </c>
      <c r="J21" s="109">
        <f>[1]trans!$B$20</f>
        <v>24725073.029999997</v>
      </c>
      <c r="K21" s="109">
        <f>[1]opmp!$B$20</f>
        <v>23056997.710000001</v>
      </c>
      <c r="L21" s="145"/>
      <c r="M21" s="109" t="s">
        <v>59</v>
      </c>
      <c r="N21" s="145">
        <f>[1]opmp!$L$20</f>
        <v>6103589.5099999998</v>
      </c>
      <c r="O21" s="145">
        <f>[1]fixchg!$B$21</f>
        <v>77214530.449999988</v>
      </c>
      <c r="P21" s="145">
        <f>[1]comserv!$B$20</f>
        <v>1652334.05</v>
      </c>
      <c r="Q21" s="145">
        <f>[1]CapOut!$B$20</f>
        <v>3776372.7399999998</v>
      </c>
      <c r="R21" s="109">
        <f>[1]food!$B$20</f>
        <v>10796701.91</v>
      </c>
      <c r="S21" s="145">
        <f>[1]const!$B$20</f>
        <v>6165701.7600000007</v>
      </c>
      <c r="T21" s="145">
        <f>[1]debt!$J$20</f>
        <v>3000111</v>
      </c>
      <c r="U21" s="145">
        <f>[1]debt!$E$20</f>
        <v>12000341</v>
      </c>
      <c r="V21" s="145">
        <f>[1]debt!$C$20</f>
        <v>0</v>
      </c>
      <c r="W21" s="145"/>
      <c r="X21" s="23">
        <f>Y21/'Tbl11'!C20</f>
        <v>642.19436426042648</v>
      </c>
      <c r="Y21" s="229">
        <f>AA21+AB21-AC21</f>
        <v>16944069.779999997</v>
      </c>
      <c r="Z21" s="46" t="s">
        <v>10</v>
      </c>
      <c r="AA21" s="90">
        <f t="shared" si="3"/>
        <v>15000452</v>
      </c>
      <c r="AB21" s="115">
        <v>3776372.7399999998</v>
      </c>
      <c r="AC21" s="117">
        <v>1832754.96</v>
      </c>
    </row>
    <row r="22" spans="1:29">
      <c r="A22" s="109" t="s">
        <v>60</v>
      </c>
      <c r="B22" s="160">
        <f>+C22+R22+S22+T22+V22</f>
        <v>63487889.149999999</v>
      </c>
      <c r="C22" s="149">
        <f>SUM(D22:Q22)</f>
        <v>57562682.149999999</v>
      </c>
      <c r="D22" s="109">
        <f>[1]Admin!$B$21</f>
        <v>1332484.19</v>
      </c>
      <c r="E22" s="109">
        <f>[1]MidLev!$B$20</f>
        <v>4709559.41</v>
      </c>
      <c r="F22" s="109">
        <f>[1]Inst!$B$22</f>
        <v>23696676.559999999</v>
      </c>
      <c r="G22" s="109">
        <f>'[1]sp ed'!$B$21</f>
        <v>5167511.97</v>
      </c>
      <c r="H22" s="109">
        <f>[1]ppshs!$B$22</f>
        <v>441500.34</v>
      </c>
      <c r="I22" s="109">
        <f>[1]ppshs!$K$22</f>
        <v>488572</v>
      </c>
      <c r="J22" s="109">
        <f>[1]trans!$B$21</f>
        <v>3302227.02</v>
      </c>
      <c r="K22" s="109">
        <f>[1]opmp!$B$21</f>
        <v>3478263.09</v>
      </c>
      <c r="L22" s="145"/>
      <c r="M22" s="109" t="s">
        <v>60</v>
      </c>
      <c r="N22" s="145">
        <f>[1]opmp!$L$21</f>
        <v>1054935.33</v>
      </c>
      <c r="O22" s="145">
        <f>[1]fixchg!$B$22</f>
        <v>13786397.32</v>
      </c>
      <c r="P22" s="145">
        <f>[1]comserv!$B$21</f>
        <v>0</v>
      </c>
      <c r="Q22" s="145">
        <f>[1]CapOut!$B$21</f>
        <v>104554.92</v>
      </c>
      <c r="R22" s="109">
        <f>[1]food!$B$21</f>
        <v>2422743</v>
      </c>
      <c r="S22" s="145">
        <f>[1]const!$B$21</f>
        <v>3227681</v>
      </c>
      <c r="T22" s="145">
        <f>[1]debt!$J$21</f>
        <v>274783</v>
      </c>
      <c r="U22" s="145">
        <f>[1]debt!$E$21</f>
        <v>665000</v>
      </c>
      <c r="V22" s="145">
        <f>[1]debt!$C$21</f>
        <v>0</v>
      </c>
      <c r="W22" s="145"/>
      <c r="X22" s="23">
        <f>Y22/'Tbl11'!C21</f>
        <v>232.30740073406741</v>
      </c>
      <c r="Y22" s="229">
        <f>AA22+AB22-AC22</f>
        <v>1044337.92</v>
      </c>
      <c r="Z22" s="46" t="s">
        <v>3</v>
      </c>
      <c r="AA22" s="90">
        <f t="shared" si="3"/>
        <v>939783</v>
      </c>
      <c r="AB22" s="115">
        <v>104554.92</v>
      </c>
      <c r="AC22" s="117">
        <v>0</v>
      </c>
    </row>
    <row r="23" spans="1:29">
      <c r="A23" s="109"/>
      <c r="B23" s="160"/>
      <c r="C23" s="149"/>
      <c r="D23" s="109"/>
      <c r="E23" s="109"/>
      <c r="F23" s="109"/>
      <c r="G23" s="109"/>
      <c r="H23" s="109"/>
      <c r="I23" s="109"/>
      <c r="J23" s="109"/>
      <c r="K23" s="109"/>
      <c r="L23" s="145"/>
      <c r="M23" s="109"/>
      <c r="N23" s="145"/>
      <c r="O23" s="145"/>
      <c r="P23" s="145"/>
      <c r="Q23" s="145"/>
      <c r="R23" s="109"/>
      <c r="S23" s="145"/>
      <c r="T23" s="145"/>
      <c r="U23" s="145"/>
      <c r="V23" s="145"/>
      <c r="W23" s="145"/>
      <c r="Y23" s="167"/>
      <c r="Z23"/>
      <c r="AA23" s="90"/>
      <c r="AB23" s="115"/>
      <c r="AC23" s="117"/>
    </row>
    <row r="24" spans="1:29">
      <c r="A24" s="109" t="s">
        <v>61</v>
      </c>
      <c r="B24" s="160">
        <f>+C24+R24+S24+T24+V24</f>
        <v>558688511.48000002</v>
      </c>
      <c r="C24" s="149">
        <f>SUM(D24:Q24)</f>
        <v>509454223.34000003</v>
      </c>
      <c r="D24" s="109">
        <f>[1]Admin!$B$23</f>
        <v>8708923.0300000012</v>
      </c>
      <c r="E24" s="109">
        <f>[1]MidLev!$B$22</f>
        <v>29787167.680000003</v>
      </c>
      <c r="F24" s="109">
        <f>[1]Inst!$B$24</f>
        <v>200969471.47999999</v>
      </c>
      <c r="G24" s="109">
        <f>'[1]sp ed'!$B$23</f>
        <v>51089363.210000008</v>
      </c>
      <c r="H24" s="109">
        <f>[1]ppshs!$B$24</f>
        <v>2649930.96</v>
      </c>
      <c r="I24" s="109">
        <f>[1]ppshs!$K$24</f>
        <v>5523823.959999999</v>
      </c>
      <c r="J24" s="109">
        <f>[1]trans!$B$23</f>
        <v>21621636.040000003</v>
      </c>
      <c r="K24" s="109">
        <f>[1]opmp!$B$23</f>
        <v>34253973.420000002</v>
      </c>
      <c r="L24" s="145"/>
      <c r="M24" s="109" t="s">
        <v>61</v>
      </c>
      <c r="N24" s="145">
        <f>[1]opmp!$L$23</f>
        <v>10645743.790000001</v>
      </c>
      <c r="O24" s="145">
        <f>[1]fixchg!$B$24</f>
        <v>140694958.90000001</v>
      </c>
      <c r="P24" s="145">
        <f>[1]comserv!$B$23</f>
        <v>965405.89000000013</v>
      </c>
      <c r="Q24" s="145">
        <f>[1]CapOut!$B$23</f>
        <v>2543824.98</v>
      </c>
      <c r="R24" s="109">
        <f>[1]food!$B$23</f>
        <v>10267968.139999999</v>
      </c>
      <c r="S24" s="145">
        <f>[1]const!$B$23</f>
        <v>27633194</v>
      </c>
      <c r="T24" s="145">
        <f>[1]debt!$J$23</f>
        <v>11333126</v>
      </c>
      <c r="U24" s="145">
        <f>[1]debt!$E$23</f>
        <v>55172944</v>
      </c>
      <c r="V24" s="145">
        <f>[1]debt!$C$23</f>
        <v>0</v>
      </c>
      <c r="W24" s="145"/>
      <c r="X24" s="23">
        <f>Y24/'Tbl11'!C23</f>
        <v>1680.9546156548033</v>
      </c>
      <c r="Y24" s="229">
        <f>AA24+AB24-AC24</f>
        <v>67714099.99000001</v>
      </c>
      <c r="Z24" s="46" t="s">
        <v>11</v>
      </c>
      <c r="AA24" s="90">
        <f t="shared" ref="AA24:AA28" si="4">SUM(T24,U24,V24,)</f>
        <v>66506070</v>
      </c>
      <c r="AB24" s="115">
        <v>2543824.98</v>
      </c>
      <c r="AC24" s="117">
        <v>1335794.99</v>
      </c>
    </row>
    <row r="25" spans="1:29">
      <c r="A25" s="109" t="s">
        <v>62</v>
      </c>
      <c r="B25" s="149">
        <f>+C25+R25+S25+T25+V25</f>
        <v>59517231.230000004</v>
      </c>
      <c r="C25" s="149">
        <f>SUM(D25:Q25)</f>
        <v>56684658.380000003</v>
      </c>
      <c r="D25" s="109">
        <f>[1]Admin!$B$24</f>
        <v>1496054.35</v>
      </c>
      <c r="E25" s="109">
        <f>[1]MidLev!$B$23</f>
        <v>2415210.04</v>
      </c>
      <c r="F25" s="109">
        <f>[1]Inst!$B$25</f>
        <v>22026137.59</v>
      </c>
      <c r="G25" s="109">
        <f>'[1]sp ed'!$B$24</f>
        <v>4648036.1800000006</v>
      </c>
      <c r="H25" s="109">
        <f>[1]ppshs!$B$25</f>
        <v>654299.12</v>
      </c>
      <c r="I25" s="109">
        <f>[1]ppshs!$K$25</f>
        <v>541535.12999999989</v>
      </c>
      <c r="J25" s="109">
        <f>[1]trans!$B$24</f>
        <v>4074044.48</v>
      </c>
      <c r="K25" s="109">
        <f>[1]opmp!$B$24</f>
        <v>3727615.73</v>
      </c>
      <c r="L25" s="145"/>
      <c r="M25" s="109" t="s">
        <v>62</v>
      </c>
      <c r="N25" s="145">
        <f>[1]opmp!$L$24</f>
        <v>869778.23999999987</v>
      </c>
      <c r="O25" s="145">
        <f>[1]fixchg!$B$25</f>
        <v>14427012.34</v>
      </c>
      <c r="P25" s="145">
        <f>[1]comserv!$B$24</f>
        <v>207875.36</v>
      </c>
      <c r="Q25" s="145">
        <f>[1]CapOut!$B$24</f>
        <v>1597059.82</v>
      </c>
      <c r="R25" s="109">
        <f>[1]food!$B$24</f>
        <v>2684537</v>
      </c>
      <c r="S25" s="145">
        <f>[1]const!$B$24</f>
        <v>148035.85</v>
      </c>
      <c r="T25" s="145">
        <f>[1]debt!$J$24</f>
        <v>0</v>
      </c>
      <c r="U25" s="145">
        <f>[1]debt!$E$24</f>
        <v>0</v>
      </c>
      <c r="V25" s="145">
        <f>[1]debt!$C$24</f>
        <v>0</v>
      </c>
      <c r="W25" s="145"/>
      <c r="X25" s="23">
        <f>Y25/'Tbl11'!C24</f>
        <v>422.78221575115822</v>
      </c>
      <c r="Y25" s="229">
        <f>AA25+AB25-AC25</f>
        <v>1597059.82</v>
      </c>
      <c r="Z25" s="46" t="s">
        <v>12</v>
      </c>
      <c r="AA25" s="90">
        <f t="shared" si="4"/>
        <v>0</v>
      </c>
      <c r="AB25" s="115">
        <v>1597059.82</v>
      </c>
      <c r="AC25" s="117">
        <v>0</v>
      </c>
    </row>
    <row r="26" spans="1:29">
      <c r="A26" s="109" t="s">
        <v>63</v>
      </c>
      <c r="B26" s="149">
        <f>+C26+R26+S26+T26+V26</f>
        <v>544368553.92999983</v>
      </c>
      <c r="C26" s="149">
        <f>SUM(D26:Q26)</f>
        <v>488634115.95999992</v>
      </c>
      <c r="D26" s="109">
        <f>[1]Admin!$B$25</f>
        <v>11554353.800000001</v>
      </c>
      <c r="E26" s="109">
        <f>[1]MidLev!$B$24</f>
        <v>25594493.09</v>
      </c>
      <c r="F26" s="109">
        <f>[1]Inst!$B$26</f>
        <v>182161141.79000002</v>
      </c>
      <c r="G26" s="109">
        <f>'[1]sp ed'!$B$25</f>
        <v>56244952.149999991</v>
      </c>
      <c r="H26" s="109">
        <f>[1]ppshs!$B$26</f>
        <v>1613771.9600000002</v>
      </c>
      <c r="I26" s="109">
        <f>[1]ppshs!$K$26</f>
        <v>3295627.2600000002</v>
      </c>
      <c r="J26" s="109">
        <f>[1]trans!$B$25</f>
        <v>30940723.989999998</v>
      </c>
      <c r="K26" s="109">
        <f>[1]opmp!$B$25</f>
        <v>29361842.290000003</v>
      </c>
      <c r="L26" s="145"/>
      <c r="M26" s="109" t="s">
        <v>63</v>
      </c>
      <c r="N26" s="145">
        <f>[1]opmp!$L$25</f>
        <v>12675617.77</v>
      </c>
      <c r="O26" s="145">
        <f>[1]fixchg!$B$26</f>
        <v>134122587.60999998</v>
      </c>
      <c r="P26" s="145">
        <f>[1]comserv!$B$25</f>
        <v>373088.26</v>
      </c>
      <c r="Q26" s="145">
        <f>[1]CapOut!$B$25</f>
        <v>695915.99</v>
      </c>
      <c r="R26" s="109">
        <f>[1]food!$B$25</f>
        <v>15201305.030000001</v>
      </c>
      <c r="S26" s="145">
        <f>[1]const!$B$25</f>
        <v>26758293.84</v>
      </c>
      <c r="T26" s="145">
        <f>[1]debt!$J$25</f>
        <v>13774839.1</v>
      </c>
      <c r="U26" s="145">
        <f>[1]debt!$E$25</f>
        <v>16380802.949999999</v>
      </c>
      <c r="V26" s="145">
        <f>[1]debt!$C$25</f>
        <v>0</v>
      </c>
      <c r="W26" s="145"/>
      <c r="X26" s="23">
        <f>Y26/'Tbl11'!C25</f>
        <v>822.18235364780094</v>
      </c>
      <c r="Y26" s="229">
        <f>AA26+AB26-AC26</f>
        <v>30851378.439999994</v>
      </c>
      <c r="Z26" s="46" t="s">
        <v>16</v>
      </c>
      <c r="AA26" s="90">
        <f t="shared" si="4"/>
        <v>30155642.049999997</v>
      </c>
      <c r="AB26" s="115">
        <v>695915.99</v>
      </c>
      <c r="AC26" s="117">
        <v>179.6</v>
      </c>
    </row>
    <row r="27" spans="1:29">
      <c r="A27" s="109" t="s">
        <v>64</v>
      </c>
      <c r="B27" s="149">
        <f>+C27+R27+S27+T27+V27</f>
        <v>857501074.14999998</v>
      </c>
      <c r="C27" s="149">
        <f>SUM(D27:Q27)</f>
        <v>763767295.14999998</v>
      </c>
      <c r="D27" s="109">
        <f>[1]Admin!$B$26</f>
        <v>10500721</v>
      </c>
      <c r="E27" s="109">
        <f>[1]MidLev!$B$25</f>
        <v>55657269.329999998</v>
      </c>
      <c r="F27" s="109">
        <f>[1]Inst!$B$27</f>
        <v>307974318.89999998</v>
      </c>
      <c r="G27" s="109">
        <f>'[1]sp ed'!$B$26</f>
        <v>96158408.169999987</v>
      </c>
      <c r="H27" s="109">
        <f>[1]ppshs!$B$27</f>
        <v>2737431</v>
      </c>
      <c r="I27" s="109">
        <f>[1]ppshs!$K$27</f>
        <v>5916781</v>
      </c>
      <c r="J27" s="109">
        <f>[1]trans!$B$26</f>
        <v>35671213</v>
      </c>
      <c r="K27" s="109">
        <f>[1]opmp!$B$26</f>
        <v>39222226</v>
      </c>
      <c r="L27" s="145"/>
      <c r="M27" s="109" t="s">
        <v>64</v>
      </c>
      <c r="N27" s="145">
        <f>[1]opmp!$L$26</f>
        <v>24284419</v>
      </c>
      <c r="O27" s="145">
        <f>[1]fixchg!$B$27</f>
        <v>178700999.75</v>
      </c>
      <c r="P27" s="145">
        <f>[1]comserv!$B$26</f>
        <v>6178707</v>
      </c>
      <c r="Q27" s="145">
        <f>[1]CapOut!$B$26</f>
        <v>764801</v>
      </c>
      <c r="R27" s="109">
        <f>[1]food!$B$26</f>
        <v>8056778</v>
      </c>
      <c r="S27" s="145">
        <f>[1]const!$B$26</f>
        <v>70311178</v>
      </c>
      <c r="T27" s="145">
        <f>[1]debt!$J$26</f>
        <v>15365823</v>
      </c>
      <c r="U27" s="145">
        <f>[1]debt!$E$26</f>
        <v>26916998</v>
      </c>
      <c r="V27" s="145">
        <f>[1]debt!$C$26</f>
        <v>0</v>
      </c>
      <c r="W27" s="145"/>
      <c r="X27" s="23">
        <f>Y27/'Tbl11'!C26</f>
        <v>841.47253650962057</v>
      </c>
      <c r="Y27" s="229">
        <f>AA27+AB27-AC27</f>
        <v>43047622</v>
      </c>
      <c r="Z27" s="46" t="s">
        <v>17</v>
      </c>
      <c r="AA27" s="90">
        <f t="shared" si="4"/>
        <v>42282821</v>
      </c>
      <c r="AB27" s="115">
        <v>764801</v>
      </c>
      <c r="AC27" s="117">
        <v>0</v>
      </c>
    </row>
    <row r="28" spans="1:29">
      <c r="A28" s="109" t="s">
        <v>65</v>
      </c>
      <c r="B28" s="149">
        <f>+C28+R28+S28+T28+V28</f>
        <v>31959248.139999997</v>
      </c>
      <c r="C28" s="149">
        <f>SUM(D28:Q28)</f>
        <v>30686572.139999997</v>
      </c>
      <c r="D28" s="109">
        <f>[1]Admin!$B$27</f>
        <v>1229692.8999999999</v>
      </c>
      <c r="E28" s="109">
        <f>[1]MidLev!$B$26</f>
        <v>2183620.0399999996</v>
      </c>
      <c r="F28" s="109">
        <f>[1]Inst!$B$28</f>
        <v>11613190.559999999</v>
      </c>
      <c r="G28" s="109">
        <f>'[1]sp ed'!$B$27</f>
        <v>3241617.4</v>
      </c>
      <c r="H28" s="109">
        <f>[1]ppshs!$B$28</f>
        <v>230039.24000000002</v>
      </c>
      <c r="I28" s="109">
        <f>[1]ppshs!$K$28</f>
        <v>3462.15</v>
      </c>
      <c r="J28" s="109">
        <f>[1]trans!$B$27</f>
        <v>2325043.2599999998</v>
      </c>
      <c r="K28" s="109">
        <f>[1]opmp!$B$27</f>
        <v>2113634.0499999998</v>
      </c>
      <c r="L28" s="145"/>
      <c r="M28" s="109" t="s">
        <v>65</v>
      </c>
      <c r="N28" s="145">
        <f>[1]opmp!$L$27</f>
        <v>655333.01</v>
      </c>
      <c r="O28" s="145">
        <f>[1]fixchg!$B$28</f>
        <v>6794628.9299999997</v>
      </c>
      <c r="P28" s="145">
        <f>[1]comserv!$B$27</f>
        <v>75020.45</v>
      </c>
      <c r="Q28" s="145">
        <f>[1]CapOut!$B$27</f>
        <v>221290.15</v>
      </c>
      <c r="R28" s="109">
        <f>[1]food!$B$27</f>
        <v>1272675.9999999998</v>
      </c>
      <c r="S28" s="145">
        <f>[1]const!$B$27</f>
        <v>0</v>
      </c>
      <c r="T28" s="145">
        <f>[1]debt!$J$27</f>
        <v>0</v>
      </c>
      <c r="U28" s="145">
        <f>[1]debt!$E$27</f>
        <v>0</v>
      </c>
      <c r="V28" s="145">
        <f>[1]debt!$C$27</f>
        <v>0</v>
      </c>
      <c r="W28" s="145"/>
      <c r="X28" s="23">
        <f>Y28/'Tbl11'!C27</f>
        <v>37.646900639972579</v>
      </c>
      <c r="Y28" s="229">
        <f>AA28+AB28-AC28</f>
        <v>79850</v>
      </c>
      <c r="Z28" s="46" t="s">
        <v>18</v>
      </c>
      <c r="AA28" s="90">
        <f t="shared" si="4"/>
        <v>0</v>
      </c>
      <c r="AB28" s="115">
        <v>221290.15</v>
      </c>
      <c r="AC28" s="117">
        <v>141440.15</v>
      </c>
    </row>
    <row r="29" spans="1:29" s="208" customFormat="1">
      <c r="A29" s="158"/>
      <c r="B29" s="160"/>
      <c r="C29" s="160"/>
      <c r="D29" s="109"/>
      <c r="E29" s="109"/>
      <c r="F29" s="109"/>
      <c r="G29" s="109"/>
      <c r="H29" s="109"/>
      <c r="I29" s="109"/>
      <c r="J29" s="109"/>
      <c r="K29" s="109"/>
      <c r="L29" s="159"/>
      <c r="M29" s="158"/>
      <c r="N29" s="145"/>
      <c r="O29" s="145"/>
      <c r="P29" s="145"/>
      <c r="Q29" s="145"/>
      <c r="R29" s="109"/>
      <c r="S29" s="145"/>
      <c r="T29" s="145"/>
      <c r="U29" s="145"/>
      <c r="V29" s="145"/>
      <c r="W29" s="159"/>
      <c r="Y29" s="230"/>
      <c r="Z29" s="209"/>
      <c r="AA29" s="116"/>
      <c r="AB29" s="117"/>
      <c r="AC29" s="117"/>
    </row>
    <row r="30" spans="1:29">
      <c r="A30" s="109" t="s">
        <v>147</v>
      </c>
      <c r="B30" s="149">
        <f>+C30+R30+S30+T30+V30</f>
        <v>2771638696.2199998</v>
      </c>
      <c r="C30" s="149">
        <f>SUM(D30:Q30)</f>
        <v>2183035460.2199998</v>
      </c>
      <c r="D30" s="109">
        <f>[1]Admin!$B$29</f>
        <v>37549343.700000003</v>
      </c>
      <c r="E30" s="109">
        <f>[1]MidLev!$B$28</f>
        <v>133665355.09999999</v>
      </c>
      <c r="F30" s="109">
        <f>[1]Inst!$B$30</f>
        <v>846360922.53999996</v>
      </c>
      <c r="G30" s="109">
        <f>'[1]sp ed'!$B$29</f>
        <v>271157766.09999996</v>
      </c>
      <c r="H30" s="109">
        <f>[1]ppshs!$B$30</f>
        <v>10649301.220000001</v>
      </c>
      <c r="I30" s="109">
        <f>[1]ppshs!$K$30</f>
        <v>16908.3</v>
      </c>
      <c r="J30" s="109">
        <f>[1]trans!$B$29</f>
        <v>95381591.829999998</v>
      </c>
      <c r="K30" s="109">
        <f>[1]opmp!$B$29</f>
        <v>116149746.25000001</v>
      </c>
      <c r="L30" s="145"/>
      <c r="M30" s="109" t="s">
        <v>147</v>
      </c>
      <c r="N30" s="145">
        <f>[1]opmp!$L$29</f>
        <v>32495704.209999997</v>
      </c>
      <c r="O30" s="145">
        <f>[1]fixchg!$B$30</f>
        <v>637948657.1500001</v>
      </c>
      <c r="P30" s="145">
        <f>[1]comserv!$B$29</f>
        <v>1660163.8200000003</v>
      </c>
      <c r="Q30" s="145">
        <f>[1]CapOut!$B$29</f>
        <v>0</v>
      </c>
      <c r="R30" s="109">
        <f>[1]food!$B$29</f>
        <v>48598901</v>
      </c>
      <c r="S30" s="145">
        <f>[1]const!$B$29</f>
        <v>376401542</v>
      </c>
      <c r="T30" s="145">
        <f>[1]debt!$J$29</f>
        <v>39143143</v>
      </c>
      <c r="U30" s="145">
        <f>[1]debt!$E$29</f>
        <v>75962444</v>
      </c>
      <c r="V30" s="145">
        <f>[1]debt!$C$29</f>
        <v>124459650</v>
      </c>
      <c r="W30" s="145"/>
      <c r="X30" s="23">
        <f>Y30/'Tbl11'!C29</f>
        <v>1648.3515327539512</v>
      </c>
      <c r="Y30" s="229">
        <f>AA30+AB30-AC30</f>
        <v>239565237</v>
      </c>
      <c r="Z30" s="46" t="s">
        <v>7</v>
      </c>
      <c r="AA30" s="90">
        <f t="shared" ref="AA30:AA34" si="5">SUM(T30,U30,V30,)</f>
        <v>239565237</v>
      </c>
      <c r="AB30" s="115">
        <v>0</v>
      </c>
      <c r="AC30" s="117">
        <v>0</v>
      </c>
    </row>
    <row r="31" spans="1:29">
      <c r="A31" s="109" t="s">
        <v>67</v>
      </c>
      <c r="B31" s="149">
        <f>+C31+R31+S31+T31+V31</f>
        <v>1844986396.3999999</v>
      </c>
      <c r="C31" s="149">
        <f>SUM(D31:Q31)</f>
        <v>1670401396.3999999</v>
      </c>
      <c r="D31" s="109">
        <f>[1]Admin!$B$30</f>
        <v>54540724.619999997</v>
      </c>
      <c r="E31" s="109">
        <f>[1]MidLev!$B$29</f>
        <v>101729061.32000001</v>
      </c>
      <c r="F31" s="109">
        <f>[1]Inst!$B$31</f>
        <v>576145703.42999995</v>
      </c>
      <c r="G31" s="109">
        <f>'[1]sp ed'!$B$30</f>
        <v>232845808.73999998</v>
      </c>
      <c r="H31" s="109">
        <f>[1]ppshs!$B$31</f>
        <v>11307228.339999998</v>
      </c>
      <c r="I31" s="109">
        <f>[1]ppshs!$K$31</f>
        <v>14248592.670000002</v>
      </c>
      <c r="J31" s="109">
        <f>[1]trans!$B$30</f>
        <v>97351696.600000009</v>
      </c>
      <c r="K31" s="109">
        <f>[1]opmp!$B$30</f>
        <v>111960117.17</v>
      </c>
      <c r="L31" s="145"/>
      <c r="M31" s="109" t="s">
        <v>67</v>
      </c>
      <c r="N31" s="145">
        <f>[1]opmp!$L$30</f>
        <v>33553779.330000002</v>
      </c>
      <c r="O31" s="145">
        <f>[1]fixchg!$B$31</f>
        <v>435029966.82000005</v>
      </c>
      <c r="P31" s="145">
        <f>[1]comserv!$B$30</f>
        <v>1688717.36</v>
      </c>
      <c r="Q31" s="145">
        <f>[1]CapOut!$B$30</f>
        <v>0</v>
      </c>
      <c r="R31" s="109">
        <f>[1]food!$B$30</f>
        <v>63011793</v>
      </c>
      <c r="S31" s="145">
        <f>[1]const!$B$30</f>
        <v>93099530</v>
      </c>
      <c r="T31" s="145">
        <f>[1]debt!$J$30</f>
        <v>18473677</v>
      </c>
      <c r="U31" s="145">
        <f>[1]debt!$E$30</f>
        <v>141156773</v>
      </c>
      <c r="V31" s="145">
        <f>[1]debt!$C$30</f>
        <v>0</v>
      </c>
      <c r="W31" s="145"/>
      <c r="X31" s="23">
        <f>Y31/'Tbl11'!C30</f>
        <v>1312.1090994149715</v>
      </c>
      <c r="Y31" s="229">
        <f>AA31+AB31-AC31</f>
        <v>159630450</v>
      </c>
      <c r="Z31" s="46" t="s">
        <v>8</v>
      </c>
      <c r="AA31" s="90">
        <f t="shared" si="5"/>
        <v>159630450</v>
      </c>
      <c r="AB31" s="115">
        <v>0</v>
      </c>
      <c r="AC31" s="117">
        <v>0</v>
      </c>
    </row>
    <row r="32" spans="1:29">
      <c r="A32" s="109" t="s">
        <v>68</v>
      </c>
      <c r="B32" s="149">
        <f>+C32+R32+S32+T32+V32</f>
        <v>108235059.23</v>
      </c>
      <c r="C32" s="149">
        <f>SUM(D32:Q32)</f>
        <v>86692719.590000004</v>
      </c>
      <c r="D32" s="109">
        <f>[1]Admin!$B$31</f>
        <v>1753926.68</v>
      </c>
      <c r="E32" s="109">
        <f>[1]MidLev!$B$30</f>
        <v>4773008.07</v>
      </c>
      <c r="F32" s="109">
        <f>[1]Inst!$B$32</f>
        <v>34723483.420000002</v>
      </c>
      <c r="G32" s="109">
        <f>'[1]sp ed'!$B$31</f>
        <v>8552830.6699999999</v>
      </c>
      <c r="H32" s="109">
        <f>[1]ppshs!$B$32</f>
        <v>467261.67</v>
      </c>
      <c r="I32" s="109">
        <f>[1]ppshs!$K$32</f>
        <v>623362.05000000005</v>
      </c>
      <c r="J32" s="109">
        <f>[1]trans!$B$31</f>
        <v>6363467.1600000001</v>
      </c>
      <c r="K32" s="109">
        <f>[1]opmp!$B$31</f>
        <v>5541705.7399999993</v>
      </c>
      <c r="L32" s="145"/>
      <c r="M32" s="109" t="s">
        <v>68</v>
      </c>
      <c r="N32" s="145">
        <f>[1]opmp!$L$31</f>
        <v>1581342.5899999999</v>
      </c>
      <c r="O32" s="145">
        <f>[1]fixchg!$B$32</f>
        <v>22312331.539999999</v>
      </c>
      <c r="P32" s="145">
        <f>[1]comserv!$B$31</f>
        <v>0</v>
      </c>
      <c r="Q32" s="145">
        <f>[1]CapOut!$B$31</f>
        <v>0</v>
      </c>
      <c r="R32" s="109">
        <f>[1]food!$B$31</f>
        <v>2265979.6999999997</v>
      </c>
      <c r="S32" s="145">
        <f>[1]const!$B$31</f>
        <v>16278370.940000001</v>
      </c>
      <c r="T32" s="145">
        <f>[1]debt!$J$31</f>
        <v>2997989</v>
      </c>
      <c r="U32" s="145">
        <f>[1]debt!$E$31</f>
        <v>5361596</v>
      </c>
      <c r="V32" s="145">
        <f>[1]debt!$C$31</f>
        <v>0</v>
      </c>
      <c r="W32" s="145"/>
      <c r="X32" s="23">
        <f>Y32/'Tbl11'!C31</f>
        <v>1096.8752872806176</v>
      </c>
      <c r="Y32" s="229">
        <f>AA32+AB32-AC32</f>
        <v>8359585</v>
      </c>
      <c r="Z32" s="46" t="s">
        <v>20</v>
      </c>
      <c r="AA32" s="90">
        <f t="shared" si="5"/>
        <v>8359585</v>
      </c>
      <c r="AB32" s="115">
        <v>0</v>
      </c>
      <c r="AC32" s="117">
        <v>0</v>
      </c>
    </row>
    <row r="33" spans="1:29">
      <c r="A33" s="109" t="s">
        <v>69</v>
      </c>
      <c r="B33" s="149">
        <f>+C33+R33+S33+T33+V33</f>
        <v>220874970.82000002</v>
      </c>
      <c r="C33" s="149">
        <f>SUM(D33:Q33)</f>
        <v>203854528.77000004</v>
      </c>
      <c r="D33" s="109">
        <f>[1]Admin!$B$32</f>
        <v>3968184.1500000004</v>
      </c>
      <c r="E33" s="109">
        <f>[1]MidLev!$B$31</f>
        <v>14538747.109999999</v>
      </c>
      <c r="F33" s="109">
        <f>[1]Inst!$B$33</f>
        <v>76321893.459999993</v>
      </c>
      <c r="G33" s="109">
        <f>'[1]sp ed'!$B$32</f>
        <v>20212136.580000006</v>
      </c>
      <c r="H33" s="109">
        <f>[1]ppshs!$B$33</f>
        <v>1160422.26</v>
      </c>
      <c r="I33" s="109">
        <f>[1]ppshs!$K$33</f>
        <v>1870503.47</v>
      </c>
      <c r="J33" s="109">
        <f>[1]trans!$B$32</f>
        <v>15127903.949999999</v>
      </c>
      <c r="K33" s="109">
        <f>[1]opmp!$B$32</f>
        <v>13109912.949999999</v>
      </c>
      <c r="L33" s="145"/>
      <c r="M33" s="109" t="s">
        <v>69</v>
      </c>
      <c r="N33" s="145">
        <f>[1]opmp!$L$32</f>
        <v>3599523.19</v>
      </c>
      <c r="O33" s="145">
        <f>[1]fixchg!$B$33</f>
        <v>53201304.710000001</v>
      </c>
      <c r="P33" s="145">
        <f>[1]comserv!$B$32</f>
        <v>10388.36</v>
      </c>
      <c r="Q33" s="145">
        <f>[1]CapOut!$B$32</f>
        <v>733608.58000000007</v>
      </c>
      <c r="R33" s="109">
        <f>[1]food!$B$32</f>
        <v>6843279.5999999996</v>
      </c>
      <c r="S33" s="145">
        <f>[1]const!$B$32</f>
        <v>8349933.4500000002</v>
      </c>
      <c r="T33" s="145">
        <f>[1]debt!$J$32</f>
        <v>1827229</v>
      </c>
      <c r="U33" s="145">
        <f>[1]debt!$E$32</f>
        <v>4540110</v>
      </c>
      <c r="V33" s="145">
        <f>[1]debt!$C$32</f>
        <v>0</v>
      </c>
      <c r="W33" s="145"/>
      <c r="X33" s="23">
        <f>Y33/'Tbl11'!C32</f>
        <v>414.88191935207794</v>
      </c>
      <c r="Y33" s="229">
        <f>AA33+AB33-AC33</f>
        <v>7062843.6500000004</v>
      </c>
      <c r="Z33" s="46" t="s">
        <v>21</v>
      </c>
      <c r="AA33" s="90">
        <f t="shared" si="5"/>
        <v>6367339</v>
      </c>
      <c r="AB33" s="115">
        <v>733608.58000000007</v>
      </c>
      <c r="AC33" s="117">
        <v>38103.93</v>
      </c>
    </row>
    <row r="34" spans="1:29">
      <c r="A34" s="109" t="s">
        <v>70</v>
      </c>
      <c r="B34" s="149">
        <f>+C34+R34+S34+T34+V34</f>
        <v>45464352.960000001</v>
      </c>
      <c r="C34" s="149">
        <f>SUM(D34:Q34)</f>
        <v>39990634.190000005</v>
      </c>
      <c r="D34" s="109">
        <f>[1]Admin!$B$33</f>
        <v>898056.72</v>
      </c>
      <c r="E34" s="109">
        <f>[1]MidLev!$B$32</f>
        <v>2692577.06</v>
      </c>
      <c r="F34" s="109">
        <f>[1]Inst!$B$34</f>
        <v>16444340.43</v>
      </c>
      <c r="G34" s="109">
        <f>'[1]sp ed'!$B$33</f>
        <v>3395156.5</v>
      </c>
      <c r="H34" s="109">
        <f>[1]ppshs!$B$34</f>
        <v>524312.26</v>
      </c>
      <c r="I34" s="109">
        <f>[1]ppshs!$K$34</f>
        <v>313283.94</v>
      </c>
      <c r="J34" s="109">
        <f>[1]trans!$B$33</f>
        <v>2804417.5399999996</v>
      </c>
      <c r="K34" s="109">
        <f>[1]opmp!$B$33</f>
        <v>2330791.35</v>
      </c>
      <c r="L34" s="145"/>
      <c r="M34" s="109" t="s">
        <v>70</v>
      </c>
      <c r="N34" s="145">
        <f>[1]opmp!$L$33</f>
        <v>945051.37</v>
      </c>
      <c r="O34" s="145">
        <f>[1]fixchg!$B$34</f>
        <v>9484518.0099999998</v>
      </c>
      <c r="P34" s="145">
        <f>[1]comserv!$B$33</f>
        <v>0</v>
      </c>
      <c r="Q34" s="145">
        <f>[1]CapOut!$B$33</f>
        <v>158129.00999999998</v>
      </c>
      <c r="R34" s="109">
        <f>[1]food!$B$33</f>
        <v>1609433.0799999998</v>
      </c>
      <c r="S34" s="145">
        <f>[1]const!$B$33</f>
        <v>3459381.69</v>
      </c>
      <c r="T34" s="145">
        <f>[1]debt!$J$33</f>
        <v>404904</v>
      </c>
      <c r="U34" s="145">
        <f>[1]debt!$E$33</f>
        <v>864478</v>
      </c>
      <c r="V34" s="145">
        <f>[1]debt!$C$33</f>
        <v>0</v>
      </c>
      <c r="W34" s="145"/>
      <c r="X34" s="23">
        <f>Y34/'Tbl11'!C33</f>
        <v>458.04389655108724</v>
      </c>
      <c r="Y34" s="229">
        <f>AA34+AB34-AC34</f>
        <v>1272066.72</v>
      </c>
      <c r="Z34" s="46" t="s">
        <v>22</v>
      </c>
      <c r="AA34" s="90">
        <f t="shared" si="5"/>
        <v>1269382</v>
      </c>
      <c r="AB34" s="115">
        <v>158129.00999999998</v>
      </c>
      <c r="AC34" s="117">
        <v>155444.28999999998</v>
      </c>
    </row>
    <row r="35" spans="1:29">
      <c r="A35" s="109"/>
      <c r="B35" s="149"/>
      <c r="C35" s="149"/>
      <c r="D35" s="109"/>
      <c r="E35" s="109"/>
      <c r="F35" s="109"/>
      <c r="G35" s="109"/>
      <c r="H35" s="109"/>
      <c r="I35" s="109"/>
      <c r="J35" s="109"/>
      <c r="K35" s="109"/>
      <c r="L35" s="145"/>
      <c r="M35" s="109"/>
      <c r="N35" s="145"/>
      <c r="O35" s="145"/>
      <c r="P35" s="145"/>
      <c r="Q35" s="145"/>
      <c r="R35" s="109"/>
      <c r="S35" s="145"/>
      <c r="T35" s="145"/>
      <c r="U35" s="145"/>
      <c r="V35" s="145"/>
      <c r="W35" s="145"/>
      <c r="Y35" s="167"/>
      <c r="Z35"/>
      <c r="AA35" s="90"/>
      <c r="AB35" s="115"/>
      <c r="AC35" s="117"/>
    </row>
    <row r="36" spans="1:29">
      <c r="A36" s="109" t="s">
        <v>71</v>
      </c>
      <c r="B36" s="149">
        <f>+C36+R36+S36+T36+V36</f>
        <v>56108275.590000004</v>
      </c>
      <c r="C36" s="149">
        <f>SUM(D36:Q36)</f>
        <v>51113745.050000004</v>
      </c>
      <c r="D36" s="109">
        <f>[1]Admin!$B$35</f>
        <v>1086139.1000000001</v>
      </c>
      <c r="E36" s="109">
        <f>[1]MidLev!$B$34</f>
        <v>3828659.73</v>
      </c>
      <c r="F36" s="109">
        <f>[1]Inst!$B$36</f>
        <v>20859596.84</v>
      </c>
      <c r="G36" s="109">
        <f>'[1]sp ed'!$B$35</f>
        <v>4290098.9000000004</v>
      </c>
      <c r="H36" s="109">
        <f>[1]ppshs!$B$36</f>
        <v>198439.75</v>
      </c>
      <c r="I36" s="109">
        <f>[1]ppshs!$K$36</f>
        <v>0</v>
      </c>
      <c r="J36" s="109">
        <f>[1]trans!$B$35</f>
        <v>2622465.4000000004</v>
      </c>
      <c r="K36" s="109">
        <f>[1]opmp!$B$35</f>
        <v>3359488.09</v>
      </c>
      <c r="L36" s="145"/>
      <c r="M36" s="109" t="s">
        <v>71</v>
      </c>
      <c r="N36" s="145">
        <f>[1]opmp!$L$35</f>
        <v>1087115.1499999999</v>
      </c>
      <c r="O36" s="145">
        <f>[1]fixchg!$B$36</f>
        <v>13590206.300000001</v>
      </c>
      <c r="P36" s="145">
        <f>[1]comserv!$B$35</f>
        <v>191535.79000000004</v>
      </c>
      <c r="Q36" s="145">
        <f>[1]CapOut!$B$35</f>
        <v>0</v>
      </c>
      <c r="R36" s="109">
        <f>[1]food!$B$35</f>
        <v>1810032.74</v>
      </c>
      <c r="S36" s="145">
        <f>[1]const!$B$35</f>
        <v>1954037.8</v>
      </c>
      <c r="T36" s="145">
        <f>[1]debt!$J$35</f>
        <v>1230460</v>
      </c>
      <c r="U36" s="145">
        <f>[1]debt!$E$35</f>
        <v>2105541</v>
      </c>
      <c r="V36" s="145">
        <f>[1]debt!$C$34</f>
        <v>0</v>
      </c>
      <c r="W36" s="145"/>
      <c r="X36" s="23">
        <f>Y36/'Tbl11'!C35</f>
        <v>757.69987280821294</v>
      </c>
      <c r="Y36" s="229">
        <f>AA36+AB36-AC36</f>
        <v>3336001</v>
      </c>
      <c r="Z36" s="46" t="s">
        <v>23</v>
      </c>
      <c r="AA36" s="90">
        <f t="shared" ref="AA36:AA39" si="6">SUM(T36,U36,V36,)</f>
        <v>3336001</v>
      </c>
      <c r="AB36" s="115">
        <v>0</v>
      </c>
      <c r="AC36" s="117">
        <v>0</v>
      </c>
    </row>
    <row r="37" spans="1:29">
      <c r="A37" s="109" t="s">
        <v>72</v>
      </c>
      <c r="B37" s="160">
        <f>+C37+R37+S37+T37+V37</f>
        <v>296788051.43000007</v>
      </c>
      <c r="C37" s="149">
        <f>SUM(D37:Q37)</f>
        <v>277014514.17000002</v>
      </c>
      <c r="D37" s="109">
        <f>[1]Admin!$B$36</f>
        <v>6543068.7400000002</v>
      </c>
      <c r="E37" s="109">
        <f>[1]MidLev!$B$35</f>
        <v>18838757.230000004</v>
      </c>
      <c r="F37" s="109">
        <f>[1]Inst!$B$37</f>
        <v>111529087.18000001</v>
      </c>
      <c r="G37" s="109">
        <f>'[1]sp ed'!$B$36</f>
        <v>24535943.150000002</v>
      </c>
      <c r="H37" s="109">
        <f>[1]ppshs!$B$37</f>
        <v>1589966.73</v>
      </c>
      <c r="I37" s="109">
        <f>[1]ppshs!$K$37</f>
        <v>765512.96000000008</v>
      </c>
      <c r="J37" s="109">
        <f>[1]trans!$B$36</f>
        <v>11955978.209999997</v>
      </c>
      <c r="K37" s="109">
        <f>[1]opmp!$B$36</f>
        <v>19358865.839999996</v>
      </c>
      <c r="L37" s="145"/>
      <c r="M37" s="109" t="s">
        <v>72</v>
      </c>
      <c r="N37" s="145">
        <f>[1]opmp!$L$36</f>
        <v>12099426.16</v>
      </c>
      <c r="O37" s="145">
        <f>[1]fixchg!$B$37</f>
        <v>69076395.150000006</v>
      </c>
      <c r="P37" s="145">
        <f>[1]comserv!$B$36</f>
        <v>31433.31</v>
      </c>
      <c r="Q37" s="145">
        <f>[1]CapOut!$B$36</f>
        <v>690079.51</v>
      </c>
      <c r="R37" s="109">
        <f>[1]food!$B$36</f>
        <v>10874085.35</v>
      </c>
      <c r="S37" s="145">
        <f>[1]const!$B$36</f>
        <v>7027019.9100000001</v>
      </c>
      <c r="T37" s="145">
        <f>[1]debt!$J$36</f>
        <v>1872432</v>
      </c>
      <c r="U37" s="145">
        <f>[1]debt!$E$36</f>
        <v>4306173</v>
      </c>
      <c r="V37" s="145">
        <f>[1]debt!$C$35</f>
        <v>0</v>
      </c>
      <c r="W37" s="145"/>
      <c r="X37" s="23">
        <f>Y37/'Tbl11'!C36</f>
        <v>305.92448750037056</v>
      </c>
      <c r="Y37" s="229">
        <f>AA37+AB37-AC37</f>
        <v>6739859.5099999998</v>
      </c>
      <c r="Z37" s="46" t="s">
        <v>1</v>
      </c>
      <c r="AA37" s="90">
        <f t="shared" si="6"/>
        <v>6178605</v>
      </c>
      <c r="AB37" s="115">
        <v>690079.51</v>
      </c>
      <c r="AC37" s="117">
        <v>128825</v>
      </c>
    </row>
    <row r="38" spans="1:29">
      <c r="A38" s="109" t="s">
        <v>73</v>
      </c>
      <c r="B38" s="149">
        <f>+C38+R38+S38+T38+V38</f>
        <v>194545630.28</v>
      </c>
      <c r="C38" s="149">
        <f>SUM(D38:Q38)</f>
        <v>180296309.74000001</v>
      </c>
      <c r="D38" s="109">
        <f>[1]Admin!$B$37</f>
        <v>4287245.32</v>
      </c>
      <c r="E38" s="109">
        <f>[1]MidLev!$B$36</f>
        <v>11265812.530000001</v>
      </c>
      <c r="F38" s="109">
        <f>[1]Inst!$B$38</f>
        <v>71858816.260000005</v>
      </c>
      <c r="G38" s="109">
        <f>'[1]sp ed'!$B$37</f>
        <v>17267476.379999995</v>
      </c>
      <c r="H38" s="109">
        <f>[1]ppshs!$B$38</f>
        <v>2057028.5799999998</v>
      </c>
      <c r="I38" s="109">
        <f>[1]ppshs!$K$38</f>
        <v>1361720.67</v>
      </c>
      <c r="J38" s="109">
        <f>[1]trans!$B$37</f>
        <v>8190703.1500000004</v>
      </c>
      <c r="K38" s="109">
        <f>[1]opmp!$B$37</f>
        <v>10029855.34</v>
      </c>
      <c r="L38" s="145"/>
      <c r="M38" s="109" t="s">
        <v>73</v>
      </c>
      <c r="N38" s="145">
        <f>[1]opmp!$L$37</f>
        <v>2891258.1200000006</v>
      </c>
      <c r="O38" s="145">
        <f>[1]fixchg!$B$38</f>
        <v>46255778.740000002</v>
      </c>
      <c r="P38" s="145">
        <f>[1]comserv!$B$37</f>
        <v>188200.17</v>
      </c>
      <c r="Q38" s="145">
        <f>[1]CapOut!$B$37</f>
        <v>4642414.4800000004</v>
      </c>
      <c r="R38" s="109">
        <f>[1]food!$B$37</f>
        <v>6746785.5700000003</v>
      </c>
      <c r="S38" s="145">
        <f>[1]const!$B$37</f>
        <v>4243971.97</v>
      </c>
      <c r="T38" s="145">
        <f>[1]debt!$J$37</f>
        <v>3258563</v>
      </c>
      <c r="U38" s="145">
        <f>[1]debt!$E$37</f>
        <v>7563956</v>
      </c>
      <c r="V38" s="145">
        <f>[1]debt!$C$36</f>
        <v>0</v>
      </c>
      <c r="W38" s="145"/>
      <c r="X38" s="23">
        <f>Y38/'Tbl11'!C37</f>
        <v>914.35464661500828</v>
      </c>
      <c r="Y38" s="229">
        <f>AA38+AB38-AC38</f>
        <v>12974185.890000001</v>
      </c>
      <c r="Z38" s="46" t="s">
        <v>4</v>
      </c>
      <c r="AA38" s="90">
        <f t="shared" si="6"/>
        <v>10822519</v>
      </c>
      <c r="AB38" s="115">
        <v>4642414.4800000004</v>
      </c>
      <c r="AC38" s="117">
        <v>2490747.59</v>
      </c>
    </row>
    <row r="39" spans="1:29">
      <c r="A39" s="161" t="s">
        <v>74</v>
      </c>
      <c r="B39" s="162">
        <f>+C39+R39+S39+T39+V39</f>
        <v>115159158.40000002</v>
      </c>
      <c r="C39" s="162">
        <f>SUM(D39:Q39)</f>
        <v>105924461.37000002</v>
      </c>
      <c r="D39" s="161">
        <f>[1]Admin!$B$38</f>
        <v>1474382.99</v>
      </c>
      <c r="E39" s="161">
        <f>[1]MidLev!$B$37</f>
        <v>6645853.4699999997</v>
      </c>
      <c r="F39" s="161">
        <f>[1]Inst!$B$39</f>
        <v>45907783.260000005</v>
      </c>
      <c r="G39" s="161">
        <f>'[1]sp ed'!$B$38</f>
        <v>10572743.33</v>
      </c>
      <c r="H39" s="161">
        <f>[1]ppshs!$B$39</f>
        <v>305307.76999999996</v>
      </c>
      <c r="I39" s="161">
        <f>[1]ppshs!$K$39</f>
        <v>837770.91</v>
      </c>
      <c r="J39" s="161">
        <f>[1]trans!$B$38</f>
        <v>6033080.4199999999</v>
      </c>
      <c r="K39" s="109">
        <f>[1]opmp!$B$38</f>
        <v>7102381.3399999999</v>
      </c>
      <c r="L39" s="161"/>
      <c r="M39" s="161" t="s">
        <v>74</v>
      </c>
      <c r="N39" s="161">
        <f>[1]opmp!$L$38</f>
        <v>982493.62</v>
      </c>
      <c r="O39" s="161">
        <f>[1]fixchg!$B$39</f>
        <v>25836501.650000002</v>
      </c>
      <c r="P39" s="161">
        <f>[1]comserv!$B$38</f>
        <v>21190.46</v>
      </c>
      <c r="Q39" s="161">
        <f>[1]CapOut!$B$38</f>
        <v>204972.15</v>
      </c>
      <c r="R39" s="161">
        <f>[1]food!$B$38</f>
        <v>2569284.61</v>
      </c>
      <c r="S39" s="161">
        <f>[1]const!$B$38</f>
        <v>3780807.42</v>
      </c>
      <c r="T39" s="161">
        <f>[1]debt!$J$38</f>
        <v>2884605</v>
      </c>
      <c r="U39" s="161">
        <f>[1]debt!$E$38</f>
        <v>6286187</v>
      </c>
      <c r="V39" s="161">
        <f>[1]debt!$C$37</f>
        <v>0</v>
      </c>
      <c r="W39" s="109"/>
      <c r="X39" s="23">
        <f>Y39/'Tbl11'!C38</f>
        <v>1447.6248174167854</v>
      </c>
      <c r="Y39" s="229">
        <f>AA39+AB39-AC39</f>
        <v>9327337.3399999999</v>
      </c>
      <c r="Z39" s="46" t="s">
        <v>5</v>
      </c>
      <c r="AA39" s="235">
        <f t="shared" si="6"/>
        <v>9170792</v>
      </c>
      <c r="AB39" s="91">
        <v>204972.15</v>
      </c>
      <c r="AC39" s="118">
        <v>48426.81</v>
      </c>
    </row>
    <row r="40" spans="1:29">
      <c r="A40" s="90"/>
      <c r="B40" s="149"/>
      <c r="C40" s="14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23"/>
      <c r="Y40" s="165"/>
      <c r="Z40" s="166"/>
      <c r="AA40" s="115"/>
      <c r="AB40" s="115"/>
      <c r="AC40" s="117"/>
    </row>
    <row r="41" spans="1:29">
      <c r="A41" s="145" t="s">
        <v>129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9">
      <c r="A42" s="205" t="s">
        <v>196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9">
      <c r="A43" s="52"/>
      <c r="B43" s="53"/>
      <c r="C43" s="53"/>
      <c r="D43" s="137"/>
      <c r="E43" s="137"/>
      <c r="F43" s="137"/>
      <c r="G43" s="137"/>
      <c r="H43" s="137"/>
      <c r="I43" s="137"/>
      <c r="J43" s="137"/>
      <c r="K43" s="137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9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M44" s="115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9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M45" s="115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9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M46" s="115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9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M47" s="14"/>
    </row>
    <row r="48" spans="1:2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  <row r="81" spans="1:1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</row>
  </sheetData>
  <sheetProtection password="CAF5" sheet="1" objects="1" scenarios="1"/>
  <mergeCells count="10">
    <mergeCell ref="AB8:AC8"/>
    <mergeCell ref="D6:K6"/>
    <mergeCell ref="N6:Q6"/>
    <mergeCell ref="A1:K1"/>
    <mergeCell ref="M1:V1"/>
    <mergeCell ref="A3:K3"/>
    <mergeCell ref="M3:V3"/>
    <mergeCell ref="R5:R9"/>
    <mergeCell ref="S5:S9"/>
    <mergeCell ref="T5:V8"/>
  </mergeCells>
  <phoneticPr fontId="0" type="noConversion"/>
  <pageMargins left="0.23" right="0.53" top="0.69" bottom="0.66" header="0.44" footer="0.43"/>
  <pageSetup scale="85" orientation="landscape" verticalDpi="300" r:id="rId1"/>
  <headerFooter alignWithMargins="0">
    <oddHeader xml:space="preserve">&amp;LWorksheet supporting the calculation in Table 8 
</oddHeader>
    <oddFooter>&amp;L&amp;"Arial,Italic"MSDE-LFRO   12 / 2014&amp;R&amp;"Arial,Italic"Selected Financial Data - Part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P40"/>
  <sheetViews>
    <sheetView workbookViewId="0">
      <selection sqref="A1:H1"/>
    </sheetView>
  </sheetViews>
  <sheetFormatPr defaultRowHeight="12.75"/>
  <cols>
    <col min="1" max="1" width="12.140625" style="104" customWidth="1"/>
    <col min="2" max="2" width="16.7109375" style="104" bestFit="1" customWidth="1"/>
    <col min="3" max="4" width="16.140625" style="104" bestFit="1" customWidth="1"/>
    <col min="5" max="5" width="17.28515625" style="104" bestFit="1" customWidth="1"/>
    <col min="6" max="7" width="16.140625" style="104" bestFit="1" customWidth="1"/>
    <col min="8" max="8" width="17.28515625" style="104" bestFit="1" customWidth="1"/>
    <col min="9" max="9" width="15" style="104" bestFit="1" customWidth="1"/>
    <col min="10" max="10" width="16.140625" style="104" bestFit="1" customWidth="1"/>
    <col min="11" max="11" width="15" style="104" bestFit="1" customWidth="1"/>
    <col min="12" max="12" width="17.140625" style="104" customWidth="1"/>
    <col min="13" max="13" width="16.140625" style="104" customWidth="1"/>
    <col min="14" max="14" width="19.7109375" style="104" customWidth="1"/>
    <col min="15" max="15" width="17.42578125" style="104" customWidth="1"/>
    <col min="16" max="17" width="12.85546875" style="104" bestFit="1" customWidth="1"/>
    <col min="18" max="20" width="9.140625" style="104"/>
    <col min="21" max="21" width="15" style="104" bestFit="1" customWidth="1"/>
    <col min="22" max="16384" width="9.140625" style="104"/>
  </cols>
  <sheetData>
    <row r="1" spans="1:16" s="198" customFormat="1">
      <c r="A1" s="272" t="s">
        <v>177</v>
      </c>
      <c r="B1" s="272"/>
      <c r="C1" s="272"/>
      <c r="D1" s="272"/>
      <c r="E1" s="272"/>
      <c r="F1" s="272"/>
      <c r="G1" s="272"/>
      <c r="H1" s="272"/>
      <c r="I1" s="272" t="s">
        <v>177</v>
      </c>
      <c r="J1" s="272"/>
      <c r="K1" s="272"/>
      <c r="L1" s="272"/>
      <c r="M1" s="272"/>
      <c r="N1" s="272"/>
      <c r="O1" s="195"/>
      <c r="P1" s="195"/>
    </row>
    <row r="2" spans="1:16" s="198" customFormat="1">
      <c r="A2" s="196"/>
      <c r="C2" s="197"/>
      <c r="D2" s="197"/>
      <c r="E2" s="197"/>
      <c r="F2" s="197"/>
      <c r="G2" s="197"/>
      <c r="H2" s="197"/>
      <c r="J2" s="196"/>
      <c r="K2" s="197"/>
      <c r="L2" s="197"/>
      <c r="M2" s="197"/>
      <c r="N2" s="197"/>
      <c r="O2" s="197"/>
      <c r="P2" s="197"/>
    </row>
    <row r="3" spans="1:16" s="199" customFormat="1">
      <c r="A3" s="272" t="s">
        <v>210</v>
      </c>
      <c r="B3" s="272"/>
      <c r="C3" s="272"/>
      <c r="D3" s="272"/>
      <c r="E3" s="272"/>
      <c r="F3" s="272"/>
      <c r="G3" s="272"/>
      <c r="H3" s="272"/>
      <c r="I3" s="272" t="s">
        <v>194</v>
      </c>
      <c r="J3" s="272"/>
      <c r="K3" s="272"/>
      <c r="L3" s="272"/>
      <c r="M3" s="272"/>
      <c r="N3" s="272"/>
      <c r="O3" s="195"/>
      <c r="P3" s="195"/>
    </row>
    <row r="5" spans="1:16" ht="13.5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6" ht="15" customHeight="1" thickTop="1">
      <c r="E6" s="273" t="s">
        <v>110</v>
      </c>
      <c r="F6" s="273"/>
      <c r="G6" s="273"/>
    </row>
    <row r="7" spans="1:16">
      <c r="A7" s="3" t="s">
        <v>112</v>
      </c>
      <c r="C7" s="102"/>
      <c r="D7" s="183" t="s">
        <v>26</v>
      </c>
      <c r="E7" s="102"/>
      <c r="F7" s="184" t="s">
        <v>30</v>
      </c>
      <c r="G7" s="183" t="s">
        <v>32</v>
      </c>
      <c r="H7" s="102"/>
      <c r="I7" s="183" t="s">
        <v>36</v>
      </c>
      <c r="J7" s="102"/>
      <c r="K7" s="183" t="s">
        <v>36</v>
      </c>
      <c r="L7" s="102"/>
      <c r="M7" s="102" t="s">
        <v>45</v>
      </c>
      <c r="N7" s="102"/>
    </row>
    <row r="8" spans="1:16">
      <c r="A8" t="s">
        <v>35</v>
      </c>
      <c r="B8" s="103" t="s">
        <v>77</v>
      </c>
      <c r="C8" s="183" t="s">
        <v>24</v>
      </c>
      <c r="D8" s="183" t="s">
        <v>24</v>
      </c>
      <c r="E8" s="183" t="s">
        <v>29</v>
      </c>
      <c r="F8" s="183" t="s">
        <v>27</v>
      </c>
      <c r="G8" s="183" t="s">
        <v>27</v>
      </c>
      <c r="H8" s="183" t="s">
        <v>34</v>
      </c>
      <c r="I8" s="183" t="s">
        <v>38</v>
      </c>
      <c r="J8" s="183" t="s">
        <v>40</v>
      </c>
      <c r="K8" s="183" t="s">
        <v>41</v>
      </c>
      <c r="L8" s="183" t="s">
        <v>111</v>
      </c>
      <c r="M8" s="102" t="s">
        <v>46</v>
      </c>
      <c r="N8" s="102" t="s">
        <v>47</v>
      </c>
    </row>
    <row r="9" spans="1:16">
      <c r="A9" s="8" t="s">
        <v>113</v>
      </c>
      <c r="B9" s="106" t="s">
        <v>114</v>
      </c>
      <c r="C9" s="182" t="s">
        <v>25</v>
      </c>
      <c r="D9" s="182" t="s">
        <v>25</v>
      </c>
      <c r="E9" s="182" t="s">
        <v>28</v>
      </c>
      <c r="F9" s="182" t="s">
        <v>31</v>
      </c>
      <c r="G9" s="182" t="s">
        <v>33</v>
      </c>
      <c r="H9" s="182" t="s">
        <v>35</v>
      </c>
      <c r="I9" s="182" t="s">
        <v>39</v>
      </c>
      <c r="J9" s="182" t="s">
        <v>39</v>
      </c>
      <c r="K9" s="182" t="s">
        <v>42</v>
      </c>
      <c r="L9" s="182" t="s">
        <v>44</v>
      </c>
      <c r="M9" s="143" t="s">
        <v>44</v>
      </c>
      <c r="N9" s="143" t="s">
        <v>48</v>
      </c>
    </row>
    <row r="10" spans="1:16" s="108" customFormat="1">
      <c r="A10" s="107" t="s">
        <v>76</v>
      </c>
      <c r="B10" s="108">
        <f>SUM(C10:N10)</f>
        <v>604364024.92000008</v>
      </c>
      <c r="C10" s="111">
        <f t="shared" ref="C10:K10" si="0">SUM(C12:C39)</f>
        <v>20197193.059999995</v>
      </c>
      <c r="D10" s="111">
        <f t="shared" si="0"/>
        <v>28545685.840000004</v>
      </c>
      <c r="E10" s="111">
        <f t="shared" si="0"/>
        <v>155299185.96000004</v>
      </c>
      <c r="F10" s="111">
        <f t="shared" si="0"/>
        <v>23547741.590000007</v>
      </c>
      <c r="G10" s="111">
        <f t="shared" si="0"/>
        <v>48224834.870000012</v>
      </c>
      <c r="H10" s="111">
        <f t="shared" si="0"/>
        <v>180872185.95000002</v>
      </c>
      <c r="I10" s="111">
        <f t="shared" si="0"/>
        <v>3330486.14</v>
      </c>
      <c r="J10" s="111">
        <f t="shared" si="0"/>
        <v>1554831.3200000003</v>
      </c>
      <c r="K10" s="111">
        <f t="shared" si="0"/>
        <v>9710860.3699999973</v>
      </c>
      <c r="L10" s="111">
        <f>SUM(L12:L39)</f>
        <v>4187416.28</v>
      </c>
      <c r="M10" s="111">
        <f>SUM(M12:M39)</f>
        <v>85.8</v>
      </c>
      <c r="N10" s="111">
        <f>SUM(N12:N39)</f>
        <v>128893517.73999998</v>
      </c>
    </row>
    <row r="11" spans="1:16">
      <c r="A11" s="3"/>
      <c r="B11" s="108"/>
    </row>
    <row r="12" spans="1:16">
      <c r="A12" s="3" t="s">
        <v>52</v>
      </c>
      <c r="B12" s="104">
        <f t="shared" ref="B12:B16" si="1">SUM(C12:N12)</f>
        <v>9300978.4299999997</v>
      </c>
      <c r="C12" s="185">
        <v>22974.25</v>
      </c>
      <c r="D12" s="185">
        <v>292754.01</v>
      </c>
      <c r="E12" s="186">
        <v>2659285.25</v>
      </c>
      <c r="F12" s="185">
        <v>151038.85999999999</v>
      </c>
      <c r="G12" s="188">
        <v>308114.81</v>
      </c>
      <c r="H12" s="188">
        <v>3267153.6599999997</v>
      </c>
      <c r="I12" s="185">
        <v>0</v>
      </c>
      <c r="J12" s="200">
        <v>50852.119999999995</v>
      </c>
      <c r="K12" s="185">
        <v>71481.36</v>
      </c>
      <c r="L12" s="185">
        <v>0</v>
      </c>
      <c r="M12" s="185">
        <v>0</v>
      </c>
      <c r="N12" s="185">
        <v>2477324.11</v>
      </c>
    </row>
    <row r="13" spans="1:16">
      <c r="A13" s="3" t="s">
        <v>53</v>
      </c>
      <c r="B13" s="104">
        <f t="shared" si="1"/>
        <v>40229318</v>
      </c>
      <c r="C13" s="185">
        <v>1263894.8999999999</v>
      </c>
      <c r="D13" s="186">
        <v>312955.08999999997</v>
      </c>
      <c r="E13" s="186">
        <v>9490524.5299999993</v>
      </c>
      <c r="F13" s="185">
        <v>2005417.21</v>
      </c>
      <c r="G13" s="188">
        <v>1810594.0200000003</v>
      </c>
      <c r="H13" s="188">
        <v>16178975.670000004</v>
      </c>
      <c r="I13" s="185">
        <v>160593.84</v>
      </c>
      <c r="J13" s="185">
        <v>0</v>
      </c>
      <c r="K13" s="185">
        <v>169999.9</v>
      </c>
      <c r="L13" s="185">
        <v>8520.6</v>
      </c>
      <c r="M13" s="185">
        <v>0</v>
      </c>
      <c r="N13" s="185">
        <v>8827842.2400000002</v>
      </c>
    </row>
    <row r="14" spans="1:16">
      <c r="A14" s="3" t="s">
        <v>75</v>
      </c>
      <c r="B14" s="104">
        <f>SUM(C14:N14)</f>
        <v>144209099.96000001</v>
      </c>
      <c r="C14" s="185">
        <v>6344229.5399999991</v>
      </c>
      <c r="D14" s="185">
        <v>16265703.660000002</v>
      </c>
      <c r="E14" s="188">
        <v>38787930.339999996</v>
      </c>
      <c r="F14" s="185">
        <v>7794922.9700000007</v>
      </c>
      <c r="G14" s="188">
        <v>17933103.760000002</v>
      </c>
      <c r="H14" s="188">
        <v>26512328.659999996</v>
      </c>
      <c r="I14" s="185">
        <v>958681.25</v>
      </c>
      <c r="J14" s="200">
        <v>96369.93</v>
      </c>
      <c r="K14" s="185">
        <v>4089574.99</v>
      </c>
      <c r="L14" s="185">
        <v>595048.93999999994</v>
      </c>
      <c r="M14" s="185">
        <v>0</v>
      </c>
      <c r="N14" s="185">
        <v>24831205.919999998</v>
      </c>
    </row>
    <row r="15" spans="1:16">
      <c r="A15" s="3" t="s">
        <v>54</v>
      </c>
      <c r="B15" s="104">
        <f t="shared" si="1"/>
        <v>63533300.449999996</v>
      </c>
      <c r="C15" s="185">
        <v>5380376.4500000002</v>
      </c>
      <c r="D15" s="185">
        <v>304349.88999999996</v>
      </c>
      <c r="E15" s="188">
        <v>12980526.15</v>
      </c>
      <c r="F15" s="185">
        <v>2577498.2599999993</v>
      </c>
      <c r="G15" s="188">
        <v>2580568.2999999998</v>
      </c>
      <c r="H15" s="188">
        <v>21823620.999999996</v>
      </c>
      <c r="I15" s="185">
        <v>656936.95999999996</v>
      </c>
      <c r="J15" s="200">
        <v>353408.43</v>
      </c>
      <c r="K15" s="185">
        <v>832141.54999999993</v>
      </c>
      <c r="L15" s="185">
        <v>149394.97</v>
      </c>
      <c r="M15" s="185">
        <v>0</v>
      </c>
      <c r="N15" s="185">
        <v>15894478.49</v>
      </c>
    </row>
    <row r="16" spans="1:16">
      <c r="A16" s="3" t="s">
        <v>55</v>
      </c>
      <c r="B16" s="104">
        <f t="shared" si="1"/>
        <v>7217736.5299999993</v>
      </c>
      <c r="C16" s="185">
        <v>121274.31000000001</v>
      </c>
      <c r="D16" s="185">
        <v>374764.57</v>
      </c>
      <c r="E16" s="188">
        <v>1587148.48</v>
      </c>
      <c r="F16" s="185">
        <v>273511.77</v>
      </c>
      <c r="G16" s="188">
        <v>269197.61</v>
      </c>
      <c r="H16" s="188">
        <v>2762716.6100000003</v>
      </c>
      <c r="I16" s="185">
        <v>0</v>
      </c>
      <c r="J16" s="200">
        <v>158925</v>
      </c>
      <c r="K16" s="185">
        <v>56859.31</v>
      </c>
      <c r="L16" s="185">
        <v>0</v>
      </c>
      <c r="M16" s="185">
        <v>0</v>
      </c>
      <c r="N16" s="185">
        <v>1613338.87</v>
      </c>
    </row>
    <row r="17" spans="1:14">
      <c r="A17" s="3"/>
      <c r="C17" s="185"/>
      <c r="D17" s="185"/>
      <c r="E17" s="188"/>
      <c r="F17" s="185"/>
      <c r="G17" s="188"/>
      <c r="H17" s="188"/>
      <c r="I17" s="185"/>
      <c r="J17" s="200"/>
      <c r="K17" s="185"/>
      <c r="L17" s="185"/>
      <c r="M17" s="192"/>
      <c r="N17" s="185"/>
    </row>
    <row r="18" spans="1:14">
      <c r="A18" s="3" t="s">
        <v>56</v>
      </c>
      <c r="B18" s="104">
        <f>SUM(C18:N18)</f>
        <v>4959284.0299999993</v>
      </c>
      <c r="C18" s="185">
        <v>109403.92</v>
      </c>
      <c r="D18" s="185">
        <v>119127.75000000001</v>
      </c>
      <c r="E18" s="188">
        <v>1337255.3599999999</v>
      </c>
      <c r="F18" s="185">
        <v>113947.47</v>
      </c>
      <c r="G18" s="188">
        <v>514023.28999999992</v>
      </c>
      <c r="H18" s="188">
        <v>1259093.92</v>
      </c>
      <c r="I18" s="185">
        <v>112649.02</v>
      </c>
      <c r="J18" s="185">
        <v>0</v>
      </c>
      <c r="K18" s="185">
        <v>76170.850000000006</v>
      </c>
      <c r="L18" s="185">
        <v>605527.49</v>
      </c>
      <c r="M18" s="185">
        <v>0</v>
      </c>
      <c r="N18" s="185">
        <v>712084.96000000008</v>
      </c>
    </row>
    <row r="19" spans="1:14">
      <c r="A19" s="3" t="s">
        <v>57</v>
      </c>
      <c r="B19" s="104">
        <f>SUM(C19:N19)</f>
        <v>16863682.340000004</v>
      </c>
      <c r="C19" s="185">
        <v>255182.04</v>
      </c>
      <c r="D19" s="185">
        <v>183041.63999999998</v>
      </c>
      <c r="E19" s="188">
        <v>1787592.93</v>
      </c>
      <c r="F19" s="185">
        <v>338877.04000000004</v>
      </c>
      <c r="G19" s="188">
        <v>187666.5</v>
      </c>
      <c r="H19" s="188">
        <v>6317170.1599999983</v>
      </c>
      <c r="I19" s="185">
        <v>0</v>
      </c>
      <c r="J19" s="200">
        <v>4899.72</v>
      </c>
      <c r="K19" s="185">
        <v>19285.98</v>
      </c>
      <c r="L19" s="185">
        <v>182149.96</v>
      </c>
      <c r="M19" s="185">
        <v>0</v>
      </c>
      <c r="N19" s="185">
        <v>7587816.370000001</v>
      </c>
    </row>
    <row r="20" spans="1:14">
      <c r="A20" s="3" t="s">
        <v>58</v>
      </c>
      <c r="B20" s="104">
        <f>SUM(C20:N20)</f>
        <v>10170124.199999999</v>
      </c>
      <c r="C20" s="185">
        <v>281569.13000000006</v>
      </c>
      <c r="D20" s="185">
        <v>192726.08000000002</v>
      </c>
      <c r="E20" s="188">
        <v>2087714.75</v>
      </c>
      <c r="F20" s="185">
        <v>420604.32000000007</v>
      </c>
      <c r="G20" s="188">
        <v>317307.26</v>
      </c>
      <c r="H20" s="188">
        <v>4222998.6400000006</v>
      </c>
      <c r="I20" s="185">
        <v>0</v>
      </c>
      <c r="J20" s="200">
        <v>6995.63</v>
      </c>
      <c r="K20" s="185">
        <v>86516.34</v>
      </c>
      <c r="L20" s="185">
        <v>1968.71</v>
      </c>
      <c r="M20" s="185">
        <v>0</v>
      </c>
      <c r="N20" s="185">
        <v>2551723.34</v>
      </c>
    </row>
    <row r="21" spans="1:14">
      <c r="A21" s="3" t="s">
        <v>59</v>
      </c>
      <c r="B21" s="104">
        <f>SUM(C21:N21)</f>
        <v>17148456.66</v>
      </c>
      <c r="C21" s="185">
        <v>318718.66000000003</v>
      </c>
      <c r="D21" s="185">
        <v>1310247.93</v>
      </c>
      <c r="E21" s="188">
        <v>6582616.6200000001</v>
      </c>
      <c r="F21" s="185">
        <v>304187.36000000004</v>
      </c>
      <c r="G21" s="188">
        <v>269274.84999999998</v>
      </c>
      <c r="H21" s="188">
        <v>4866541.1100000003</v>
      </c>
      <c r="I21" s="185">
        <v>10000</v>
      </c>
      <c r="J21" s="185">
        <v>0</v>
      </c>
      <c r="K21" s="185">
        <v>288132.38</v>
      </c>
      <c r="L21" s="185">
        <v>169190.85</v>
      </c>
      <c r="M21" s="185">
        <v>0</v>
      </c>
      <c r="N21" s="185">
        <v>3029546.8999999994</v>
      </c>
    </row>
    <row r="22" spans="1:14">
      <c r="A22" s="3" t="s">
        <v>60</v>
      </c>
      <c r="B22" s="104">
        <f>SUM(C22:N22)</f>
        <v>3982078.6400000006</v>
      </c>
      <c r="C22" s="185">
        <v>72671.09</v>
      </c>
      <c r="D22" s="185">
        <v>188905.46000000002</v>
      </c>
      <c r="E22" s="188">
        <v>1120749.83</v>
      </c>
      <c r="F22" s="185">
        <v>381448.83</v>
      </c>
      <c r="G22" s="188">
        <v>549066.51</v>
      </c>
      <c r="H22" s="188">
        <v>892990.66999999993</v>
      </c>
      <c r="I22" s="185">
        <v>0</v>
      </c>
      <c r="J22" s="185">
        <v>0</v>
      </c>
      <c r="K22" s="185">
        <v>122704.56</v>
      </c>
      <c r="L22" s="188">
        <v>7741.49</v>
      </c>
      <c r="M22" s="185">
        <v>0</v>
      </c>
      <c r="N22" s="185">
        <v>645800.19999999995</v>
      </c>
    </row>
    <row r="23" spans="1:14">
      <c r="A23" s="3"/>
      <c r="C23" s="185"/>
      <c r="D23" s="185"/>
      <c r="E23" s="188"/>
      <c r="F23" s="185"/>
      <c r="G23" s="188"/>
      <c r="H23" s="188"/>
      <c r="I23" s="185"/>
      <c r="J23" s="200"/>
      <c r="K23" s="185"/>
      <c r="L23" s="185"/>
      <c r="M23" s="185"/>
      <c r="N23" s="185"/>
    </row>
    <row r="24" spans="1:14">
      <c r="A24" s="3" t="s">
        <v>61</v>
      </c>
      <c r="B24" s="104">
        <f>SUM(C24:N24)</f>
        <v>14983838.5</v>
      </c>
      <c r="C24" s="185">
        <v>89307.04</v>
      </c>
      <c r="D24" s="185">
        <v>259389.82</v>
      </c>
      <c r="E24" s="188">
        <v>3457271.0199999996</v>
      </c>
      <c r="F24" s="185">
        <v>451138.61</v>
      </c>
      <c r="G24" s="188">
        <v>316776</v>
      </c>
      <c r="H24" s="188">
        <v>6786922.1100000003</v>
      </c>
      <c r="I24" s="185">
        <v>30561.08</v>
      </c>
      <c r="J24" s="185">
        <v>0</v>
      </c>
      <c r="K24" s="185">
        <v>59496.93</v>
      </c>
      <c r="L24" s="185">
        <v>2825.93</v>
      </c>
      <c r="M24" s="185">
        <v>0</v>
      </c>
      <c r="N24" s="185">
        <v>3530149.9600000004</v>
      </c>
    </row>
    <row r="25" spans="1:14">
      <c r="A25" s="3" t="s">
        <v>62</v>
      </c>
      <c r="B25" s="104">
        <f>SUM(C25:N25)</f>
        <v>3320268.03</v>
      </c>
      <c r="C25" s="185">
        <v>54296.57</v>
      </c>
      <c r="D25" s="185">
        <v>47291.77</v>
      </c>
      <c r="E25" s="188">
        <v>1229174.3500000001</v>
      </c>
      <c r="F25" s="185">
        <v>46537.14</v>
      </c>
      <c r="G25" s="188">
        <v>50708.469999999987</v>
      </c>
      <c r="H25" s="188">
        <v>894147.43999999983</v>
      </c>
      <c r="I25" s="185">
        <v>42980.01</v>
      </c>
      <c r="J25" s="185">
        <v>130365.6</v>
      </c>
      <c r="K25" s="185">
        <v>0</v>
      </c>
      <c r="L25" s="188">
        <v>1380.2</v>
      </c>
      <c r="M25" s="185">
        <v>0</v>
      </c>
      <c r="N25" s="185">
        <v>823386.4800000001</v>
      </c>
    </row>
    <row r="26" spans="1:14">
      <c r="A26" s="3" t="s">
        <v>63</v>
      </c>
      <c r="B26" s="104">
        <f>SUM(C26:N26)</f>
        <v>19177509.84</v>
      </c>
      <c r="C26" s="185">
        <v>482476.61999999988</v>
      </c>
      <c r="D26" s="185">
        <v>568532.72</v>
      </c>
      <c r="E26" s="188">
        <v>3206483.1099999994</v>
      </c>
      <c r="F26" s="185">
        <v>768910.42999999993</v>
      </c>
      <c r="G26" s="188">
        <v>1471131.0699999998</v>
      </c>
      <c r="H26" s="188">
        <v>8445815.5999999996</v>
      </c>
      <c r="I26" s="185">
        <v>0</v>
      </c>
      <c r="J26" s="185">
        <v>0</v>
      </c>
      <c r="K26" s="185">
        <v>23371.31</v>
      </c>
      <c r="L26" s="185">
        <v>0</v>
      </c>
      <c r="M26" s="185">
        <v>0</v>
      </c>
      <c r="N26" s="185">
        <v>4210788.9799999995</v>
      </c>
    </row>
    <row r="27" spans="1:14">
      <c r="A27" s="3" t="s">
        <v>64</v>
      </c>
      <c r="B27" s="104">
        <f>SUM(C27:N27)</f>
        <v>16588789.41</v>
      </c>
      <c r="C27" s="185">
        <v>253825.48999999993</v>
      </c>
      <c r="D27" s="185">
        <v>692870.79</v>
      </c>
      <c r="E27" s="188">
        <v>3257424.31</v>
      </c>
      <c r="F27" s="185">
        <v>163093.13999999996</v>
      </c>
      <c r="G27" s="188">
        <v>824690.00000000012</v>
      </c>
      <c r="H27" s="188">
        <v>8248111.54</v>
      </c>
      <c r="I27" s="185">
        <v>20682</v>
      </c>
      <c r="J27" s="185">
        <v>0</v>
      </c>
      <c r="K27" s="185">
        <v>22835</v>
      </c>
      <c r="L27" s="185">
        <v>0</v>
      </c>
      <c r="M27" s="185">
        <v>0</v>
      </c>
      <c r="N27" s="185">
        <v>3105257.14</v>
      </c>
    </row>
    <row r="28" spans="1:14">
      <c r="A28" s="3" t="s">
        <v>65</v>
      </c>
      <c r="B28" s="104">
        <f>SUM(C28:N28)</f>
        <v>2321921.48</v>
      </c>
      <c r="C28" s="185">
        <v>52539.28</v>
      </c>
      <c r="D28" s="185">
        <v>72174.849999999991</v>
      </c>
      <c r="E28" s="188">
        <v>1109021.5</v>
      </c>
      <c r="F28" s="185">
        <v>113614.41</v>
      </c>
      <c r="G28" s="188">
        <v>18879.14</v>
      </c>
      <c r="H28" s="188">
        <v>567996.78999999992</v>
      </c>
      <c r="I28" s="185">
        <v>0</v>
      </c>
      <c r="J28" s="185">
        <v>0</v>
      </c>
      <c r="K28" s="185">
        <v>92350.34</v>
      </c>
      <c r="L28" s="185">
        <v>0</v>
      </c>
      <c r="M28" s="185">
        <v>0</v>
      </c>
      <c r="N28" s="185">
        <v>295345.17000000004</v>
      </c>
    </row>
    <row r="29" spans="1:14">
      <c r="A29" s="3"/>
      <c r="C29" s="185"/>
      <c r="D29" s="185"/>
      <c r="E29" s="188"/>
      <c r="F29" s="185"/>
      <c r="G29" s="188"/>
      <c r="H29" s="188"/>
      <c r="I29" s="185"/>
      <c r="J29" s="200"/>
      <c r="K29" s="185"/>
      <c r="L29" s="185"/>
      <c r="M29" s="185"/>
      <c r="N29" s="185"/>
    </row>
    <row r="30" spans="1:14">
      <c r="A30" s="109" t="s">
        <v>147</v>
      </c>
      <c r="B30" s="104">
        <f>SUM(C30:N30)</f>
        <v>78215301.960000008</v>
      </c>
      <c r="C30" s="185">
        <v>245205.32</v>
      </c>
      <c r="D30" s="185">
        <v>2213149.7299999995</v>
      </c>
      <c r="E30" s="188">
        <v>20699053.530000001</v>
      </c>
      <c r="F30" s="185">
        <v>961800.21000000008</v>
      </c>
      <c r="G30" s="188">
        <v>1558064.4200000002</v>
      </c>
      <c r="H30" s="188">
        <v>26808460.170000002</v>
      </c>
      <c r="I30" s="185">
        <v>408414.42</v>
      </c>
      <c r="J30" s="185">
        <v>0</v>
      </c>
      <c r="K30" s="185">
        <v>296156.12</v>
      </c>
      <c r="L30" s="185">
        <v>2122848.69</v>
      </c>
      <c r="M30" s="185">
        <v>0</v>
      </c>
      <c r="N30" s="185">
        <v>22902149.349999998</v>
      </c>
    </row>
    <row r="31" spans="1:14">
      <c r="A31" s="3" t="s">
        <v>67</v>
      </c>
      <c r="B31" s="104">
        <f>SUM(C31:N31)</f>
        <v>97758001.560000017</v>
      </c>
      <c r="C31" s="185">
        <v>2751874.63</v>
      </c>
      <c r="D31" s="186">
        <v>3134031.5100000002</v>
      </c>
      <c r="E31" s="188">
        <v>28022803.82</v>
      </c>
      <c r="F31" s="185">
        <v>3722954.17</v>
      </c>
      <c r="G31" s="188">
        <v>16729403.649999999</v>
      </c>
      <c r="H31" s="188">
        <v>24795989.199999999</v>
      </c>
      <c r="I31" s="185">
        <v>662553.37</v>
      </c>
      <c r="J31" s="200">
        <v>662226.34</v>
      </c>
      <c r="K31" s="185">
        <v>2452295.23</v>
      </c>
      <c r="L31" s="185">
        <v>1288.23</v>
      </c>
      <c r="M31" s="185">
        <v>0</v>
      </c>
      <c r="N31" s="185">
        <v>14822581.409999998</v>
      </c>
    </row>
    <row r="32" spans="1:14">
      <c r="A32" s="3" t="s">
        <v>68</v>
      </c>
      <c r="B32" s="104">
        <f>SUM(C32:N32)</f>
        <v>4541929.1999999993</v>
      </c>
      <c r="C32" s="185">
        <v>154434.35999999999</v>
      </c>
      <c r="D32" s="185">
        <v>152928.91</v>
      </c>
      <c r="E32" s="188">
        <v>1130075.43</v>
      </c>
      <c r="F32" s="185">
        <v>183443.66999999998</v>
      </c>
      <c r="G32" s="188">
        <v>173682.85</v>
      </c>
      <c r="H32" s="188">
        <v>1627701.8599999996</v>
      </c>
      <c r="I32" s="185">
        <v>0</v>
      </c>
      <c r="J32" s="200">
        <v>4994.83</v>
      </c>
      <c r="K32" s="185">
        <v>87998.45</v>
      </c>
      <c r="L32" s="185">
        <v>192012.99</v>
      </c>
      <c r="M32" s="185">
        <v>0</v>
      </c>
      <c r="N32" s="185">
        <v>834655.85000000009</v>
      </c>
    </row>
    <row r="33" spans="1:14">
      <c r="A33" s="3" t="s">
        <v>69</v>
      </c>
      <c r="B33" s="104">
        <f>SUM(C33:N33)</f>
        <v>9525985.4699999988</v>
      </c>
      <c r="C33" s="185">
        <v>1234162.1299999999</v>
      </c>
      <c r="D33" s="185">
        <v>125958.48</v>
      </c>
      <c r="E33" s="188">
        <v>2169013.7600000002</v>
      </c>
      <c r="F33" s="185">
        <v>467521.52999999997</v>
      </c>
      <c r="G33" s="188">
        <v>269735.32</v>
      </c>
      <c r="H33" s="188">
        <v>3453668.3799999994</v>
      </c>
      <c r="I33" s="185">
        <v>46470.91</v>
      </c>
      <c r="J33" s="200">
        <v>17925.599999999999</v>
      </c>
      <c r="K33" s="185">
        <v>86612.31</v>
      </c>
      <c r="L33" s="185">
        <v>0</v>
      </c>
      <c r="M33" s="185">
        <v>0</v>
      </c>
      <c r="N33" s="185">
        <v>1654917.0500000003</v>
      </c>
    </row>
    <row r="34" spans="1:14">
      <c r="A34" s="3" t="s">
        <v>70</v>
      </c>
      <c r="B34" s="104">
        <f>SUM(C34:N34)</f>
        <v>4138599.9799999995</v>
      </c>
      <c r="C34" s="185">
        <v>17096.82</v>
      </c>
      <c r="D34" s="185">
        <v>100500.72</v>
      </c>
      <c r="E34" s="188">
        <v>1670596.49</v>
      </c>
      <c r="F34" s="185">
        <v>208770.27999999997</v>
      </c>
      <c r="G34" s="188">
        <v>82810.75</v>
      </c>
      <c r="H34" s="188">
        <v>1047702.8600000001</v>
      </c>
      <c r="I34" s="185">
        <v>15959.88</v>
      </c>
      <c r="J34" s="200">
        <v>10601.53</v>
      </c>
      <c r="K34" s="185">
        <v>42750.94</v>
      </c>
      <c r="L34" s="185">
        <v>32149.940000000002</v>
      </c>
      <c r="M34" s="185">
        <v>85.8</v>
      </c>
      <c r="N34" s="185">
        <v>909573.97000000009</v>
      </c>
    </row>
    <row r="35" spans="1:14">
      <c r="A35" s="3"/>
      <c r="C35" s="185"/>
      <c r="D35" s="185"/>
      <c r="E35" s="188"/>
      <c r="F35" s="185"/>
      <c r="G35" s="188"/>
      <c r="H35" s="188"/>
      <c r="I35" s="185"/>
      <c r="J35" s="200"/>
      <c r="K35" s="185"/>
      <c r="L35" s="185"/>
      <c r="M35" s="185"/>
      <c r="N35" s="185"/>
    </row>
    <row r="36" spans="1:14">
      <c r="A36" s="3" t="s">
        <v>71</v>
      </c>
      <c r="B36" s="104">
        <f>SUM(C36:N36)</f>
        <v>2748005.5199999996</v>
      </c>
      <c r="C36" s="185">
        <v>40787.879999999997</v>
      </c>
      <c r="D36" s="185">
        <v>187727.94</v>
      </c>
      <c r="E36" s="188">
        <v>535496.12</v>
      </c>
      <c r="F36" s="185">
        <v>47667.12999999999</v>
      </c>
      <c r="G36" s="188">
        <v>124150.35</v>
      </c>
      <c r="H36" s="188">
        <v>1153029.3499999999</v>
      </c>
      <c r="I36" s="185">
        <v>0</v>
      </c>
      <c r="J36" s="185">
        <v>0</v>
      </c>
      <c r="K36" s="185">
        <v>2143.6999999999998</v>
      </c>
      <c r="L36" s="185">
        <v>0</v>
      </c>
      <c r="M36" s="185">
        <v>0</v>
      </c>
      <c r="N36" s="185">
        <v>657003.05000000005</v>
      </c>
    </row>
    <row r="37" spans="1:14">
      <c r="A37" s="3" t="s">
        <v>72</v>
      </c>
      <c r="B37" s="104">
        <f>SUM(C37:N37)</f>
        <v>14482835.530000001</v>
      </c>
      <c r="C37" s="185">
        <v>362898.35999999987</v>
      </c>
      <c r="D37" s="185">
        <v>1216808.8599999999</v>
      </c>
      <c r="E37" s="185">
        <v>4014667.24</v>
      </c>
      <c r="F37" s="185">
        <v>589561.9800000001</v>
      </c>
      <c r="G37" s="188">
        <v>431625.22000000009</v>
      </c>
      <c r="H37" s="188">
        <v>4431456.49</v>
      </c>
      <c r="I37" s="185">
        <v>204003.4</v>
      </c>
      <c r="J37" s="200">
        <v>8846.2199999999993</v>
      </c>
      <c r="K37" s="185">
        <v>123020.48</v>
      </c>
      <c r="L37" s="185">
        <v>107523</v>
      </c>
      <c r="M37" s="191">
        <v>0</v>
      </c>
      <c r="N37" s="185">
        <v>2992424.2799999993</v>
      </c>
    </row>
    <row r="38" spans="1:14">
      <c r="A38" s="3" t="s">
        <v>73</v>
      </c>
      <c r="B38" s="104">
        <f>SUM(C38:N38)</f>
        <v>11294053.550000001</v>
      </c>
      <c r="C38" s="185">
        <v>276776.97000000003</v>
      </c>
      <c r="D38" s="185">
        <v>78533.099999999991</v>
      </c>
      <c r="E38" s="188">
        <v>3856266.18</v>
      </c>
      <c r="F38" s="185">
        <v>418331.63</v>
      </c>
      <c r="G38" s="188">
        <v>843357.79</v>
      </c>
      <c r="H38" s="188">
        <v>2831504.59</v>
      </c>
      <c r="I38" s="185">
        <v>0</v>
      </c>
      <c r="J38" s="201">
        <v>3749</v>
      </c>
      <c r="K38" s="190">
        <v>279307.48</v>
      </c>
      <c r="L38" s="190">
        <v>2542.4299999999998</v>
      </c>
      <c r="M38" s="188">
        <v>0</v>
      </c>
      <c r="N38" s="185">
        <v>2703684.3800000004</v>
      </c>
    </row>
    <row r="39" spans="1:14">
      <c r="A39" s="8" t="s">
        <v>74</v>
      </c>
      <c r="B39" s="110">
        <f>SUM(C39:N39)</f>
        <v>7652925.6500000004</v>
      </c>
      <c r="C39" s="187">
        <v>11217.3</v>
      </c>
      <c r="D39" s="187">
        <v>151210.56</v>
      </c>
      <c r="E39" s="189">
        <v>2520494.8600000003</v>
      </c>
      <c r="F39" s="187">
        <v>1042943.1700000002</v>
      </c>
      <c r="G39" s="189">
        <v>590902.92999999993</v>
      </c>
      <c r="H39" s="189">
        <v>1676089.4699999997</v>
      </c>
      <c r="I39" s="187">
        <v>0</v>
      </c>
      <c r="J39" s="202">
        <v>44671.37</v>
      </c>
      <c r="K39" s="187">
        <v>329654.86</v>
      </c>
      <c r="L39" s="187">
        <v>5301.86</v>
      </c>
      <c r="M39" s="189">
        <v>0</v>
      </c>
      <c r="N39" s="187">
        <v>1280439.27</v>
      </c>
    </row>
    <row r="40" spans="1:14">
      <c r="B40" s="210" t="s">
        <v>199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</sheetData>
  <sheetProtection password="CAF5" sheet="1" objects="1" scenarios="1"/>
  <mergeCells count="5">
    <mergeCell ref="A1:H1"/>
    <mergeCell ref="A3:H3"/>
    <mergeCell ref="I3:N3"/>
    <mergeCell ref="I1:N1"/>
    <mergeCell ref="E6:G6"/>
  </mergeCells>
  <phoneticPr fontId="0" type="noConversion"/>
  <printOptions horizontalCentered="1"/>
  <pageMargins left="0.28999999999999998" right="0.25" top="0.52" bottom="0.85" header="0.36" footer="0.33"/>
  <pageSetup fitToWidth="2" fitToHeight="2" orientation="landscape" r:id="rId1"/>
  <headerFooter alignWithMargins="0">
    <oddFooter>&amp;L&amp;"Arial,Italic"MSDE-LFRO    12 / 2014&amp;CPage &amp;P of &amp;N&amp;R&amp;"Arial,Italic"Selected Financial Data - Part 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4"/>
  <sheetViews>
    <sheetView topLeftCell="A5" zoomScaleNormal="100" workbookViewId="0">
      <selection activeCell="C11" sqref="C11"/>
    </sheetView>
  </sheetViews>
  <sheetFormatPr defaultRowHeight="12.75"/>
  <cols>
    <col min="1" max="1" width="14.42578125" customWidth="1"/>
    <col min="2" max="2" width="6.7109375" customWidth="1"/>
    <col min="3" max="3" width="11.140625" customWidth="1"/>
    <col min="4" max="4" width="6.42578125" bestFit="1" customWidth="1"/>
    <col min="5" max="5" width="7.7109375" customWidth="1"/>
    <col min="6" max="6" width="10.140625" bestFit="1" customWidth="1"/>
    <col min="7" max="7" width="7.28515625" customWidth="1"/>
    <col min="8" max="8" width="7.85546875" customWidth="1"/>
    <col min="9" max="9" width="11.42578125" customWidth="1"/>
    <col min="10" max="10" width="6.42578125" bestFit="1" customWidth="1"/>
    <col min="11" max="11" width="12.42578125" customWidth="1"/>
    <col min="12" max="12" width="11.42578125" customWidth="1"/>
    <col min="13" max="13" width="9.28515625" customWidth="1"/>
  </cols>
  <sheetData>
    <row r="1" spans="1:13">
      <c r="A1" s="239" t="s">
        <v>95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239" t="s">
        <v>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>
      <c r="A4" s="240" t="s">
        <v>200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42" t="s">
        <v>90</v>
      </c>
      <c r="D6" s="242"/>
      <c r="E6" s="242"/>
      <c r="F6" s="242"/>
      <c r="G6" s="242"/>
      <c r="I6" s="243" t="s">
        <v>91</v>
      </c>
      <c r="J6" s="243"/>
      <c r="K6" s="243"/>
      <c r="L6" s="243"/>
      <c r="M6" s="243"/>
    </row>
    <row r="7" spans="1:13">
      <c r="A7" s="3"/>
      <c r="B7" s="3"/>
      <c r="C7" s="241" t="s">
        <v>87</v>
      </c>
      <c r="D7" s="241"/>
      <c r="F7" s="241" t="s">
        <v>89</v>
      </c>
      <c r="G7" s="241"/>
      <c r="I7" s="241" t="s">
        <v>87</v>
      </c>
      <c r="J7" s="241"/>
      <c r="L7" s="241" t="s">
        <v>89</v>
      </c>
      <c r="M7" s="241"/>
    </row>
    <row r="8" spans="1:13">
      <c r="A8" s="3" t="s">
        <v>112</v>
      </c>
      <c r="B8" s="3"/>
      <c r="C8" s="241" t="s">
        <v>88</v>
      </c>
      <c r="D8" s="241"/>
      <c r="F8" s="241" t="s">
        <v>88</v>
      </c>
      <c r="G8" s="241"/>
      <c r="I8" s="241" t="s">
        <v>88</v>
      </c>
      <c r="J8" s="241"/>
      <c r="L8" s="241" t="s">
        <v>88</v>
      </c>
      <c r="M8" s="241"/>
    </row>
    <row r="9" spans="1:13">
      <c r="A9" t="s">
        <v>35</v>
      </c>
      <c r="C9" s="243" t="s">
        <v>86</v>
      </c>
      <c r="D9" s="243"/>
      <c r="F9" s="243" t="s">
        <v>86</v>
      </c>
      <c r="G9" s="243"/>
      <c r="I9" s="243" t="s">
        <v>86</v>
      </c>
      <c r="J9" s="243"/>
      <c r="L9" s="243" t="s">
        <v>86</v>
      </c>
      <c r="M9" s="243"/>
    </row>
    <row r="10" spans="1:13" ht="13.5" thickBot="1">
      <c r="A10" s="4" t="s">
        <v>113</v>
      </c>
      <c r="B10" s="4"/>
      <c r="C10" s="7" t="s">
        <v>81</v>
      </c>
      <c r="D10" s="7" t="s">
        <v>82</v>
      </c>
      <c r="E10" s="4"/>
      <c r="F10" s="7" t="s">
        <v>81</v>
      </c>
      <c r="G10" s="7" t="s">
        <v>82</v>
      </c>
      <c r="H10" s="4"/>
      <c r="I10" s="7" t="s">
        <v>81</v>
      </c>
      <c r="J10" s="7" t="s">
        <v>82</v>
      </c>
      <c r="K10" s="4"/>
      <c r="L10" s="7" t="s">
        <v>81</v>
      </c>
      <c r="M10" s="119" t="s">
        <v>82</v>
      </c>
    </row>
    <row r="11" spans="1:13">
      <c r="A11" s="74" t="s">
        <v>76</v>
      </c>
      <c r="B11" s="74"/>
      <c r="C11" s="228">
        <f>+F11+'Tbl1'!G10</f>
        <v>13370.771480584053</v>
      </c>
      <c r="D11" s="65"/>
      <c r="E11" s="65"/>
      <c r="F11" s="65">
        <f>+'Tbl3'!B10</f>
        <v>12409.980326271696</v>
      </c>
      <c r="G11" s="65"/>
      <c r="H11" s="65"/>
      <c r="I11" s="66">
        <f>+C11-'Tbl3'!AC10</f>
        <v>12717.105305304807</v>
      </c>
      <c r="J11" s="65"/>
      <c r="K11" s="65"/>
      <c r="L11" s="66">
        <f>+'Tbl3'!B10-'Tbl3'!AC10</f>
        <v>11756.31415099245</v>
      </c>
      <c r="M11" s="65"/>
    </row>
    <row r="12" spans="1:13">
      <c r="A12" s="3"/>
      <c r="B12" s="3"/>
      <c r="C12" s="12"/>
      <c r="L12" s="22"/>
    </row>
    <row r="13" spans="1:13">
      <c r="A13" s="3" t="s">
        <v>52</v>
      </c>
      <c r="B13" s="3"/>
      <c r="C13" s="11">
        <f>+F13+'Tbl1'!G12</f>
        <v>13315.065835252724</v>
      </c>
      <c r="D13">
        <f>RANK(C13,C$13:C$40)</f>
        <v>8</v>
      </c>
      <c r="F13" s="1">
        <f>+'Tbl3'!B12</f>
        <v>12331.126289656131</v>
      </c>
      <c r="G13">
        <f>RANK(F13,F$13:F$40)</f>
        <v>8</v>
      </c>
      <c r="I13" s="23">
        <f>+C13-'Tbl3'!AC12</f>
        <v>12602.339255083973</v>
      </c>
      <c r="J13">
        <f>RANK(I13,I$13:I$40)</f>
        <v>8</v>
      </c>
      <c r="L13" s="10">
        <f>+'Tbl3'!B12-'Tbl3'!AC12</f>
        <v>11618.399709487379</v>
      </c>
      <c r="M13">
        <f>RANK(L13,L$13:L$40)</f>
        <v>8</v>
      </c>
    </row>
    <row r="14" spans="1:13">
      <c r="A14" s="3" t="s">
        <v>53</v>
      </c>
      <c r="B14" s="3"/>
      <c r="C14" s="11">
        <f>+F14+'Tbl1'!G13</f>
        <v>12522.280597363593</v>
      </c>
      <c r="D14">
        <f t="shared" ref="D14:D40" si="0">RANK(C14,C$13:C$40)</f>
        <v>14</v>
      </c>
      <c r="F14" s="1">
        <f>+'Tbl3'!B13</f>
        <v>11630.273657488782</v>
      </c>
      <c r="G14">
        <f t="shared" ref="G14:G40" si="1">RANK(F14,F$13:F$40)</f>
        <v>14</v>
      </c>
      <c r="I14" s="23">
        <f>+C14-'Tbl3'!AC13</f>
        <v>11884.444386103014</v>
      </c>
      <c r="J14">
        <f t="shared" ref="J14:J40" si="2">RANK(I14,I$13:I$40)</f>
        <v>13</v>
      </c>
      <c r="L14" s="10">
        <f>+'Tbl3'!B13-'Tbl3'!AC13</f>
        <v>10992.437446228203</v>
      </c>
      <c r="M14">
        <f t="shared" ref="M14:M40" si="3">RANK(L14,L$13:L$40)</f>
        <v>13</v>
      </c>
    </row>
    <row r="15" spans="1:13">
      <c r="A15" s="3" t="s">
        <v>75</v>
      </c>
      <c r="B15" s="3"/>
      <c r="C15" s="11">
        <f>+F15+'Tbl1'!G14</f>
        <v>14900.750711694025</v>
      </c>
      <c r="D15">
        <f t="shared" si="0"/>
        <v>2</v>
      </c>
      <c r="F15" s="1">
        <f>+'Tbl3'!B14</f>
        <v>14045.502015951206</v>
      </c>
      <c r="G15">
        <f t="shared" si="1"/>
        <v>2</v>
      </c>
      <c r="I15" s="23">
        <f>+C15-'Tbl3'!AC14</f>
        <v>14364.202262181403</v>
      </c>
      <c r="J15">
        <f t="shared" si="2"/>
        <v>2</v>
      </c>
      <c r="L15" s="10">
        <f>+'Tbl3'!B14-'Tbl3'!AC14</f>
        <v>13508.953566438584</v>
      </c>
      <c r="M15">
        <f t="shared" si="3"/>
        <v>2</v>
      </c>
    </row>
    <row r="16" spans="1:13">
      <c r="A16" s="3" t="s">
        <v>54</v>
      </c>
      <c r="B16" s="3"/>
      <c r="C16" s="11">
        <f>+F16+'Tbl1'!G15</f>
        <v>12752.881520221486</v>
      </c>
      <c r="D16">
        <f t="shared" si="0"/>
        <v>11</v>
      </c>
      <c r="F16" s="1">
        <f>+'Tbl3'!B15</f>
        <v>11861.159286411337</v>
      </c>
      <c r="G16">
        <f t="shared" si="1"/>
        <v>11</v>
      </c>
      <c r="I16" s="23">
        <f>+C16-'Tbl3'!AC15</f>
        <v>12252.784714306383</v>
      </c>
      <c r="J16">
        <f t="shared" si="2"/>
        <v>10</v>
      </c>
      <c r="L16" s="10">
        <f>+'Tbl3'!B15-'Tbl3'!AC15</f>
        <v>11361.062480496234</v>
      </c>
      <c r="M16">
        <f t="shared" si="3"/>
        <v>10</v>
      </c>
    </row>
    <row r="17" spans="1:13">
      <c r="A17" s="3" t="s">
        <v>55</v>
      </c>
      <c r="B17" s="3"/>
      <c r="C17" s="11">
        <f>+F17+'Tbl1'!G16</f>
        <v>13017.767565957767</v>
      </c>
      <c r="D17">
        <f t="shared" si="0"/>
        <v>10</v>
      </c>
      <c r="F17" s="1">
        <f>+'Tbl3'!B16</f>
        <v>12010.171073380756</v>
      </c>
      <c r="G17">
        <f t="shared" si="1"/>
        <v>10</v>
      </c>
      <c r="I17" s="23">
        <f>+C17-'Tbl3'!AC16</f>
        <v>12195.459463199677</v>
      </c>
      <c r="J17">
        <f t="shared" si="2"/>
        <v>11</v>
      </c>
      <c r="L17" s="10">
        <f>+'Tbl3'!B16-'Tbl3'!AC16</f>
        <v>11187.862970622666</v>
      </c>
      <c r="M17">
        <f t="shared" si="3"/>
        <v>11</v>
      </c>
    </row>
    <row r="18" spans="1:13">
      <c r="A18" s="3"/>
      <c r="B18" s="3"/>
      <c r="C18" s="11"/>
      <c r="F18" s="1"/>
      <c r="I18" s="23"/>
      <c r="L18" s="10"/>
    </row>
    <row r="19" spans="1:13">
      <c r="A19" s="3" t="s">
        <v>56</v>
      </c>
      <c r="B19" s="3"/>
      <c r="C19" s="11">
        <f>+F19+'Tbl1'!G18</f>
        <v>11921.423219175513</v>
      </c>
      <c r="D19">
        <f t="shared" si="0"/>
        <v>20</v>
      </c>
      <c r="F19" s="1">
        <f>+'Tbl3'!B18</f>
        <v>11063.395787538917</v>
      </c>
      <c r="G19">
        <f t="shared" si="1"/>
        <v>20</v>
      </c>
      <c r="I19" s="23">
        <f>+C19-'Tbl3'!AC18</f>
        <v>11230.272011328256</v>
      </c>
      <c r="J19">
        <f t="shared" si="2"/>
        <v>20</v>
      </c>
      <c r="L19" s="10">
        <f>+'Tbl3'!B18-'Tbl3'!AC18</f>
        <v>10372.24457969166</v>
      </c>
      <c r="M19">
        <f t="shared" si="3"/>
        <v>20</v>
      </c>
    </row>
    <row r="20" spans="1:13">
      <c r="A20" s="3" t="s">
        <v>57</v>
      </c>
      <c r="B20" s="3"/>
      <c r="C20" s="11">
        <f>+F20+'Tbl1'!G19</f>
        <v>12401.752960251177</v>
      </c>
      <c r="D20">
        <f t="shared" si="0"/>
        <v>16</v>
      </c>
      <c r="F20" s="1">
        <f>+'Tbl3'!B19</f>
        <v>11496.750670960881</v>
      </c>
      <c r="G20">
        <f t="shared" si="1"/>
        <v>16</v>
      </c>
      <c r="I20" s="23">
        <f>+C20-'Tbl3'!AC19</f>
        <v>11612.30668566345</v>
      </c>
      <c r="J20">
        <f t="shared" si="2"/>
        <v>18</v>
      </c>
      <c r="L20" s="10">
        <f>+'Tbl3'!B19-'Tbl3'!AC19</f>
        <v>10707.304396373154</v>
      </c>
      <c r="M20">
        <f t="shared" si="3"/>
        <v>18</v>
      </c>
    </row>
    <row r="21" spans="1:13">
      <c r="A21" s="3" t="s">
        <v>58</v>
      </c>
      <c r="B21" s="3"/>
      <c r="C21" s="11">
        <f>+F21+'Tbl1'!G20</f>
        <v>11803.744238108215</v>
      </c>
      <c r="D21">
        <f t="shared" si="0"/>
        <v>22</v>
      </c>
      <c r="F21" s="1">
        <f>+'Tbl3'!B20</f>
        <v>10878.109608200708</v>
      </c>
      <c r="G21">
        <f t="shared" si="1"/>
        <v>22</v>
      </c>
      <c r="I21" s="23">
        <f>+C21-'Tbl3'!AC20</f>
        <v>11205.460347208744</v>
      </c>
      <c r="J21">
        <f t="shared" si="2"/>
        <v>21</v>
      </c>
      <c r="L21" s="10">
        <f>+'Tbl3'!B20-'Tbl3'!AC20</f>
        <v>10279.825717301237</v>
      </c>
      <c r="M21">
        <f t="shared" si="3"/>
        <v>21</v>
      </c>
    </row>
    <row r="22" spans="1:13">
      <c r="A22" s="3" t="s">
        <v>59</v>
      </c>
      <c r="B22" s="3"/>
      <c r="C22" s="11">
        <f>+F22+'Tbl1'!G21</f>
        <v>12475.140883609343</v>
      </c>
      <c r="D22">
        <f t="shared" si="0"/>
        <v>15</v>
      </c>
      <c r="F22" s="1">
        <f>+'Tbl3'!B21</f>
        <v>11566.224487837279</v>
      </c>
      <c r="G22">
        <f t="shared" si="1"/>
        <v>15</v>
      </c>
      <c r="I22" s="23">
        <f>+C22-'Tbl3'!AC21</f>
        <v>11540.9328137842</v>
      </c>
      <c r="J22">
        <f t="shared" si="2"/>
        <v>19</v>
      </c>
      <c r="L22" s="10">
        <f>+'Tbl3'!B21-'Tbl3'!AC21</f>
        <v>10632.016418012136</v>
      </c>
      <c r="M22">
        <f t="shared" si="3"/>
        <v>19</v>
      </c>
    </row>
    <row r="23" spans="1:13">
      <c r="A23" s="3" t="s">
        <v>60</v>
      </c>
      <c r="B23" s="3"/>
      <c r="C23" s="11">
        <f>+F23+'Tbl1'!G22</f>
        <v>12708.167830052276</v>
      </c>
      <c r="D23">
        <f t="shared" si="0"/>
        <v>12</v>
      </c>
      <c r="F23" s="1">
        <f>+'Tbl3'!B22</f>
        <v>11832.899052385721</v>
      </c>
      <c r="G23">
        <f t="shared" si="1"/>
        <v>12</v>
      </c>
      <c r="I23" s="23">
        <f>+C23-'Tbl3'!AC22</f>
        <v>11973.605040596154</v>
      </c>
      <c r="J23">
        <f t="shared" si="2"/>
        <v>12</v>
      </c>
      <c r="L23" s="10">
        <f>+'Tbl3'!B22-'Tbl3'!AC22</f>
        <v>11098.336262929599</v>
      </c>
      <c r="M23">
        <f t="shared" si="3"/>
        <v>12</v>
      </c>
    </row>
    <row r="24" spans="1:13">
      <c r="A24" s="3"/>
      <c r="B24" s="3"/>
      <c r="C24" s="11"/>
      <c r="F24" s="1"/>
      <c r="I24" s="23"/>
      <c r="L24" s="10"/>
    </row>
    <row r="25" spans="1:13">
      <c r="A25" s="3" t="s">
        <v>61</v>
      </c>
      <c r="B25" s="3"/>
      <c r="C25" s="11">
        <f>+F25+'Tbl1'!G24</f>
        <v>12242.798688866807</v>
      </c>
      <c r="D25">
        <f t="shared" si="0"/>
        <v>17</v>
      </c>
      <c r="F25" s="1">
        <f>+'Tbl3'!B24</f>
        <v>11360.526728883597</v>
      </c>
      <c r="G25">
        <f t="shared" si="1"/>
        <v>17</v>
      </c>
      <c r="I25" s="23">
        <f>+C25-'Tbl3'!AC24</f>
        <v>11807.643177184822</v>
      </c>
      <c r="J25">
        <f t="shared" si="2"/>
        <v>14</v>
      </c>
      <c r="L25" s="10">
        <f>+'Tbl3'!B24-'Tbl3'!AC24</f>
        <v>10925.371217201611</v>
      </c>
      <c r="M25">
        <f t="shared" si="3"/>
        <v>14</v>
      </c>
    </row>
    <row r="26" spans="1:13">
      <c r="A26" s="3" t="s">
        <v>62</v>
      </c>
      <c r="B26" s="3"/>
      <c r="C26" s="11">
        <f>+F26+'Tbl1'!G25</f>
        <v>14166.231563203179</v>
      </c>
      <c r="D26">
        <f t="shared" si="0"/>
        <v>5</v>
      </c>
      <c r="F26" s="1">
        <f>+'Tbl3'!B25</f>
        <v>13113.311756452682</v>
      </c>
      <c r="G26">
        <f t="shared" si="1"/>
        <v>5</v>
      </c>
      <c r="I26" s="23">
        <f>+C26-'Tbl3'!AC25</f>
        <v>13087.920900066183</v>
      </c>
      <c r="J26">
        <f t="shared" si="2"/>
        <v>5</v>
      </c>
      <c r="L26" s="10">
        <f>+'Tbl3'!B25-'Tbl3'!AC25</f>
        <v>12035.001093315686</v>
      </c>
      <c r="M26">
        <f t="shared" si="3"/>
        <v>6</v>
      </c>
    </row>
    <row r="27" spans="1:13">
      <c r="A27" s="3" t="s">
        <v>63</v>
      </c>
      <c r="B27" s="3"/>
      <c r="C27" s="11">
        <f>+F27+'Tbl1'!G26</f>
        <v>12551.432219329075</v>
      </c>
      <c r="D27">
        <f t="shared" si="0"/>
        <v>13</v>
      </c>
      <c r="F27" s="1">
        <f>+'Tbl3'!B26</f>
        <v>11687.181340892052</v>
      </c>
      <c r="G27">
        <f t="shared" si="1"/>
        <v>13</v>
      </c>
      <c r="I27" s="23">
        <f>+C27-'Tbl3'!AC26</f>
        <v>11726.967890586717</v>
      </c>
      <c r="J27">
        <f t="shared" si="2"/>
        <v>16</v>
      </c>
      <c r="L27" s="10">
        <f>+'Tbl3'!B26-'Tbl3'!AC26</f>
        <v>10862.717012149693</v>
      </c>
      <c r="M27">
        <f t="shared" si="3"/>
        <v>16</v>
      </c>
    </row>
    <row r="28" spans="1:13">
      <c r="A28" s="3" t="s">
        <v>64</v>
      </c>
      <c r="B28" s="3"/>
      <c r="C28" s="11">
        <f>+F28+'Tbl1'!G27</f>
        <v>14570.911969791028</v>
      </c>
      <c r="D28">
        <f t="shared" si="0"/>
        <v>4</v>
      </c>
      <c r="F28" s="1">
        <f>+'Tbl3'!B27</f>
        <v>13430.500054126935</v>
      </c>
      <c r="G28">
        <f t="shared" si="1"/>
        <v>4</v>
      </c>
      <c r="I28" s="23">
        <f>+C28-'Tbl3'!AC27</f>
        <v>13875.021070512292</v>
      </c>
      <c r="J28">
        <f t="shared" si="2"/>
        <v>4</v>
      </c>
      <c r="L28" s="10">
        <f>+'Tbl3'!B27-'Tbl3'!AC27</f>
        <v>12734.609154848198</v>
      </c>
      <c r="M28">
        <f t="shared" si="3"/>
        <v>4</v>
      </c>
    </row>
    <row r="29" spans="1:13">
      <c r="A29" s="3" t="s">
        <v>65</v>
      </c>
      <c r="B29" s="3"/>
      <c r="C29" s="11">
        <f>+F29+'Tbl1'!G28</f>
        <v>14038.215211731829</v>
      </c>
      <c r="D29">
        <f t="shared" si="0"/>
        <v>6</v>
      </c>
      <c r="F29" s="1">
        <f>+'Tbl3'!B28</f>
        <v>13037.117071213906</v>
      </c>
      <c r="G29">
        <f t="shared" si="1"/>
        <v>7</v>
      </c>
      <c r="I29" s="23">
        <f>+C29-'Tbl3'!AC28</f>
        <v>12954.905438601072</v>
      </c>
      <c r="J29">
        <f t="shared" si="2"/>
        <v>7</v>
      </c>
      <c r="L29" s="10">
        <f>+'Tbl3'!B28-'Tbl3'!AC28</f>
        <v>11953.807298083149</v>
      </c>
      <c r="M29">
        <f t="shared" si="3"/>
        <v>7</v>
      </c>
    </row>
    <row r="30" spans="1:13">
      <c r="A30" s="3"/>
      <c r="B30" s="3"/>
      <c r="C30" s="11"/>
      <c r="F30" s="1"/>
      <c r="I30" s="23"/>
      <c r="L30" s="10"/>
    </row>
    <row r="31" spans="1:13">
      <c r="A31" s="129" t="s">
        <v>147</v>
      </c>
      <c r="B31" s="3"/>
      <c r="C31" s="11">
        <f>+F31+'Tbl1'!G30</f>
        <v>14662.335811722347</v>
      </c>
      <c r="D31">
        <f t="shared" si="0"/>
        <v>3</v>
      </c>
      <c r="F31" s="1">
        <f>+'Tbl3'!B30</f>
        <v>13524.861260661748</v>
      </c>
      <c r="G31">
        <f t="shared" si="1"/>
        <v>3</v>
      </c>
      <c r="I31" s="23">
        <f>+C31-'Tbl3'!AC30</f>
        <v>14071.038775565326</v>
      </c>
      <c r="J31">
        <f t="shared" si="2"/>
        <v>3</v>
      </c>
      <c r="L31" s="10">
        <f>+'Tbl3'!B30-'Tbl3'!AC30</f>
        <v>12933.564224504727</v>
      </c>
      <c r="M31">
        <f t="shared" si="3"/>
        <v>3</v>
      </c>
    </row>
    <row r="32" spans="1:13">
      <c r="A32" s="3" t="s">
        <v>67</v>
      </c>
      <c r="B32" s="3"/>
      <c r="C32" s="11">
        <f>+F32+'Tbl1'!G31</f>
        <v>13265.937013999417</v>
      </c>
      <c r="D32">
        <f t="shared" si="0"/>
        <v>9</v>
      </c>
      <c r="F32" s="1">
        <f>+'Tbl3'!B31</f>
        <v>12292.429149062817</v>
      </c>
      <c r="G32">
        <f t="shared" si="1"/>
        <v>9</v>
      </c>
      <c r="I32" s="23">
        <f>+C32-'Tbl3'!AC31</f>
        <v>12465.826639473298</v>
      </c>
      <c r="J32">
        <f t="shared" si="2"/>
        <v>9</v>
      </c>
      <c r="L32" s="10">
        <f>+'Tbl3'!B31-'Tbl3'!AC31</f>
        <v>11492.318774536698</v>
      </c>
      <c r="M32">
        <f t="shared" si="3"/>
        <v>9</v>
      </c>
    </row>
    <row r="33" spans="1:13">
      <c r="A33" s="3" t="s">
        <v>68</v>
      </c>
      <c r="B33" s="3"/>
      <c r="C33" s="11">
        <f>+F33+'Tbl1'!G32</f>
        <v>11245.945795244708</v>
      </c>
      <c r="D33">
        <f t="shared" si="0"/>
        <v>24</v>
      </c>
      <c r="F33" s="1">
        <f>+'Tbl3'!B32</f>
        <v>10395.477288981783</v>
      </c>
      <c r="G33">
        <f t="shared" si="1"/>
        <v>24</v>
      </c>
      <c r="I33" s="23">
        <f>+C33-'Tbl3'!AC32</f>
        <v>10415.378428640322</v>
      </c>
      <c r="J33">
        <f t="shared" si="2"/>
        <v>24</v>
      </c>
      <c r="L33" s="10">
        <f>+'Tbl3'!B32-'Tbl3'!AC32</f>
        <v>9564.9099223773974</v>
      </c>
      <c r="M33">
        <f t="shared" si="3"/>
        <v>24</v>
      </c>
    </row>
    <row r="34" spans="1:13">
      <c r="A34" s="3" t="s">
        <v>69</v>
      </c>
      <c r="B34" s="3"/>
      <c r="C34" s="11">
        <f>+F34+'Tbl1'!G33</f>
        <v>11812.134808142495</v>
      </c>
      <c r="D34">
        <f t="shared" si="0"/>
        <v>21</v>
      </c>
      <c r="F34" s="1">
        <f>+'Tbl3'!B33</f>
        <v>10971.319637353223</v>
      </c>
      <c r="G34">
        <f t="shared" si="1"/>
        <v>21</v>
      </c>
      <c r="I34" s="23">
        <f>+C34-'Tbl3'!AC33</f>
        <v>10936.413473670626</v>
      </c>
      <c r="J34">
        <f t="shared" si="2"/>
        <v>22</v>
      </c>
      <c r="L34" s="10">
        <f>+'Tbl3'!B33-'Tbl3'!AC33</f>
        <v>10095.598302881353</v>
      </c>
      <c r="M34">
        <f t="shared" si="3"/>
        <v>22</v>
      </c>
    </row>
    <row r="35" spans="1:13">
      <c r="A35" s="3" t="s">
        <v>70</v>
      </c>
      <c r="B35" s="3"/>
      <c r="C35" s="11">
        <f>+F35+'Tbl1'!G34</f>
        <v>14025.211029793451</v>
      </c>
      <c r="D35">
        <f t="shared" si="0"/>
        <v>7</v>
      </c>
      <c r="F35" s="1">
        <f>+'Tbl3'!B34</f>
        <v>13070.466064220596</v>
      </c>
      <c r="G35">
        <f t="shared" si="1"/>
        <v>6</v>
      </c>
      <c r="I35" s="23">
        <f>+C35-'Tbl3'!AC34</f>
        <v>13019.585104729689</v>
      </c>
      <c r="J35">
        <f t="shared" si="2"/>
        <v>6</v>
      </c>
      <c r="L35" s="10">
        <f>+'Tbl3'!B34-'Tbl3'!AC34</f>
        <v>12064.840139156835</v>
      </c>
      <c r="M35">
        <f t="shared" si="3"/>
        <v>5</v>
      </c>
    </row>
    <row r="36" spans="1:13">
      <c r="C36" s="11"/>
    </row>
    <row r="37" spans="1:13">
      <c r="A37" s="3" t="s">
        <v>71</v>
      </c>
      <c r="B37" s="3"/>
      <c r="C37" s="11">
        <f>+F37+'Tbl1'!G36</f>
        <v>11282.646070682295</v>
      </c>
      <c r="D37">
        <f t="shared" si="0"/>
        <v>23</v>
      </c>
      <c r="F37" s="1">
        <f>+'Tbl3'!B36</f>
        <v>10458.41892659217</v>
      </c>
      <c r="G37">
        <f t="shared" si="1"/>
        <v>23</v>
      </c>
      <c r="I37" s="23">
        <f>+C37-'Tbl3'!AC36</f>
        <v>10777.537126374127</v>
      </c>
      <c r="J37">
        <f t="shared" si="2"/>
        <v>23</v>
      </c>
      <c r="L37" s="10">
        <f>+'Tbl3'!B36-'Tbl3'!AC36</f>
        <v>9953.3099822840031</v>
      </c>
      <c r="M37">
        <f t="shared" si="3"/>
        <v>23</v>
      </c>
    </row>
    <row r="38" spans="1:13">
      <c r="A38" s="3" t="s">
        <v>72</v>
      </c>
      <c r="B38" s="3"/>
      <c r="C38" s="11">
        <f>+F38+'Tbl1'!G37</f>
        <v>12191.101163926014</v>
      </c>
      <c r="D38">
        <f t="shared" si="0"/>
        <v>19</v>
      </c>
      <c r="F38" s="1">
        <f>+'Tbl3'!B37</f>
        <v>11353.514632059314</v>
      </c>
      <c r="G38">
        <f t="shared" si="1"/>
        <v>18</v>
      </c>
      <c r="I38" s="23">
        <f>+C38-'Tbl3'!AC37</f>
        <v>11734.568644890129</v>
      </c>
      <c r="J38">
        <f t="shared" si="2"/>
        <v>15</v>
      </c>
      <c r="L38" s="10">
        <f>+'Tbl3'!B37-'Tbl3'!AC37</f>
        <v>10896.982113023429</v>
      </c>
      <c r="M38">
        <f t="shared" si="3"/>
        <v>15</v>
      </c>
    </row>
    <row r="39" spans="1:13">
      <c r="A39" s="3" t="s">
        <v>73</v>
      </c>
      <c r="B39" s="3"/>
      <c r="C39" s="11">
        <f>+F39+'Tbl1'!G38</f>
        <v>12239.479140073645</v>
      </c>
      <c r="D39">
        <f t="shared" si="0"/>
        <v>18</v>
      </c>
      <c r="F39" s="1">
        <f>+'Tbl3'!B38</f>
        <v>11316.632962504227</v>
      </c>
      <c r="G39">
        <f t="shared" si="1"/>
        <v>19</v>
      </c>
      <c r="I39" s="23">
        <f>+C39-'Tbl3'!AC38</f>
        <v>11664.143595924081</v>
      </c>
      <c r="J39">
        <f t="shared" si="2"/>
        <v>17</v>
      </c>
      <c r="L39" s="10">
        <f>+'Tbl3'!B38-'Tbl3'!AC38</f>
        <v>10741.297418354663</v>
      </c>
      <c r="M39">
        <f t="shared" si="3"/>
        <v>17</v>
      </c>
    </row>
    <row r="40" spans="1:13">
      <c r="A40" s="8" t="s">
        <v>74</v>
      </c>
      <c r="B40" s="8"/>
      <c r="C40" s="28">
        <f>+F40+'Tbl1'!G39</f>
        <v>16276.964703419251</v>
      </c>
      <c r="D40" s="8">
        <f t="shared" si="0"/>
        <v>1</v>
      </c>
      <c r="E40" s="8"/>
      <c r="F40" s="9">
        <f>+'Tbl3'!B39</f>
        <v>15123.712465307384</v>
      </c>
      <c r="G40" s="8">
        <f t="shared" si="1"/>
        <v>1</v>
      </c>
      <c r="H40" s="8"/>
      <c r="I40" s="29">
        <f>+C40-'Tbl3'!AC39</f>
        <v>15340.747187591503</v>
      </c>
      <c r="J40" s="8">
        <f t="shared" si="2"/>
        <v>1</v>
      </c>
      <c r="K40" s="8"/>
      <c r="L40" s="28">
        <f>+'Tbl3'!B39-'Tbl3'!AC39</f>
        <v>14187.494949479636</v>
      </c>
      <c r="M40" s="8">
        <f t="shared" si="3"/>
        <v>1</v>
      </c>
    </row>
    <row r="41" spans="1:13">
      <c r="A41" s="3" t="s">
        <v>179</v>
      </c>
      <c r="B41" s="3"/>
      <c r="C41" s="11"/>
      <c r="F41" s="1"/>
      <c r="I41" s="23"/>
      <c r="L41" s="10"/>
    </row>
    <row r="42" spans="1:13">
      <c r="A42" s="3" t="s">
        <v>195</v>
      </c>
      <c r="B42" s="3"/>
      <c r="C42" s="11"/>
      <c r="F42" s="1"/>
      <c r="I42" s="23"/>
      <c r="L42" s="10"/>
    </row>
    <row r="43" spans="1:13">
      <c r="A43" s="3" t="s">
        <v>139</v>
      </c>
      <c r="B43" s="3"/>
      <c r="C43" s="11"/>
      <c r="F43" s="1"/>
      <c r="I43" s="23"/>
      <c r="L43" s="10"/>
    </row>
    <row r="44" spans="1:13">
      <c r="A44" t="s">
        <v>153</v>
      </c>
      <c r="L44" s="10"/>
    </row>
  </sheetData>
  <sheetProtection password="CAF5" sheet="1" objects="1" scenarios="1"/>
  <mergeCells count="17">
    <mergeCell ref="A1:M1"/>
    <mergeCell ref="A3:M3"/>
    <mergeCell ref="A4:M4"/>
    <mergeCell ref="L7:M7"/>
    <mergeCell ref="C6:G6"/>
    <mergeCell ref="I6:M6"/>
    <mergeCell ref="I7:J7"/>
    <mergeCell ref="C7:D7"/>
    <mergeCell ref="F7:G7"/>
    <mergeCell ref="F9:G9"/>
    <mergeCell ref="C8:D8"/>
    <mergeCell ref="C9:D9"/>
    <mergeCell ref="F8:G8"/>
    <mergeCell ref="L8:M8"/>
    <mergeCell ref="L9:M9"/>
    <mergeCell ref="I8:J8"/>
    <mergeCell ref="I9:J9"/>
  </mergeCells>
  <phoneticPr fontId="0" type="noConversion"/>
  <printOptions horizontalCentered="1"/>
  <pageMargins left="0.71" right="0.76" top="0.87" bottom="0.56000000000000005" header="0.67" footer="0.36"/>
  <pageSetup scale="90" orientation="landscape" r:id="rId1"/>
  <headerFooter scaleWithDoc="0" alignWithMargins="0">
    <oddFooter>&amp;L&amp;"Arial,Italic"MSDE-LFRO  12 / 2014&amp;C- 2 -&amp;R&amp;"Arial,Italic"Selected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Z235"/>
  <sheetViews>
    <sheetView topLeftCell="A4" zoomScaleNormal="100" workbookViewId="0">
      <selection activeCell="N10" sqref="N10"/>
    </sheetView>
  </sheetViews>
  <sheetFormatPr defaultRowHeight="12.75"/>
  <cols>
    <col min="1" max="1" width="14.140625" style="3" customWidth="1"/>
    <col min="2" max="2" width="11.7109375" customWidth="1"/>
    <col min="3" max="3" width="5" customWidth="1"/>
    <col min="4" max="4" width="0.85546875" customWidth="1"/>
    <col min="5" max="5" width="8.7109375" customWidth="1"/>
    <col min="6" max="6" width="4.7109375" customWidth="1"/>
    <col min="7" max="7" width="0.85546875" customWidth="1"/>
    <col min="8" max="8" width="8.7109375" customWidth="1"/>
    <col min="9" max="9" width="4.7109375" customWidth="1"/>
    <col min="10" max="10" width="0.85546875" customWidth="1"/>
    <col min="11" max="11" width="10.7109375" customWidth="1"/>
    <col min="12" max="12" width="4.85546875" customWidth="1"/>
    <col min="13" max="13" width="0.85546875" customWidth="1"/>
    <col min="14" max="14" width="8.7109375" customWidth="1"/>
    <col min="15" max="15" width="4.5703125" customWidth="1"/>
    <col min="16" max="16" width="1.28515625" customWidth="1"/>
    <col min="18" max="18" width="4.140625" customWidth="1"/>
    <col min="19" max="19" width="0.85546875" customWidth="1"/>
    <col min="20" max="20" width="10.5703125" customWidth="1"/>
    <col min="21" max="21" width="4.28515625" customWidth="1"/>
    <col min="22" max="22" width="0.85546875" customWidth="1"/>
    <col min="23" max="23" width="7.7109375" customWidth="1"/>
    <col min="24" max="24" width="4.7109375" customWidth="1"/>
    <col min="25" max="25" width="0.85546875" customWidth="1"/>
    <col min="26" max="26" width="8.28515625" customWidth="1"/>
    <col min="27" max="27" width="4.85546875" customWidth="1"/>
    <col min="28" max="28" width="0.85546875" customWidth="1"/>
    <col min="29" max="29" width="9.28515625" customWidth="1"/>
    <col min="30" max="30" width="4.7109375" customWidth="1"/>
    <col min="31" max="31" width="0.85546875" customWidth="1"/>
    <col min="32" max="32" width="8.7109375" customWidth="1"/>
    <col min="33" max="33" width="4.7109375" customWidth="1"/>
    <col min="34" max="34" width="0.85546875" customWidth="1"/>
    <col min="35" max="35" width="9" bestFit="1" customWidth="1"/>
    <col min="36" max="36" width="4.7109375" customWidth="1"/>
    <col min="37" max="37" width="0.85546875" customWidth="1"/>
    <col min="38" max="38" width="11.140625" customWidth="1"/>
    <col min="39" max="39" width="4.7109375" customWidth="1"/>
  </cols>
  <sheetData>
    <row r="1" spans="1:52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3" spans="1:52">
      <c r="A3" s="240" t="s">
        <v>201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6"/>
      <c r="AO3" s="16"/>
      <c r="AP3" s="13"/>
    </row>
    <row r="4" spans="1:52">
      <c r="A4" s="241" t="s">
        <v>180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6"/>
      <c r="AO4" s="16"/>
      <c r="AP4" s="13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244"/>
      <c r="C6" s="244"/>
      <c r="D6" s="6"/>
      <c r="E6" s="3"/>
      <c r="F6" s="3"/>
      <c r="G6" s="3"/>
      <c r="H6" s="244" t="s">
        <v>26</v>
      </c>
      <c r="I6" s="244"/>
      <c r="J6" s="3"/>
      <c r="K6" s="244" t="s">
        <v>27</v>
      </c>
      <c r="L6" s="244"/>
      <c r="M6" s="3"/>
      <c r="N6" s="244" t="s">
        <v>30</v>
      </c>
      <c r="O6" s="244"/>
      <c r="P6" s="3"/>
      <c r="Q6" s="244" t="s">
        <v>32</v>
      </c>
      <c r="R6" s="244"/>
      <c r="S6" s="6"/>
      <c r="T6" s="3"/>
      <c r="U6" s="3"/>
      <c r="V6" s="3"/>
      <c r="W6" s="244" t="s">
        <v>36</v>
      </c>
      <c r="X6" s="244"/>
      <c r="Y6" s="6"/>
      <c r="Z6" s="3"/>
      <c r="AA6" s="3"/>
      <c r="AB6" s="3"/>
      <c r="AC6" s="244" t="s">
        <v>36</v>
      </c>
      <c r="AD6" s="244"/>
      <c r="AE6" s="6"/>
      <c r="AF6" s="3"/>
      <c r="AG6" s="3"/>
      <c r="AH6" s="3"/>
      <c r="AI6" s="244"/>
      <c r="AJ6" s="244"/>
      <c r="AK6" s="6"/>
      <c r="AL6" s="3"/>
      <c r="AM6" s="3"/>
    </row>
    <row r="7" spans="1:52">
      <c r="A7" s="3" t="s">
        <v>112</v>
      </c>
      <c r="B7" s="241" t="s">
        <v>101</v>
      </c>
      <c r="C7" s="241"/>
      <c r="D7" s="6"/>
      <c r="E7" s="241" t="s">
        <v>24</v>
      </c>
      <c r="F7" s="241"/>
      <c r="G7" s="6"/>
      <c r="H7" s="241" t="s">
        <v>24</v>
      </c>
      <c r="I7" s="241"/>
      <c r="J7" s="6"/>
      <c r="K7" s="241" t="s">
        <v>29</v>
      </c>
      <c r="L7" s="241"/>
      <c r="M7" s="6"/>
      <c r="N7" s="241" t="s">
        <v>27</v>
      </c>
      <c r="O7" s="241"/>
      <c r="P7" s="6"/>
      <c r="Q7" s="241" t="s">
        <v>27</v>
      </c>
      <c r="R7" s="241"/>
      <c r="S7" s="6"/>
      <c r="T7" s="241" t="s">
        <v>34</v>
      </c>
      <c r="U7" s="241"/>
      <c r="V7" s="6"/>
      <c r="W7" s="241" t="s">
        <v>38</v>
      </c>
      <c r="X7" s="241"/>
      <c r="Y7" s="6"/>
      <c r="Z7" s="241" t="s">
        <v>40</v>
      </c>
      <c r="AA7" s="241"/>
      <c r="AB7" s="6"/>
      <c r="AC7" s="241" t="s">
        <v>41</v>
      </c>
      <c r="AD7" s="241"/>
      <c r="AE7" s="6"/>
      <c r="AF7" s="241" t="s">
        <v>43</v>
      </c>
      <c r="AG7" s="241"/>
      <c r="AH7" s="6"/>
      <c r="AI7" s="241" t="s">
        <v>103</v>
      </c>
      <c r="AJ7" s="241"/>
      <c r="AK7" s="6"/>
      <c r="AL7" s="241" t="s">
        <v>47</v>
      </c>
      <c r="AM7" s="241"/>
    </row>
    <row r="8" spans="1:52">
      <c r="A8" t="s">
        <v>35</v>
      </c>
      <c r="B8" s="243" t="s">
        <v>102</v>
      </c>
      <c r="C8" s="243"/>
      <c r="D8" s="6"/>
      <c r="E8" s="243" t="s">
        <v>25</v>
      </c>
      <c r="F8" s="243"/>
      <c r="G8" s="6"/>
      <c r="H8" s="243" t="s">
        <v>25</v>
      </c>
      <c r="I8" s="243"/>
      <c r="J8" s="6"/>
      <c r="K8" s="243" t="s">
        <v>28</v>
      </c>
      <c r="L8" s="243"/>
      <c r="M8" s="6"/>
      <c r="N8" s="243" t="s">
        <v>31</v>
      </c>
      <c r="O8" s="243"/>
      <c r="P8" s="6"/>
      <c r="Q8" s="243" t="s">
        <v>33</v>
      </c>
      <c r="R8" s="243"/>
      <c r="S8" s="6"/>
      <c r="T8" s="243" t="s">
        <v>35</v>
      </c>
      <c r="U8" s="243"/>
      <c r="V8" s="6"/>
      <c r="W8" s="243" t="s">
        <v>39</v>
      </c>
      <c r="X8" s="243"/>
      <c r="Y8" s="6"/>
      <c r="Z8" s="243" t="s">
        <v>39</v>
      </c>
      <c r="AA8" s="243"/>
      <c r="AB8" s="6"/>
      <c r="AC8" s="243" t="s">
        <v>42</v>
      </c>
      <c r="AD8" s="243"/>
      <c r="AE8" s="6"/>
      <c r="AF8" s="243" t="s">
        <v>44</v>
      </c>
      <c r="AG8" s="243"/>
      <c r="AH8" s="6"/>
      <c r="AI8" s="243" t="s">
        <v>44</v>
      </c>
      <c r="AJ8" s="243"/>
      <c r="AK8" s="6"/>
      <c r="AL8" s="243" t="s">
        <v>48</v>
      </c>
      <c r="AM8" s="243"/>
    </row>
    <row r="9" spans="1:52" ht="13.5" thickBot="1">
      <c r="A9" s="4" t="s">
        <v>113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52" s="21" customFormat="1">
      <c r="A10" s="73" t="s">
        <v>76</v>
      </c>
      <c r="B10" s="72">
        <f>+E10+H10+K10+N10+Q10+T10+W10+Z10+AC10+AF10+AI10+AL10</f>
        <v>12409.980326271696</v>
      </c>
      <c r="C10" s="78"/>
      <c r="D10" s="12"/>
      <c r="E10" s="12">
        <f>'Tbl 10'!C9/'Tbl11'!C9</f>
        <v>354.41680473994188</v>
      </c>
      <c r="F10" s="11"/>
      <c r="G10" s="12"/>
      <c r="H10" s="12">
        <f>'Tbl 10'!D9/'Tbl11'!C9</f>
        <v>877.79196724115843</v>
      </c>
      <c r="I10" s="11"/>
      <c r="J10" s="12"/>
      <c r="K10" s="12">
        <f>'Tbl 10'!E9/'Tbl11'!C9</f>
        <v>4753.7418754158234</v>
      </c>
      <c r="L10" s="11"/>
      <c r="M10" s="12"/>
      <c r="N10" s="12">
        <f>'Tbl 10'!F9/'Tbl11'!C9</f>
        <v>223.57339539931391</v>
      </c>
      <c r="O10" s="11"/>
      <c r="P10" s="12"/>
      <c r="Q10" s="12">
        <f>'Tbl 10'!G9/'Tbl11'!C9</f>
        <v>209.32760206926093</v>
      </c>
      <c r="R10" s="11"/>
      <c r="S10" s="12"/>
      <c r="T10" s="12">
        <f>'Tbl 10'!H9/'Tbl11'!C9</f>
        <v>1445.4532029756485</v>
      </c>
      <c r="U10" s="11"/>
      <c r="V10" s="12"/>
      <c r="W10" s="12">
        <f>'Tbl 10'!I9/'Tbl11'!C9</f>
        <v>89.350209981684898</v>
      </c>
      <c r="X10" s="11"/>
      <c r="Y10" s="12"/>
      <c r="Z10" s="12">
        <f>'Tbl 10'!J9/'Tbl11'!C9</f>
        <v>71.785759623979274</v>
      </c>
      <c r="AA10" s="11"/>
      <c r="AB10" s="12"/>
      <c r="AC10" s="12">
        <f>'Tbl 10'!K9/'Tbl11'!C9</f>
        <v>653.66617527924677</v>
      </c>
      <c r="AD10" s="11"/>
      <c r="AE10" s="12"/>
      <c r="AF10" s="12">
        <f>'Tbl 10'!L9/'Tbl11'!C9</f>
        <v>827.81116165147159</v>
      </c>
      <c r="AG10" s="11"/>
      <c r="AH10" s="12"/>
      <c r="AI10" s="12">
        <f>'Tbl 10'!M9/'Tbl11'!C9</f>
        <v>255.9073122198983</v>
      </c>
      <c r="AJ10" s="11"/>
      <c r="AK10" s="12"/>
      <c r="AL10" s="12">
        <f>('Tbl 10'!N9-'Tbl 10'!O9)/'Tbl11'!C9</f>
        <v>2647.1548596742659</v>
      </c>
      <c r="AM10" s="79"/>
    </row>
    <row r="11" spans="1:5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>
      <c r="A12" s="3" t="s">
        <v>52</v>
      </c>
      <c r="B12" s="2">
        <f>+E12+H12+K12+N12+Q12+T12+W12+Z12+AC12+AF12+AI12+AL12</f>
        <v>12331.126289656131</v>
      </c>
      <c r="C12" s="35">
        <f>RANK(B12,B$12:B$39)</f>
        <v>8</v>
      </c>
      <c r="D12" s="35"/>
      <c r="E12" s="2">
        <f>'Tbl 10'!C11/'Tbl11'!C11</f>
        <v>216.35894165441729</v>
      </c>
      <c r="F12" s="35">
        <f>RANK(E12,E$12:E$39)</f>
        <v>21</v>
      </c>
      <c r="G12" s="35"/>
      <c r="H12" s="2">
        <f>'Tbl 10'!D11/'Tbl11'!C11</f>
        <v>832.16140233104557</v>
      </c>
      <c r="I12" s="35">
        <f>RANK(H12,H$12:H$39)</f>
        <v>14</v>
      </c>
      <c r="J12" s="35"/>
      <c r="K12" s="2">
        <f>'Tbl 10'!E11/'Tbl11'!C11</f>
        <v>4740.3034884663011</v>
      </c>
      <c r="L12" s="35">
        <f>RANK(K12,K$12:K$39)</f>
        <v>10</v>
      </c>
      <c r="M12" s="35"/>
      <c r="N12" s="2">
        <f>'Tbl 10'!F11/'Tbl11'!C11</f>
        <v>241.5950080440746</v>
      </c>
      <c r="O12" s="35">
        <f>RANK(N12,N$12:N$39)</f>
        <v>7</v>
      </c>
      <c r="P12" s="35"/>
      <c r="Q12" s="2">
        <f>'Tbl 10'!G11/'Tbl11'!C11</f>
        <v>167.77994768457972</v>
      </c>
      <c r="R12" s="35">
        <f>RANK(Q12,Q$12:Q$39)</f>
        <v>7</v>
      </c>
      <c r="S12" s="35"/>
      <c r="T12" s="2">
        <f>'Tbl 10'!H11/'Tbl11'!C11</f>
        <v>1634.5056482135212</v>
      </c>
      <c r="U12" s="35">
        <f>RANK(T12,T$12:T$39)</f>
        <v>3</v>
      </c>
      <c r="V12" s="35"/>
      <c r="W12" s="2">
        <f>'Tbl 10'!I11/'Tbl11'!C11</f>
        <v>84.252050370953356</v>
      </c>
      <c r="X12" s="35">
        <f>RANK(W12,W$12:W$39)</f>
        <v>11</v>
      </c>
      <c r="Y12" s="32"/>
      <c r="Z12" s="2">
        <f>'Tbl 10'!J11/'Tbl11'!C11</f>
        <v>77.762793550851285</v>
      </c>
      <c r="AA12" s="35">
        <f>RANK(Z12,Z$12:Z$39)</f>
        <v>18</v>
      </c>
      <c r="AB12" s="32"/>
      <c r="AC12" s="2">
        <f>'Tbl 10'!K11/'Tbl11'!C11</f>
        <v>712.72658016875198</v>
      </c>
      <c r="AD12" s="35">
        <f>RANK(AC12,AC$12:AC$39)</f>
        <v>13</v>
      </c>
      <c r="AE12" s="32"/>
      <c r="AF12" s="2">
        <f>'Tbl 10'!L11/'Tbl11'!C11</f>
        <v>950.45747867452189</v>
      </c>
      <c r="AG12" s="35">
        <f>RANK(AF12,AF$12:AF$39)</f>
        <v>5</v>
      </c>
      <c r="AH12" s="32"/>
      <c r="AI12" s="2">
        <f>'Tbl 10'!M11/'Tbl11'!C11</f>
        <v>194.63724464403523</v>
      </c>
      <c r="AJ12" s="35">
        <f>RANK(AI12,AI$12:AI$39)</f>
        <v>18</v>
      </c>
      <c r="AK12" s="3"/>
      <c r="AL12" s="2">
        <f>('Tbl 10'!N11-'Tbl 10'!O11)/'Tbl11'!C11</f>
        <v>2478.5857058530773</v>
      </c>
      <c r="AM12" s="35">
        <f>RANK(AL12,AL$12:AL$39)</f>
        <v>9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 t="s">
        <v>53</v>
      </c>
      <c r="B13" s="2">
        <f>+E13+H13+K13+N13+Q13+T13+W13+Z13+AC13+AF13+AI13+AL13</f>
        <v>11630.273657488782</v>
      </c>
      <c r="C13" s="35">
        <f t="shared" ref="C13:C39" si="0">RANK(B13,B$12:B$39)</f>
        <v>14</v>
      </c>
      <c r="D13" s="35"/>
      <c r="E13" s="2">
        <f>'Tbl 10'!C12/'Tbl11'!C12</f>
        <v>348.56395274560032</v>
      </c>
      <c r="F13" s="35">
        <f t="shared" ref="F13:F39" si="1">RANK(E13,E$12:E$39)</f>
        <v>6</v>
      </c>
      <c r="G13" s="35"/>
      <c r="H13" s="2">
        <f>'Tbl 10'!D12/'Tbl11'!C12</f>
        <v>774.73151228246365</v>
      </c>
      <c r="I13" s="35">
        <f t="shared" ref="I13:I39" si="2">RANK(H13,H$12:H$39)</f>
        <v>18</v>
      </c>
      <c r="J13" s="35"/>
      <c r="K13" s="2">
        <f>'Tbl 10'!E12/'Tbl11'!C12</f>
        <v>4621.5413536451924</v>
      </c>
      <c r="L13" s="35">
        <f t="shared" ref="L13:L39" si="3">RANK(K13,K$12:K$39)</f>
        <v>14</v>
      </c>
      <c r="M13" s="35"/>
      <c r="N13" s="2">
        <f>'Tbl 10'!F12/'Tbl11'!C12</f>
        <v>361.41504802003493</v>
      </c>
      <c r="O13" s="35">
        <f t="shared" ref="O13:O39" si="4">RANK(N13,N$12:N$39)</f>
        <v>2</v>
      </c>
      <c r="P13" s="35"/>
      <c r="Q13" s="2">
        <f>'Tbl 10'!G12/'Tbl11'!C12</f>
        <v>192.31857371634686</v>
      </c>
      <c r="R13" s="35">
        <f t="shared" ref="R13:R39" si="5">RANK(Q13,Q$12:Q$39)</f>
        <v>5</v>
      </c>
      <c r="S13" s="35"/>
      <c r="T13" s="2">
        <f>'Tbl 10'!H12/'Tbl11'!C12</f>
        <v>1267.1586556031652</v>
      </c>
      <c r="U13" s="35">
        <f t="shared" ref="U13:U39" si="6">RANK(T13,T$12:T$39)</f>
        <v>11</v>
      </c>
      <c r="V13" s="35"/>
      <c r="W13" s="2">
        <f>'Tbl 10'!I12/'Tbl11'!C12</f>
        <v>81.00723823105794</v>
      </c>
      <c r="X13" s="35">
        <f t="shared" ref="X13:X39" si="7">RANK(W13,W$12:W$39)</f>
        <v>12</v>
      </c>
      <c r="Y13" s="3"/>
      <c r="Z13" s="2">
        <f>'Tbl 10'!J12/'Tbl11'!C12</f>
        <v>0</v>
      </c>
      <c r="AA13" s="35">
        <f t="shared" ref="AA13:AA39" si="8">RANK(Z13,Z$12:Z$39)</f>
        <v>23</v>
      </c>
      <c r="AB13" s="3"/>
      <c r="AC13" s="2">
        <f>'Tbl 10'!K12/'Tbl11'!C12</f>
        <v>637.83621126057869</v>
      </c>
      <c r="AD13" s="35">
        <f t="shared" ref="AD13:AD39" si="9">RANK(AC13,AC$12:AC$39)</f>
        <v>16</v>
      </c>
      <c r="AE13" s="32"/>
      <c r="AF13" s="2">
        <f>'Tbl 10'!L12/'Tbl11'!C12</f>
        <v>802.54333826589084</v>
      </c>
      <c r="AG13" s="35">
        <f t="shared" ref="AG13:AG39" si="10">RANK(AF13,AF$12:AF$39)</f>
        <v>13</v>
      </c>
      <c r="AH13" s="32"/>
      <c r="AI13" s="2">
        <f>'Tbl 10'!M12/'Tbl11'!C12</f>
        <v>178.02675861470985</v>
      </c>
      <c r="AJ13" s="35">
        <f t="shared" ref="AJ13:AJ39" si="11">RANK(AI13,AI$12:AI$39)</f>
        <v>22</v>
      </c>
      <c r="AK13" s="3"/>
      <c r="AL13" s="2">
        <f>('Tbl 10'!N12-'Tbl 10'!O12)/'Tbl11'!C12</f>
        <v>2365.1310151037419</v>
      </c>
      <c r="AM13" s="35">
        <f t="shared" ref="AM13:AM39" si="12">RANK(AL13,AL$12:AL$39)</f>
        <v>12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 t="s">
        <v>75</v>
      </c>
      <c r="B14" s="2">
        <f>+E14+H14+K14+N14+Q14+T14+W14+Z14+AC14+AF14+AI14+AL14</f>
        <v>14045.502015951206</v>
      </c>
      <c r="C14" s="35">
        <f t="shared" si="0"/>
        <v>2</v>
      </c>
      <c r="D14" s="35"/>
      <c r="E14" s="2">
        <f>'Tbl 10'!C13/'Tbl11'!C13</f>
        <v>732.91838958324649</v>
      </c>
      <c r="F14" s="35">
        <f t="shared" si="1"/>
        <v>1</v>
      </c>
      <c r="G14" s="35"/>
      <c r="H14" s="2">
        <f>'Tbl 10'!D13/'Tbl11'!C13</f>
        <v>1159.6584839586376</v>
      </c>
      <c r="I14" s="35">
        <f t="shared" si="2"/>
        <v>1</v>
      </c>
      <c r="J14" s="35"/>
      <c r="K14" s="2">
        <f>'Tbl 10'!E13/'Tbl11'!C13</f>
        <v>4531.0414958969168</v>
      </c>
      <c r="L14" s="35">
        <f t="shared" si="3"/>
        <v>15</v>
      </c>
      <c r="M14" s="35"/>
      <c r="N14" s="2">
        <f>'Tbl 10'!F13/'Tbl11'!C13</f>
        <v>238.79108331820527</v>
      </c>
      <c r="O14" s="35">
        <f t="shared" si="4"/>
        <v>8</v>
      </c>
      <c r="P14" s="35"/>
      <c r="Q14" s="2">
        <f>'Tbl 10'!G13/'Tbl11'!C13</f>
        <v>763.51609369252287</v>
      </c>
      <c r="R14" s="35">
        <f t="shared" si="5"/>
        <v>1</v>
      </c>
      <c r="S14" s="35"/>
      <c r="T14" s="2">
        <f>'Tbl 10'!H13/'Tbl11'!C13</f>
        <v>2005.6518049771641</v>
      </c>
      <c r="U14" s="35">
        <f t="shared" si="6"/>
        <v>1</v>
      </c>
      <c r="V14" s="35"/>
      <c r="W14" s="2">
        <f>'Tbl 10'!I13/'Tbl11'!C13</f>
        <v>187.32221672903484</v>
      </c>
      <c r="X14" s="35">
        <f t="shared" si="7"/>
        <v>2</v>
      </c>
      <c r="Y14" s="32"/>
      <c r="Z14" s="2">
        <f>'Tbl 10'!J13/'Tbl11'!C13</f>
        <v>1.1535733988921764</v>
      </c>
      <c r="AA14" s="35">
        <f t="shared" si="8"/>
        <v>21</v>
      </c>
      <c r="AB14" s="32"/>
      <c r="AC14" s="2">
        <f>'Tbl 10'!K13/'Tbl11'!C13</f>
        <v>536.54844951262191</v>
      </c>
      <c r="AD14" s="35">
        <f t="shared" si="9"/>
        <v>20</v>
      </c>
      <c r="AE14" s="32"/>
      <c r="AF14" s="2">
        <f>'Tbl 10'!L13/'Tbl11'!C13</f>
        <v>821.34076253981436</v>
      </c>
      <c r="AG14" s="35">
        <f t="shared" si="10"/>
        <v>11</v>
      </c>
      <c r="AH14" s="32"/>
      <c r="AI14" s="2">
        <f>'Tbl 10'!M13/'Tbl11'!C13</f>
        <v>189.08597164639841</v>
      </c>
      <c r="AJ14" s="35">
        <f t="shared" si="11"/>
        <v>21</v>
      </c>
      <c r="AK14" s="3"/>
      <c r="AL14" s="2">
        <f>('Tbl 10'!N13-'Tbl 10'!O13)/'Tbl11'!C13</f>
        <v>2878.4736906977496</v>
      </c>
      <c r="AM14" s="35">
        <f t="shared" si="12"/>
        <v>2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 t="s">
        <v>54</v>
      </c>
      <c r="B15" s="2">
        <f>+E15+H15+K15+N15+Q15+T15+W15+Z15+AC15+AF15+AI15+AL15</f>
        <v>11861.159286411337</v>
      </c>
      <c r="C15" s="35">
        <f t="shared" si="0"/>
        <v>11</v>
      </c>
      <c r="D15" s="35"/>
      <c r="E15" s="2">
        <f>'Tbl 10'!C14/'Tbl11'!C14</f>
        <v>392.92263771563341</v>
      </c>
      <c r="F15" s="35">
        <f t="shared" si="1"/>
        <v>4</v>
      </c>
      <c r="G15" s="35"/>
      <c r="H15" s="2">
        <f>'Tbl 10'!D14/'Tbl11'!C14</f>
        <v>837.41394228161812</v>
      </c>
      <c r="I15" s="35">
        <f t="shared" si="2"/>
        <v>12</v>
      </c>
      <c r="J15" s="35"/>
      <c r="K15" s="2">
        <f>'Tbl 10'!E14/'Tbl11'!C14</f>
        <v>4378.0030653896138</v>
      </c>
      <c r="L15" s="35">
        <f t="shared" si="3"/>
        <v>19</v>
      </c>
      <c r="M15" s="35"/>
      <c r="N15" s="2">
        <f>'Tbl 10'!F14/'Tbl11'!C14</f>
        <v>237.01461418770145</v>
      </c>
      <c r="O15" s="35">
        <f t="shared" si="4"/>
        <v>9</v>
      </c>
      <c r="P15" s="35"/>
      <c r="Q15" s="2">
        <f>'Tbl 10'!G14/'Tbl11'!C14</f>
        <v>96.509958596033641</v>
      </c>
      <c r="R15" s="35">
        <f t="shared" si="5"/>
        <v>14</v>
      </c>
      <c r="S15" s="35"/>
      <c r="T15" s="2">
        <f>'Tbl 10'!H14/'Tbl11'!C14</f>
        <v>1401.8437861748141</v>
      </c>
      <c r="U15" s="35">
        <f t="shared" si="6"/>
        <v>8</v>
      </c>
      <c r="V15" s="35"/>
      <c r="W15" s="2">
        <f>'Tbl 10'!I14/'Tbl11'!C14</f>
        <v>90.330275504177635</v>
      </c>
      <c r="X15" s="35">
        <f t="shared" si="7"/>
        <v>9</v>
      </c>
      <c r="Y15" s="32"/>
      <c r="Z15" s="2">
        <f>'Tbl 10'!J14/'Tbl11'!C14</f>
        <v>140.42086508675069</v>
      </c>
      <c r="AA15" s="35">
        <f t="shared" si="8"/>
        <v>2</v>
      </c>
      <c r="AB15" s="3"/>
      <c r="AC15" s="2">
        <f>'Tbl 10'!K14/'Tbl11'!C14</f>
        <v>500.09680591510397</v>
      </c>
      <c r="AD15" s="35">
        <f t="shared" si="9"/>
        <v>22</v>
      </c>
      <c r="AE15" s="3"/>
      <c r="AF15" s="2">
        <f>'Tbl 10'!L14/'Tbl11'!C14</f>
        <v>808.87534555185653</v>
      </c>
      <c r="AG15" s="35">
        <f t="shared" si="10"/>
        <v>12</v>
      </c>
      <c r="AH15" s="32"/>
      <c r="AI15" s="2">
        <f>'Tbl 10'!M14/'Tbl11'!C14</f>
        <v>268.26168978963329</v>
      </c>
      <c r="AJ15" s="35">
        <f t="shared" si="11"/>
        <v>7</v>
      </c>
      <c r="AK15" s="3"/>
      <c r="AL15" s="2">
        <f>('Tbl 10'!N14-'Tbl 10'!O14)/'Tbl11'!C14</f>
        <v>2709.4663002184011</v>
      </c>
      <c r="AM15" s="35">
        <f t="shared" si="12"/>
        <v>6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 t="s">
        <v>55</v>
      </c>
      <c r="B16" s="2">
        <f>+E16+H16+K16+N16+Q16+T16+W16+Z16+AC16+AF16+AI16+AL16</f>
        <v>12010.171073380756</v>
      </c>
      <c r="C16" s="35">
        <f t="shared" si="0"/>
        <v>10</v>
      </c>
      <c r="D16" s="35"/>
      <c r="E16" s="2">
        <f>'Tbl 10'!C15/'Tbl11'!C15</f>
        <v>289.99192393699963</v>
      </c>
      <c r="F16" s="35">
        <f t="shared" si="1"/>
        <v>13</v>
      </c>
      <c r="G16" s="35"/>
      <c r="H16" s="2">
        <f>'Tbl 10'!D15/'Tbl11'!C15</f>
        <v>719.40291010591943</v>
      </c>
      <c r="I16" s="35">
        <f t="shared" si="2"/>
        <v>21</v>
      </c>
      <c r="J16" s="35"/>
      <c r="K16" s="2">
        <f>'Tbl 10'!E15/'Tbl11'!C15</f>
        <v>5092.3328346902636</v>
      </c>
      <c r="L16" s="35">
        <f t="shared" si="3"/>
        <v>6</v>
      </c>
      <c r="M16" s="35"/>
      <c r="N16" s="2">
        <f>'Tbl 10'!F15/'Tbl11'!C15</f>
        <v>153.13064723147639</v>
      </c>
      <c r="O16" s="35">
        <f t="shared" si="4"/>
        <v>22</v>
      </c>
      <c r="P16" s="35"/>
      <c r="Q16" s="2">
        <f>'Tbl 10'!G15/'Tbl11'!C15</f>
        <v>59.388201644169918</v>
      </c>
      <c r="R16" s="35">
        <f t="shared" si="5"/>
        <v>22</v>
      </c>
      <c r="S16" s="35"/>
      <c r="T16" s="2">
        <f>'Tbl 10'!H15/'Tbl11'!C15</f>
        <v>1428.6904906243851</v>
      </c>
      <c r="U16" s="35">
        <f t="shared" si="6"/>
        <v>7</v>
      </c>
      <c r="V16" s="35"/>
      <c r="W16" s="2">
        <f>'Tbl 10'!I15/'Tbl11'!C15</f>
        <v>75.681730708934893</v>
      </c>
      <c r="X16" s="35">
        <f t="shared" si="7"/>
        <v>13</v>
      </c>
      <c r="Y16" s="32"/>
      <c r="Z16" s="2">
        <f>'Tbl 10'!J15/'Tbl11'!C15</f>
        <v>84.314888033969837</v>
      </c>
      <c r="AA16" s="35">
        <f t="shared" si="8"/>
        <v>16</v>
      </c>
      <c r="AB16" s="32"/>
      <c r="AC16" s="2">
        <f>'Tbl 10'!K15/'Tbl11'!C15</f>
        <v>822.30810275809074</v>
      </c>
      <c r="AD16" s="35">
        <f t="shared" si="9"/>
        <v>9</v>
      </c>
      <c r="AE16" s="32"/>
      <c r="AF16" s="2">
        <f>'Tbl 10'!L15/'Tbl11'!C15</f>
        <v>1007.7784022154408</v>
      </c>
      <c r="AG16" s="35">
        <f t="shared" si="10"/>
        <v>2</v>
      </c>
      <c r="AH16" s="32"/>
      <c r="AI16" s="2">
        <f>'Tbl 10'!M15/'Tbl11'!C15</f>
        <v>192.04286382136607</v>
      </c>
      <c r="AJ16" s="35">
        <f t="shared" si="11"/>
        <v>20</v>
      </c>
      <c r="AK16" s="3"/>
      <c r="AL16" s="2">
        <f>('Tbl 10'!N15-'Tbl 10'!O15)/'Tbl11'!C15</f>
        <v>2085.1080776097397</v>
      </c>
      <c r="AM16" s="35">
        <f t="shared" si="12"/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>
      <c r="A18" s="3" t="s">
        <v>56</v>
      </c>
      <c r="B18" s="2">
        <f>+E18+H18+K18+N18+Q18+T18+W18+Z18+AC18+AF18+AI18+AL18</f>
        <v>11063.395787538917</v>
      </c>
      <c r="C18" s="35">
        <f t="shared" si="0"/>
        <v>20</v>
      </c>
      <c r="D18" s="35"/>
      <c r="E18" s="2">
        <f>'Tbl 10'!C17/'Tbl11'!C17</f>
        <v>291.11329944859142</v>
      </c>
      <c r="F18" s="35">
        <f t="shared" si="1"/>
        <v>12</v>
      </c>
      <c r="G18" s="35"/>
      <c r="H18" s="2">
        <f>'Tbl 10'!D17/'Tbl11'!C17</f>
        <v>771.37603248433925</v>
      </c>
      <c r="I18" s="35">
        <f t="shared" si="2"/>
        <v>19</v>
      </c>
      <c r="J18" s="35"/>
      <c r="K18" s="2">
        <f>'Tbl 10'!E17/'Tbl11'!C17</f>
        <v>4835.3093964514792</v>
      </c>
      <c r="L18" s="35">
        <f t="shared" si="3"/>
        <v>8</v>
      </c>
      <c r="M18" s="35"/>
      <c r="N18" s="2">
        <f>'Tbl 10'!F17/'Tbl11'!C17</f>
        <v>125.04368881053301</v>
      </c>
      <c r="O18" s="35">
        <f t="shared" si="4"/>
        <v>24</v>
      </c>
      <c r="P18" s="35"/>
      <c r="Q18" s="2">
        <f>'Tbl 10'!G17/'Tbl11'!C17</f>
        <v>179.75412431073937</v>
      </c>
      <c r="R18" s="35">
        <f t="shared" si="5"/>
        <v>6</v>
      </c>
      <c r="S18" s="35"/>
      <c r="T18" s="2">
        <f>'Tbl 10'!H17/'Tbl11'!C17</f>
        <v>940.50048951573569</v>
      </c>
      <c r="U18" s="35">
        <f t="shared" si="6"/>
        <v>24</v>
      </c>
      <c r="V18" s="35"/>
      <c r="W18" s="2">
        <f>'Tbl 10'!I17/'Tbl11'!C17</f>
        <v>121.3513466371582</v>
      </c>
      <c r="X18" s="35">
        <f t="shared" si="7"/>
        <v>5</v>
      </c>
      <c r="Y18" s="32"/>
      <c r="Z18" s="2">
        <f>'Tbl 10'!J17/'Tbl11'!C17</f>
        <v>100.69225402303161</v>
      </c>
      <c r="AA18" s="35">
        <f t="shared" si="8"/>
        <v>13</v>
      </c>
      <c r="AB18" s="3"/>
      <c r="AC18" s="2">
        <f>'Tbl 10'!K17/'Tbl11'!C17</f>
        <v>691.15120784725616</v>
      </c>
      <c r="AD18" s="35">
        <f t="shared" si="9"/>
        <v>15</v>
      </c>
      <c r="AE18" s="32"/>
      <c r="AF18" s="2">
        <f>'Tbl 10'!L17/'Tbl11'!C17</f>
        <v>695.09537116921115</v>
      </c>
      <c r="AG18" s="35">
        <f t="shared" si="10"/>
        <v>23</v>
      </c>
      <c r="AH18" s="32"/>
      <c r="AI18" s="2">
        <f>'Tbl 10'!M17/'Tbl11'!C17</f>
        <v>151.88899808694998</v>
      </c>
      <c r="AJ18" s="35">
        <f t="shared" si="11"/>
        <v>24</v>
      </c>
      <c r="AK18" s="3"/>
      <c r="AL18" s="2">
        <f>('Tbl 10'!N17-'Tbl 10'!O17)/'Tbl11'!C17</f>
        <v>2160.1195787538918</v>
      </c>
      <c r="AM18" s="35">
        <f t="shared" si="12"/>
        <v>20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 t="s">
        <v>57</v>
      </c>
      <c r="B19" s="2">
        <f>+E19+H19+K19+N19+Q19+T19+W19+Z19+AC19+AF19+AI19+AL19</f>
        <v>11496.750670960881</v>
      </c>
      <c r="C19" s="35">
        <f t="shared" si="0"/>
        <v>16</v>
      </c>
      <c r="D19" s="35"/>
      <c r="E19" s="2">
        <f>'Tbl 10'!C18/'Tbl11'!C18</f>
        <v>178.74061185098529</v>
      </c>
      <c r="F19" s="35">
        <f t="shared" si="1"/>
        <v>24</v>
      </c>
      <c r="G19" s="35"/>
      <c r="H19" s="2">
        <f>'Tbl 10'!D18/'Tbl11'!C18</f>
        <v>829.67548312020131</v>
      </c>
      <c r="I19" s="35">
        <f t="shared" si="2"/>
        <v>15</v>
      </c>
      <c r="J19" s="35"/>
      <c r="K19" s="2">
        <f>'Tbl 10'!E18/'Tbl11'!C18</f>
        <v>4503.8569247046535</v>
      </c>
      <c r="L19" s="35">
        <f t="shared" si="3"/>
        <v>17</v>
      </c>
      <c r="M19" s="35"/>
      <c r="N19" s="2">
        <f>'Tbl 10'!F18/'Tbl11'!C18</f>
        <v>319.42907040849468</v>
      </c>
      <c r="O19" s="35">
        <f t="shared" si="4"/>
        <v>4</v>
      </c>
      <c r="P19" s="35"/>
      <c r="Q19" s="2">
        <f>'Tbl 10'!G18/'Tbl11'!C18</f>
        <v>68.196989021886324</v>
      </c>
      <c r="R19" s="35">
        <f t="shared" si="5"/>
        <v>20</v>
      </c>
      <c r="S19" s="35"/>
      <c r="T19" s="2">
        <f>'Tbl 10'!H18/'Tbl11'!C18</f>
        <v>1109.6888001848508</v>
      </c>
      <c r="U19" s="35">
        <f t="shared" si="6"/>
        <v>17</v>
      </c>
      <c r="V19" s="35"/>
      <c r="W19" s="2">
        <f>'Tbl 10'!I18/'Tbl11'!C18</f>
        <v>47.296860217585994</v>
      </c>
      <c r="X19" s="35">
        <f t="shared" si="7"/>
        <v>22</v>
      </c>
      <c r="Y19" s="32"/>
      <c r="Z19" s="2">
        <f>'Tbl 10'!J18/'Tbl11'!C18</f>
        <v>119.88813796537731</v>
      </c>
      <c r="AA19" s="35">
        <f t="shared" si="8"/>
        <v>5</v>
      </c>
      <c r="AB19" s="3"/>
      <c r="AC19" s="2">
        <f>'Tbl 10'!K18/'Tbl11'!C18</f>
        <v>789.44627458772641</v>
      </c>
      <c r="AD19" s="35">
        <f t="shared" si="9"/>
        <v>11</v>
      </c>
      <c r="AE19" s="3"/>
      <c r="AF19" s="2">
        <f>'Tbl 10'!L18/'Tbl11'!C18</f>
        <v>905.63270437097412</v>
      </c>
      <c r="AG19" s="35">
        <f t="shared" si="10"/>
        <v>7</v>
      </c>
      <c r="AH19" s="32"/>
      <c r="AI19" s="2">
        <f>'Tbl 10'!M18/'Tbl11'!C18</f>
        <v>249.55539148409611</v>
      </c>
      <c r="AJ19" s="35">
        <f t="shared" si="11"/>
        <v>9</v>
      </c>
      <c r="AK19" s="3"/>
      <c r="AL19" s="2">
        <f>('Tbl 10'!N18-'Tbl 10'!O18)/'Tbl11'!C18</f>
        <v>2375.3434230440484</v>
      </c>
      <c r="AM19" s="35">
        <f t="shared" si="12"/>
        <v>11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 t="s">
        <v>58</v>
      </c>
      <c r="B20" s="2">
        <f>+E20+H20+K20+N20+Q20+T20+W20+Z20+AC20+AF20+AI20+AL20</f>
        <v>10878.109608200708</v>
      </c>
      <c r="C20" s="35">
        <f t="shared" si="0"/>
        <v>22</v>
      </c>
      <c r="D20" s="35"/>
      <c r="E20" s="2">
        <f>'Tbl 10'!C19/'Tbl11'!C19</f>
        <v>262.18846223481529</v>
      </c>
      <c r="F20" s="35">
        <f t="shared" si="1"/>
        <v>15</v>
      </c>
      <c r="G20" s="35"/>
      <c r="H20" s="2">
        <f>'Tbl 10'!D19/'Tbl11'!C19</f>
        <v>859.61641484343909</v>
      </c>
      <c r="I20" s="35">
        <f t="shared" si="2"/>
        <v>9</v>
      </c>
      <c r="J20" s="35"/>
      <c r="K20" s="2">
        <f>'Tbl 10'!E19/'Tbl11'!C19</f>
        <v>4316.5498459881892</v>
      </c>
      <c r="L20" s="35">
        <f t="shared" si="3"/>
        <v>20</v>
      </c>
      <c r="M20" s="35"/>
      <c r="N20" s="2">
        <f>'Tbl 10'!F19/'Tbl11'!C19</f>
        <v>180.71320332248186</v>
      </c>
      <c r="O20" s="35">
        <f t="shared" si="4"/>
        <v>16</v>
      </c>
      <c r="P20" s="35"/>
      <c r="Q20" s="2">
        <f>'Tbl 10'!G19/'Tbl11'!C19</f>
        <v>120.94701635587819</v>
      </c>
      <c r="R20" s="35">
        <f t="shared" si="5"/>
        <v>11</v>
      </c>
      <c r="S20" s="35"/>
      <c r="T20" s="2">
        <f>'Tbl 10'!H19/'Tbl11'!C19</f>
        <v>1382.6667881957508</v>
      </c>
      <c r="U20" s="35">
        <f t="shared" si="6"/>
        <v>10</v>
      </c>
      <c r="V20" s="35"/>
      <c r="W20" s="2">
        <f>'Tbl 10'!I19/'Tbl11'!C19</f>
        <v>64.493392034124682</v>
      </c>
      <c r="X20" s="35">
        <f t="shared" si="7"/>
        <v>18</v>
      </c>
      <c r="Y20" s="32"/>
      <c r="Z20" s="2">
        <f>'Tbl 10'!J19/'Tbl11'!C19</f>
        <v>101.18529011659766</v>
      </c>
      <c r="AA20" s="35">
        <f t="shared" si="8"/>
        <v>12</v>
      </c>
      <c r="AB20" s="32"/>
      <c r="AC20" s="2">
        <f>'Tbl 10'!K19/'Tbl11'!C19</f>
        <v>598.28389089947007</v>
      </c>
      <c r="AD20" s="35">
        <f t="shared" si="9"/>
        <v>17</v>
      </c>
      <c r="AE20" s="32"/>
      <c r="AF20" s="2">
        <f>'Tbl 10'!L19/'Tbl11'!C19</f>
        <v>687.20528314310684</v>
      </c>
      <c r="AG20" s="35">
        <f t="shared" si="10"/>
        <v>24</v>
      </c>
      <c r="AH20" s="32"/>
      <c r="AI20" s="2">
        <f>'Tbl 10'!M19/'Tbl11'!C19</f>
        <v>239.63629941520634</v>
      </c>
      <c r="AJ20" s="35">
        <f t="shared" si="11"/>
        <v>10</v>
      </c>
      <c r="AK20" s="3"/>
      <c r="AL20" s="2">
        <f>('Tbl 10'!N19-'Tbl 10'!O19)/'Tbl11'!C19</f>
        <v>2064.6237216516497</v>
      </c>
      <c r="AM20" s="35">
        <f t="shared" si="12"/>
        <v>23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>
      <c r="A21" s="3" t="s">
        <v>59</v>
      </c>
      <c r="B21" s="2">
        <f>+E21+H21+K21+N21+Q21+T21+W21+Z21+AC21+AF21+AI21+AL21</f>
        <v>11566.224487837279</v>
      </c>
      <c r="C21" s="35">
        <f t="shared" si="0"/>
        <v>15</v>
      </c>
      <c r="D21" s="35"/>
      <c r="E21" s="2">
        <f>'Tbl 10'!C20/'Tbl11'!C20</f>
        <v>319.11121181770159</v>
      </c>
      <c r="F21" s="35">
        <f t="shared" si="1"/>
        <v>8</v>
      </c>
      <c r="G21" s="35"/>
      <c r="H21" s="2">
        <f>'Tbl 10'!D20/'Tbl11'!C20</f>
        <v>824.12239412579925</v>
      </c>
      <c r="I21" s="35">
        <f t="shared" si="2"/>
        <v>16</v>
      </c>
      <c r="J21" s="35"/>
      <c r="K21" s="2">
        <f>'Tbl 10'!E20/'Tbl11'!C20</f>
        <v>4746.0135611313108</v>
      </c>
      <c r="L21" s="35">
        <f t="shared" si="3"/>
        <v>9</v>
      </c>
      <c r="M21" s="35"/>
      <c r="N21" s="2">
        <f>'Tbl 10'!F20/'Tbl11'!C20</f>
        <v>182.29876634156565</v>
      </c>
      <c r="O21" s="35">
        <f t="shared" si="4"/>
        <v>15</v>
      </c>
      <c r="P21" s="35"/>
      <c r="Q21" s="2">
        <f>'Tbl 10'!G20/'Tbl11'!C20</f>
        <v>91.365602497686382</v>
      </c>
      <c r="R21" s="35">
        <f t="shared" si="5"/>
        <v>16</v>
      </c>
      <c r="S21" s="35"/>
      <c r="T21" s="2">
        <f>'Tbl 10'!H20/'Tbl11'!C20</f>
        <v>1130.8458595684688</v>
      </c>
      <c r="U21" s="35">
        <f t="shared" si="6"/>
        <v>15</v>
      </c>
      <c r="V21" s="35"/>
      <c r="W21" s="2">
        <f>'Tbl 10'!I20/'Tbl11'!C20</f>
        <v>121.20740083101538</v>
      </c>
      <c r="X21" s="35">
        <f t="shared" si="7"/>
        <v>6</v>
      </c>
      <c r="Y21" s="32"/>
      <c r="Z21" s="2">
        <f>'Tbl 10'!J20/'Tbl11'!C20</f>
        <v>102.16147369897467</v>
      </c>
      <c r="AA21" s="35">
        <f t="shared" si="8"/>
        <v>11</v>
      </c>
      <c r="AB21" s="3"/>
      <c r="AC21" s="2">
        <f>'Tbl 10'!K20/'Tbl11'!C20</f>
        <v>934.20806982514284</v>
      </c>
      <c r="AD21" s="35">
        <f t="shared" si="9"/>
        <v>5</v>
      </c>
      <c r="AE21" s="3"/>
      <c r="AF21" s="2">
        <f>'Tbl 10'!L20/'Tbl11'!C20</f>
        <v>871.87582648404771</v>
      </c>
      <c r="AG21" s="35">
        <f t="shared" si="10"/>
        <v>8</v>
      </c>
      <c r="AH21" s="32"/>
      <c r="AI21" s="2">
        <f>'Tbl 10'!M20/'Tbl11'!C20</f>
        <v>228.44482852838971</v>
      </c>
      <c r="AJ21" s="35">
        <f t="shared" si="11"/>
        <v>12</v>
      </c>
      <c r="AK21" s="3"/>
      <c r="AL21" s="2">
        <f>('Tbl 10'!N20-'Tbl 10'!O20)/'Tbl11'!C20</f>
        <v>2014.5694929871763</v>
      </c>
      <c r="AM21" s="35">
        <f t="shared" si="12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>
      <c r="A22" s="3" t="s">
        <v>60</v>
      </c>
      <c r="B22" s="2">
        <f>+E22+H22+K22+N22+Q22+T22+W22+Z22+AC22+AF22+AI22+AL22</f>
        <v>11832.899052385721</v>
      </c>
      <c r="C22" s="35">
        <f t="shared" si="0"/>
        <v>12</v>
      </c>
      <c r="D22" s="35"/>
      <c r="E22" s="2">
        <f>'Tbl 10'!C21/'Tbl11'!C21</f>
        <v>296.40400177955735</v>
      </c>
      <c r="F22" s="35">
        <f t="shared" si="1"/>
        <v>10</v>
      </c>
      <c r="G22" s="35"/>
      <c r="H22" s="2">
        <f>'Tbl 10'!D21/'Tbl11'!C21</f>
        <v>1047.6163741519297</v>
      </c>
      <c r="I22" s="35">
        <f t="shared" si="2"/>
        <v>3</v>
      </c>
      <c r="J22" s="35"/>
      <c r="K22" s="2">
        <f>'Tbl 10'!E21/'Tbl11'!C21</f>
        <v>4699.9478656434221</v>
      </c>
      <c r="L22" s="35">
        <f t="shared" si="3"/>
        <v>12</v>
      </c>
      <c r="M22" s="35"/>
      <c r="N22" s="2">
        <f>'Tbl 10'!F21/'Tbl11'!C21</f>
        <v>248.48949393838282</v>
      </c>
      <c r="O22" s="35">
        <f t="shared" si="4"/>
        <v>6</v>
      </c>
      <c r="P22" s="35"/>
      <c r="Q22" s="2">
        <f>'Tbl 10'!G21/'Tbl11'!C21</f>
        <v>285.7673673673674</v>
      </c>
      <c r="R22" s="35">
        <f t="shared" si="5"/>
        <v>3</v>
      </c>
      <c r="S22" s="35"/>
      <c r="T22" s="2">
        <f>'Tbl 10'!H21/'Tbl11'!C21</f>
        <v>1125.0943721499277</v>
      </c>
      <c r="U22" s="35">
        <f t="shared" si="6"/>
        <v>16</v>
      </c>
      <c r="V22" s="35"/>
      <c r="W22" s="2">
        <f>'Tbl 10'!I21/'Tbl11'!C21</f>
        <v>98.209396062729397</v>
      </c>
      <c r="X22" s="35">
        <f t="shared" si="7"/>
        <v>8</v>
      </c>
      <c r="Y22" s="3"/>
      <c r="Z22" s="2">
        <f>'Tbl 10'!J21/'Tbl11'!C21</f>
        <v>108.6802357913469</v>
      </c>
      <c r="AA22" s="35">
        <f t="shared" si="8"/>
        <v>10</v>
      </c>
      <c r="AB22" s="32"/>
      <c r="AC22" s="2">
        <f>'Tbl 10'!K21/'Tbl11'!C21</f>
        <v>734.5627894561228</v>
      </c>
      <c r="AD22" s="35">
        <f t="shared" si="9"/>
        <v>12</v>
      </c>
      <c r="AE22" s="32"/>
      <c r="AF22" s="2">
        <f>'Tbl 10'!L21/'Tbl11'!C21</f>
        <v>773.72107440774107</v>
      </c>
      <c r="AG22" s="35">
        <f t="shared" si="10"/>
        <v>16</v>
      </c>
      <c r="AH22" s="32"/>
      <c r="AI22" s="2">
        <f>'Tbl 10'!M21/'Tbl11'!C21</f>
        <v>227.72339228117008</v>
      </c>
      <c r="AJ22" s="35">
        <f t="shared" si="11"/>
        <v>13</v>
      </c>
      <c r="AK22" s="3"/>
      <c r="AL22" s="2">
        <f>('Tbl 10'!N21-'Tbl 10'!O21)/'Tbl11'!C21</f>
        <v>2186.6826893560228</v>
      </c>
      <c r="AM22" s="35">
        <f t="shared" si="12"/>
        <v>19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5"/>
      <c r="Y23" s="3"/>
      <c r="Z23" s="2"/>
      <c r="AA23" s="35"/>
      <c r="AB23" s="32"/>
      <c r="AC23" s="2"/>
      <c r="AD23" s="35"/>
      <c r="AE23" s="32"/>
      <c r="AF23" s="2"/>
      <c r="AG23" s="35"/>
      <c r="AH23" s="32"/>
      <c r="AI23" s="2"/>
      <c r="AJ23" s="35"/>
      <c r="AK23" s="3"/>
      <c r="AL23" s="2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 t="s">
        <v>61</v>
      </c>
      <c r="B24" s="2">
        <f>+E24+H24+K24+N24+Q24+T24+W24+Z24+AC24+AF24+AI24+AL24</f>
        <v>11360.526728883597</v>
      </c>
      <c r="C24" s="35">
        <f t="shared" si="0"/>
        <v>17</v>
      </c>
      <c r="D24" s="35"/>
      <c r="E24" s="2">
        <f>'Tbl 10'!C23/'Tbl11'!C23</f>
        <v>212.4681208528844</v>
      </c>
      <c r="F24" s="35">
        <f t="shared" si="1"/>
        <v>22</v>
      </c>
      <c r="G24" s="35"/>
      <c r="H24" s="2">
        <f>'Tbl 10'!D23/'Tbl11'!C23</f>
        <v>738.42019872251274</v>
      </c>
      <c r="I24" s="35">
        <f t="shared" si="2"/>
        <v>20</v>
      </c>
      <c r="J24" s="35"/>
      <c r="K24" s="2">
        <f>'Tbl 10'!E23/'Tbl11'!C23</f>
        <v>4717.0983267400752</v>
      </c>
      <c r="L24" s="35">
        <f t="shared" si="3"/>
        <v>11</v>
      </c>
      <c r="M24" s="35"/>
      <c r="N24" s="2">
        <f>'Tbl 10'!F23/'Tbl11'!C23</f>
        <v>211.106122150456</v>
      </c>
      <c r="O24" s="35">
        <f t="shared" si="4"/>
        <v>13</v>
      </c>
      <c r="P24" s="35"/>
      <c r="Q24" s="2">
        <f>'Tbl 10'!G23/'Tbl11'!C23</f>
        <v>44.722534825171749</v>
      </c>
      <c r="R24" s="35">
        <f t="shared" si="5"/>
        <v>24</v>
      </c>
      <c r="S24" s="35"/>
      <c r="T24" s="2">
        <f>'Tbl 10'!H23/'Tbl11'!C23</f>
        <v>1081.2477815314978</v>
      </c>
      <c r="U24" s="35">
        <f t="shared" si="6"/>
        <v>19</v>
      </c>
      <c r="V24" s="35"/>
      <c r="W24" s="2">
        <f>'Tbl 10'!I23/'Tbl11'!C23</f>
        <v>65.782660908679134</v>
      </c>
      <c r="X24" s="35">
        <f t="shared" si="7"/>
        <v>17</v>
      </c>
      <c r="Y24" s="3"/>
      <c r="Z24" s="2">
        <f>'Tbl 10'!J23/'Tbl11'!C23</f>
        <v>137.12502097787373</v>
      </c>
      <c r="AA24" s="35">
        <f t="shared" si="8"/>
        <v>3</v>
      </c>
      <c r="AB24" s="3"/>
      <c r="AC24" s="2">
        <f>'Tbl 10'!K23/'Tbl11'!C23</f>
        <v>435.15551168198613</v>
      </c>
      <c r="AD24" s="35">
        <f t="shared" si="9"/>
        <v>24</v>
      </c>
      <c r="AE24" s="32"/>
      <c r="AF24" s="2">
        <f>'Tbl 10'!L23/'Tbl11'!C23</f>
        <v>846.40714153138981</v>
      </c>
      <c r="AG24" s="35">
        <f t="shared" si="10"/>
        <v>9</v>
      </c>
      <c r="AH24" s="32"/>
      <c r="AI24" s="2">
        <f>'Tbl 10'!M23/'Tbl11'!C23</f>
        <v>261.08424837666325</v>
      </c>
      <c r="AJ24" s="35">
        <f t="shared" si="11"/>
        <v>8</v>
      </c>
      <c r="AK24" s="3"/>
      <c r="AL24" s="2">
        <f>('Tbl 10'!N23-'Tbl 10'!O23)/'Tbl11'!C23</f>
        <v>2609.9090605844081</v>
      </c>
      <c r="AM24" s="35">
        <f t="shared" si="12"/>
        <v>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 t="s">
        <v>62</v>
      </c>
      <c r="B25" s="2">
        <f>+E25+H25+K25+N25+Q25+T25+W25+Z25+AC25+AF25+AI25+AL25</f>
        <v>13113.311756452682</v>
      </c>
      <c r="C25" s="35">
        <f t="shared" si="0"/>
        <v>5</v>
      </c>
      <c r="D25" s="35"/>
      <c r="E25" s="2">
        <f>'Tbl 10'!C24/'Tbl11'!C24</f>
        <v>390.83052812706819</v>
      </c>
      <c r="F25" s="35">
        <f t="shared" si="1"/>
        <v>5</v>
      </c>
      <c r="G25" s="35"/>
      <c r="H25" s="2">
        <f>'Tbl 10'!D24/'Tbl11'!C24</f>
        <v>636.61828722700204</v>
      </c>
      <c r="I25" s="35">
        <f t="shared" si="2"/>
        <v>23</v>
      </c>
      <c r="J25" s="35"/>
      <c r="K25" s="2">
        <f>'Tbl 10'!E24/'Tbl11'!C24</f>
        <v>5488.9178530774325</v>
      </c>
      <c r="L25" s="35">
        <f t="shared" si="3"/>
        <v>4</v>
      </c>
      <c r="M25" s="35"/>
      <c r="N25" s="2">
        <f>'Tbl 10'!F24/'Tbl11'!C24</f>
        <v>153.52750761085375</v>
      </c>
      <c r="O25" s="35">
        <f t="shared" si="4"/>
        <v>21</v>
      </c>
      <c r="P25" s="35"/>
      <c r="Q25" s="2">
        <f>'Tbl 10'!G24/'Tbl11'!C24</f>
        <v>91.56875446724024</v>
      </c>
      <c r="R25" s="35">
        <f t="shared" si="5"/>
        <v>15</v>
      </c>
      <c r="S25" s="35"/>
      <c r="T25" s="2">
        <f>'Tbl 10'!H24/'Tbl11'!C24</f>
        <v>986.05107610853759</v>
      </c>
      <c r="U25" s="35">
        <f t="shared" si="6"/>
        <v>22</v>
      </c>
      <c r="V25" s="35"/>
      <c r="W25" s="2">
        <f>'Tbl 10'!I24/'Tbl11'!C24</f>
        <v>172.76265254798147</v>
      </c>
      <c r="X25" s="35">
        <f t="shared" si="7"/>
        <v>3</v>
      </c>
      <c r="Y25" s="32"/>
      <c r="Z25" s="2">
        <f>'Tbl 10'!J24/'Tbl11'!C24</f>
        <v>142.41837988087357</v>
      </c>
      <c r="AA25" s="35">
        <f t="shared" si="8"/>
        <v>1</v>
      </c>
      <c r="AB25" s="3"/>
      <c r="AC25" s="2">
        <f>'Tbl 10'!K24/'Tbl11'!C24</f>
        <v>1078.3106631369953</v>
      </c>
      <c r="AD25" s="35">
        <f t="shared" si="9"/>
        <v>2</v>
      </c>
      <c r="AE25" s="32"/>
      <c r="AF25" s="2">
        <f>'Tbl 10'!L24/'Tbl11'!C24</f>
        <v>979.20068034414294</v>
      </c>
      <c r="AG25" s="35">
        <f t="shared" si="10"/>
        <v>4</v>
      </c>
      <c r="AH25" s="32"/>
      <c r="AI25" s="2">
        <f>'Tbl 10'!M24/'Tbl11'!C24</f>
        <v>226.82932627399072</v>
      </c>
      <c r="AJ25" s="35">
        <f t="shared" si="11"/>
        <v>14</v>
      </c>
      <c r="AK25" s="3"/>
      <c r="AL25" s="2">
        <f>('Tbl 10'!N24-'Tbl 10'!O24)/'Tbl11'!C24</f>
        <v>2766.2760476505623</v>
      </c>
      <c r="AM25" s="35">
        <f t="shared" si="12"/>
        <v>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 t="s">
        <v>63</v>
      </c>
      <c r="B26" s="2">
        <f>+E26+H26+K26+N26+Q26+T26+W26+Z26+AC26+AF26+AI26+AL26</f>
        <v>11687.181340892052</v>
      </c>
      <c r="C26" s="35">
        <f t="shared" si="0"/>
        <v>13</v>
      </c>
      <c r="D26" s="35"/>
      <c r="E26" s="2">
        <f>'Tbl 10'!C25/'Tbl11'!C25</f>
        <v>302.00198267230263</v>
      </c>
      <c r="F26" s="35">
        <f t="shared" si="1"/>
        <v>9</v>
      </c>
      <c r="G26" s="35"/>
      <c r="H26" s="2">
        <f>'Tbl 10'!D25/'Tbl11'!C25</f>
        <v>678.32752611428612</v>
      </c>
      <c r="I26" s="35">
        <f t="shared" si="2"/>
        <v>22</v>
      </c>
      <c r="J26" s="35"/>
      <c r="K26" s="2">
        <f>'Tbl 10'!E25/'Tbl11'!C25</f>
        <v>4495.0197069282822</v>
      </c>
      <c r="L26" s="35">
        <f t="shared" si="3"/>
        <v>18</v>
      </c>
      <c r="M26" s="35"/>
      <c r="N26" s="2">
        <f>'Tbl 10'!F25/'Tbl11'!C25</f>
        <v>230.30035594267687</v>
      </c>
      <c r="O26" s="35">
        <f t="shared" si="4"/>
        <v>10</v>
      </c>
      <c r="P26" s="35"/>
      <c r="Q26" s="2">
        <f>'Tbl 10'!G25/'Tbl11'!C25</f>
        <v>89.343843821367543</v>
      </c>
      <c r="R26" s="35">
        <f t="shared" si="5"/>
        <v>17</v>
      </c>
      <c r="S26" s="35"/>
      <c r="T26" s="2">
        <f>'Tbl 10'!H25/'Tbl11'!C25</f>
        <v>1133.2165272224363</v>
      </c>
      <c r="U26" s="35">
        <f t="shared" si="6"/>
        <v>14</v>
      </c>
      <c r="V26" s="35"/>
      <c r="W26" s="2">
        <f>'Tbl 10'!I25/'Tbl11'!C25</f>
        <v>42.909307929252684</v>
      </c>
      <c r="X26" s="35">
        <f t="shared" si="7"/>
        <v>24</v>
      </c>
      <c r="Y26" s="32"/>
      <c r="Z26" s="2">
        <f>'Tbl 10'!J25/'Tbl11'!C25</f>
        <v>87.558648284697142</v>
      </c>
      <c r="AA26" s="35">
        <f t="shared" si="8"/>
        <v>15</v>
      </c>
      <c r="AB26" s="3"/>
      <c r="AC26" s="2">
        <f>'Tbl 10'!K25/'Tbl11'!C25</f>
        <v>824.46432874235893</v>
      </c>
      <c r="AD26" s="35">
        <f t="shared" si="9"/>
        <v>8</v>
      </c>
      <c r="AE26" s="3"/>
      <c r="AF26" s="2">
        <f>'Tbl 10'!L25/'Tbl11'!C25</f>
        <v>761.9176020794738</v>
      </c>
      <c r="AG26" s="35">
        <f t="shared" si="10"/>
        <v>18</v>
      </c>
      <c r="AH26" s="32"/>
      <c r="AI26" s="2">
        <f>'Tbl 10'!M25/'Tbl11'!C25</f>
        <v>332.03534747295168</v>
      </c>
      <c r="AJ26" s="35">
        <f t="shared" si="11"/>
        <v>3</v>
      </c>
      <c r="AK26" s="3"/>
      <c r="AL26" s="2">
        <f>('Tbl 10'!N25-'Tbl 10'!O25)/'Tbl11'!C25</f>
        <v>2710.0861636819668</v>
      </c>
      <c r="AM26" s="35">
        <f t="shared" si="12"/>
        <v>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 t="s">
        <v>64</v>
      </c>
      <c r="B27" s="2">
        <f>+E27+H27+K27+N27+Q27+T27+W27+Z27+AC27+AF27+AI27+AL27</f>
        <v>13430.500054126935</v>
      </c>
      <c r="C27" s="35">
        <f t="shared" si="0"/>
        <v>4</v>
      </c>
      <c r="D27" s="35"/>
      <c r="E27" s="2">
        <f>'Tbl 10'!C26/'Tbl11'!C26</f>
        <v>205.26263529841066</v>
      </c>
      <c r="F27" s="35">
        <f t="shared" si="1"/>
        <v>23</v>
      </c>
      <c r="G27" s="35"/>
      <c r="H27" s="2">
        <f>'Tbl 10'!D26/'Tbl11'!C26</f>
        <v>1086.0456878385421</v>
      </c>
      <c r="I27" s="35">
        <f t="shared" si="2"/>
        <v>2</v>
      </c>
      <c r="J27" s="35"/>
      <c r="K27" s="2">
        <f>'Tbl 10'!E26/'Tbl11'!C26</f>
        <v>5675.3951343138488</v>
      </c>
      <c r="L27" s="35">
        <f t="shared" si="3"/>
        <v>2</v>
      </c>
      <c r="M27" s="35"/>
      <c r="N27" s="2">
        <f>'Tbl 10'!F26/'Tbl11'!C26</f>
        <v>282.94421898201438</v>
      </c>
      <c r="O27" s="35">
        <f t="shared" si="4"/>
        <v>5</v>
      </c>
      <c r="P27" s="35"/>
      <c r="Q27" s="2">
        <f>'Tbl 10'!G26/'Tbl11'!C26</f>
        <v>57.574486153389621</v>
      </c>
      <c r="R27" s="35">
        <f t="shared" si="5"/>
        <v>23</v>
      </c>
      <c r="S27" s="35"/>
      <c r="T27" s="2">
        <f>'Tbl 10'!H26/'Tbl11'!C26</f>
        <v>1686.4989300142147</v>
      </c>
      <c r="U27" s="35">
        <f t="shared" si="6"/>
        <v>2</v>
      </c>
      <c r="V27" s="35"/>
      <c r="W27" s="2">
        <f>'Tbl 10'!I26/'Tbl11'!C26</f>
        <v>53.509878131945761</v>
      </c>
      <c r="X27" s="35">
        <f t="shared" si="7"/>
        <v>20</v>
      </c>
      <c r="Y27" s="3"/>
      <c r="Z27" s="2">
        <f>'Tbl 10'!J26/'Tbl11'!C26</f>
        <v>115.65815914388789</v>
      </c>
      <c r="AA27" s="35">
        <f t="shared" si="8"/>
        <v>7</v>
      </c>
      <c r="AB27" s="3"/>
      <c r="AC27" s="2">
        <f>'Tbl 10'!K26/'Tbl11'!C26</f>
        <v>695.89089927873658</v>
      </c>
      <c r="AD27" s="35">
        <f t="shared" si="9"/>
        <v>14</v>
      </c>
      <c r="AE27" s="32"/>
      <c r="AF27" s="2">
        <f>'Tbl 10'!L26/'Tbl11'!C26</f>
        <v>761.51964822618072</v>
      </c>
      <c r="AG27" s="35">
        <f t="shared" si="10"/>
        <v>19</v>
      </c>
      <c r="AH27" s="32"/>
      <c r="AI27" s="2">
        <f>'Tbl 10'!M26/'Tbl11'!C26</f>
        <v>457.45804717797017</v>
      </c>
      <c r="AJ27" s="35">
        <f t="shared" si="11"/>
        <v>2</v>
      </c>
      <c r="AK27" s="3"/>
      <c r="AL27" s="2">
        <f>('Tbl 10'!N26-'Tbl 10'!O26)/'Tbl11'!C26</f>
        <v>2352.7423295677927</v>
      </c>
      <c r="AM27" s="35">
        <f t="shared" si="12"/>
        <v>13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 t="s">
        <v>65</v>
      </c>
      <c r="B28" s="2">
        <f>+E28+H28+K28+N28+Q28+T28+W28+Z28+AC28+AF28+AI28+AL28</f>
        <v>13037.117071213906</v>
      </c>
      <c r="C28" s="35">
        <f t="shared" si="0"/>
        <v>7</v>
      </c>
      <c r="D28" s="35"/>
      <c r="E28" s="2">
        <f>'Tbl 10'!C27/'Tbl11'!C27</f>
        <v>543.11778571899492</v>
      </c>
      <c r="F28" s="35">
        <f t="shared" si="1"/>
        <v>2</v>
      </c>
      <c r="G28" s="35"/>
      <c r="H28" s="2">
        <f>'Tbl 10'!D27/'Tbl11'!C27</f>
        <v>1029.5119183635934</v>
      </c>
      <c r="I28" s="35">
        <f t="shared" si="2"/>
        <v>4</v>
      </c>
      <c r="J28" s="35"/>
      <c r="K28" s="2">
        <f>'Tbl 10'!E27/'Tbl11'!C27</f>
        <v>5068.720791473288</v>
      </c>
      <c r="L28" s="35">
        <f t="shared" si="3"/>
        <v>7</v>
      </c>
      <c r="M28" s="35"/>
      <c r="N28" s="2">
        <f>'Tbl 10'!F27/'Tbl11'!C27</f>
        <v>201.83510965045059</v>
      </c>
      <c r="O28" s="35">
        <f t="shared" si="4"/>
        <v>14</v>
      </c>
      <c r="P28" s="35"/>
      <c r="Q28" s="2">
        <f>'Tbl 10'!G27/'Tbl11'!C27</f>
        <v>120.35172886735303</v>
      </c>
      <c r="R28" s="35">
        <f t="shared" si="5"/>
        <v>12</v>
      </c>
      <c r="S28" s="35"/>
      <c r="T28" s="2">
        <f>'Tbl 10'!H27/'Tbl11'!C27</f>
        <v>1394.0880684762894</v>
      </c>
      <c r="U28" s="35">
        <f t="shared" si="6"/>
        <v>9</v>
      </c>
      <c r="V28" s="35"/>
      <c r="W28" s="2">
        <f>'Tbl 10'!I27/'Tbl11'!C27</f>
        <v>108.45666138478154</v>
      </c>
      <c r="X28" s="35">
        <f t="shared" si="7"/>
        <v>7</v>
      </c>
      <c r="Y28" s="32"/>
      <c r="Z28" s="2">
        <f>'Tbl 10'!J27/'Tbl11'!C27</f>
        <v>1.632300777090558</v>
      </c>
      <c r="AA28" s="35">
        <f t="shared" si="8"/>
        <v>20</v>
      </c>
      <c r="AB28" s="3"/>
      <c r="AC28" s="2">
        <f>'Tbl 10'!K27/'Tbl11'!C27</f>
        <v>1083.3097731307578</v>
      </c>
      <c r="AD28" s="35">
        <f t="shared" si="9"/>
        <v>1</v>
      </c>
      <c r="AE28" s="3"/>
      <c r="AF28" s="2">
        <f>'Tbl 10'!L27/'Tbl11'!C27</f>
        <v>986.17767663469181</v>
      </c>
      <c r="AG28" s="35">
        <f t="shared" si="10"/>
        <v>3</v>
      </c>
      <c r="AH28" s="32"/>
      <c r="AI28" s="2">
        <f>'Tbl 10'!M27/'Tbl11'!C27</f>
        <v>297.61999872381534</v>
      </c>
      <c r="AJ28" s="35">
        <f t="shared" si="11"/>
        <v>5</v>
      </c>
      <c r="AK28" s="3"/>
      <c r="AL28" s="2">
        <f>('Tbl 10'!N27-'Tbl 10'!O27)/'Tbl11'!C27</f>
        <v>2202.2952580128008</v>
      </c>
      <c r="AM28" s="35">
        <f t="shared" si="12"/>
        <v>18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5"/>
      <c r="Y29" s="32"/>
      <c r="Z29" s="2"/>
      <c r="AA29" s="35"/>
      <c r="AB29" s="3"/>
      <c r="AC29" s="2"/>
      <c r="AD29" s="35"/>
      <c r="AE29" s="3"/>
      <c r="AF29" s="2"/>
      <c r="AG29" s="35"/>
      <c r="AH29" s="32"/>
      <c r="AI29" s="2"/>
      <c r="AJ29" s="35"/>
      <c r="AK29" s="3"/>
      <c r="AL29" s="2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130" t="s">
        <v>147</v>
      </c>
      <c r="B30" s="2">
        <f>+E30+H30+K30+N30+Q30+T30+W30+Z30+AC30+AF30+AI30+AL30</f>
        <v>13524.861260661748</v>
      </c>
      <c r="C30" s="35">
        <f t="shared" si="0"/>
        <v>3</v>
      </c>
      <c r="D30" s="35"/>
      <c r="E30" s="2">
        <f>'Tbl 10'!C29/'Tbl11'!C29</f>
        <v>251.58034166039812</v>
      </c>
      <c r="F30" s="35">
        <f t="shared" si="1"/>
        <v>16</v>
      </c>
      <c r="G30" s="35"/>
      <c r="H30" s="2">
        <f>'Tbl 10'!D29/'Tbl11'!C29</f>
        <v>919.66327593286792</v>
      </c>
      <c r="I30" s="35">
        <f t="shared" si="2"/>
        <v>7</v>
      </c>
      <c r="J30" s="35"/>
      <c r="K30" s="2">
        <f>'Tbl 10'!E29/'Tbl11'!C29</f>
        <v>5548.5101720975499</v>
      </c>
      <c r="L30" s="35">
        <f t="shared" si="3"/>
        <v>3</v>
      </c>
      <c r="M30" s="35"/>
      <c r="N30" s="2">
        <f>'Tbl 10'!F29/'Tbl11'!C29</f>
        <v>176.40907543194322</v>
      </c>
      <c r="O30" s="35">
        <f t="shared" si="4"/>
        <v>17</v>
      </c>
      <c r="P30" s="35"/>
      <c r="Q30" s="2">
        <f>'Tbl 10'!G29/'Tbl11'!C29</f>
        <v>85.875041078026982</v>
      </c>
      <c r="R30" s="35">
        <f t="shared" si="5"/>
        <v>18</v>
      </c>
      <c r="S30" s="35"/>
      <c r="T30" s="2">
        <f>'Tbl 10'!H29/'Tbl11'!C29</f>
        <v>1613.6121600096842</v>
      </c>
      <c r="U30" s="35">
        <f t="shared" si="6"/>
        <v>5</v>
      </c>
      <c r="V30" s="35"/>
      <c r="W30" s="2">
        <f>'Tbl 10'!I29/'Tbl11'!C29</f>
        <v>73.273535879270852</v>
      </c>
      <c r="X30" s="35">
        <f t="shared" si="7"/>
        <v>14</v>
      </c>
      <c r="Y30" s="32"/>
      <c r="Z30" s="2">
        <f>'Tbl 10'!J29/'Tbl11'!C29</f>
        <v>0.11633917579312074</v>
      </c>
      <c r="AA30" s="35">
        <f t="shared" si="8"/>
        <v>22</v>
      </c>
      <c r="AB30" s="3"/>
      <c r="AC30" s="2">
        <f>'Tbl 10'!K29/'Tbl11'!C29</f>
        <v>591.29703615702078</v>
      </c>
      <c r="AD30" s="35">
        <f t="shared" si="9"/>
        <v>18</v>
      </c>
      <c r="AE30" s="3"/>
      <c r="AF30" s="2">
        <f>'Tbl 10'!L29/'Tbl11'!C29</f>
        <v>796.49785697684786</v>
      </c>
      <c r="AG30" s="35">
        <f t="shared" si="10"/>
        <v>14</v>
      </c>
      <c r="AH30" s="32"/>
      <c r="AI30" s="2">
        <f>'Tbl 10'!M29/'Tbl11'!C29</f>
        <v>216.03420827110816</v>
      </c>
      <c r="AJ30" s="35">
        <f t="shared" si="11"/>
        <v>15</v>
      </c>
      <c r="AK30" s="3"/>
      <c r="AL30" s="2">
        <f>('Tbl 10'!N29-'Tbl 10'!O29)/'Tbl11'!C29</f>
        <v>3251.9922179912378</v>
      </c>
      <c r="AM30" s="35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 t="s">
        <v>67</v>
      </c>
      <c r="B31" s="2">
        <f>+E31+H31+K31+N31+Q31+T31+W31+Z31+AC31+AF31+AI31+AL31</f>
        <v>12292.429149062817</v>
      </c>
      <c r="C31" s="35">
        <f t="shared" si="0"/>
        <v>9</v>
      </c>
      <c r="D31" s="35"/>
      <c r="E31" s="2">
        <f>'Tbl 10'!C30/'Tbl11'!C30</f>
        <v>447.09888515386888</v>
      </c>
      <c r="F31" s="35">
        <f t="shared" si="1"/>
        <v>3</v>
      </c>
      <c r="G31" s="35"/>
      <c r="H31" s="2">
        <f>'Tbl 10'!D30/'Tbl11'!C30</f>
        <v>832.49685003286822</v>
      </c>
      <c r="I31" s="35">
        <f t="shared" si="2"/>
        <v>13</v>
      </c>
      <c r="J31" s="35"/>
      <c r="K31" s="2">
        <f>'Tbl 10'!E30/'Tbl11'!C30</f>
        <v>4173.1088013445287</v>
      </c>
      <c r="L31" s="35">
        <f t="shared" si="3"/>
        <v>24</v>
      </c>
      <c r="M31" s="35"/>
      <c r="N31" s="2">
        <f>'Tbl 10'!F30/'Tbl11'!C30</f>
        <v>138.75737133792049</v>
      </c>
      <c r="O31" s="35">
        <f t="shared" si="4"/>
        <v>23</v>
      </c>
      <c r="P31" s="35"/>
      <c r="Q31" s="2">
        <f>'Tbl 10'!G30/'Tbl11'!C30</f>
        <v>389.98527326095581</v>
      </c>
      <c r="R31" s="35">
        <f t="shared" si="5"/>
        <v>2</v>
      </c>
      <c r="S31" s="35"/>
      <c r="T31" s="2">
        <f>'Tbl 10'!H30/'Tbl11'!C30</f>
        <v>1509.6155681476937</v>
      </c>
      <c r="U31" s="35">
        <f t="shared" si="6"/>
        <v>6</v>
      </c>
      <c r="V31" s="35"/>
      <c r="W31" s="2">
        <f>'Tbl 10'!I30/'Tbl11'!C30</f>
        <v>88.844235094854909</v>
      </c>
      <c r="X31" s="35">
        <f t="shared" si="7"/>
        <v>10</v>
      </c>
      <c r="Y31" s="32"/>
      <c r="Z31" s="2">
        <f>'Tbl 10'!J30/'Tbl11'!C30</f>
        <v>117.0392930152187</v>
      </c>
      <c r="AA31" s="35">
        <f t="shared" si="8"/>
        <v>6</v>
      </c>
      <c r="AB31" s="32"/>
      <c r="AC31" s="2">
        <f>'Tbl 10'!K30/'Tbl11'!C30</f>
        <v>800.1103745261189</v>
      </c>
      <c r="AD31" s="35">
        <f t="shared" si="9"/>
        <v>10</v>
      </c>
      <c r="AE31" s="32"/>
      <c r="AF31" s="2">
        <f>'Tbl 10'!L30/'Tbl11'!C30</f>
        <v>919.93317474398009</v>
      </c>
      <c r="AG31" s="35">
        <f t="shared" si="10"/>
        <v>6</v>
      </c>
      <c r="AH31" s="32"/>
      <c r="AI31" s="2">
        <f>'Tbl 10'!M30/'Tbl11'!C30</f>
        <v>275.80088372021117</v>
      </c>
      <c r="AJ31" s="35">
        <f t="shared" si="11"/>
        <v>6</v>
      </c>
      <c r="AK31" s="3"/>
      <c r="AL31" s="2">
        <f>('Tbl 10'!N30-'Tbl 10'!O30)/'Tbl11'!C30</f>
        <v>2599.6384386845962</v>
      </c>
      <c r="AM31" s="35">
        <f t="shared" si="12"/>
        <v>8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 t="s">
        <v>68</v>
      </c>
      <c r="B32" s="2">
        <f>+E32+H32+K32+N32+Q32+T32+W32+Z32+AC32+AF32+AI32+AL32</f>
        <v>10395.477288981783</v>
      </c>
      <c r="C32" s="35">
        <f t="shared" si="0"/>
        <v>24</v>
      </c>
      <c r="D32" s="35"/>
      <c r="E32" s="2">
        <f>'Tbl 10'!C31/'Tbl11'!C31</f>
        <v>228.82356936634218</v>
      </c>
      <c r="F32" s="35">
        <f t="shared" si="1"/>
        <v>19</v>
      </c>
      <c r="G32" s="35"/>
      <c r="H32" s="2">
        <f>'Tbl 10'!D31/'Tbl11'!C31</f>
        <v>626.2744619468499</v>
      </c>
      <c r="I32" s="35">
        <f t="shared" si="2"/>
        <v>24</v>
      </c>
      <c r="J32" s="35"/>
      <c r="K32" s="2">
        <f>'Tbl 10'!E31/'Tbl11'!C31</f>
        <v>4248.2216772526563</v>
      </c>
      <c r="L32" s="35">
        <f t="shared" si="3"/>
        <v>22</v>
      </c>
      <c r="M32" s="35"/>
      <c r="N32" s="2">
        <f>'Tbl 10'!F31/'Tbl11'!C31</f>
        <v>169.13642851316141</v>
      </c>
      <c r="O32" s="35">
        <f t="shared" si="4"/>
        <v>19</v>
      </c>
      <c r="P32" s="35"/>
      <c r="Q32" s="2">
        <f>'Tbl 10'!G31/'Tbl11'!C31</f>
        <v>81.474104801012203</v>
      </c>
      <c r="R32" s="35">
        <f t="shared" si="5"/>
        <v>19</v>
      </c>
      <c r="S32" s="35"/>
      <c r="T32" s="2">
        <f>'Tbl 10'!H31/'Tbl11'!C31</f>
        <v>1058.2423875511979</v>
      </c>
      <c r="U32" s="35">
        <f t="shared" si="6"/>
        <v>20</v>
      </c>
      <c r="V32" s="35"/>
      <c r="W32" s="2">
        <f>'Tbl 10'!I31/'Tbl11'!C31</f>
        <v>61.310194048684373</v>
      </c>
      <c r="X32" s="35">
        <f t="shared" si="7"/>
        <v>19</v>
      </c>
      <c r="Y32" s="3"/>
      <c r="Z32" s="2">
        <f>'Tbl 10'!J31/'Tbl11'!C31</f>
        <v>81.792388937200215</v>
      </c>
      <c r="AA32" s="35">
        <f t="shared" si="8"/>
        <v>17</v>
      </c>
      <c r="AB32" s="32"/>
      <c r="AC32" s="2">
        <f>'Tbl 10'!K31/'Tbl11'!C31</f>
        <v>830.56736660438639</v>
      </c>
      <c r="AD32" s="35">
        <f t="shared" si="9"/>
        <v>7</v>
      </c>
      <c r="AE32" s="32"/>
      <c r="AF32" s="2">
        <f>'Tbl 10'!L31/'Tbl11'!C31</f>
        <v>725.61084598507375</v>
      </c>
      <c r="AG32" s="35">
        <f t="shared" si="10"/>
        <v>21</v>
      </c>
      <c r="AH32" s="32"/>
      <c r="AI32" s="2">
        <f>'Tbl 10'!M31/'Tbl11'!C31</f>
        <v>206.85669057149227</v>
      </c>
      <c r="AJ32" s="35">
        <f t="shared" si="11"/>
        <v>17</v>
      </c>
      <c r="AK32" s="3"/>
      <c r="AL32" s="2">
        <f>('Tbl 10'!N31-'Tbl 10'!O31)/'Tbl11'!C31</f>
        <v>2077.1671734037259</v>
      </c>
      <c r="AM32" s="35">
        <f t="shared" si="12"/>
        <v>22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 t="s">
        <v>69</v>
      </c>
      <c r="B33" s="2">
        <f>+E33+H33+K33+N33+Q33+T33+W33+Z33+AC33+AF33+AI33+AL33</f>
        <v>10971.319637353223</v>
      </c>
      <c r="C33" s="35">
        <f t="shared" si="0"/>
        <v>21</v>
      </c>
      <c r="D33" s="35"/>
      <c r="E33" s="2">
        <f>'Tbl 10'!C32/'Tbl11'!C32</f>
        <v>233.09702693114181</v>
      </c>
      <c r="F33" s="35">
        <f t="shared" si="1"/>
        <v>18</v>
      </c>
      <c r="G33" s="35"/>
      <c r="H33" s="2">
        <f>'Tbl 10'!D32/'Tbl11'!C32</f>
        <v>854.02758504660881</v>
      </c>
      <c r="I33" s="35">
        <f t="shared" si="2"/>
        <v>10</v>
      </c>
      <c r="J33" s="35"/>
      <c r="K33" s="2">
        <f>'Tbl 10'!E32/'Tbl11'!C32</f>
        <v>4231.4414226327135</v>
      </c>
      <c r="L33" s="35">
        <f t="shared" si="3"/>
        <v>23</v>
      </c>
      <c r="M33" s="35"/>
      <c r="N33" s="2">
        <f>'Tbl 10'!F32/'Tbl11'!C32</f>
        <v>173.25655349210948</v>
      </c>
      <c r="O33" s="35">
        <f t="shared" si="4"/>
        <v>18</v>
      </c>
      <c r="P33" s="35"/>
      <c r="Q33" s="2">
        <f>'Tbl 10'!G32/'Tbl11'!C32</f>
        <v>60.692754809513708</v>
      </c>
      <c r="R33" s="35">
        <f t="shared" si="5"/>
        <v>21</v>
      </c>
      <c r="S33" s="35"/>
      <c r="T33" s="2">
        <f>'Tbl 10'!H32/'Tbl11'!C32</f>
        <v>1107.6787912930383</v>
      </c>
      <c r="U33" s="35">
        <f t="shared" si="6"/>
        <v>18</v>
      </c>
      <c r="V33" s="35"/>
      <c r="W33" s="2">
        <f>'Tbl 10'!I32/'Tbl11'!C32</f>
        <v>68.164925962600918</v>
      </c>
      <c r="X33" s="35">
        <f t="shared" si="7"/>
        <v>16</v>
      </c>
      <c r="Y33" s="32"/>
      <c r="Z33" s="2">
        <f>'Tbl 10'!J32/'Tbl11'!C32</f>
        <v>109.87615020875081</v>
      </c>
      <c r="AA33" s="35">
        <f t="shared" si="8"/>
        <v>9</v>
      </c>
      <c r="AB33" s="3"/>
      <c r="AC33" s="2">
        <f>'Tbl 10'!K32/'Tbl11'!C32</f>
        <v>875.72133447186889</v>
      </c>
      <c r="AD33" s="35">
        <f t="shared" si="9"/>
        <v>6</v>
      </c>
      <c r="AE33" s="32"/>
      <c r="AF33" s="2">
        <f>'Tbl 10'!L32/'Tbl11'!C32</f>
        <v>764.56137678811569</v>
      </c>
      <c r="AG33" s="35">
        <f t="shared" si="10"/>
        <v>17</v>
      </c>
      <c r="AH33" s="32"/>
      <c r="AI33" s="2">
        <f>'Tbl 10'!M32/'Tbl11'!C32</f>
        <v>211.44133493872744</v>
      </c>
      <c r="AJ33" s="35">
        <f t="shared" si="11"/>
        <v>16</v>
      </c>
      <c r="AK33" s="3"/>
      <c r="AL33" s="2">
        <f>('Tbl 10'!N32-'Tbl 10'!O32)/'Tbl11'!C32</f>
        <v>2281.3603807780346</v>
      </c>
      <c r="AM33" s="35">
        <f t="shared" si="12"/>
        <v>16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 t="s">
        <v>70</v>
      </c>
      <c r="B34" s="2">
        <f>+E34+H34+K34+N34+Q34+T34+W34+Z34+AC34+AF34+AI34+AL34</f>
        <v>13070.466064220596</v>
      </c>
      <c r="C34" s="35">
        <f t="shared" si="0"/>
        <v>6</v>
      </c>
      <c r="D34" s="35"/>
      <c r="E34" s="2">
        <f>'Tbl 10'!C33/'Tbl11'!C33</f>
        <v>320.72444378075733</v>
      </c>
      <c r="F34" s="35">
        <f t="shared" si="1"/>
        <v>7</v>
      </c>
      <c r="G34" s="35"/>
      <c r="H34" s="2">
        <f>'Tbl 10'!D33/'Tbl11'!C33</f>
        <v>969.26081078077152</v>
      </c>
      <c r="I34" s="35">
        <f t="shared" si="2"/>
        <v>6</v>
      </c>
      <c r="J34" s="35"/>
      <c r="K34" s="2">
        <f>'Tbl 10'!E33/'Tbl11'!C33</f>
        <v>5346.8496200255977</v>
      </c>
      <c r="L34" s="35">
        <f t="shared" si="3"/>
        <v>5</v>
      </c>
      <c r="M34" s="35"/>
      <c r="N34" s="2">
        <f>'Tbl 10'!F33/'Tbl11'!C33</f>
        <v>222.24482050982226</v>
      </c>
      <c r="O34" s="35">
        <f t="shared" si="4"/>
        <v>11</v>
      </c>
      <c r="P34" s="35"/>
      <c r="Q34" s="2">
        <f>'Tbl 10'!G33/'Tbl11'!C33</f>
        <v>124.10426157251607</v>
      </c>
      <c r="R34" s="35">
        <f t="shared" si="5"/>
        <v>10</v>
      </c>
      <c r="S34" s="35"/>
      <c r="T34" s="2">
        <f>'Tbl 10'!H33/'Tbl11'!C33</f>
        <v>1215.8022208085874</v>
      </c>
      <c r="U34" s="35">
        <f t="shared" si="6"/>
        <v>12</v>
      </c>
      <c r="V34" s="35"/>
      <c r="W34" s="2">
        <f>'Tbl 10'!I33/'Tbl11'!C33</f>
        <v>188.79358040269048</v>
      </c>
      <c r="X34" s="35">
        <f t="shared" si="7"/>
        <v>1</v>
      </c>
      <c r="Y34" s="3"/>
      <c r="Z34" s="2">
        <f>'Tbl 10'!J33/'Tbl11'!C33</f>
        <v>112.72111745608585</v>
      </c>
      <c r="AA34" s="35">
        <f t="shared" si="8"/>
        <v>8</v>
      </c>
      <c r="AB34" s="32"/>
      <c r="AC34" s="2">
        <f>'Tbl 10'!K33/'Tbl11'!C33</f>
        <v>1005.6259250637618</v>
      </c>
      <c r="AD34" s="35">
        <f t="shared" si="9"/>
        <v>3</v>
      </c>
      <c r="AE34" s="3"/>
      <c r="AF34" s="2">
        <f>'Tbl 10'!L33/'Tbl11'!C33</f>
        <v>781.6043115208073</v>
      </c>
      <c r="AG34" s="35">
        <f t="shared" si="10"/>
        <v>15</v>
      </c>
      <c r="AH34" s="32"/>
      <c r="AI34" s="2">
        <f>'Tbl 10'!M33/'Tbl11'!C33</f>
        <v>329.90896648356693</v>
      </c>
      <c r="AJ34" s="35">
        <f t="shared" si="11"/>
        <v>4</v>
      </c>
      <c r="AK34" s="3"/>
      <c r="AL34" s="2">
        <f>('Tbl 10'!N33-'Tbl 10'!O33)/'Tbl11'!C33</f>
        <v>2452.825985815633</v>
      </c>
      <c r="AM34" s="35">
        <f t="shared" si="12"/>
        <v>10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>
      <c r="A36" s="3" t="s">
        <v>71</v>
      </c>
      <c r="B36" s="2">
        <f>+E36+H36+K36+N36+Q36+T36+W36+Z36+AC36+AF36+AI36+AL36</f>
        <v>10458.41892659217</v>
      </c>
      <c r="C36" s="35">
        <f t="shared" si="0"/>
        <v>23</v>
      </c>
      <c r="D36" s="35"/>
      <c r="E36" s="2">
        <f>'Tbl 10'!C35/'Tbl11'!C35</f>
        <v>237.60523757608794</v>
      </c>
      <c r="F36" s="35">
        <f t="shared" si="1"/>
        <v>17</v>
      </c>
      <c r="G36" s="35"/>
      <c r="H36" s="2">
        <f>'Tbl 10'!D35/'Tbl11'!C35</f>
        <v>869.59655900790403</v>
      </c>
      <c r="I36" s="35">
        <f t="shared" si="2"/>
        <v>8</v>
      </c>
      <c r="J36" s="35"/>
      <c r="K36" s="2">
        <f>'Tbl 10'!E35/'Tbl11'!C35</f>
        <v>4314.3372194966842</v>
      </c>
      <c r="L36" s="35">
        <f t="shared" si="3"/>
        <v>21</v>
      </c>
      <c r="M36" s="35"/>
      <c r="N36" s="2">
        <f>'Tbl 10'!F35/'Tbl11'!C35</f>
        <v>160.78030571454528</v>
      </c>
      <c r="O36" s="35">
        <f t="shared" si="4"/>
        <v>20</v>
      </c>
      <c r="P36" s="35"/>
      <c r="Q36" s="2">
        <f>'Tbl 10'!G35/'Tbl11'!C35</f>
        <v>106.0919074225493</v>
      </c>
      <c r="R36" s="35">
        <f t="shared" si="5"/>
        <v>13</v>
      </c>
      <c r="S36" s="35"/>
      <c r="T36" s="2">
        <f>'Tbl 10'!H35/'Tbl11'!C35</f>
        <v>971.79617061869726</v>
      </c>
      <c r="U36" s="35">
        <f t="shared" si="6"/>
        <v>23</v>
      </c>
      <c r="V36" s="35"/>
      <c r="W36" s="2">
        <f>'Tbl 10'!I35/'Tbl11'!C35</f>
        <v>45.071261469973649</v>
      </c>
      <c r="X36" s="35">
        <f t="shared" si="7"/>
        <v>23</v>
      </c>
      <c r="Y36" s="32"/>
      <c r="Z36" s="2">
        <f>'Tbl 10'!J35/'Tbl11'!C35</f>
        <v>0</v>
      </c>
      <c r="AA36" s="35">
        <f t="shared" si="8"/>
        <v>23</v>
      </c>
      <c r="AB36" s="32"/>
      <c r="AC36" s="2">
        <f>'Tbl 10'!K35/'Tbl11'!C35</f>
        <v>505.10894430816757</v>
      </c>
      <c r="AD36" s="35">
        <f t="shared" si="9"/>
        <v>21</v>
      </c>
      <c r="AE36" s="32"/>
      <c r="AF36" s="2">
        <f>'Tbl 10'!L35/'Tbl11'!C35</f>
        <v>753.98124148269278</v>
      </c>
      <c r="AG36" s="35">
        <f t="shared" si="10"/>
        <v>20</v>
      </c>
      <c r="AH36" s="32"/>
      <c r="AI36" s="2">
        <f>'Tbl 10'!M35/'Tbl11'!C35</f>
        <v>231.55824929590258</v>
      </c>
      <c r="AJ36" s="35">
        <f t="shared" si="11"/>
        <v>11</v>
      </c>
      <c r="AK36" s="3"/>
      <c r="AL36" s="2">
        <f>('Tbl 10'!N35-'Tbl 10'!O35)/'Tbl11'!C35</f>
        <v>2262.4918301989646</v>
      </c>
      <c r="AM36" s="35">
        <f t="shared" si="12"/>
        <v>17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 t="s">
        <v>72</v>
      </c>
      <c r="B37" s="2">
        <f>+E37+H37+K37+N37+Q37+T37+W37+Z37+AC37+AF37+AI37+AL37</f>
        <v>11353.514632059314</v>
      </c>
      <c r="C37" s="35">
        <f t="shared" si="0"/>
        <v>18</v>
      </c>
      <c r="D37" s="35"/>
      <c r="E37" s="2">
        <f>'Tbl 10'!C36/'Tbl11'!C36</f>
        <v>286.91045670164993</v>
      </c>
      <c r="F37" s="35">
        <f t="shared" si="1"/>
        <v>14</v>
      </c>
      <c r="G37" s="35"/>
      <c r="H37" s="2">
        <f>'Tbl 10'!D36/'Tbl11'!C36</f>
        <v>841.38631303289367</v>
      </c>
      <c r="I37" s="35">
        <f t="shared" si="2"/>
        <v>11</v>
      </c>
      <c r="J37" s="35"/>
      <c r="K37" s="2">
        <f>'Tbl 10'!E36/'Tbl11'!C36</f>
        <v>4528.4750016250018</v>
      </c>
      <c r="L37" s="35">
        <f t="shared" si="3"/>
        <v>16</v>
      </c>
      <c r="M37" s="35"/>
      <c r="N37" s="2">
        <f>'Tbl 10'!F36/'Tbl11'!C36</f>
        <v>337.87971658802059</v>
      </c>
      <c r="O37" s="35">
        <f t="shared" si="4"/>
        <v>3</v>
      </c>
      <c r="P37" s="35"/>
      <c r="Q37" s="2">
        <f>'Tbl 10'!G36/'Tbl11'!C36</f>
        <v>130.53231623959311</v>
      </c>
      <c r="R37" s="35">
        <f t="shared" si="5"/>
        <v>8</v>
      </c>
      <c r="S37" s="35"/>
      <c r="T37" s="2">
        <f>'Tbl 10'!H36/'Tbl11'!C36</f>
        <v>987.57355143561051</v>
      </c>
      <c r="U37" s="35">
        <f t="shared" si="6"/>
        <v>21</v>
      </c>
      <c r="V37" s="35"/>
      <c r="W37" s="2">
        <f>'Tbl 10'!I36/'Tbl11'!C36</f>
        <v>72.16912404423249</v>
      </c>
      <c r="X37" s="35">
        <f t="shared" si="7"/>
        <v>15</v>
      </c>
      <c r="Y37" s="32"/>
      <c r="Z37" s="2">
        <f>'Tbl 10'!J36/'Tbl11'!C36</f>
        <v>34.7468904382091</v>
      </c>
      <c r="AA37" s="35">
        <f t="shared" si="8"/>
        <v>19</v>
      </c>
      <c r="AB37" s="32"/>
      <c r="AC37" s="2">
        <f>'Tbl 10'!K36/'Tbl11'!C36</f>
        <v>456.53251903588563</v>
      </c>
      <c r="AD37" s="35">
        <f t="shared" si="9"/>
        <v>23</v>
      </c>
      <c r="AE37" s="32"/>
      <c r="AF37" s="2">
        <f>'Tbl 10'!L36/'Tbl11'!C36</f>
        <v>841.51765995587539</v>
      </c>
      <c r="AG37" s="35">
        <f t="shared" si="10"/>
        <v>10</v>
      </c>
      <c r="AH37" s="32"/>
      <c r="AI37" s="2">
        <f>'Tbl 10'!M36/'Tbl11'!C36</f>
        <v>537.97683187758264</v>
      </c>
      <c r="AJ37" s="35">
        <f t="shared" si="11"/>
        <v>1</v>
      </c>
      <c r="AK37" s="3"/>
      <c r="AL37" s="2">
        <f>('Tbl 10'!N36-'Tbl 10'!O36)/'Tbl11'!C36</f>
        <v>2297.8142510847592</v>
      </c>
      <c r="AM37" s="35">
        <f t="shared" si="12"/>
        <v>15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 t="s">
        <v>73</v>
      </c>
      <c r="B38" s="2">
        <f>+E38+H38+K38+N38+Q38+T38+W38+Z38+AC38+AF38+AI38+AL38</f>
        <v>11316.632962504227</v>
      </c>
      <c r="C38" s="35">
        <f t="shared" si="0"/>
        <v>19</v>
      </c>
      <c r="D38" s="35"/>
      <c r="E38" s="2">
        <f>'Tbl 10'!C37/'Tbl11'!C37</f>
        <v>294.14634917711214</v>
      </c>
      <c r="F38" s="35">
        <f t="shared" si="1"/>
        <v>11</v>
      </c>
      <c r="G38" s="35"/>
      <c r="H38" s="2">
        <f>'Tbl 10'!D37/'Tbl11'!C37</f>
        <v>780.32758460195521</v>
      </c>
      <c r="I38" s="35">
        <f t="shared" si="2"/>
        <v>17</v>
      </c>
      <c r="J38" s="35"/>
      <c r="K38" s="2">
        <f>'Tbl 10'!E37/'Tbl11'!C37</f>
        <v>4672.3809685165088</v>
      </c>
      <c r="L38" s="35">
        <f t="shared" si="3"/>
        <v>13</v>
      </c>
      <c r="M38" s="35"/>
      <c r="N38" s="2">
        <f>'Tbl 10'!F37/'Tbl11'!C37</f>
        <v>212.10726961253405</v>
      </c>
      <c r="O38" s="35">
        <f t="shared" si="4"/>
        <v>12</v>
      </c>
      <c r="P38" s="35"/>
      <c r="Q38" s="2">
        <f>'Tbl 10'!G37/'Tbl11'!C37</f>
        <v>126.39251729992678</v>
      </c>
      <c r="R38" s="35">
        <f t="shared" si="5"/>
        <v>9</v>
      </c>
      <c r="S38" s="35"/>
      <c r="T38" s="2">
        <f>'Tbl 10'!H37/'Tbl11'!C37</f>
        <v>1186.0481135705079</v>
      </c>
      <c r="U38" s="35">
        <f t="shared" si="6"/>
        <v>13</v>
      </c>
      <c r="V38" s="35"/>
      <c r="W38" s="2">
        <f>'Tbl 10'!I37/'Tbl11'!C37</f>
        <v>144.75748939674142</v>
      </c>
      <c r="X38" s="35">
        <f t="shared" si="7"/>
        <v>4</v>
      </c>
      <c r="Y38" s="3"/>
      <c r="Z38" s="2">
        <f>'Tbl 10'!J37/'Tbl11'!C37</f>
        <v>95.967148348465841</v>
      </c>
      <c r="AA38" s="35">
        <f t="shared" si="8"/>
        <v>14</v>
      </c>
      <c r="AB38" s="32"/>
      <c r="AC38" s="2">
        <f>'Tbl 10'!K37/'Tbl11'!C37</f>
        <v>575.33554414956393</v>
      </c>
      <c r="AD38" s="35">
        <f t="shared" si="9"/>
        <v>19</v>
      </c>
      <c r="AE38" s="3"/>
      <c r="AF38" s="2">
        <f>'Tbl 10'!L37/'Tbl11'!C37</f>
        <v>699.71824232162646</v>
      </c>
      <c r="AG38" s="35">
        <f t="shared" si="10"/>
        <v>22</v>
      </c>
      <c r="AH38" s="32"/>
      <c r="AI38" s="2">
        <f>'Tbl 10'!M37/'Tbl11'!C37</f>
        <v>192.42584231444442</v>
      </c>
      <c r="AJ38" s="35">
        <f t="shared" si="11"/>
        <v>19</v>
      </c>
      <c r="AK38" s="3"/>
      <c r="AL38" s="2">
        <f>('Tbl 10'!N37-'Tbl 10'!O37)/'Tbl11'!C37</f>
        <v>2337.0258931948401</v>
      </c>
      <c r="AM38" s="35">
        <f t="shared" si="12"/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8" t="s">
        <v>74</v>
      </c>
      <c r="B39" s="9">
        <f>+E39+H39+K39+N39+Q39+T39+W39+Z39+AC39+AF39+AI39+AL39</f>
        <v>15123.712465307384</v>
      </c>
      <c r="C39" s="36">
        <f t="shared" si="0"/>
        <v>1</v>
      </c>
      <c r="D39" s="36"/>
      <c r="E39" s="9">
        <f>'Tbl 10'!C38/'Tbl11'!C38</f>
        <v>227.39718069118194</v>
      </c>
      <c r="F39" s="36">
        <f t="shared" si="1"/>
        <v>20</v>
      </c>
      <c r="G39" s="36"/>
      <c r="H39" s="9">
        <f>'Tbl 10'!D38/'Tbl11'!C38</f>
        <v>1025.1862567308053</v>
      </c>
      <c r="I39" s="36">
        <f t="shared" si="2"/>
        <v>5</v>
      </c>
      <c r="J39" s="36"/>
      <c r="K39" s="9">
        <f>'Tbl 10'!E38/'Tbl11'!C38</f>
        <v>6373.7778983253756</v>
      </c>
      <c r="L39" s="36">
        <f t="shared" si="3"/>
        <v>1</v>
      </c>
      <c r="M39" s="36"/>
      <c r="N39" s="9">
        <f>'Tbl 10'!F38/'Tbl11'!C38</f>
        <v>438.79787552698474</v>
      </c>
      <c r="O39" s="36">
        <f t="shared" si="4"/>
        <v>1</v>
      </c>
      <c r="P39" s="36"/>
      <c r="Q39" s="9">
        <f>'Tbl 10'!G38/'Tbl11'!C38</f>
        <v>234.58783975104421</v>
      </c>
      <c r="R39" s="36">
        <f t="shared" si="5"/>
        <v>4</v>
      </c>
      <c r="S39" s="36"/>
      <c r="T39" s="9">
        <f>'Tbl 10'!H38/'Tbl11'!C38</f>
        <v>1619.2449716328777</v>
      </c>
      <c r="U39" s="36">
        <f t="shared" si="6"/>
        <v>4</v>
      </c>
      <c r="V39" s="36"/>
      <c r="W39" s="9">
        <f>'Tbl 10'!I38/'Tbl11'!C38</f>
        <v>47.384488058215318</v>
      </c>
      <c r="X39" s="36">
        <f t="shared" si="7"/>
        <v>21</v>
      </c>
      <c r="Y39" s="8"/>
      <c r="Z39" s="9">
        <f>'Tbl 10'!J38/'Tbl11'!C38</f>
        <v>130.02402683827924</v>
      </c>
      <c r="AA39" s="36">
        <f t="shared" si="8"/>
        <v>4</v>
      </c>
      <c r="AB39" s="33"/>
      <c r="AC39" s="9">
        <f>'Tbl 10'!K38/'Tbl11'!C38</f>
        <v>936.21751582774857</v>
      </c>
      <c r="AD39" s="36">
        <f t="shared" si="9"/>
        <v>4</v>
      </c>
      <c r="AE39" s="33"/>
      <c r="AF39" s="9">
        <f>'Tbl 10'!L38/'Tbl11'!C38</f>
        <v>1085.0496264590267</v>
      </c>
      <c r="AG39" s="36">
        <f t="shared" si="10"/>
        <v>1</v>
      </c>
      <c r="AH39" s="33"/>
      <c r="AI39" s="9">
        <f>'Tbl 10'!M38/'Tbl11'!C38</f>
        <v>152.40012764895826</v>
      </c>
      <c r="AJ39" s="36">
        <f t="shared" si="11"/>
        <v>23</v>
      </c>
      <c r="AK39" s="8"/>
      <c r="AL39" s="9">
        <f>('Tbl 10'!N38-'Tbl 10'!O38)/'Tbl11'!C38</f>
        <v>2853.6446578168866</v>
      </c>
      <c r="AM39" s="36">
        <f t="shared" si="12"/>
        <v>3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3" t="s">
        <v>179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3" t="s">
        <v>104</v>
      </c>
      <c r="F41" s="37"/>
      <c r="G41" s="37"/>
      <c r="I41" s="37"/>
      <c r="J41" s="37"/>
      <c r="AG41" s="34"/>
      <c r="AH41" s="34"/>
    </row>
    <row r="42" spans="1:52">
      <c r="F42" s="37"/>
      <c r="G42" s="37"/>
      <c r="I42" s="37"/>
      <c r="J42" s="37"/>
      <c r="AG42" s="34"/>
      <c r="AH42" s="34"/>
    </row>
    <row r="43" spans="1:52">
      <c r="F43" s="37"/>
      <c r="G43" s="37"/>
      <c r="I43" s="37"/>
      <c r="J43" s="37"/>
      <c r="AG43" s="34"/>
      <c r="AH43" s="34"/>
    </row>
    <row r="44" spans="1:52">
      <c r="F44" s="37"/>
      <c r="G44" s="37"/>
      <c r="AG44" s="34"/>
      <c r="AH44" s="34"/>
    </row>
    <row r="45" spans="1:52">
      <c r="F45" s="37"/>
      <c r="G45" s="37"/>
      <c r="AG45" s="34"/>
      <c r="AH45" s="34"/>
    </row>
    <row r="46" spans="1:52">
      <c r="F46" s="37"/>
      <c r="G46" s="37"/>
      <c r="H46" s="31"/>
      <c r="AG46" s="34"/>
      <c r="AH46" s="34"/>
    </row>
    <row r="47" spans="1:52">
      <c r="AG47" s="34"/>
      <c r="AH47" s="34"/>
    </row>
    <row r="48" spans="1:52">
      <c r="AG48" s="34"/>
      <c r="AH48" s="34"/>
    </row>
    <row r="49" spans="33:34">
      <c r="AG49" s="34"/>
      <c r="AH49" s="34"/>
    </row>
    <row r="50" spans="33:34">
      <c r="AG50" s="34"/>
      <c r="AH50" s="34"/>
    </row>
    <row r="51" spans="33:34">
      <c r="AG51" s="34"/>
      <c r="AH51" s="34"/>
    </row>
    <row r="52" spans="33:34">
      <c r="AG52" s="34"/>
      <c r="AH52" s="34"/>
    </row>
    <row r="53" spans="33:34">
      <c r="AG53" s="34"/>
      <c r="AH53" s="34"/>
    </row>
    <row r="54" spans="33:34">
      <c r="AG54" s="34"/>
      <c r="AH54" s="34"/>
    </row>
    <row r="55" spans="33:34">
      <c r="AG55" s="34"/>
      <c r="AH55" s="34"/>
    </row>
    <row r="56" spans="33:34">
      <c r="AG56" s="34"/>
      <c r="AH56" s="34"/>
    </row>
    <row r="57" spans="33:34">
      <c r="AG57" s="34"/>
      <c r="AH57" s="34"/>
    </row>
    <row r="58" spans="33:34">
      <c r="AG58" s="34"/>
      <c r="AH58" s="34"/>
    </row>
    <row r="59" spans="33:34">
      <c r="AG59" s="34"/>
      <c r="AH59" s="34"/>
    </row>
    <row r="60" spans="33:34">
      <c r="AG60" s="34"/>
      <c r="AH60" s="34"/>
    </row>
    <row r="61" spans="33:34">
      <c r="AG61" s="34"/>
      <c r="AH61" s="34"/>
    </row>
    <row r="62" spans="33:34">
      <c r="AG62" s="34"/>
      <c r="AH62" s="34"/>
    </row>
    <row r="63" spans="33:34">
      <c r="AG63" s="34"/>
      <c r="AH63" s="34"/>
    </row>
    <row r="64" spans="33:34">
      <c r="AG64" s="34"/>
      <c r="AH64" s="34"/>
    </row>
    <row r="65" spans="33:34">
      <c r="AG65" s="34"/>
      <c r="AH65" s="34"/>
    </row>
    <row r="66" spans="33:34">
      <c r="AG66" s="34"/>
      <c r="AH66" s="34"/>
    </row>
    <row r="67" spans="33:34">
      <c r="AG67" s="34"/>
      <c r="AH67" s="34"/>
    </row>
    <row r="68" spans="33:34">
      <c r="AG68" s="34"/>
      <c r="AH68" s="34"/>
    </row>
    <row r="69" spans="33:34">
      <c r="AG69" s="34"/>
      <c r="AH69" s="34"/>
    </row>
    <row r="70" spans="33:34">
      <c r="AG70" s="34"/>
      <c r="AH70" s="34"/>
    </row>
    <row r="71" spans="33:34">
      <c r="AG71" s="34"/>
      <c r="AH71" s="34"/>
    </row>
    <row r="72" spans="33:34">
      <c r="AG72" s="34"/>
      <c r="AH72" s="34"/>
    </row>
    <row r="73" spans="33:34">
      <c r="AG73" s="34"/>
      <c r="AH73" s="34"/>
    </row>
    <row r="74" spans="33:34">
      <c r="AG74" s="34"/>
      <c r="AH74" s="34"/>
    </row>
    <row r="75" spans="33:34">
      <c r="AG75" s="34"/>
      <c r="AH75" s="34"/>
    </row>
    <row r="76" spans="33:34">
      <c r="AG76" s="34"/>
      <c r="AH76" s="34"/>
    </row>
    <row r="77" spans="33:34">
      <c r="AG77" s="34"/>
      <c r="AH77" s="34"/>
    </row>
    <row r="78" spans="33:34">
      <c r="AG78" s="34"/>
      <c r="AH78" s="34"/>
    </row>
    <row r="79" spans="33:34">
      <c r="AG79" s="34"/>
      <c r="AH79" s="34"/>
    </row>
    <row r="80" spans="33:34">
      <c r="AG80" s="34"/>
      <c r="AH80" s="34"/>
    </row>
    <row r="81" spans="33:34">
      <c r="AG81" s="34"/>
      <c r="AH81" s="34"/>
    </row>
    <row r="82" spans="33:34">
      <c r="AG82" s="34"/>
      <c r="AH82" s="34"/>
    </row>
    <row r="83" spans="33:34">
      <c r="AG83" s="34"/>
      <c r="AH83" s="34"/>
    </row>
    <row r="84" spans="33:34">
      <c r="AG84" s="34"/>
      <c r="AH84" s="34"/>
    </row>
    <row r="85" spans="33:34">
      <c r="AG85" s="34"/>
      <c r="AH85" s="34"/>
    </row>
    <row r="86" spans="33:34">
      <c r="AG86" s="34"/>
      <c r="AH86" s="34"/>
    </row>
    <row r="87" spans="33:34">
      <c r="AG87" s="34"/>
      <c r="AH87" s="34"/>
    </row>
    <row r="88" spans="33:34">
      <c r="AG88" s="34"/>
      <c r="AH88" s="34"/>
    </row>
    <row r="89" spans="33:34">
      <c r="AG89" s="34"/>
      <c r="AH89" s="34"/>
    </row>
    <row r="90" spans="33:34">
      <c r="AG90" s="34"/>
      <c r="AH90" s="34"/>
    </row>
    <row r="91" spans="33:34">
      <c r="AG91" s="34"/>
      <c r="AH91" s="34"/>
    </row>
    <row r="92" spans="33:34">
      <c r="AG92" s="34"/>
      <c r="AH92" s="34"/>
    </row>
    <row r="93" spans="33:34">
      <c r="AG93" s="34"/>
      <c r="AH93" s="34"/>
    </row>
    <row r="94" spans="33:34">
      <c r="AG94" s="34"/>
      <c r="AH94" s="34"/>
    </row>
    <row r="95" spans="33:34">
      <c r="AG95" s="34"/>
      <c r="AH95" s="34"/>
    </row>
    <row r="96" spans="33:34">
      <c r="AG96" s="34"/>
      <c r="AH96" s="34"/>
    </row>
    <row r="97" spans="33:34">
      <c r="AG97" s="34"/>
      <c r="AH97" s="34"/>
    </row>
    <row r="98" spans="33:34">
      <c r="AG98" s="34"/>
      <c r="AH98" s="34"/>
    </row>
    <row r="99" spans="33:34">
      <c r="AG99" s="34"/>
      <c r="AH99" s="34"/>
    </row>
    <row r="100" spans="33:34">
      <c r="AG100" s="34"/>
      <c r="AH100" s="34"/>
    </row>
    <row r="101" spans="33:34">
      <c r="AG101" s="34"/>
      <c r="AH101" s="34"/>
    </row>
    <row r="102" spans="33:34">
      <c r="AG102" s="34"/>
      <c r="AH102" s="34"/>
    </row>
    <row r="103" spans="33:34">
      <c r="AG103" s="34"/>
      <c r="AH103" s="34"/>
    </row>
    <row r="104" spans="33:34">
      <c r="AG104" s="34"/>
      <c r="AH104" s="34"/>
    </row>
    <row r="105" spans="33:34">
      <c r="AG105" s="34"/>
      <c r="AH105" s="34"/>
    </row>
    <row r="106" spans="33:34">
      <c r="AG106" s="34"/>
      <c r="AH106" s="34"/>
    </row>
    <row r="107" spans="33:34">
      <c r="AG107" s="34"/>
      <c r="AH107" s="34"/>
    </row>
    <row r="108" spans="33:34">
      <c r="AG108" s="34"/>
      <c r="AH108" s="34"/>
    </row>
    <row r="109" spans="33:34">
      <c r="AG109" s="34"/>
      <c r="AH109" s="34"/>
    </row>
    <row r="110" spans="33:34">
      <c r="AG110" s="34"/>
      <c r="AH110" s="34"/>
    </row>
    <row r="111" spans="33:34">
      <c r="AG111" s="34"/>
      <c r="AH111" s="34"/>
    </row>
    <row r="112" spans="33:34">
      <c r="AG112" s="34"/>
      <c r="AH112" s="34"/>
    </row>
    <row r="113" spans="33:34">
      <c r="AG113" s="34"/>
      <c r="AH113" s="34"/>
    </row>
    <row r="114" spans="33:34">
      <c r="AG114" s="34"/>
      <c r="AH114" s="34"/>
    </row>
    <row r="115" spans="33:34">
      <c r="AG115" s="34"/>
      <c r="AH115" s="34"/>
    </row>
    <row r="116" spans="33:34">
      <c r="AG116" s="34"/>
      <c r="AH116" s="34"/>
    </row>
    <row r="117" spans="33:34">
      <c r="AG117" s="34"/>
      <c r="AH117" s="34"/>
    </row>
    <row r="118" spans="33:34">
      <c r="AG118" s="34"/>
      <c r="AH118" s="34"/>
    </row>
    <row r="119" spans="33:34">
      <c r="AG119" s="34"/>
      <c r="AH119" s="34"/>
    </row>
    <row r="120" spans="33:34">
      <c r="AG120" s="34"/>
      <c r="AH120" s="34"/>
    </row>
    <row r="121" spans="33:34">
      <c r="AG121" s="34"/>
      <c r="AH121" s="34"/>
    </row>
    <row r="122" spans="33:34">
      <c r="AG122" s="34"/>
      <c r="AH122" s="34"/>
    </row>
    <row r="123" spans="33:34">
      <c r="AG123" s="34"/>
      <c r="AH123" s="34"/>
    </row>
    <row r="124" spans="33:34">
      <c r="AG124" s="34"/>
      <c r="AH124" s="34"/>
    </row>
    <row r="125" spans="33:34">
      <c r="AG125" s="34"/>
      <c r="AH125" s="34"/>
    </row>
    <row r="126" spans="33:34">
      <c r="AG126" s="34"/>
      <c r="AH126" s="34"/>
    </row>
    <row r="127" spans="33:34">
      <c r="AG127" s="34"/>
      <c r="AH127" s="34"/>
    </row>
    <row r="128" spans="33:34">
      <c r="AG128" s="34"/>
      <c r="AH128" s="34"/>
    </row>
    <row r="129" spans="33:34">
      <c r="AG129" s="34"/>
      <c r="AH129" s="34"/>
    </row>
    <row r="130" spans="33:34">
      <c r="AG130" s="34"/>
      <c r="AH130" s="34"/>
    </row>
    <row r="131" spans="33:34">
      <c r="AG131" s="34"/>
      <c r="AH131" s="34"/>
    </row>
    <row r="132" spans="33:34">
      <c r="AG132" s="34"/>
      <c r="AH132" s="34"/>
    </row>
    <row r="133" spans="33:34">
      <c r="AG133" s="34"/>
      <c r="AH133" s="34"/>
    </row>
    <row r="134" spans="33:34">
      <c r="AG134" s="34"/>
      <c r="AH134" s="34"/>
    </row>
    <row r="135" spans="33:34">
      <c r="AG135" s="34"/>
      <c r="AH135" s="34"/>
    </row>
    <row r="136" spans="33:34">
      <c r="AG136" s="34"/>
      <c r="AH136" s="34"/>
    </row>
    <row r="137" spans="33:34">
      <c r="AG137" s="34"/>
      <c r="AH137" s="34"/>
    </row>
    <row r="138" spans="33:34">
      <c r="AG138" s="34"/>
      <c r="AH138" s="34"/>
    </row>
    <row r="139" spans="33:34">
      <c r="AG139" s="34"/>
      <c r="AH139" s="34"/>
    </row>
    <row r="140" spans="33:34">
      <c r="AG140" s="34"/>
      <c r="AH140" s="34"/>
    </row>
    <row r="141" spans="33:34">
      <c r="AG141" s="34"/>
      <c r="AH141" s="34"/>
    </row>
    <row r="142" spans="33:34">
      <c r="AG142" s="34"/>
      <c r="AH142" s="34"/>
    </row>
    <row r="143" spans="33:34">
      <c r="AG143" s="34"/>
      <c r="AH143" s="34"/>
    </row>
    <row r="144" spans="33:34">
      <c r="AG144" s="34"/>
      <c r="AH144" s="34"/>
    </row>
    <row r="145" spans="33:34">
      <c r="AG145" s="34"/>
      <c r="AH145" s="34"/>
    </row>
    <row r="146" spans="33:34">
      <c r="AG146" s="34"/>
      <c r="AH146" s="34"/>
    </row>
    <row r="147" spans="33:34">
      <c r="AG147" s="34"/>
      <c r="AH147" s="34"/>
    </row>
    <row r="148" spans="33:34">
      <c r="AG148" s="34"/>
      <c r="AH148" s="34"/>
    </row>
    <row r="149" spans="33:34">
      <c r="AG149" s="34"/>
      <c r="AH149" s="34"/>
    </row>
    <row r="150" spans="33:34">
      <c r="AG150" s="34"/>
      <c r="AH150" s="34"/>
    </row>
    <row r="151" spans="33:34">
      <c r="AG151" s="34"/>
      <c r="AH151" s="34"/>
    </row>
    <row r="152" spans="33:34">
      <c r="AG152" s="34"/>
      <c r="AH152" s="34"/>
    </row>
    <row r="153" spans="33:34">
      <c r="AG153" s="34"/>
      <c r="AH153" s="34"/>
    </row>
    <row r="154" spans="33:34">
      <c r="AG154" s="34"/>
      <c r="AH154" s="34"/>
    </row>
    <row r="155" spans="33:34">
      <c r="AG155" s="34"/>
      <c r="AH155" s="34"/>
    </row>
    <row r="156" spans="33:34">
      <c r="AG156" s="34"/>
      <c r="AH156" s="34"/>
    </row>
    <row r="157" spans="33:34">
      <c r="AG157" s="34"/>
      <c r="AH157" s="34"/>
    </row>
    <row r="158" spans="33:34">
      <c r="AG158" s="34"/>
      <c r="AH158" s="34"/>
    </row>
    <row r="159" spans="33:34">
      <c r="AG159" s="34"/>
      <c r="AH159" s="34"/>
    </row>
    <row r="160" spans="33:34">
      <c r="AG160" s="34"/>
      <c r="AH160" s="34"/>
    </row>
    <row r="161" spans="33:34">
      <c r="AG161" s="34"/>
      <c r="AH161" s="34"/>
    </row>
    <row r="162" spans="33:34">
      <c r="AG162" s="34"/>
      <c r="AH162" s="34"/>
    </row>
    <row r="163" spans="33:34">
      <c r="AG163" s="34"/>
      <c r="AH163" s="34"/>
    </row>
    <row r="164" spans="33:34">
      <c r="AG164" s="34"/>
      <c r="AH164" s="34"/>
    </row>
    <row r="165" spans="33:34">
      <c r="AG165" s="34"/>
      <c r="AH165" s="34"/>
    </row>
    <row r="166" spans="33:34">
      <c r="AG166" s="34"/>
      <c r="AH166" s="34"/>
    </row>
    <row r="167" spans="33:34">
      <c r="AG167" s="34"/>
      <c r="AH167" s="34"/>
    </row>
    <row r="168" spans="33:34">
      <c r="AG168" s="34"/>
      <c r="AH168" s="34"/>
    </row>
    <row r="169" spans="33:34">
      <c r="AG169" s="34"/>
      <c r="AH169" s="34"/>
    </row>
    <row r="170" spans="33:34">
      <c r="AG170" s="34"/>
      <c r="AH170" s="34"/>
    </row>
    <row r="171" spans="33:34">
      <c r="AG171" s="34"/>
      <c r="AH171" s="34"/>
    </row>
    <row r="172" spans="33:34">
      <c r="AG172" s="34"/>
      <c r="AH172" s="34"/>
    </row>
    <row r="173" spans="33:34">
      <c r="AG173" s="34"/>
      <c r="AH173" s="34"/>
    </row>
    <row r="174" spans="33:34">
      <c r="AG174" s="34"/>
      <c r="AH174" s="34"/>
    </row>
    <row r="175" spans="33:34">
      <c r="AG175" s="34"/>
      <c r="AH175" s="34"/>
    </row>
    <row r="176" spans="33:34">
      <c r="AG176" s="34"/>
      <c r="AH176" s="34"/>
    </row>
    <row r="177" spans="33:34">
      <c r="AG177" s="34"/>
      <c r="AH177" s="34"/>
    </row>
    <row r="178" spans="33:34">
      <c r="AG178" s="34"/>
      <c r="AH178" s="34"/>
    </row>
    <row r="179" spans="33:34">
      <c r="AG179" s="34"/>
      <c r="AH179" s="34"/>
    </row>
    <row r="180" spans="33:34">
      <c r="AG180" s="34"/>
      <c r="AH180" s="34"/>
    </row>
    <row r="181" spans="33:34">
      <c r="AG181" s="34"/>
      <c r="AH181" s="34"/>
    </row>
    <row r="182" spans="33:34">
      <c r="AG182" s="34"/>
      <c r="AH182" s="34"/>
    </row>
    <row r="183" spans="33:34">
      <c r="AG183" s="34"/>
      <c r="AH183" s="34"/>
    </row>
    <row r="184" spans="33:34">
      <c r="AG184" s="34"/>
      <c r="AH184" s="34"/>
    </row>
    <row r="185" spans="33:34">
      <c r="AG185" s="34"/>
      <c r="AH185" s="34"/>
    </row>
    <row r="186" spans="33:34">
      <c r="AG186" s="34"/>
      <c r="AH186" s="34"/>
    </row>
    <row r="187" spans="33:34">
      <c r="AG187" s="34"/>
      <c r="AH187" s="34"/>
    </row>
    <row r="188" spans="33:34">
      <c r="AG188" s="34"/>
      <c r="AH188" s="34"/>
    </row>
    <row r="189" spans="33:34">
      <c r="AG189" s="34"/>
      <c r="AH189" s="34"/>
    </row>
    <row r="190" spans="33:34">
      <c r="AG190" s="34"/>
      <c r="AH190" s="34"/>
    </row>
    <row r="191" spans="33:34">
      <c r="AG191" s="34"/>
      <c r="AH191" s="34"/>
    </row>
    <row r="192" spans="33:34">
      <c r="AG192" s="34"/>
      <c r="AH192" s="34"/>
    </row>
    <row r="193" spans="33:34">
      <c r="AG193" s="34"/>
      <c r="AH193" s="34"/>
    </row>
    <row r="194" spans="33:34">
      <c r="AG194" s="34"/>
      <c r="AH194" s="34"/>
    </row>
    <row r="195" spans="33:34">
      <c r="AG195" s="34"/>
      <c r="AH195" s="34"/>
    </row>
    <row r="196" spans="33:34">
      <c r="AG196" s="34"/>
      <c r="AH196" s="34"/>
    </row>
    <row r="197" spans="33:34">
      <c r="AG197" s="34"/>
      <c r="AH197" s="34"/>
    </row>
    <row r="198" spans="33:34">
      <c r="AG198" s="34"/>
      <c r="AH198" s="34"/>
    </row>
    <row r="199" spans="33:34">
      <c r="AG199" s="34"/>
      <c r="AH199" s="34"/>
    </row>
    <row r="200" spans="33:34">
      <c r="AG200" s="34"/>
      <c r="AH200" s="34"/>
    </row>
    <row r="201" spans="33:34">
      <c r="AG201" s="34"/>
      <c r="AH201" s="34"/>
    </row>
    <row r="202" spans="33:34">
      <c r="AG202" s="34"/>
      <c r="AH202" s="34"/>
    </row>
    <row r="203" spans="33:34">
      <c r="AG203" s="34"/>
      <c r="AH203" s="34"/>
    </row>
    <row r="204" spans="33:34">
      <c r="AG204" s="34"/>
      <c r="AH204" s="34"/>
    </row>
    <row r="205" spans="33:34">
      <c r="AG205" s="34"/>
      <c r="AH205" s="34"/>
    </row>
    <row r="206" spans="33:34">
      <c r="AG206" s="34"/>
      <c r="AH206" s="34"/>
    </row>
    <row r="207" spans="33:34">
      <c r="AG207" s="34"/>
      <c r="AH207" s="34"/>
    </row>
    <row r="208" spans="33:34">
      <c r="AG208" s="34"/>
      <c r="AH208" s="34"/>
    </row>
    <row r="209" spans="33:34">
      <c r="AG209" s="34"/>
      <c r="AH209" s="34"/>
    </row>
    <row r="210" spans="33:34">
      <c r="AG210" s="34"/>
      <c r="AH210" s="34"/>
    </row>
    <row r="211" spans="33:34">
      <c r="AG211" s="34"/>
      <c r="AH211" s="34"/>
    </row>
    <row r="212" spans="33:34">
      <c r="AG212" s="34"/>
      <c r="AH212" s="34"/>
    </row>
    <row r="213" spans="33:34">
      <c r="AG213" s="34"/>
      <c r="AH213" s="34"/>
    </row>
    <row r="214" spans="33:34">
      <c r="AG214" s="34"/>
      <c r="AH214" s="34"/>
    </row>
    <row r="215" spans="33:34">
      <c r="AG215" s="34"/>
      <c r="AH215" s="34"/>
    </row>
    <row r="216" spans="33:34">
      <c r="AG216" s="34"/>
      <c r="AH216" s="34"/>
    </row>
    <row r="217" spans="33:34">
      <c r="AG217" s="34"/>
      <c r="AH217" s="34"/>
    </row>
    <row r="218" spans="33:34">
      <c r="AG218" s="34"/>
      <c r="AH218" s="34"/>
    </row>
    <row r="219" spans="33:34">
      <c r="AG219" s="34"/>
      <c r="AH219" s="34"/>
    </row>
    <row r="220" spans="33:34">
      <c r="AG220" s="34"/>
      <c r="AH220" s="34"/>
    </row>
    <row r="221" spans="33:34">
      <c r="AG221" s="34"/>
      <c r="AH221" s="34"/>
    </row>
    <row r="222" spans="33:34">
      <c r="AG222" s="34"/>
      <c r="AH222" s="34"/>
    </row>
    <row r="223" spans="33:34">
      <c r="AG223" s="34"/>
      <c r="AH223" s="34"/>
    </row>
    <row r="224" spans="33:34">
      <c r="AG224" s="34"/>
      <c r="AH224" s="34"/>
    </row>
    <row r="225" spans="33:34">
      <c r="AG225" s="34"/>
      <c r="AH225" s="34"/>
    </row>
    <row r="226" spans="33:34">
      <c r="AG226" s="34"/>
      <c r="AH226" s="34"/>
    </row>
    <row r="227" spans="33:34">
      <c r="AG227" s="34"/>
      <c r="AH227" s="34"/>
    </row>
    <row r="228" spans="33:34">
      <c r="AG228" s="34"/>
      <c r="AH228" s="34"/>
    </row>
    <row r="229" spans="33:34">
      <c r="AG229" s="34"/>
      <c r="AH229" s="34"/>
    </row>
    <row r="230" spans="33:34">
      <c r="AG230" s="34"/>
      <c r="AH230" s="34"/>
    </row>
    <row r="231" spans="33:34">
      <c r="AG231" s="34"/>
      <c r="AH231" s="34"/>
    </row>
    <row r="232" spans="33:34">
      <c r="AG232" s="34"/>
      <c r="AH232" s="34"/>
    </row>
    <row r="233" spans="33:34">
      <c r="AG233" s="34"/>
      <c r="AH233" s="34"/>
    </row>
    <row r="234" spans="33:34">
      <c r="AG234" s="34"/>
      <c r="AH234" s="34"/>
    </row>
    <row r="235" spans="33:34">
      <c r="AG235" s="34"/>
      <c r="AH235" s="34"/>
    </row>
  </sheetData>
  <sheetProtection password="CAF5" sheet="1" objects="1" scenarios="1"/>
  <mergeCells count="37"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N8:O8"/>
    <mergeCell ref="Q7:R7"/>
    <mergeCell ref="Q8:R8"/>
    <mergeCell ref="H7:I7"/>
    <mergeCell ref="H6:I6"/>
    <mergeCell ref="H8:I8"/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B7:C7"/>
    <mergeCell ref="B8:C8"/>
    <mergeCell ref="E7:F7"/>
    <mergeCell ref="E8:F8"/>
  </mergeCells>
  <phoneticPr fontId="0" type="noConversion"/>
  <printOptions horizontalCentered="1"/>
  <pageMargins left="0.2" right="0.2" top="0.87" bottom="0.88" header="0.67" footer="0.5"/>
  <pageSetup scale="66" orientation="landscape" r:id="rId1"/>
  <headerFooter scaleWithDoc="0" alignWithMargins="0">
    <oddFooter>&amp;L&amp;"Arial,Italic"MSDE-LFRO  12 / 2014&amp;C- 3 -&amp;R&amp;"Arial,Italic"Selected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235"/>
  <sheetViews>
    <sheetView zoomScaleNormal="100" workbookViewId="0">
      <selection sqref="A1:AL1"/>
    </sheetView>
  </sheetViews>
  <sheetFormatPr defaultRowHeight="12.75"/>
  <cols>
    <col min="1" max="1" width="13.5703125" style="3" customWidth="1"/>
    <col min="2" max="2" width="12.85546875" customWidth="1"/>
    <col min="3" max="3" width="6.140625" bestFit="1" customWidth="1"/>
    <col min="4" max="4" width="0.85546875" customWidth="1"/>
    <col min="5" max="5" width="8.7109375" customWidth="1"/>
    <col min="6" max="6" width="4.42578125" customWidth="1"/>
    <col min="7" max="7" width="1.140625" customWidth="1"/>
    <col min="8" max="8" width="8.7109375" customWidth="1"/>
    <col min="9" max="9" width="4.7109375" customWidth="1"/>
    <col min="10" max="10" width="1" customWidth="1"/>
    <col min="11" max="11" width="10.7109375" customWidth="1"/>
    <col min="12" max="12" width="4.5703125" customWidth="1"/>
    <col min="13" max="13" width="0.85546875" customWidth="1"/>
    <col min="14" max="14" width="8.7109375" customWidth="1"/>
    <col min="15" max="15" width="5" customWidth="1"/>
    <col min="16" max="16" width="1.28515625" customWidth="1"/>
    <col min="18" max="18" width="4.7109375" customWidth="1"/>
    <col min="19" max="19" width="1" customWidth="1"/>
    <col min="20" max="20" width="10.5703125" bestFit="1" customWidth="1"/>
    <col min="21" max="21" width="4.5703125" customWidth="1"/>
    <col min="22" max="22" width="0.85546875" customWidth="1"/>
    <col min="23" max="23" width="9.7109375" customWidth="1"/>
    <col min="24" max="24" width="4.7109375" customWidth="1"/>
    <col min="25" max="25" width="1" customWidth="1"/>
    <col min="26" max="26" width="8" customWidth="1"/>
    <col min="27" max="27" width="4.140625" customWidth="1"/>
    <col min="28" max="28" width="0.85546875" customWidth="1"/>
    <col min="29" max="29" width="8.85546875" customWidth="1"/>
    <col min="30" max="30" width="4.7109375" customWidth="1"/>
    <col min="31" max="31" width="0.85546875" customWidth="1"/>
    <col min="32" max="32" width="9" customWidth="1"/>
    <col min="33" max="33" width="4.7109375" customWidth="1"/>
    <col min="34" max="34" width="1" customWidth="1"/>
    <col min="35" max="35" width="8.7109375" customWidth="1"/>
    <col min="36" max="36" width="4.7109375" customWidth="1"/>
    <col min="37" max="37" width="1.28515625" customWidth="1"/>
    <col min="38" max="38" width="10.28515625" customWidth="1"/>
    <col min="39" max="39" width="5" customWidth="1"/>
  </cols>
  <sheetData>
    <row r="1" spans="1:52">
      <c r="A1" s="241" t="s">
        <v>109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3" spans="1:52">
      <c r="A3" s="240" t="s">
        <v>202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6"/>
      <c r="AO3" s="16"/>
      <c r="AP3" s="13"/>
    </row>
    <row r="4" spans="1:52">
      <c r="A4" s="241" t="s">
        <v>180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6"/>
      <c r="AO4" s="16"/>
      <c r="AP4" s="13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244"/>
      <c r="C6" s="244"/>
      <c r="D6" s="6"/>
      <c r="E6" s="3"/>
      <c r="F6" s="3"/>
      <c r="G6" s="3"/>
      <c r="H6" s="244" t="s">
        <v>26</v>
      </c>
      <c r="I6" s="244"/>
      <c r="J6" s="3"/>
      <c r="K6" s="244" t="s">
        <v>27</v>
      </c>
      <c r="L6" s="244"/>
      <c r="M6" s="3"/>
      <c r="N6" s="244" t="s">
        <v>30</v>
      </c>
      <c r="O6" s="244"/>
      <c r="P6" s="3"/>
      <c r="Q6" s="244" t="s">
        <v>32</v>
      </c>
      <c r="R6" s="244"/>
      <c r="S6" s="6"/>
      <c r="T6" s="3"/>
      <c r="U6" s="3"/>
      <c r="V6" s="3"/>
      <c r="W6" s="244" t="s">
        <v>36</v>
      </c>
      <c r="X6" s="244"/>
      <c r="Y6" s="6"/>
      <c r="Z6" s="3"/>
      <c r="AA6" s="3"/>
      <c r="AB6" s="3"/>
      <c r="AC6" s="244" t="s">
        <v>36</v>
      </c>
      <c r="AD6" s="244"/>
      <c r="AE6" s="6"/>
      <c r="AF6" s="3"/>
      <c r="AG6" s="3"/>
      <c r="AH6" s="3"/>
      <c r="AI6" s="244"/>
      <c r="AJ6" s="244"/>
      <c r="AK6" s="6"/>
      <c r="AL6" s="3"/>
      <c r="AM6" s="3"/>
    </row>
    <row r="7" spans="1:52">
      <c r="A7" s="3" t="s">
        <v>112</v>
      </c>
      <c r="B7" s="241" t="s">
        <v>101</v>
      </c>
      <c r="C7" s="241"/>
      <c r="D7" s="6"/>
      <c r="E7" s="241" t="s">
        <v>24</v>
      </c>
      <c r="F7" s="241"/>
      <c r="G7" s="6"/>
      <c r="H7" s="241" t="s">
        <v>24</v>
      </c>
      <c r="I7" s="241"/>
      <c r="J7" s="6"/>
      <c r="K7" s="241" t="s">
        <v>29</v>
      </c>
      <c r="L7" s="241"/>
      <c r="M7" s="6"/>
      <c r="N7" s="241" t="s">
        <v>27</v>
      </c>
      <c r="O7" s="241"/>
      <c r="P7" s="6"/>
      <c r="Q7" s="241" t="s">
        <v>27</v>
      </c>
      <c r="R7" s="241"/>
      <c r="S7" s="6"/>
      <c r="T7" s="241" t="s">
        <v>34</v>
      </c>
      <c r="U7" s="241"/>
      <c r="V7" s="6"/>
      <c r="W7" s="241" t="s">
        <v>38</v>
      </c>
      <c r="X7" s="241"/>
      <c r="Y7" s="6"/>
      <c r="Z7" s="241" t="s">
        <v>40</v>
      </c>
      <c r="AA7" s="241"/>
      <c r="AB7" s="6"/>
      <c r="AC7" s="241" t="s">
        <v>41</v>
      </c>
      <c r="AD7" s="241"/>
      <c r="AE7" s="6"/>
      <c r="AF7" s="241" t="s">
        <v>43</v>
      </c>
      <c r="AG7" s="241"/>
      <c r="AH7" s="6"/>
      <c r="AI7" s="241" t="s">
        <v>103</v>
      </c>
      <c r="AJ7" s="241"/>
      <c r="AK7" s="6"/>
      <c r="AL7" s="241" t="s">
        <v>47</v>
      </c>
      <c r="AM7" s="241"/>
    </row>
    <row r="8" spans="1:52">
      <c r="A8" t="s">
        <v>35</v>
      </c>
      <c r="B8" s="243" t="s">
        <v>102</v>
      </c>
      <c r="C8" s="243"/>
      <c r="D8" s="6"/>
      <c r="E8" s="243" t="s">
        <v>25</v>
      </c>
      <c r="F8" s="243"/>
      <c r="G8" s="6"/>
      <c r="H8" s="243" t="s">
        <v>25</v>
      </c>
      <c r="I8" s="243"/>
      <c r="J8" s="6"/>
      <c r="K8" s="243" t="s">
        <v>28</v>
      </c>
      <c r="L8" s="243"/>
      <c r="M8" s="6"/>
      <c r="N8" s="243" t="s">
        <v>31</v>
      </c>
      <c r="O8" s="243"/>
      <c r="P8" s="6"/>
      <c r="Q8" s="243" t="s">
        <v>33</v>
      </c>
      <c r="R8" s="243"/>
      <c r="S8" s="6"/>
      <c r="T8" s="243" t="s">
        <v>35</v>
      </c>
      <c r="U8" s="243"/>
      <c r="V8" s="6"/>
      <c r="W8" s="243" t="s">
        <v>39</v>
      </c>
      <c r="X8" s="243"/>
      <c r="Y8" s="6"/>
      <c r="Z8" s="243" t="s">
        <v>39</v>
      </c>
      <c r="AA8" s="243"/>
      <c r="AB8" s="6"/>
      <c r="AC8" s="243" t="s">
        <v>42</v>
      </c>
      <c r="AD8" s="243"/>
      <c r="AE8" s="6"/>
      <c r="AF8" s="243" t="s">
        <v>44</v>
      </c>
      <c r="AG8" s="243"/>
      <c r="AH8" s="6"/>
      <c r="AI8" s="243" t="s">
        <v>44</v>
      </c>
      <c r="AJ8" s="243"/>
      <c r="AK8" s="6"/>
      <c r="AL8" s="243" t="s">
        <v>48</v>
      </c>
      <c r="AM8" s="243"/>
    </row>
    <row r="9" spans="1:52" ht="13.5" thickBot="1">
      <c r="A9" s="4" t="s">
        <v>113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52" s="21" customFormat="1">
      <c r="A10" s="74" t="s">
        <v>76</v>
      </c>
      <c r="B10" s="40">
        <f>+E10+H10+K10+N10+Q10+T10+W10+Z10+AC10+AF10+AI10+AL10</f>
        <v>13174.635427112957</v>
      </c>
      <c r="C10" s="77"/>
      <c r="D10" s="12"/>
      <c r="E10" s="12">
        <f>'Tbl 10'!C9/'Tbl11'!E9</f>
        <v>376.2546006463981</v>
      </c>
      <c r="F10" s="11"/>
      <c r="G10" s="12"/>
      <c r="H10" s="12">
        <f>'Tbl 10'!D9/'Tbl11'!E9</f>
        <v>931.87812109327251</v>
      </c>
      <c r="I10" s="11"/>
      <c r="J10" s="12"/>
      <c r="K10" s="12">
        <f>'Tbl 10'!E9/'Tbl11'!E9</f>
        <v>5046.6491063341709</v>
      </c>
      <c r="L10" s="11"/>
      <c r="M10" s="12"/>
      <c r="N10" s="12">
        <f>'Tbl 10'!F9/'Tbl11'!E9</f>
        <v>237.34912531264618</v>
      </c>
      <c r="O10" s="11"/>
      <c r="P10" s="12"/>
      <c r="Q10" s="12">
        <f>'Tbl 10'!G9/'Tbl11'!E9</f>
        <v>222.22556116838049</v>
      </c>
      <c r="R10" s="11"/>
      <c r="S10" s="12"/>
      <c r="T10" s="12">
        <f>'Tbl 10'!H9/'Tbl11'!E9</f>
        <v>1534.5164517176977</v>
      </c>
      <c r="U10" s="11"/>
      <c r="V10" s="12"/>
      <c r="W10" s="12">
        <f>'Tbl 10'!I9/'Tbl11'!E9</f>
        <v>94.855625141699036</v>
      </c>
      <c r="X10" s="11"/>
      <c r="Y10" s="12"/>
      <c r="Z10" s="12">
        <f>'Tbl 10'!J9/'Tbl11'!E9</f>
        <v>76.208921129564956</v>
      </c>
      <c r="AA10" s="11"/>
      <c r="AB10" s="12"/>
      <c r="AC10" s="12">
        <f>'Tbl 10'!K9/'Tbl11'!E9</f>
        <v>693.94256267339483</v>
      </c>
      <c r="AD10" s="11"/>
      <c r="AE10" s="12"/>
      <c r="AF10" s="12">
        <f>'Tbl 10'!L9/'Tbl11'!E9</f>
        <v>878.8176911259867</v>
      </c>
      <c r="AG10" s="11"/>
      <c r="AH10" s="12"/>
      <c r="AI10" s="12">
        <f>'Tbl 10'!M9/'Tbl11'!E9</f>
        <v>271.67533331959902</v>
      </c>
      <c r="AJ10" s="11"/>
      <c r="AK10" s="12"/>
      <c r="AL10" s="12">
        <f>('Tbl 10'!N9-'Tbl 10'!O9)/'Tbl11'!E9</f>
        <v>2810.2623274501461</v>
      </c>
      <c r="AM10" s="11"/>
    </row>
    <row r="11" spans="1:5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>
      <c r="A12" s="3" t="s">
        <v>52</v>
      </c>
      <c r="B12" s="2">
        <f>+E12+H12+K12+N12+Q12+T12+W12+Z12+AC12+AF12+AI12+AL12</f>
        <v>13099.680072543957</v>
      </c>
      <c r="C12" s="35">
        <f>RANK(B12,B12:B39)</f>
        <v>8</v>
      </c>
      <c r="D12" s="35"/>
      <c r="E12" s="2">
        <f>'Tbl 10'!C11/'Tbl11'!E11</f>
        <v>229.84379933603836</v>
      </c>
      <c r="F12" s="35">
        <f>RANK(E12,E$12:E$39)</f>
        <v>21</v>
      </c>
      <c r="G12" s="35"/>
      <c r="H12" s="2">
        <f>'Tbl 10'!D11/'Tbl11'!E11</f>
        <v>884.02696421984501</v>
      </c>
      <c r="I12" s="35">
        <f>RANK(H12,H$12:H$39)</f>
        <v>13</v>
      </c>
      <c r="J12" s="35"/>
      <c r="K12" s="2">
        <f>'Tbl 10'!E11/'Tbl11'!E11</f>
        <v>5035.7491835730962</v>
      </c>
      <c r="L12" s="35">
        <f>RANK(K12,K$12:K$39)</f>
        <v>11</v>
      </c>
      <c r="M12" s="35"/>
      <c r="N12" s="2">
        <f>'Tbl 10'!F11/'Tbl11'!E11</f>
        <v>256.65273699741795</v>
      </c>
      <c r="O12" s="35">
        <f>RANK(N12,N$12:N$39)</f>
        <v>8</v>
      </c>
      <c r="P12" s="35"/>
      <c r="Q12" s="2">
        <f>'Tbl 10'!G11/'Tbl11'!E11</f>
        <v>178.23705520718065</v>
      </c>
      <c r="R12" s="35">
        <f>RANK(Q12,Q$12:Q$39)</f>
        <v>7</v>
      </c>
      <c r="S12" s="35"/>
      <c r="T12" s="2">
        <f>'Tbl 10'!H11/'Tbl11'!E11</f>
        <v>1736.3783782122221</v>
      </c>
      <c r="U12" s="35">
        <f>RANK(T12,T$12:T$39)</f>
        <v>3</v>
      </c>
      <c r="V12" s="35"/>
      <c r="W12" s="2">
        <f>'Tbl 10'!I11/'Tbl11'!E11</f>
        <v>89.503171031599649</v>
      </c>
      <c r="X12" s="32">
        <f>RANK(W12,W$12:W$39)</f>
        <v>11</v>
      </c>
      <c r="Y12" s="32"/>
      <c r="Z12" s="2">
        <f>'Tbl 10'!J11/'Tbl11'!E11</f>
        <v>82.609462682896847</v>
      </c>
      <c r="AA12" s="32">
        <f>RANK(Z12,Z$12:Z$39)</f>
        <v>18</v>
      </c>
      <c r="AB12" s="32"/>
      <c r="AC12" s="2">
        <f>'Tbl 10'!K11/'Tbl11'!E11</f>
        <v>757.14820853313654</v>
      </c>
      <c r="AD12" s="32">
        <f>RANK(AC12,AC$12:AC$39)</f>
        <v>13</v>
      </c>
      <c r="AE12" s="32"/>
      <c r="AF12" s="2">
        <f>'Tbl 10'!L11/'Tbl11'!E11</f>
        <v>1009.6960002459118</v>
      </c>
      <c r="AG12" s="32">
        <f>RANK(AF12,AF$12:AF$39)</f>
        <v>4</v>
      </c>
      <c r="AH12" s="32"/>
      <c r="AI12" s="2">
        <f>'Tbl 10'!M11/'Tbl11'!E11</f>
        <v>206.76826878150743</v>
      </c>
      <c r="AJ12" s="3">
        <f>RANK(AI12,AI$12:AI$39)</f>
        <v>19</v>
      </c>
      <c r="AK12" s="3"/>
      <c r="AL12" s="2">
        <f>('Tbl 10'!N11-'Tbl 10'!O11)/'Tbl11'!E11</f>
        <v>2633.0668437231034</v>
      </c>
      <c r="AM12" s="3">
        <f>RANK(AL12,AL$12:AL$39)</f>
        <v>9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 t="s">
        <v>53</v>
      </c>
      <c r="B13" s="2">
        <f>+E13+H13+K13+N13+Q13+T13+W13+Z13+AC13+AF13+AI13+AL13</f>
        <v>12273.792537704456</v>
      </c>
      <c r="C13" s="35">
        <f>RANK(B13,B$12:B40)</f>
        <v>13</v>
      </c>
      <c r="D13" s="35"/>
      <c r="E13" s="2">
        <f>'Tbl 10'!C12/'Tbl11'!E12</f>
        <v>367.85047094459077</v>
      </c>
      <c r="F13" s="35">
        <f t="shared" ref="F13:F39" si="0">RANK(E13,E$12:E$39)</f>
        <v>6</v>
      </c>
      <c r="G13" s="35"/>
      <c r="H13" s="2">
        <f>'Tbl 10'!D12/'Tbl11'!E12</f>
        <v>817.59846192906843</v>
      </c>
      <c r="I13" s="35">
        <f t="shared" ref="I13:I39" si="1">RANK(H13,H$12:H$39)</f>
        <v>19</v>
      </c>
      <c r="J13" s="35"/>
      <c r="K13" s="2">
        <f>'Tbl 10'!E12/'Tbl11'!E12</f>
        <v>4877.2575306117742</v>
      </c>
      <c r="L13" s="35">
        <f t="shared" ref="L13:L39" si="2">RANK(K13,K$12:K$39)</f>
        <v>15</v>
      </c>
      <c r="M13" s="35"/>
      <c r="N13" s="2">
        <f>'Tbl 10'!F12/'Tbl11'!E12</f>
        <v>381.41263482188879</v>
      </c>
      <c r="O13" s="35">
        <f t="shared" ref="O13:O39" si="3">RANK(N13,N$12:N$39)</f>
        <v>2</v>
      </c>
      <c r="P13" s="35"/>
      <c r="Q13" s="2">
        <f>'Tbl 10'!G12/'Tbl11'!E12</f>
        <v>202.9598223100916</v>
      </c>
      <c r="R13" s="35">
        <f t="shared" ref="R13:R39" si="4">RANK(Q13,Q$12:Q$39)</f>
        <v>5</v>
      </c>
      <c r="S13" s="35"/>
      <c r="T13" s="2">
        <f>'Tbl 10'!H12/'Tbl11'!E12</f>
        <v>1337.2722697040922</v>
      </c>
      <c r="U13" s="35">
        <f t="shared" ref="U13:U39" si="5">RANK(T13,T$12:T$39)</f>
        <v>11</v>
      </c>
      <c r="V13" s="35"/>
      <c r="W13" s="2">
        <f>'Tbl 10'!I12/'Tbl11'!E12</f>
        <v>85.489479042498175</v>
      </c>
      <c r="X13" s="32">
        <f t="shared" ref="X13:X39" si="6">RANK(W13,W$12:W$39)</f>
        <v>12</v>
      </c>
      <c r="Y13" s="3"/>
      <c r="Z13" s="2">
        <f>'Tbl 10'!J12/'Tbl11'!E12</f>
        <v>0</v>
      </c>
      <c r="AA13" s="32">
        <f t="shared" ref="AA13:AA39" si="7">RANK(Z13,Z$12:Z$39)</f>
        <v>23</v>
      </c>
      <c r="AB13" s="3"/>
      <c r="AC13" s="2">
        <f>'Tbl 10'!K12/'Tbl11'!E12</f>
        <v>673.12855747008666</v>
      </c>
      <c r="AD13" s="32">
        <f t="shared" ref="AD13:AD39" si="8">RANK(AC13,AC$12:AC$39)</f>
        <v>16</v>
      </c>
      <c r="AE13" s="32"/>
      <c r="AF13" s="2">
        <f>'Tbl 10'!L12/'Tbl11'!E12</f>
        <v>846.94915411983402</v>
      </c>
      <c r="AG13" s="32">
        <f t="shared" ref="AG13:AG39" si="9">RANK(AF13,AF$12:AF$39)</f>
        <v>13</v>
      </c>
      <c r="AH13" s="32"/>
      <c r="AI13" s="2">
        <f>'Tbl 10'!M12/'Tbl11'!E12</f>
        <v>187.87722161550053</v>
      </c>
      <c r="AJ13" s="3">
        <f t="shared" ref="AJ13:AJ39" si="10">RANK(AI13,AI$12:AI$39)</f>
        <v>22</v>
      </c>
      <c r="AK13" s="3"/>
      <c r="AL13" s="2">
        <f>('Tbl 10'!N12-'Tbl 10'!O12)/'Tbl11'!E12</f>
        <v>2495.9969351350292</v>
      </c>
      <c r="AM13" s="3">
        <f t="shared" ref="AM13:AM39" si="11">RANK(AL13,AL$12:AL$39)</f>
        <v>11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 t="s">
        <v>75</v>
      </c>
      <c r="B14" s="2">
        <f>+E14+H14+K14+N14+Q14+T14+W14+Z14+AC14+AF14+AI14+AL14</f>
        <v>15611.328839880149</v>
      </c>
      <c r="C14" s="35">
        <f>RANK(B14,B$12:B41)</f>
        <v>2</v>
      </c>
      <c r="D14" s="35"/>
      <c r="E14" s="2">
        <f>'Tbl 10'!C13/'Tbl11'!E13</f>
        <v>814.62591935732792</v>
      </c>
      <c r="F14" s="35">
        <f t="shared" si="0"/>
        <v>1</v>
      </c>
      <c r="G14" s="35"/>
      <c r="H14" s="2">
        <f>'Tbl 10'!D13/'Tbl11'!E13</f>
        <v>1288.9400403399627</v>
      </c>
      <c r="I14" s="35">
        <f t="shared" si="1"/>
        <v>1</v>
      </c>
      <c r="J14" s="35"/>
      <c r="K14" s="2">
        <f>'Tbl 10'!E13/'Tbl11'!E13</f>
        <v>5036.173053783069</v>
      </c>
      <c r="L14" s="35">
        <f t="shared" si="2"/>
        <v>10</v>
      </c>
      <c r="M14" s="35"/>
      <c r="N14" s="2">
        <f>'Tbl 10'!F13/'Tbl11'!E13</f>
        <v>265.41209573556569</v>
      </c>
      <c r="O14" s="35">
        <f t="shared" si="3"/>
        <v>7</v>
      </c>
      <c r="P14" s="35"/>
      <c r="Q14" s="2">
        <f>'Tbl 10'!G13/'Tbl11'!E13</f>
        <v>848.63473015332397</v>
      </c>
      <c r="R14" s="35">
        <f t="shared" si="4"/>
        <v>1</v>
      </c>
      <c r="S14" s="35"/>
      <c r="T14" s="2">
        <f>'Tbl 10'!H13/'Tbl11'!E13</f>
        <v>2229.2467602965357</v>
      </c>
      <c r="U14" s="35">
        <f t="shared" si="5"/>
        <v>1</v>
      </c>
      <c r="V14" s="35"/>
      <c r="W14" s="2">
        <f>'Tbl 10'!I13/'Tbl11'!E13</f>
        <v>208.20535435836578</v>
      </c>
      <c r="X14" s="32">
        <f t="shared" si="6"/>
        <v>1</v>
      </c>
      <c r="Y14" s="32"/>
      <c r="Z14" s="2">
        <f>'Tbl 10'!J13/'Tbl11'!E13</f>
        <v>1.2821765751478118</v>
      </c>
      <c r="AA14" s="32">
        <f t="shared" si="7"/>
        <v>21</v>
      </c>
      <c r="AB14" s="32"/>
      <c r="AC14" s="2">
        <f>'Tbl 10'!K13/'Tbl11'!E13</f>
        <v>596.36417939043019</v>
      </c>
      <c r="AD14" s="32">
        <f t="shared" si="8"/>
        <v>20</v>
      </c>
      <c r="AE14" s="32"/>
      <c r="AF14" s="2">
        <f>'Tbl 10'!L13/'Tbl11'!E13</f>
        <v>912.90583412718252</v>
      </c>
      <c r="AG14" s="32">
        <f t="shared" si="9"/>
        <v>9</v>
      </c>
      <c r="AH14" s="32"/>
      <c r="AI14" s="2">
        <f>'Tbl 10'!M13/'Tbl11'!E13</f>
        <v>210.16573697599296</v>
      </c>
      <c r="AJ14" s="3">
        <f t="shared" si="10"/>
        <v>18</v>
      </c>
      <c r="AK14" s="3"/>
      <c r="AL14" s="2">
        <f>('Tbl 10'!N13-'Tbl 10'!O13)/'Tbl11'!E13</f>
        <v>3199.3729587872463</v>
      </c>
      <c r="AM14" s="3">
        <f t="shared" si="11"/>
        <v>2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 t="s">
        <v>54</v>
      </c>
      <c r="B15" s="2">
        <f>+E15+H15+K15+N15+Q15+T15+W15+Z15+AC15+AF15+AI15+AL15</f>
        <v>12551.074177654027</v>
      </c>
      <c r="C15" s="35">
        <f>RANK(B15,B$12:B42)</f>
        <v>12</v>
      </c>
      <c r="D15" s="35"/>
      <c r="E15" s="2">
        <f>'Tbl 10'!C14/'Tbl11'!E14</f>
        <v>415.77733280238914</v>
      </c>
      <c r="F15" s="35">
        <f t="shared" si="0"/>
        <v>4</v>
      </c>
      <c r="G15" s="35"/>
      <c r="H15" s="2">
        <f>'Tbl 10'!D14/'Tbl11'!E14</f>
        <v>886.12286987997049</v>
      </c>
      <c r="I15" s="35">
        <f t="shared" si="1"/>
        <v>12</v>
      </c>
      <c r="J15" s="35"/>
      <c r="K15" s="2">
        <f>'Tbl 10'!E14/'Tbl11'!E14</f>
        <v>4632.6535119255432</v>
      </c>
      <c r="L15" s="35">
        <f t="shared" si="2"/>
        <v>19</v>
      </c>
      <c r="M15" s="35"/>
      <c r="N15" s="2">
        <f>'Tbl 10'!F14/'Tbl11'!E14</f>
        <v>250.80078026318549</v>
      </c>
      <c r="O15" s="35">
        <f t="shared" si="3"/>
        <v>9</v>
      </c>
      <c r="P15" s="35"/>
      <c r="Q15" s="2">
        <f>'Tbl 10'!G14/'Tbl11'!E14</f>
        <v>102.1235462716414</v>
      </c>
      <c r="R15" s="35">
        <f t="shared" si="4"/>
        <v>14</v>
      </c>
      <c r="S15" s="35"/>
      <c r="T15" s="2">
        <f>'Tbl 10'!H14/'Tbl11'!E14</f>
        <v>1483.3832782197485</v>
      </c>
      <c r="U15" s="35">
        <f t="shared" si="5"/>
        <v>9</v>
      </c>
      <c r="V15" s="35"/>
      <c r="W15" s="2">
        <f>'Tbl 10'!I14/'Tbl11'!E14</f>
        <v>95.584416410267963</v>
      </c>
      <c r="X15" s="32">
        <f t="shared" si="6"/>
        <v>9</v>
      </c>
      <c r="Y15" s="32"/>
      <c r="Z15" s="2">
        <f>'Tbl 10'!J14/'Tbl11'!E14</f>
        <v>148.58856973730016</v>
      </c>
      <c r="AA15" s="32">
        <f t="shared" si="7"/>
        <v>1</v>
      </c>
      <c r="AB15" s="3"/>
      <c r="AC15" s="2">
        <f>'Tbl 10'!K14/'Tbl11'!E14</f>
        <v>529.18538192461858</v>
      </c>
      <c r="AD15" s="32">
        <f t="shared" si="8"/>
        <v>22</v>
      </c>
      <c r="AE15" s="3"/>
      <c r="AF15" s="2">
        <f>'Tbl 10'!L14/'Tbl11'!E14</f>
        <v>855.92430026024113</v>
      </c>
      <c r="AG15" s="32">
        <f t="shared" si="9"/>
        <v>12</v>
      </c>
      <c r="AH15" s="32"/>
      <c r="AI15" s="2">
        <f>'Tbl 10'!M14/'Tbl11'!E14</f>
        <v>283.86536984035382</v>
      </c>
      <c r="AJ15" s="3">
        <f t="shared" si="10"/>
        <v>7</v>
      </c>
      <c r="AK15" s="3"/>
      <c r="AL15" s="2">
        <f>('Tbl 10'!N14-'Tbl 10'!O14)/'Tbl11'!E14</f>
        <v>2867.0648201187673</v>
      </c>
      <c r="AM15" s="3">
        <f t="shared" si="11"/>
        <v>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 t="s">
        <v>55</v>
      </c>
      <c r="B16" s="2">
        <f>+E16+H16+K16+N16+Q16+T16+W16+Z16+AC16+AF16+AI16+AL16</f>
        <v>12608.870527601841</v>
      </c>
      <c r="C16" s="35">
        <f>RANK(B16,B$12:B43)</f>
        <v>11</v>
      </c>
      <c r="D16" s="35"/>
      <c r="E16" s="2">
        <f>'Tbl 10'!C15/'Tbl11'!E15</f>
        <v>304.44783847217303</v>
      </c>
      <c r="F16" s="35">
        <f t="shared" si="0"/>
        <v>13</v>
      </c>
      <c r="G16" s="35"/>
      <c r="H16" s="2">
        <f>'Tbl 10'!D15/'Tbl11'!E15</f>
        <v>755.2646915088576</v>
      </c>
      <c r="I16" s="35">
        <f t="shared" si="1"/>
        <v>21</v>
      </c>
      <c r="J16" s="35"/>
      <c r="K16" s="2">
        <f>'Tbl 10'!E15/'Tbl11'!E15</f>
        <v>5346.1824152011059</v>
      </c>
      <c r="L16" s="35">
        <f t="shared" si="2"/>
        <v>6</v>
      </c>
      <c r="M16" s="35"/>
      <c r="N16" s="2">
        <f>'Tbl 10'!F15/'Tbl11'!E15</f>
        <v>160.76411342957269</v>
      </c>
      <c r="O16" s="35">
        <f t="shared" si="3"/>
        <v>21</v>
      </c>
      <c r="P16" s="35"/>
      <c r="Q16" s="2">
        <f>'Tbl 10'!G15/'Tbl11'!E15</f>
        <v>62.348666045076037</v>
      </c>
      <c r="R16" s="35">
        <f t="shared" si="4"/>
        <v>22</v>
      </c>
      <c r="S16" s="35"/>
      <c r="T16" s="2">
        <f>'Tbl 10'!H15/'Tbl11'!E15</f>
        <v>1499.9098106291997</v>
      </c>
      <c r="U16" s="35">
        <f t="shared" si="5"/>
        <v>7</v>
      </c>
      <c r="V16" s="35"/>
      <c r="W16" s="2">
        <f>'Tbl 10'!I15/'Tbl11'!E15</f>
        <v>79.454417258785313</v>
      </c>
      <c r="X16" s="32">
        <f t="shared" si="6"/>
        <v>13</v>
      </c>
      <c r="Y16" s="32"/>
      <c r="Z16" s="2">
        <f>'Tbl 10'!J15/'Tbl11'!E15</f>
        <v>88.517932032279845</v>
      </c>
      <c r="AA16" s="32">
        <f t="shared" si="7"/>
        <v>16</v>
      </c>
      <c r="AB16" s="32"/>
      <c r="AC16" s="2">
        <f>'Tbl 10'!K15/'Tbl11'!E15</f>
        <v>863.2996431212423</v>
      </c>
      <c r="AD16" s="32">
        <f t="shared" si="8"/>
        <v>9</v>
      </c>
      <c r="AE16" s="32"/>
      <c r="AF16" s="2">
        <f>'Tbl 10'!L15/'Tbl11'!E15</f>
        <v>1058.015520046298</v>
      </c>
      <c r="AG16" s="32">
        <f t="shared" si="9"/>
        <v>2</v>
      </c>
      <c r="AH16" s="32"/>
      <c r="AI16" s="2">
        <f>'Tbl 10'!M15/'Tbl11'!E15</f>
        <v>201.61607947786388</v>
      </c>
      <c r="AJ16" s="3">
        <f t="shared" si="10"/>
        <v>21</v>
      </c>
      <c r="AK16" s="3"/>
      <c r="AL16" s="2">
        <f>('Tbl 10'!N15-'Tbl 10'!O15)/'Tbl11'!E15</f>
        <v>2189.0494003793847</v>
      </c>
      <c r="AM16" s="3">
        <f t="shared" si="11"/>
        <v>23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>
      <c r="A18" s="3" t="s">
        <v>56</v>
      </c>
      <c r="B18" s="2">
        <f>+E18+H18+K18+N18+Q18+T18+W18+Z18+AC18+AF18+AI18+AL18</f>
        <v>11757.235414528168</v>
      </c>
      <c r="C18" s="35">
        <f>RANK(B18,B$12:B45)</f>
        <v>20</v>
      </c>
      <c r="D18" s="35"/>
      <c r="E18" s="2">
        <f>'Tbl 10'!C17/'Tbl11'!E17</f>
        <v>309.37043739971898</v>
      </c>
      <c r="F18" s="35">
        <f t="shared" si="0"/>
        <v>12</v>
      </c>
      <c r="G18" s="35"/>
      <c r="H18" s="2">
        <f>'Tbl 10'!D17/'Tbl11'!E17</f>
        <v>819.75279391686524</v>
      </c>
      <c r="I18" s="35">
        <f t="shared" si="1"/>
        <v>18</v>
      </c>
      <c r="J18" s="35"/>
      <c r="K18" s="2">
        <f>'Tbl 10'!E17/'Tbl11'!E17</f>
        <v>5138.555283378013</v>
      </c>
      <c r="L18" s="35">
        <f t="shared" si="2"/>
        <v>8</v>
      </c>
      <c r="M18" s="35"/>
      <c r="N18" s="2">
        <f>'Tbl 10'!F17/'Tbl11'!E17</f>
        <v>132.88578974118772</v>
      </c>
      <c r="O18" s="35">
        <f t="shared" si="3"/>
        <v>24</v>
      </c>
      <c r="P18" s="35"/>
      <c r="Q18" s="2">
        <f>'Tbl 10'!G17/'Tbl11'!E17</f>
        <v>191.02738407263092</v>
      </c>
      <c r="R18" s="35">
        <f t="shared" si="4"/>
        <v>6</v>
      </c>
      <c r="S18" s="35"/>
      <c r="T18" s="2">
        <f>'Tbl 10'!H17/'Tbl11'!E17</f>
        <v>999.48387231794948</v>
      </c>
      <c r="U18" s="35">
        <f t="shared" si="5"/>
        <v>23</v>
      </c>
      <c r="V18" s="35"/>
      <c r="W18" s="2">
        <f>'Tbl 10'!I17/'Tbl11'!E17</f>
        <v>128.96188274219429</v>
      </c>
      <c r="X18" s="32">
        <f t="shared" si="6"/>
        <v>5</v>
      </c>
      <c r="Y18" s="32"/>
      <c r="Z18" s="2">
        <f>'Tbl 10'!J17/'Tbl11'!E17</f>
        <v>107.00715744994669</v>
      </c>
      <c r="AA18" s="32">
        <f t="shared" si="7"/>
        <v>13</v>
      </c>
      <c r="AB18" s="3"/>
      <c r="AC18" s="2">
        <f>'Tbl 10'!K17/'Tbl11'!E17</f>
        <v>734.49667839311178</v>
      </c>
      <c r="AD18" s="32">
        <f t="shared" si="8"/>
        <v>14</v>
      </c>
      <c r="AE18" s="32"/>
      <c r="AF18" s="2">
        <f>'Tbl 10'!L17/'Tbl11'!E17</f>
        <v>738.68819947579811</v>
      </c>
      <c r="AG18" s="32">
        <f t="shared" si="9"/>
        <v>23</v>
      </c>
      <c r="AH18" s="32"/>
      <c r="AI18" s="2">
        <f>'Tbl 10'!M17/'Tbl11'!E17</f>
        <v>161.41469958043911</v>
      </c>
      <c r="AJ18" s="3">
        <f t="shared" si="10"/>
        <v>24</v>
      </c>
      <c r="AK18" s="3"/>
      <c r="AL18" s="2">
        <f>('Tbl 10'!N17-'Tbl 10'!O17)/'Tbl11'!E17</f>
        <v>2295.5912360603133</v>
      </c>
      <c r="AM18" s="3">
        <f t="shared" si="11"/>
        <v>20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 t="s">
        <v>57</v>
      </c>
      <c r="B19" s="2">
        <f>+E19+H19+K19+N19+Q19+T19+W19+Z19+AC19+AF19+AI19+AL19</f>
        <v>12034.669698402966</v>
      </c>
      <c r="C19" s="35">
        <f>RANK(B19,B$12:B46)</f>
        <v>17</v>
      </c>
      <c r="D19" s="35"/>
      <c r="E19" s="2">
        <f>'Tbl 10'!C18/'Tbl11'!E18</f>
        <v>187.10366840870827</v>
      </c>
      <c r="F19" s="35">
        <f t="shared" si="0"/>
        <v>24</v>
      </c>
      <c r="G19" s="35"/>
      <c r="H19" s="2">
        <f>'Tbl 10'!D18/'Tbl11'!E18</f>
        <v>868.49499323620716</v>
      </c>
      <c r="I19" s="35">
        <f t="shared" si="1"/>
        <v>16</v>
      </c>
      <c r="J19" s="35"/>
      <c r="K19" s="2">
        <f>'Tbl 10'!E18/'Tbl11'!E18</f>
        <v>4714.586930600567</v>
      </c>
      <c r="L19" s="35">
        <f t="shared" si="2"/>
        <v>17</v>
      </c>
      <c r="M19" s="35"/>
      <c r="N19" s="2">
        <f>'Tbl 10'!F18/'Tbl11'!E18</f>
        <v>334.37476939846039</v>
      </c>
      <c r="O19" s="35">
        <f t="shared" si="3"/>
        <v>4</v>
      </c>
      <c r="P19" s="35"/>
      <c r="Q19" s="2">
        <f>'Tbl 10'!G18/'Tbl11'!E18</f>
        <v>71.387843469290431</v>
      </c>
      <c r="R19" s="35">
        <f t="shared" si="4"/>
        <v>20</v>
      </c>
      <c r="S19" s="35"/>
      <c r="T19" s="2">
        <f>'Tbl 10'!H18/'Tbl11'!E18</f>
        <v>1161.6097939719521</v>
      </c>
      <c r="U19" s="35">
        <f t="shared" si="5"/>
        <v>18</v>
      </c>
      <c r="V19" s="35"/>
      <c r="W19" s="2">
        <f>'Tbl 10'!I18/'Tbl11'!E18</f>
        <v>49.509822973538483</v>
      </c>
      <c r="X19" s="32">
        <f t="shared" si="6"/>
        <v>22</v>
      </c>
      <c r="Y19" s="32"/>
      <c r="Z19" s="2">
        <f>'Tbl 10'!J18/'Tbl11'!E18</f>
        <v>125.49755861142742</v>
      </c>
      <c r="AA19" s="32">
        <f t="shared" si="7"/>
        <v>5</v>
      </c>
      <c r="AB19" s="3"/>
      <c r="AC19" s="2">
        <f>'Tbl 10'!K18/'Tbl11'!E18</f>
        <v>826.38350880266273</v>
      </c>
      <c r="AD19" s="32">
        <f t="shared" si="8"/>
        <v>11</v>
      </c>
      <c r="AE19" s="3"/>
      <c r="AF19" s="2">
        <f>'Tbl 10'!L18/'Tbl11'!E18</f>
        <v>948.00616079335873</v>
      </c>
      <c r="AG19" s="32">
        <f t="shared" si="9"/>
        <v>6</v>
      </c>
      <c r="AH19" s="32"/>
      <c r="AI19" s="2">
        <f>'Tbl 10'!M18/'Tbl11'!E18</f>
        <v>261.23178573861588</v>
      </c>
      <c r="AJ19" s="3">
        <f t="shared" si="10"/>
        <v>9</v>
      </c>
      <c r="AK19" s="3"/>
      <c r="AL19" s="2">
        <f>('Tbl 10'!N18-'Tbl 10'!O18)/'Tbl11'!E18</f>
        <v>2486.4828623981784</v>
      </c>
      <c r="AM19" s="3">
        <f t="shared" si="11"/>
        <v>12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 t="s">
        <v>58</v>
      </c>
      <c r="B20" s="2">
        <f>+E20+H20+K20+N20+Q20+T20+W20+Z20+AC20+AF20+AI20+AL20</f>
        <v>11639.158865636029</v>
      </c>
      <c r="C20" s="35">
        <f>RANK(B20,B$12:B47)</f>
        <v>21</v>
      </c>
      <c r="D20" s="35"/>
      <c r="E20" s="2">
        <f>'Tbl 10'!C19/'Tbl11'!E19</f>
        <v>280.53156978555074</v>
      </c>
      <c r="F20" s="35">
        <f t="shared" si="0"/>
        <v>15</v>
      </c>
      <c r="G20" s="35"/>
      <c r="H20" s="2">
        <f>'Tbl 10'!D19/'Tbl11'!E19</f>
        <v>919.75649963377975</v>
      </c>
      <c r="I20" s="35">
        <f t="shared" si="1"/>
        <v>8</v>
      </c>
      <c r="J20" s="35"/>
      <c r="K20" s="2">
        <f>'Tbl 10'!E19/'Tbl11'!E19</f>
        <v>4618.5423036202856</v>
      </c>
      <c r="L20" s="35">
        <f t="shared" si="2"/>
        <v>20</v>
      </c>
      <c r="M20" s="35"/>
      <c r="N20" s="2">
        <f>'Tbl 10'!F19/'Tbl11'!E19</f>
        <v>193.35617661019825</v>
      </c>
      <c r="O20" s="35">
        <f t="shared" si="3"/>
        <v>15</v>
      </c>
      <c r="P20" s="35"/>
      <c r="Q20" s="2">
        <f>'Tbl 10'!G19/'Tbl11'!E19</f>
        <v>129.40865539996975</v>
      </c>
      <c r="R20" s="35">
        <f t="shared" si="4"/>
        <v>11</v>
      </c>
      <c r="S20" s="35"/>
      <c r="T20" s="2">
        <f>'Tbl 10'!H19/'Tbl11'!E19</f>
        <v>1479.400280533755</v>
      </c>
      <c r="U20" s="35">
        <f t="shared" si="5"/>
        <v>10</v>
      </c>
      <c r="V20" s="35"/>
      <c r="W20" s="2">
        <f>'Tbl 10'!I19/'Tbl11'!E19</f>
        <v>69.005448805464212</v>
      </c>
      <c r="X20" s="32">
        <f t="shared" si="6"/>
        <v>18</v>
      </c>
      <c r="Y20" s="32"/>
      <c r="Z20" s="2">
        <f>'Tbl 10'!J19/'Tbl11'!E19</f>
        <v>108.26436843812519</v>
      </c>
      <c r="AA20" s="32">
        <f t="shared" si="7"/>
        <v>11</v>
      </c>
      <c r="AB20" s="32"/>
      <c r="AC20" s="2">
        <f>'Tbl 10'!K19/'Tbl11'!E19</f>
        <v>640.14075089666107</v>
      </c>
      <c r="AD20" s="32">
        <f t="shared" si="8"/>
        <v>17</v>
      </c>
      <c r="AE20" s="32"/>
      <c r="AF20" s="2">
        <f>'Tbl 10'!L19/'Tbl11'!E19</f>
        <v>735.28322032875678</v>
      </c>
      <c r="AG20" s="32">
        <f t="shared" si="9"/>
        <v>24</v>
      </c>
      <c r="AH20" s="32"/>
      <c r="AI20" s="2">
        <f>'Tbl 10'!M19/'Tbl11'!E19</f>
        <v>256.40162301398703</v>
      </c>
      <c r="AJ20" s="3">
        <f t="shared" si="10"/>
        <v>10</v>
      </c>
      <c r="AK20" s="3"/>
      <c r="AL20" s="2">
        <f>('Tbl 10'!N19-'Tbl 10'!O19)/'Tbl11'!E19</f>
        <v>2209.0679685694954</v>
      </c>
      <c r="AM20" s="3">
        <f t="shared" si="11"/>
        <v>21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>
      <c r="A21" s="3" t="s">
        <v>59</v>
      </c>
      <c r="B21" s="2">
        <f>+E21+H21+K21+N21+Q21+T21+W21+Z21+AC21+AF21+AI21+AL21</f>
        <v>12214.572732712539</v>
      </c>
      <c r="C21" s="35">
        <f>RANK(B21,B$12:B48)</f>
        <v>15</v>
      </c>
      <c r="D21" s="35"/>
      <c r="E21" s="2">
        <f>'Tbl 10'!C20/'Tbl11'!E20</f>
        <v>336.99908822193271</v>
      </c>
      <c r="F21" s="35">
        <f t="shared" si="0"/>
        <v>8</v>
      </c>
      <c r="G21" s="35"/>
      <c r="H21" s="2">
        <f>'Tbl 10'!D20/'Tbl11'!E20</f>
        <v>870.31882653602383</v>
      </c>
      <c r="I21" s="35">
        <f t="shared" si="1"/>
        <v>15</v>
      </c>
      <c r="J21" s="35"/>
      <c r="K21" s="2">
        <f>'Tbl 10'!E20/'Tbl11'!E20</f>
        <v>5012.0528002753754</v>
      </c>
      <c r="L21" s="35">
        <f t="shared" si="2"/>
        <v>13</v>
      </c>
      <c r="M21" s="35"/>
      <c r="N21" s="2">
        <f>'Tbl 10'!F20/'Tbl11'!E20</f>
        <v>192.51757934530494</v>
      </c>
      <c r="O21" s="35">
        <f t="shared" si="3"/>
        <v>16</v>
      </c>
      <c r="P21" s="35"/>
      <c r="Q21" s="2">
        <f>'Tbl 10'!G20/'Tbl11'!E20</f>
        <v>96.487129239938142</v>
      </c>
      <c r="R21" s="35">
        <f t="shared" si="4"/>
        <v>15</v>
      </c>
      <c r="S21" s="35"/>
      <c r="T21" s="2">
        <f>'Tbl 10'!H20/'Tbl11'!E20</f>
        <v>1194.2357694778489</v>
      </c>
      <c r="U21" s="35">
        <f t="shared" si="5"/>
        <v>15</v>
      </c>
      <c r="V21" s="35"/>
      <c r="W21" s="2">
        <f>'Tbl 10'!I20/'Tbl11'!E20</f>
        <v>128.00171868964924</v>
      </c>
      <c r="X21" s="32">
        <f t="shared" si="6"/>
        <v>6</v>
      </c>
      <c r="Y21" s="32"/>
      <c r="Z21" s="2">
        <f>'Tbl 10'!J20/'Tbl11'!E20</f>
        <v>107.88816629743258</v>
      </c>
      <c r="AA21" s="32">
        <f t="shared" si="7"/>
        <v>12</v>
      </c>
      <c r="AB21" s="3"/>
      <c r="AC21" s="2">
        <f>'Tbl 10'!K20/'Tbl11'!E20</f>
        <v>986.57538839624328</v>
      </c>
      <c r="AD21" s="32">
        <f t="shared" si="8"/>
        <v>5</v>
      </c>
      <c r="AE21" s="3"/>
      <c r="AF21" s="2">
        <f>'Tbl 10'!L20/'Tbl11'!E20</f>
        <v>920.74909212440696</v>
      </c>
      <c r="AG21" s="32">
        <f t="shared" si="9"/>
        <v>8</v>
      </c>
      <c r="AH21" s="32"/>
      <c r="AI21" s="2">
        <f>'Tbl 10'!M20/'Tbl11'!E20</f>
        <v>241.25037313656858</v>
      </c>
      <c r="AJ21" s="3">
        <f t="shared" si="10"/>
        <v>13</v>
      </c>
      <c r="AK21" s="3"/>
      <c r="AL21" s="2">
        <f>('Tbl 10'!N20-'Tbl 10'!O20)/'Tbl11'!E20</f>
        <v>2127.4968009718159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>
      <c r="A22" s="3" t="s">
        <v>60</v>
      </c>
      <c r="B22" s="2">
        <f>+E22+H22+K22+N22+Q22+T22+W22+Z22+AC22+AF22+AI22+AL22</f>
        <v>12695.201291123229</v>
      </c>
      <c r="C22" s="35">
        <f>RANK(B22,B$12:B49)</f>
        <v>9</v>
      </c>
      <c r="D22" s="35"/>
      <c r="E22" s="2">
        <f>'Tbl 10'!C21/'Tbl11'!E21</f>
        <v>318.003935419973</v>
      </c>
      <c r="F22" s="35">
        <f t="shared" si="0"/>
        <v>9</v>
      </c>
      <c r="G22" s="35"/>
      <c r="H22" s="2">
        <f>'Tbl 10'!D21/'Tbl11'!E21</f>
        <v>1123.9596219705738</v>
      </c>
      <c r="I22" s="35">
        <f t="shared" si="1"/>
        <v>3</v>
      </c>
      <c r="J22" s="35"/>
      <c r="K22" s="2">
        <f>'Tbl 10'!E21/'Tbl11'!E21</f>
        <v>5042.4485113898072</v>
      </c>
      <c r="L22" s="35">
        <f t="shared" si="2"/>
        <v>9</v>
      </c>
      <c r="M22" s="35"/>
      <c r="N22" s="2">
        <f>'Tbl 10'!F21/'Tbl11'!E21</f>
        <v>266.59773993771103</v>
      </c>
      <c r="O22" s="35">
        <f t="shared" si="3"/>
        <v>6</v>
      </c>
      <c r="P22" s="35"/>
      <c r="Q22" s="2">
        <f>'Tbl 10'!G21/'Tbl11'!E21</f>
        <v>306.59217450449268</v>
      </c>
      <c r="R22" s="35">
        <f t="shared" si="4"/>
        <v>3</v>
      </c>
      <c r="S22" s="35"/>
      <c r="T22" s="2">
        <f>'Tbl 10'!H21/'Tbl11'!E21</f>
        <v>1207.0836962877222</v>
      </c>
      <c r="U22" s="35">
        <f t="shared" si="5"/>
        <v>14</v>
      </c>
      <c r="V22" s="35"/>
      <c r="W22" s="2">
        <f>'Tbl 10'!I21/'Tbl11'!E21</f>
        <v>105.36623748553154</v>
      </c>
      <c r="X22" s="32">
        <f t="shared" si="6"/>
        <v>8</v>
      </c>
      <c r="Y22" s="3"/>
      <c r="Z22" s="2">
        <f>'Tbl 10'!J21/'Tbl11'!E21</f>
        <v>116.60012171401976</v>
      </c>
      <c r="AA22" s="32">
        <f t="shared" si="7"/>
        <v>9</v>
      </c>
      <c r="AB22" s="32"/>
      <c r="AC22" s="2">
        <f>'Tbl 10'!K21/'Tbl11'!E21</f>
        <v>788.09279381406384</v>
      </c>
      <c r="AD22" s="32">
        <f t="shared" si="8"/>
        <v>12</v>
      </c>
      <c r="AE22" s="32"/>
      <c r="AF22" s="2">
        <f>'Tbl 10'!L21/'Tbl11'!E21</f>
        <v>830.10467167046511</v>
      </c>
      <c r="AG22" s="32">
        <f t="shared" si="9"/>
        <v>16</v>
      </c>
      <c r="AH22" s="32"/>
      <c r="AI22" s="2">
        <f>'Tbl 10'!M21/'Tbl11'!E21</f>
        <v>244.31834421202106</v>
      </c>
      <c r="AJ22" s="3">
        <f t="shared" si="10"/>
        <v>12</v>
      </c>
      <c r="AK22" s="3"/>
      <c r="AL22" s="2">
        <f>('Tbl 10'!N21-'Tbl 10'!O21)/'Tbl11'!E21</f>
        <v>2346.0334427168477</v>
      </c>
      <c r="AM22" s="3">
        <f t="shared" si="11"/>
        <v>19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2"/>
      <c r="Y23" s="3"/>
      <c r="Z23" s="2"/>
      <c r="AA23" s="32"/>
      <c r="AB23" s="32"/>
      <c r="AC23" s="2"/>
      <c r="AD23" s="32"/>
      <c r="AE23" s="32"/>
      <c r="AF23" s="2"/>
      <c r="AG23" s="32"/>
      <c r="AH23" s="32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 t="s">
        <v>61</v>
      </c>
      <c r="B24" s="2">
        <f>+E24+H24+K24+N24+Q24+T24+W24+Z24+AC24+AF24+AI24+AL24</f>
        <v>12104.137977192866</v>
      </c>
      <c r="C24" s="35">
        <f>RANK(B24,B$12:B51)</f>
        <v>16</v>
      </c>
      <c r="D24" s="35"/>
      <c r="E24" s="2">
        <f>'Tbl 10'!C23/'Tbl11'!E23</f>
        <v>226.37537078449597</v>
      </c>
      <c r="F24" s="35">
        <f t="shared" si="0"/>
        <v>22</v>
      </c>
      <c r="G24" s="35"/>
      <c r="H24" s="2">
        <f>'Tbl 10'!D23/'Tbl11'!E23</f>
        <v>786.7540109526069</v>
      </c>
      <c r="I24" s="35">
        <f t="shared" si="1"/>
        <v>20</v>
      </c>
      <c r="J24" s="35"/>
      <c r="K24" s="2">
        <f>'Tbl 10'!E23/'Tbl11'!E23</f>
        <v>5025.8593075339159</v>
      </c>
      <c r="L24" s="35">
        <f t="shared" si="2"/>
        <v>12</v>
      </c>
      <c r="M24" s="35"/>
      <c r="N24" s="2">
        <f>'Tbl 10'!F23/'Tbl11'!E23</f>
        <v>224.92422150133498</v>
      </c>
      <c r="O24" s="35">
        <f t="shared" si="3"/>
        <v>12</v>
      </c>
      <c r="P24" s="35"/>
      <c r="Q24" s="2">
        <f>'Tbl 10'!G23/'Tbl11'!E23</f>
        <v>47.649879722336465</v>
      </c>
      <c r="R24" s="35">
        <f t="shared" si="4"/>
        <v>24</v>
      </c>
      <c r="S24" s="35"/>
      <c r="T24" s="2">
        <f>'Tbl 10'!H23/'Tbl11'!E23</f>
        <v>1152.0216137440539</v>
      </c>
      <c r="U24" s="35">
        <f t="shared" si="5"/>
        <v>19</v>
      </c>
      <c r="V24" s="35"/>
      <c r="W24" s="2">
        <f>'Tbl 10'!I23/'Tbl11'!E23</f>
        <v>70.088511135767618</v>
      </c>
      <c r="X24" s="32">
        <f t="shared" si="6"/>
        <v>17</v>
      </c>
      <c r="Y24" s="3"/>
      <c r="Z24" s="2">
        <f>'Tbl 10'!J23/'Tbl11'!E23</f>
        <v>146.1006354416418</v>
      </c>
      <c r="AA24" s="32">
        <f t="shared" si="7"/>
        <v>2</v>
      </c>
      <c r="AB24" s="3"/>
      <c r="AC24" s="2">
        <f>'Tbl 10'!K23/'Tbl11'!E23</f>
        <v>463.63892103199424</v>
      </c>
      <c r="AD24" s="32">
        <f t="shared" si="8"/>
        <v>24</v>
      </c>
      <c r="AE24" s="32"/>
      <c r="AF24" s="2">
        <f>'Tbl 10'!L23/'Tbl11'!E23</f>
        <v>901.80931487356622</v>
      </c>
      <c r="AG24" s="32">
        <f t="shared" si="9"/>
        <v>10</v>
      </c>
      <c r="AH24" s="32"/>
      <c r="AI24" s="2">
        <f>'Tbl 10'!M23/'Tbl11'!E23</f>
        <v>278.1737010475199</v>
      </c>
      <c r="AJ24" s="3">
        <f t="shared" si="10"/>
        <v>8</v>
      </c>
      <c r="AK24" s="3"/>
      <c r="AL24" s="2">
        <f>('Tbl 10'!N23-'Tbl 10'!O23)/'Tbl11'!E23</f>
        <v>2780.7424894236324</v>
      </c>
      <c r="AM24" s="3">
        <f t="shared" si="11"/>
        <v>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 t="s">
        <v>62</v>
      </c>
      <c r="B25" s="2">
        <f>+E25+H25+K25+N25+Q25+T25+W25+Z25+AC25+AF25+AI25+AL25</f>
        <v>12675.418413510746</v>
      </c>
      <c r="C25" s="35">
        <f>RANK(B25,B$12:B52)</f>
        <v>10</v>
      </c>
      <c r="D25" s="35"/>
      <c r="E25" s="2">
        <f>'Tbl 10'!C24/'Tbl11'!E24</f>
        <v>377.77950870010238</v>
      </c>
      <c r="F25" s="35">
        <f t="shared" si="0"/>
        <v>5</v>
      </c>
      <c r="G25" s="35"/>
      <c r="H25" s="2">
        <f>'Tbl 10'!D24/'Tbl11'!E24</f>
        <v>615.35966734902763</v>
      </c>
      <c r="I25" s="35">
        <f t="shared" si="1"/>
        <v>24</v>
      </c>
      <c r="J25" s="35"/>
      <c r="K25" s="2">
        <f>'Tbl 10'!E24/'Tbl11'!E24</f>
        <v>5305.6262001023542</v>
      </c>
      <c r="L25" s="35">
        <f t="shared" si="2"/>
        <v>7</v>
      </c>
      <c r="M25" s="35"/>
      <c r="N25" s="2">
        <f>'Tbl 10'!F24/'Tbl11'!E24</f>
        <v>148.40075742067555</v>
      </c>
      <c r="O25" s="35">
        <f t="shared" si="3"/>
        <v>22</v>
      </c>
      <c r="P25" s="35"/>
      <c r="Q25" s="2">
        <f>'Tbl 10'!G24/'Tbl11'!E24</f>
        <v>88.510995394063471</v>
      </c>
      <c r="R25" s="35">
        <f t="shared" si="4"/>
        <v>18</v>
      </c>
      <c r="S25" s="35"/>
      <c r="T25" s="2">
        <f>'Tbl 10'!H24/'Tbl11'!E24</f>
        <v>953.12383316274327</v>
      </c>
      <c r="U25" s="35">
        <f t="shared" si="5"/>
        <v>24</v>
      </c>
      <c r="V25" s="35"/>
      <c r="W25" s="2">
        <f>'Tbl 10'!I24/'Tbl11'!E24</f>
        <v>166.993582395087</v>
      </c>
      <c r="X25" s="32">
        <f t="shared" si="6"/>
        <v>3</v>
      </c>
      <c r="Y25" s="32"/>
      <c r="Z25" s="2">
        <f>'Tbl 10'!J24/'Tbl11'!E24</f>
        <v>137.66259723643805</v>
      </c>
      <c r="AA25" s="32">
        <f t="shared" si="7"/>
        <v>4</v>
      </c>
      <c r="AB25" s="3"/>
      <c r="AC25" s="2">
        <f>'Tbl 10'!K24/'Tbl11'!E24</f>
        <v>1042.3025921187307</v>
      </c>
      <c r="AD25" s="32">
        <f t="shared" si="8"/>
        <v>3</v>
      </c>
      <c r="AE25" s="32"/>
      <c r="AF25" s="2">
        <f>'Tbl 10'!L24/'Tbl11'!E24</f>
        <v>946.5021929375639</v>
      </c>
      <c r="AG25" s="32">
        <f t="shared" si="9"/>
        <v>7</v>
      </c>
      <c r="AH25" s="32"/>
      <c r="AI25" s="2">
        <f>'Tbl 10'!M24/'Tbl11'!E24</f>
        <v>219.25480552712384</v>
      </c>
      <c r="AJ25" s="3">
        <f t="shared" si="10"/>
        <v>16</v>
      </c>
      <c r="AK25" s="3"/>
      <c r="AL25" s="2">
        <f>('Tbl 10'!N24-'Tbl 10'!O24)/'Tbl11'!E24</f>
        <v>2673.9016811668371</v>
      </c>
      <c r="AM25" s="3">
        <f t="shared" si="11"/>
        <v>8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 t="s">
        <v>63</v>
      </c>
      <c r="B26" s="2">
        <f>+E26+H26+K26+N26+Q26+T26+W26+Z26+AC26+AF26+AI26+AL26</f>
        <v>12253.665871823923</v>
      </c>
      <c r="C26" s="35">
        <f>RANK(B26,B$12:B53)</f>
        <v>14</v>
      </c>
      <c r="D26" s="35"/>
      <c r="E26" s="2">
        <f>'Tbl 10'!C25/'Tbl11'!E25</f>
        <v>316.6401958140828</v>
      </c>
      <c r="F26" s="35">
        <f t="shared" si="0"/>
        <v>10</v>
      </c>
      <c r="G26" s="35"/>
      <c r="H26" s="2">
        <f>'Tbl 10'!D25/'Tbl11'!E25</f>
        <v>711.20645895881557</v>
      </c>
      <c r="I26" s="35">
        <f t="shared" si="1"/>
        <v>22</v>
      </c>
      <c r="J26" s="35"/>
      <c r="K26" s="2">
        <f>'Tbl 10'!E25/'Tbl11'!E25</f>
        <v>4712.8959472240813</v>
      </c>
      <c r="L26" s="35">
        <f t="shared" si="2"/>
        <v>18</v>
      </c>
      <c r="M26" s="35"/>
      <c r="N26" s="2">
        <f>'Tbl 10'!F25/'Tbl11'!E25</f>
        <v>241.46314920345742</v>
      </c>
      <c r="O26" s="35">
        <f t="shared" si="3"/>
        <v>10</v>
      </c>
      <c r="P26" s="35"/>
      <c r="Q26" s="2">
        <f>'Tbl 10'!G25/'Tbl11'!E25</f>
        <v>93.674392307144217</v>
      </c>
      <c r="R26" s="35">
        <f t="shared" si="4"/>
        <v>16</v>
      </c>
      <c r="S26" s="35"/>
      <c r="T26" s="2">
        <f>'Tbl 10'!H25/'Tbl11'!E25</f>
        <v>1188.1441966187979</v>
      </c>
      <c r="U26" s="35">
        <f t="shared" si="5"/>
        <v>16</v>
      </c>
      <c r="V26" s="35"/>
      <c r="W26" s="2">
        <f>'Tbl 10'!I25/'Tbl11'!E25</f>
        <v>44.989147239169519</v>
      </c>
      <c r="X26" s="32">
        <f t="shared" si="6"/>
        <v>24</v>
      </c>
      <c r="Y26" s="32"/>
      <c r="Z26" s="2">
        <f>'Tbl 10'!J25/'Tbl11'!E25</f>
        <v>91.802667296281967</v>
      </c>
      <c r="AA26" s="32">
        <f t="shared" si="7"/>
        <v>15</v>
      </c>
      <c r="AB26" s="3"/>
      <c r="AC26" s="2">
        <f>'Tbl 10'!K25/'Tbl11'!E25</f>
        <v>864.42659807958012</v>
      </c>
      <c r="AD26" s="32">
        <f t="shared" si="8"/>
        <v>8</v>
      </c>
      <c r="AE26" s="3"/>
      <c r="AF26" s="2">
        <f>'Tbl 10'!L25/'Tbl11'!E25</f>
        <v>798.84819490877794</v>
      </c>
      <c r="AG26" s="32">
        <f t="shared" si="9"/>
        <v>18</v>
      </c>
      <c r="AH26" s="32"/>
      <c r="AI26" s="2">
        <f>'Tbl 10'!M25/'Tbl11'!E25</f>
        <v>348.1292954129824</v>
      </c>
      <c r="AJ26" s="3">
        <f t="shared" si="10"/>
        <v>4</v>
      </c>
      <c r="AK26" s="3"/>
      <c r="AL26" s="2">
        <f>('Tbl 10'!N25-'Tbl 10'!O25)/'Tbl11'!E25</f>
        <v>2841.4456287607513</v>
      </c>
      <c r="AM26" s="3">
        <f t="shared" si="11"/>
        <v>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 t="s">
        <v>64</v>
      </c>
      <c r="B27" s="2">
        <f>+E27+H27+K27+N27+Q27+T27+W27+Z27+AC27+AF27+AI27+AL27</f>
        <v>13993.862444498758</v>
      </c>
      <c r="C27" s="35">
        <f>RANK(B27,B$12:B54)</f>
        <v>4</v>
      </c>
      <c r="D27" s="35"/>
      <c r="E27" s="2">
        <f>'Tbl 10'!C26/'Tbl11'!E26</f>
        <v>213.87268320501855</v>
      </c>
      <c r="F27" s="35">
        <f t="shared" si="0"/>
        <v>23</v>
      </c>
      <c r="G27" s="35"/>
      <c r="H27" s="2">
        <f>'Tbl 10'!D26/'Tbl11'!E26</f>
        <v>1131.6014968023137</v>
      </c>
      <c r="I27" s="35">
        <f t="shared" si="1"/>
        <v>2</v>
      </c>
      <c r="J27" s="35"/>
      <c r="K27" s="2">
        <f>'Tbl 10'!E26/'Tbl11'!E26</f>
        <v>5913.4580624465352</v>
      </c>
      <c r="L27" s="35">
        <f t="shared" si="2"/>
        <v>2</v>
      </c>
      <c r="M27" s="35"/>
      <c r="N27" s="2">
        <f>'Tbl 10'!F26/'Tbl11'!E26</f>
        <v>294.81273697502951</v>
      </c>
      <c r="O27" s="35">
        <f t="shared" si="3"/>
        <v>5</v>
      </c>
      <c r="P27" s="35"/>
      <c r="Q27" s="2">
        <f>'Tbl 10'!G26/'Tbl11'!E26</f>
        <v>59.98953399323802</v>
      </c>
      <c r="R27" s="35">
        <f t="shared" si="4"/>
        <v>23</v>
      </c>
      <c r="S27" s="35"/>
      <c r="T27" s="2">
        <f>'Tbl 10'!H26/'Tbl11'!E26</f>
        <v>1757.2416473176095</v>
      </c>
      <c r="U27" s="35">
        <f t="shared" si="5"/>
        <v>2</v>
      </c>
      <c r="V27" s="35"/>
      <c r="W27" s="2">
        <f>'Tbl 10'!I26/'Tbl11'!E26</f>
        <v>55.754429915678848</v>
      </c>
      <c r="X27" s="32">
        <f t="shared" si="6"/>
        <v>20</v>
      </c>
      <c r="Y27" s="3"/>
      <c r="Z27" s="2">
        <f>'Tbl 10'!J26/'Tbl11'!E26</f>
        <v>120.5096134262088</v>
      </c>
      <c r="AA27" s="32">
        <f t="shared" si="7"/>
        <v>7</v>
      </c>
      <c r="AB27" s="3"/>
      <c r="AC27" s="2">
        <f>'Tbl 10'!K26/'Tbl11'!E26</f>
        <v>725.08108273249422</v>
      </c>
      <c r="AD27" s="32">
        <f t="shared" si="8"/>
        <v>15</v>
      </c>
      <c r="AE27" s="32"/>
      <c r="AF27" s="2">
        <f>'Tbl 10'!L26/'Tbl11'!E26</f>
        <v>793.46272760601244</v>
      </c>
      <c r="AG27" s="32">
        <f t="shared" si="9"/>
        <v>20</v>
      </c>
      <c r="AH27" s="32"/>
      <c r="AI27" s="2">
        <f>'Tbl 10'!M26/'Tbl11'!E26</f>
        <v>476.64680842396837</v>
      </c>
      <c r="AJ27" s="3">
        <f t="shared" si="10"/>
        <v>2</v>
      </c>
      <c r="AK27" s="3"/>
      <c r="AL27" s="2">
        <f>('Tbl 10'!N26-'Tbl 10'!O26)/'Tbl11'!E26</f>
        <v>2451.4316216546499</v>
      </c>
      <c r="AM27" s="3">
        <f t="shared" si="11"/>
        <v>14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 t="s">
        <v>65</v>
      </c>
      <c r="B28" s="2">
        <f>+E28+H28+K28+N28+Q28+T28+W28+Z28+AC28+AF28+AI28+AL28</f>
        <v>13955.615359349234</v>
      </c>
      <c r="C28" s="35">
        <f>RANK(B28,B$12:B55)</f>
        <v>5</v>
      </c>
      <c r="D28" s="35"/>
      <c r="E28" s="2">
        <f>'Tbl 10'!C27/'Tbl11'!E27</f>
        <v>581.38182474800828</v>
      </c>
      <c r="F28" s="35">
        <f t="shared" si="0"/>
        <v>2</v>
      </c>
      <c r="G28" s="35"/>
      <c r="H28" s="2">
        <f>'Tbl 10'!D27/'Tbl11'!E27</f>
        <v>1102.0436697827613</v>
      </c>
      <c r="I28" s="35">
        <f t="shared" si="1"/>
        <v>4</v>
      </c>
      <c r="J28" s="35"/>
      <c r="K28" s="2">
        <f>'Tbl 10'!E27/'Tbl11'!E27</f>
        <v>5425.8251531640944</v>
      </c>
      <c r="L28" s="35">
        <f t="shared" si="2"/>
        <v>5</v>
      </c>
      <c r="M28" s="35"/>
      <c r="N28" s="2">
        <f>'Tbl 10'!F27/'Tbl11'!E27</f>
        <v>216.05491006237429</v>
      </c>
      <c r="O28" s="35">
        <f t="shared" si="3"/>
        <v>14</v>
      </c>
      <c r="P28" s="35"/>
      <c r="Q28" s="2">
        <f>'Tbl 10'!G27/'Tbl11'!E27</f>
        <v>128.83081640909725</v>
      </c>
      <c r="R28" s="35">
        <f t="shared" si="4"/>
        <v>12</v>
      </c>
      <c r="S28" s="35"/>
      <c r="T28" s="2">
        <f>'Tbl 10'!H27/'Tbl11'!E27</f>
        <v>1492.3051434178533</v>
      </c>
      <c r="U28" s="35">
        <f t="shared" si="5"/>
        <v>8</v>
      </c>
      <c r="V28" s="35"/>
      <c r="W28" s="2">
        <f>'Tbl 10'!I27/'Tbl11'!E27</f>
        <v>116.09771095691055</v>
      </c>
      <c r="X28" s="32">
        <f t="shared" si="6"/>
        <v>7</v>
      </c>
      <c r="Y28" s="32"/>
      <c r="Z28" s="2">
        <f>'Tbl 10'!J27/'Tbl11'!E27</f>
        <v>1.7473005474608063</v>
      </c>
      <c r="AA28" s="32">
        <f t="shared" si="7"/>
        <v>20</v>
      </c>
      <c r="AB28" s="3"/>
      <c r="AC28" s="2">
        <f>'Tbl 10'!K27/'Tbl11'!E27</f>
        <v>1159.6317212045296</v>
      </c>
      <c r="AD28" s="32">
        <f t="shared" si="8"/>
        <v>1</v>
      </c>
      <c r="AE28" s="3"/>
      <c r="AF28" s="2">
        <f>'Tbl 10'!L27/'Tbl11'!E27</f>
        <v>1055.6564197370501</v>
      </c>
      <c r="AG28" s="32">
        <f t="shared" si="9"/>
        <v>3</v>
      </c>
      <c r="AH28" s="32"/>
      <c r="AI28" s="2">
        <f>'Tbl 10'!M27/'Tbl11'!E27</f>
        <v>318.58808989377593</v>
      </c>
      <c r="AJ28" s="3">
        <f t="shared" si="10"/>
        <v>5</v>
      </c>
      <c r="AK28" s="3"/>
      <c r="AL28" s="2">
        <f>('Tbl 10'!N27-'Tbl 10'!O27)/'Tbl11'!E27</f>
        <v>2357.452599425319</v>
      </c>
      <c r="AM28" s="3">
        <f t="shared" si="11"/>
        <v>18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2"/>
      <c r="Y29" s="32"/>
      <c r="Z29" s="2"/>
      <c r="AA29" s="32"/>
      <c r="AB29" s="3"/>
      <c r="AC29" s="2"/>
      <c r="AD29" s="32"/>
      <c r="AE29" s="3"/>
      <c r="AF29" s="2"/>
      <c r="AG29" s="32"/>
      <c r="AH29" s="32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130" t="s">
        <v>147</v>
      </c>
      <c r="B30" s="2">
        <f>+E30+H30+K30+N30+Q30+T30+W30+Z30+AC30+AF30+AI30+AL30</f>
        <v>14244.398138182774</v>
      </c>
      <c r="C30" s="35">
        <f>RANK(B30,B$12:B57)</f>
        <v>3</v>
      </c>
      <c r="D30" s="35"/>
      <c r="E30" s="2">
        <f>'Tbl 10'!C29/'Tbl11'!E29</f>
        <v>264.96468106286665</v>
      </c>
      <c r="F30" s="35">
        <f t="shared" si="0"/>
        <v>16</v>
      </c>
      <c r="G30" s="35"/>
      <c r="H30" s="2">
        <f>'Tbl 10'!D29/'Tbl11'!E29</f>
        <v>968.59033175858622</v>
      </c>
      <c r="I30" s="35">
        <f t="shared" si="1"/>
        <v>7</v>
      </c>
      <c r="J30" s="35"/>
      <c r="K30" s="2">
        <f>'Tbl 10'!E29/'Tbl11'!E29</f>
        <v>5843.6967627161794</v>
      </c>
      <c r="L30" s="35">
        <f t="shared" si="2"/>
        <v>3</v>
      </c>
      <c r="M30" s="35"/>
      <c r="N30" s="2">
        <f>'Tbl 10'!F29/'Tbl11'!E29</f>
        <v>185.79422422247956</v>
      </c>
      <c r="O30" s="35">
        <f t="shared" si="3"/>
        <v>17</v>
      </c>
      <c r="P30" s="35"/>
      <c r="Q30" s="2">
        <f>'Tbl 10'!G29/'Tbl11'!E29</f>
        <v>90.443683796307255</v>
      </c>
      <c r="R30" s="35">
        <f t="shared" si="4"/>
        <v>17</v>
      </c>
      <c r="S30" s="35"/>
      <c r="T30" s="2">
        <f>'Tbl 10'!H29/'Tbl11'!E29</f>
        <v>1699.4580280571704</v>
      </c>
      <c r="U30" s="35">
        <f t="shared" si="5"/>
        <v>5</v>
      </c>
      <c r="V30" s="35"/>
      <c r="W30" s="2">
        <f>'Tbl 10'!I29/'Tbl11'!E29</f>
        <v>77.171765235962653</v>
      </c>
      <c r="X30" s="32">
        <f t="shared" si="6"/>
        <v>14</v>
      </c>
      <c r="Y30" s="32"/>
      <c r="Z30" s="2">
        <f>'Tbl 10'!J29/'Tbl11'!E29</f>
        <v>0.12252854259476259</v>
      </c>
      <c r="AA30" s="32">
        <f t="shared" si="7"/>
        <v>22</v>
      </c>
      <c r="AB30" s="3"/>
      <c r="AC30" s="2">
        <f>'Tbl 10'!K29/'Tbl11'!E29</f>
        <v>622.75466184974016</v>
      </c>
      <c r="AD30" s="32">
        <f t="shared" si="8"/>
        <v>18</v>
      </c>
      <c r="AE30" s="3"/>
      <c r="AF30" s="2">
        <f>'Tbl 10'!L29/'Tbl11'!E29</f>
        <v>838.87238266815746</v>
      </c>
      <c r="AG30" s="32">
        <f t="shared" si="9"/>
        <v>14</v>
      </c>
      <c r="AH30" s="32"/>
      <c r="AI30" s="2">
        <f>'Tbl 10'!M29/'Tbl11'!E29</f>
        <v>227.52745590310008</v>
      </c>
      <c r="AJ30" s="3">
        <f t="shared" si="10"/>
        <v>14</v>
      </c>
      <c r="AK30" s="3"/>
      <c r="AL30" s="2">
        <f>('Tbl 10'!N29-'Tbl 10'!O29)/'Tbl11'!E29</f>
        <v>3425.0016323696295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 t="s">
        <v>67</v>
      </c>
      <c r="B31" s="2">
        <f>+E31+H31+K31+N31+Q31+T31+W31+Z31+AC31+AF31+AI31+AL31</f>
        <v>13132.120384924652</v>
      </c>
      <c r="C31" s="35">
        <f>RANK(B31,B$12:B58)</f>
        <v>7</v>
      </c>
      <c r="D31" s="35"/>
      <c r="E31" s="2">
        <f>'Tbl 10'!C30/'Tbl11'!E30</f>
        <v>477.64004271310722</v>
      </c>
      <c r="F31" s="35">
        <f t="shared" si="0"/>
        <v>3</v>
      </c>
      <c r="G31" s="35"/>
      <c r="H31" s="2">
        <f>'Tbl 10'!D30/'Tbl11'!E30</f>
        <v>889.36439837326111</v>
      </c>
      <c r="I31" s="35">
        <f t="shared" si="1"/>
        <v>11</v>
      </c>
      <c r="J31" s="35"/>
      <c r="K31" s="2">
        <f>'Tbl 10'!E30/'Tbl11'!E30</f>
        <v>4458.1723021623511</v>
      </c>
      <c r="L31" s="35">
        <f t="shared" si="2"/>
        <v>24</v>
      </c>
      <c r="M31" s="35"/>
      <c r="N31" s="2">
        <f>'Tbl 10'!F30/'Tbl11'!E30</f>
        <v>148.23583545683397</v>
      </c>
      <c r="O31" s="35">
        <f t="shared" si="3"/>
        <v>23</v>
      </c>
      <c r="P31" s="35"/>
      <c r="Q31" s="2">
        <f>'Tbl 10'!G30/'Tbl11'!E30</f>
        <v>416.62502136130371</v>
      </c>
      <c r="R31" s="35">
        <f t="shared" si="4"/>
        <v>2</v>
      </c>
      <c r="S31" s="35"/>
      <c r="T31" s="2">
        <f>'Tbl 10'!H30/'Tbl11'!E30</f>
        <v>1612.7368427731283</v>
      </c>
      <c r="U31" s="35">
        <f t="shared" si="5"/>
        <v>6</v>
      </c>
      <c r="V31" s="35"/>
      <c r="W31" s="2">
        <f>'Tbl 10'!I30/'Tbl11'!E30</f>
        <v>94.913151552403562</v>
      </c>
      <c r="X31" s="32">
        <f t="shared" si="6"/>
        <v>10</v>
      </c>
      <c r="Y31" s="32"/>
      <c r="Z31" s="2">
        <f>'Tbl 10'!J30/'Tbl11'!E30</f>
        <v>125.03420332990108</v>
      </c>
      <c r="AA31" s="32">
        <f t="shared" si="7"/>
        <v>6</v>
      </c>
      <c r="AB31" s="32"/>
      <c r="AC31" s="2">
        <f>'Tbl 10'!K30/'Tbl11'!E30</f>
        <v>854.76561484230444</v>
      </c>
      <c r="AD31" s="32">
        <f t="shared" si="8"/>
        <v>10</v>
      </c>
      <c r="AE31" s="32"/>
      <c r="AF31" s="2">
        <f>'Tbl 10'!L30/'Tbl11'!E30</f>
        <v>982.77346571038902</v>
      </c>
      <c r="AG31" s="32">
        <f t="shared" si="9"/>
        <v>5</v>
      </c>
      <c r="AH31" s="32"/>
      <c r="AI31" s="2">
        <f>'Tbl 10'!M30/'Tbl11'!E30</f>
        <v>294.64073889403312</v>
      </c>
      <c r="AJ31" s="3">
        <f t="shared" si="10"/>
        <v>6</v>
      </c>
      <c r="AK31" s="3"/>
      <c r="AL31" s="2">
        <f>('Tbl 10'!N30-'Tbl 10'!O30)/'Tbl11'!E30</f>
        <v>2777.2187677556349</v>
      </c>
      <c r="AM31" s="3">
        <f t="shared" si="11"/>
        <v>7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 t="s">
        <v>68</v>
      </c>
      <c r="B32" s="2">
        <f>+E32+H32+K32+N32+Q32+T32+W32+Z32+AC32+AF32+AI32+AL32</f>
        <v>10959.195047895701</v>
      </c>
      <c r="C32" s="35">
        <f>RANK(B32,B$12:B59)</f>
        <v>24</v>
      </c>
      <c r="D32" s="35"/>
      <c r="E32" s="2">
        <f>'Tbl 10'!C31/'Tbl11'!E31</f>
        <v>241.23203375177229</v>
      </c>
      <c r="F32" s="35">
        <f t="shared" si="0"/>
        <v>19</v>
      </c>
      <c r="G32" s="35"/>
      <c r="H32" s="2">
        <f>'Tbl 10'!D31/'Tbl11'!E31</f>
        <v>660.23558045440404</v>
      </c>
      <c r="I32" s="35">
        <f t="shared" si="1"/>
        <v>23</v>
      </c>
      <c r="J32" s="35"/>
      <c r="K32" s="2">
        <f>'Tbl 10'!E31/'Tbl11'!E31</f>
        <v>4478.5908980876302</v>
      </c>
      <c r="L32" s="35">
        <f t="shared" si="2"/>
        <v>23</v>
      </c>
      <c r="M32" s="35"/>
      <c r="N32" s="2">
        <f>'Tbl 10'!F31/'Tbl11'!E31</f>
        <v>178.30822561123213</v>
      </c>
      <c r="O32" s="35">
        <f t="shared" si="3"/>
        <v>19</v>
      </c>
      <c r="P32" s="35"/>
      <c r="Q32" s="2">
        <f>'Tbl 10'!G31/'Tbl11'!E31</f>
        <v>85.892218418231494</v>
      </c>
      <c r="R32" s="35">
        <f t="shared" si="4"/>
        <v>19</v>
      </c>
      <c r="S32" s="35"/>
      <c r="T32" s="2">
        <f>'Tbl 10'!H31/'Tbl11'!E31</f>
        <v>1115.6279226752429</v>
      </c>
      <c r="U32" s="35">
        <f t="shared" si="5"/>
        <v>20</v>
      </c>
      <c r="V32" s="35"/>
      <c r="W32" s="2">
        <f>'Tbl 10'!I31/'Tbl11'!E31</f>
        <v>64.63487498703185</v>
      </c>
      <c r="X32" s="32">
        <f t="shared" si="6"/>
        <v>19</v>
      </c>
      <c r="Y32" s="3"/>
      <c r="Z32" s="2">
        <f>'Tbl 10'!J31/'Tbl11'!E31</f>
        <v>86.227762215997515</v>
      </c>
      <c r="AA32" s="32">
        <f t="shared" si="7"/>
        <v>17</v>
      </c>
      <c r="AB32" s="32"/>
      <c r="AC32" s="2">
        <f>'Tbl 10'!K31/'Tbl11'!E31</f>
        <v>875.60671992253685</v>
      </c>
      <c r="AD32" s="32">
        <f t="shared" si="8"/>
        <v>7</v>
      </c>
      <c r="AE32" s="32"/>
      <c r="AF32" s="2">
        <f>'Tbl 10'!L31/'Tbl11'!E31</f>
        <v>764.95869972680441</v>
      </c>
      <c r="AG32" s="32">
        <f t="shared" si="9"/>
        <v>21</v>
      </c>
      <c r="AH32" s="32"/>
      <c r="AI32" s="2">
        <f>'Tbl 10'!M31/'Tbl11'!E31</f>
        <v>218.07395234637062</v>
      </c>
      <c r="AJ32" s="3">
        <f t="shared" si="10"/>
        <v>17</v>
      </c>
      <c r="AK32" s="3"/>
      <c r="AL32" s="2">
        <f>('Tbl 10'!N31-'Tbl 10'!O31)/'Tbl11'!E31</f>
        <v>2189.8061596984471</v>
      </c>
      <c r="AM32" s="3">
        <f t="shared" si="11"/>
        <v>22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 t="s">
        <v>69</v>
      </c>
      <c r="B33" s="2">
        <f>+E33+H33+K33+N33+Q33+T33+W33+Z33+AC33+AF33+AI33+AL33</f>
        <v>11615.774278029137</v>
      </c>
      <c r="C33" s="35">
        <f>RANK(B33,B$12:B60)</f>
        <v>22</v>
      </c>
      <c r="D33" s="35"/>
      <c r="E33" s="2">
        <f>'Tbl 10'!C32/'Tbl11'!E32</f>
        <v>246.78913195578158</v>
      </c>
      <c r="F33" s="35">
        <f t="shared" si="0"/>
        <v>18</v>
      </c>
      <c r="G33" s="35"/>
      <c r="H33" s="2">
        <f>'Tbl 10'!D32/'Tbl11'!E32</f>
        <v>904.19311286285131</v>
      </c>
      <c r="I33" s="35">
        <f t="shared" si="1"/>
        <v>10</v>
      </c>
      <c r="J33" s="35"/>
      <c r="K33" s="2">
        <f>'Tbl 10'!E32/'Tbl11'!E32</f>
        <v>4479.996031531321</v>
      </c>
      <c r="L33" s="35">
        <f t="shared" si="2"/>
        <v>22</v>
      </c>
      <c r="M33" s="35"/>
      <c r="N33" s="2">
        <f>'Tbl 10'!F32/'Tbl11'!E32</f>
        <v>183.43363278759895</v>
      </c>
      <c r="O33" s="35">
        <f t="shared" si="3"/>
        <v>18</v>
      </c>
      <c r="P33" s="35"/>
      <c r="Q33" s="2">
        <f>'Tbl 10'!G32/'Tbl11'!E32</f>
        <v>64.257843493944065</v>
      </c>
      <c r="R33" s="35">
        <f t="shared" si="4"/>
        <v>21</v>
      </c>
      <c r="S33" s="35"/>
      <c r="T33" s="2">
        <f>'Tbl 10'!H32/'Tbl11'!E32</f>
        <v>1172.7437753626573</v>
      </c>
      <c r="U33" s="35">
        <f t="shared" si="5"/>
        <v>17</v>
      </c>
      <c r="V33" s="35"/>
      <c r="W33" s="2">
        <f>'Tbl 10'!I32/'Tbl11'!E32</f>
        <v>72.168929520966472</v>
      </c>
      <c r="X33" s="32">
        <f t="shared" si="6"/>
        <v>16</v>
      </c>
      <c r="Y33" s="32"/>
      <c r="Z33" s="2">
        <f>'Tbl 10'!J32/'Tbl11'!E32</f>
        <v>116.33026851376775</v>
      </c>
      <c r="AA33" s="32">
        <f t="shared" si="7"/>
        <v>10</v>
      </c>
      <c r="AB33" s="3"/>
      <c r="AC33" s="2">
        <f>'Tbl 10'!K32/'Tbl11'!E32</f>
        <v>927.16115179501537</v>
      </c>
      <c r="AD33" s="32">
        <f t="shared" si="8"/>
        <v>6</v>
      </c>
      <c r="AE33" s="32"/>
      <c r="AF33" s="2">
        <f>'Tbl 10'!L32/'Tbl11'!E32</f>
        <v>809.47166503412791</v>
      </c>
      <c r="AG33" s="32">
        <f t="shared" si="9"/>
        <v>17</v>
      </c>
      <c r="AH33" s="32"/>
      <c r="AI33" s="2">
        <f>'Tbl 10'!M32/'Tbl11'!E32</f>
        <v>223.86138594772768</v>
      </c>
      <c r="AJ33" s="3">
        <f t="shared" si="10"/>
        <v>15</v>
      </c>
      <c r="AK33" s="3"/>
      <c r="AL33" s="2">
        <f>('Tbl 10'!N32-'Tbl 10'!O32)/'Tbl11'!E32</f>
        <v>2415.3673492233784</v>
      </c>
      <c r="AM33" s="3">
        <f t="shared" si="11"/>
        <v>15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 t="s">
        <v>70</v>
      </c>
      <c r="B34" s="2">
        <f>+E34+H34+K34+N34+Q34+T34+W34+Z34+AC34+AF34+AI34+AL34</f>
        <v>13914.834646272973</v>
      </c>
      <c r="C34" s="35">
        <f>RANK(B34,B$12:B61)</f>
        <v>6</v>
      </c>
      <c r="D34" s="35"/>
      <c r="E34" s="2">
        <f>'Tbl 10'!C33/'Tbl11'!E33</f>
        <v>341.44364709715751</v>
      </c>
      <c r="F34" s="35">
        <f t="shared" si="0"/>
        <v>7</v>
      </c>
      <c r="G34" s="35"/>
      <c r="H34" s="2">
        <f>'Tbl 10'!D33/'Tbl11'!E33</f>
        <v>1031.8762808349145</v>
      </c>
      <c r="I34" s="35">
        <f t="shared" si="1"/>
        <v>6</v>
      </c>
      <c r="J34" s="35"/>
      <c r="K34" s="2">
        <f>'Tbl 10'!E33/'Tbl11'!E33</f>
        <v>5692.2628447664492</v>
      </c>
      <c r="L34" s="35">
        <f t="shared" si="2"/>
        <v>4</v>
      </c>
      <c r="M34" s="35"/>
      <c r="N34" s="2">
        <f>'Tbl 10'!F33/'Tbl11'!E33</f>
        <v>236.60211603703067</v>
      </c>
      <c r="O34" s="35">
        <f t="shared" si="3"/>
        <v>11</v>
      </c>
      <c r="P34" s="35"/>
      <c r="Q34" s="2">
        <f>'Tbl 10'!G33/'Tbl11'!E33</f>
        <v>132.1215532938493</v>
      </c>
      <c r="R34" s="35">
        <f t="shared" si="4"/>
        <v>10</v>
      </c>
      <c r="S34" s="35"/>
      <c r="T34" s="2">
        <f>'Tbl 10'!H33/'Tbl11'!E33</f>
        <v>1294.3445766967588</v>
      </c>
      <c r="U34" s="35">
        <f t="shared" si="5"/>
        <v>12</v>
      </c>
      <c r="V34" s="35"/>
      <c r="W34" s="2">
        <f>'Tbl 10'!I33/'Tbl11'!E33</f>
        <v>200.98988365629731</v>
      </c>
      <c r="X34" s="32">
        <f t="shared" si="6"/>
        <v>2</v>
      </c>
      <c r="Y34" s="3"/>
      <c r="Z34" s="2">
        <f>'Tbl 10'!J33/'Tbl11'!E33</f>
        <v>120.00304371993177</v>
      </c>
      <c r="AA34" s="32">
        <f t="shared" si="7"/>
        <v>8</v>
      </c>
      <c r="AB34" s="32"/>
      <c r="AC34" s="2">
        <f>'Tbl 10'!K33/'Tbl11'!E33</f>
        <v>1070.5906273359783</v>
      </c>
      <c r="AD34" s="32">
        <f t="shared" si="8"/>
        <v>2</v>
      </c>
      <c r="AE34" s="3"/>
      <c r="AF34" s="2">
        <f>'Tbl 10'!L33/'Tbl11'!E33</f>
        <v>832.09693519636585</v>
      </c>
      <c r="AG34" s="32">
        <f t="shared" si="9"/>
        <v>15</v>
      </c>
      <c r="AH34" s="32"/>
      <c r="AI34" s="2">
        <f>'Tbl 10'!M33/'Tbl11'!E33</f>
        <v>351.22150154294366</v>
      </c>
      <c r="AJ34" s="3">
        <f t="shared" si="10"/>
        <v>3</v>
      </c>
      <c r="AK34" s="3"/>
      <c r="AL34" s="2">
        <f>('Tbl 10'!N33-'Tbl 10'!O33)/'Tbl11'!E33</f>
        <v>2611.2816360952984</v>
      </c>
      <c r="AM34" s="3">
        <f t="shared" si="11"/>
        <v>10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>
      <c r="A36" s="3" t="s">
        <v>71</v>
      </c>
      <c r="B36" s="2">
        <f>+E36+H36+K36+N36+Q36+T36+W36+Z36+AC36+AF36+AI36+AL36</f>
        <v>11034.742885557835</v>
      </c>
      <c r="C36" s="35">
        <f>RANK(B36,B$12:B63)</f>
        <v>23</v>
      </c>
      <c r="D36" s="35"/>
      <c r="E36" s="2">
        <f>'Tbl 10'!C35/'Tbl11'!E35</f>
        <v>250.69876463328427</v>
      </c>
      <c r="F36" s="35">
        <f t="shared" si="0"/>
        <v>17</v>
      </c>
      <c r="G36" s="35"/>
      <c r="H36" s="2">
        <f>'Tbl 10'!D35/'Tbl11'!E35</f>
        <v>917.51674035730991</v>
      </c>
      <c r="I36" s="35">
        <f t="shared" si="1"/>
        <v>9</v>
      </c>
      <c r="J36" s="35"/>
      <c r="K36" s="2">
        <f>'Tbl 10'!E35/'Tbl11'!E35</f>
        <v>4552.0840456762171</v>
      </c>
      <c r="L36" s="35">
        <f t="shared" si="2"/>
        <v>21</v>
      </c>
      <c r="M36" s="35"/>
      <c r="N36" s="2">
        <f>'Tbl 10'!F35/'Tbl11'!E35</f>
        <v>169.64030099332592</v>
      </c>
      <c r="O36" s="35">
        <f t="shared" si="3"/>
        <v>20</v>
      </c>
      <c r="P36" s="35"/>
      <c r="Q36" s="2">
        <f>'Tbl 10'!G35/'Tbl11'!E35</f>
        <v>111.93823166421035</v>
      </c>
      <c r="R36" s="35">
        <f t="shared" si="4"/>
        <v>13</v>
      </c>
      <c r="S36" s="35"/>
      <c r="T36" s="2">
        <f>'Tbl 10'!H35/'Tbl11'!E35</f>
        <v>1025.3481864912474</v>
      </c>
      <c r="U36" s="35">
        <f t="shared" si="5"/>
        <v>22</v>
      </c>
      <c r="V36" s="35"/>
      <c r="W36" s="2">
        <f>'Tbl 10'!I35/'Tbl11'!E35</f>
        <v>47.554968426854558</v>
      </c>
      <c r="X36" s="32">
        <f t="shared" si="6"/>
        <v>23</v>
      </c>
      <c r="Y36" s="32"/>
      <c r="Z36" s="2">
        <f>'Tbl 10'!J35/'Tbl11'!E35</f>
        <v>0</v>
      </c>
      <c r="AA36" s="32">
        <f t="shared" si="7"/>
        <v>23</v>
      </c>
      <c r="AB36" s="32"/>
      <c r="AC36" s="2">
        <f>'Tbl 10'!K35/'Tbl11'!E35</f>
        <v>532.94359011227345</v>
      </c>
      <c r="AD36" s="32">
        <f t="shared" si="8"/>
        <v>21</v>
      </c>
      <c r="AE36" s="32"/>
      <c r="AF36" s="2">
        <f>'Tbl 10'!L35/'Tbl11'!E35</f>
        <v>795.53029943563763</v>
      </c>
      <c r="AG36" s="32">
        <f t="shared" si="9"/>
        <v>19</v>
      </c>
      <c r="AH36" s="32"/>
      <c r="AI36" s="2">
        <f>'Tbl 10'!M35/'Tbl11'!E35</f>
        <v>244.31854967228634</v>
      </c>
      <c r="AJ36" s="3">
        <f t="shared" si="10"/>
        <v>11</v>
      </c>
      <c r="AK36" s="3"/>
      <c r="AL36" s="2">
        <f>('Tbl 10'!N35-'Tbl 10'!O35)/'Tbl11'!E35</f>
        <v>2387.1692080951875</v>
      </c>
      <c r="AM36" s="3">
        <f t="shared" si="11"/>
        <v>17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 t="s">
        <v>72</v>
      </c>
      <c r="B37" s="2">
        <f>+E37+H37+K37+N37+Q37+T37+W37+Z37+AC37+AF37+AI37+AL37</f>
        <v>11924.164602313078</v>
      </c>
      <c r="C37" s="35">
        <f>RANK(B37,B$12:B64)</f>
        <v>19</v>
      </c>
      <c r="D37" s="35"/>
      <c r="E37" s="2">
        <f>'Tbl 10'!C36/'Tbl11'!E36</f>
        <v>301.33114041838849</v>
      </c>
      <c r="F37" s="35">
        <f t="shared" si="0"/>
        <v>14</v>
      </c>
      <c r="G37" s="35"/>
      <c r="H37" s="2">
        <f>'Tbl 10'!D36/'Tbl11'!E36</f>
        <v>883.67604357574817</v>
      </c>
      <c r="I37" s="35">
        <f t="shared" si="1"/>
        <v>14</v>
      </c>
      <c r="J37" s="35"/>
      <c r="K37" s="2">
        <f>'Tbl 10'!E36/'Tbl11'!E36</f>
        <v>4756.0850597188364</v>
      </c>
      <c r="L37" s="35">
        <f t="shared" si="2"/>
        <v>16</v>
      </c>
      <c r="M37" s="35"/>
      <c r="N37" s="2">
        <f>'Tbl 10'!F36/'Tbl11'!E36</f>
        <v>354.86221552943709</v>
      </c>
      <c r="O37" s="35">
        <f t="shared" si="3"/>
        <v>3</v>
      </c>
      <c r="P37" s="35"/>
      <c r="Q37" s="2">
        <f>'Tbl 10'!G36/'Tbl11'!E36</f>
        <v>137.09312712443963</v>
      </c>
      <c r="R37" s="35">
        <f t="shared" si="4"/>
        <v>8</v>
      </c>
      <c r="S37" s="35"/>
      <c r="T37" s="2">
        <f>'Tbl 10'!H36/'Tbl11'!E36</f>
        <v>1037.2109400340973</v>
      </c>
      <c r="U37" s="35">
        <f t="shared" si="5"/>
        <v>21</v>
      </c>
      <c r="V37" s="35"/>
      <c r="W37" s="2">
        <f>'Tbl 10'!I36/'Tbl11'!E36</f>
        <v>75.79648612758163</v>
      </c>
      <c r="X37" s="32">
        <f t="shared" si="6"/>
        <v>15</v>
      </c>
      <c r="Y37" s="32"/>
      <c r="Z37" s="2">
        <f>'Tbl 10'!J36/'Tbl11'!E36</f>
        <v>36.493337475762118</v>
      </c>
      <c r="AA37" s="32">
        <f t="shared" si="7"/>
        <v>19</v>
      </c>
      <c r="AB37" s="32"/>
      <c r="AC37" s="2">
        <f>'Tbl 10'!K36/'Tbl11'!E36</f>
        <v>479.47874113983784</v>
      </c>
      <c r="AD37" s="32">
        <f t="shared" si="8"/>
        <v>23</v>
      </c>
      <c r="AE37" s="32"/>
      <c r="AF37" s="2">
        <f>'Tbl 10'!L36/'Tbl11'!E36</f>
        <v>883.81399225335156</v>
      </c>
      <c r="AG37" s="32">
        <f t="shared" si="9"/>
        <v>11</v>
      </c>
      <c r="AH37" s="32"/>
      <c r="AI37" s="2">
        <f>'Tbl 10'!M36/'Tbl11'!E36</f>
        <v>565.01660529200001</v>
      </c>
      <c r="AJ37" s="3">
        <f t="shared" si="10"/>
        <v>1</v>
      </c>
      <c r="AK37" s="3"/>
      <c r="AL37" s="2">
        <f>('Tbl 10'!N36-'Tbl 10'!O36)/'Tbl11'!E36</f>
        <v>2413.3069136235981</v>
      </c>
      <c r="AM37" s="3">
        <f t="shared" si="11"/>
        <v>16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 t="s">
        <v>73</v>
      </c>
      <c r="B38" s="2">
        <f>+E38+H38+K38+N38+Q38+T38+W38+Z38+AC38+AF38+AI38+AL38</f>
        <v>11992.085432077401</v>
      </c>
      <c r="C38" s="35">
        <f>RANK(B38,B$12:B65)</f>
        <v>18</v>
      </c>
      <c r="D38" s="35"/>
      <c r="E38" s="2">
        <f>'Tbl 10'!C37/'Tbl11'!E37</f>
        <v>311.70297389277738</v>
      </c>
      <c r="F38" s="35">
        <f t="shared" si="0"/>
        <v>11</v>
      </c>
      <c r="G38" s="35"/>
      <c r="H38" s="2">
        <f>'Tbl 10'!D37/'Tbl11'!E37</f>
        <v>826.90276255831668</v>
      </c>
      <c r="I38" s="35">
        <f t="shared" si="1"/>
        <v>17</v>
      </c>
      <c r="J38" s="35"/>
      <c r="K38" s="2">
        <f>'Tbl 10'!E37/'Tbl11'!E37</f>
        <v>4951.2599667510503</v>
      </c>
      <c r="L38" s="35">
        <f t="shared" si="2"/>
        <v>14</v>
      </c>
      <c r="M38" s="35"/>
      <c r="N38" s="2">
        <f>'Tbl 10'!F37/'Tbl11'!E37</f>
        <v>224.7672524492051</v>
      </c>
      <c r="O38" s="35">
        <f t="shared" si="3"/>
        <v>13</v>
      </c>
      <c r="P38" s="35"/>
      <c r="Q38" s="2">
        <f>'Tbl 10'!G37/'Tbl11'!E37</f>
        <v>133.93646948329015</v>
      </c>
      <c r="R38" s="35">
        <f t="shared" si="4"/>
        <v>9</v>
      </c>
      <c r="S38" s="35"/>
      <c r="T38" s="2">
        <f>'Tbl 10'!H37/'Tbl11'!E37</f>
        <v>1256.8394107697877</v>
      </c>
      <c r="U38" s="35">
        <f t="shared" si="5"/>
        <v>13</v>
      </c>
      <c r="V38" s="35"/>
      <c r="W38" s="2">
        <f>'Tbl 10'!I37/'Tbl11'!E37</f>
        <v>153.39758614868245</v>
      </c>
      <c r="X38" s="32">
        <f t="shared" si="6"/>
        <v>4</v>
      </c>
      <c r="Y38" s="3"/>
      <c r="Z38" s="2">
        <f>'Tbl 10'!J37/'Tbl11'!E37</f>
        <v>101.69511068184192</v>
      </c>
      <c r="AA38" s="32">
        <f t="shared" si="7"/>
        <v>14</v>
      </c>
      <c r="AB38" s="32"/>
      <c r="AC38" s="2">
        <f>'Tbl 10'!K37/'Tbl11'!E37</f>
        <v>609.67542381312194</v>
      </c>
      <c r="AD38" s="32">
        <f t="shared" si="8"/>
        <v>19</v>
      </c>
      <c r="AE38" s="3"/>
      <c r="AF38" s="2">
        <f>'Tbl 10'!L37/'Tbl11'!E37</f>
        <v>741.48211469846433</v>
      </c>
      <c r="AG38" s="32">
        <f t="shared" si="9"/>
        <v>22</v>
      </c>
      <c r="AH38" s="32"/>
      <c r="AI38" s="2">
        <f>'Tbl 10'!M37/'Tbl11'!E37</f>
        <v>203.9111057166983</v>
      </c>
      <c r="AJ38" s="3">
        <f t="shared" si="10"/>
        <v>20</v>
      </c>
      <c r="AK38" s="3"/>
      <c r="AL38" s="2">
        <f>('Tbl 10'!N37-'Tbl 10'!O37)/'Tbl11'!E37</f>
        <v>2476.5152551141646</v>
      </c>
      <c r="AM38" s="3">
        <f t="shared" si="11"/>
        <v>13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8" t="s">
        <v>74</v>
      </c>
      <c r="B39" s="9">
        <f>+E39+H39+K39+N39+Q39+T39+W39+Z39+AC39+AF39+AI39+AL39</f>
        <v>16032.002490089264</v>
      </c>
      <c r="C39" s="36">
        <f>RANK(B39,B$12:B66)</f>
        <v>1</v>
      </c>
      <c r="D39" s="36"/>
      <c r="E39" s="9">
        <f>'Tbl 10'!C38/'Tbl11'!E38</f>
        <v>241.05405173783242</v>
      </c>
      <c r="F39" s="36">
        <f t="shared" si="0"/>
        <v>20</v>
      </c>
      <c r="G39" s="36"/>
      <c r="H39" s="9">
        <f>'Tbl 10'!D38/'Tbl11'!E38</f>
        <v>1086.7562219538343</v>
      </c>
      <c r="I39" s="36">
        <f t="shared" si="1"/>
        <v>5</v>
      </c>
      <c r="J39" s="36"/>
      <c r="K39" s="9">
        <f>'Tbl 10'!E38/'Tbl11'!E38</f>
        <v>6756.5700797096897</v>
      </c>
      <c r="L39" s="36">
        <f t="shared" si="2"/>
        <v>1</v>
      </c>
      <c r="M39" s="36"/>
      <c r="N39" s="9">
        <f>'Tbl 10'!F38/'Tbl11'!E38</f>
        <v>465.15091114247247</v>
      </c>
      <c r="O39" s="36">
        <f t="shared" si="3"/>
        <v>1</v>
      </c>
      <c r="P39" s="36"/>
      <c r="Q39" s="9">
        <f>'Tbl 10'!G38/'Tbl11'!E38</f>
        <v>248.67656269323044</v>
      </c>
      <c r="R39" s="36">
        <f t="shared" si="4"/>
        <v>4</v>
      </c>
      <c r="S39" s="36"/>
      <c r="T39" s="9">
        <f>'Tbl 10'!H38/'Tbl11'!E38</f>
        <v>1716.4925263444695</v>
      </c>
      <c r="U39" s="36">
        <f t="shared" si="5"/>
        <v>4</v>
      </c>
      <c r="V39" s="36"/>
      <c r="W39" s="9">
        <f>'Tbl 10'!I38/'Tbl11'!E38</f>
        <v>50.230274628900318</v>
      </c>
      <c r="X39" s="33">
        <f t="shared" si="6"/>
        <v>21</v>
      </c>
      <c r="Y39" s="8"/>
      <c r="Z39" s="9">
        <f>'Tbl 10'!J38/'Tbl11'!E38</f>
        <v>137.83292474149525</v>
      </c>
      <c r="AA39" s="33">
        <f t="shared" si="7"/>
        <v>3</v>
      </c>
      <c r="AB39" s="33"/>
      <c r="AC39" s="9">
        <f>'Tbl 10'!K38/'Tbl11'!E38</f>
        <v>992.44425463960238</v>
      </c>
      <c r="AD39" s="33">
        <f t="shared" si="8"/>
        <v>4</v>
      </c>
      <c r="AE39" s="33"/>
      <c r="AF39" s="9">
        <f>'Tbl 10'!L38/'Tbl11'!E38</f>
        <v>1150.2148267606585</v>
      </c>
      <c r="AG39" s="33">
        <f t="shared" si="9"/>
        <v>1</v>
      </c>
      <c r="AH39" s="33"/>
      <c r="AI39" s="9">
        <f>'Tbl 10'!M38/'Tbl11'!E38</f>
        <v>161.55287476951921</v>
      </c>
      <c r="AJ39" s="8">
        <f t="shared" si="10"/>
        <v>23</v>
      </c>
      <c r="AK39" s="8"/>
      <c r="AL39" s="9">
        <f>('Tbl 10'!N38-'Tbl 10'!O38)/'Tbl11'!E38</f>
        <v>3025.0269809675601</v>
      </c>
      <c r="AM39" s="8">
        <f t="shared" si="11"/>
        <v>3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3" t="s">
        <v>179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3" t="s">
        <v>104</v>
      </c>
      <c r="F41" s="37"/>
      <c r="G41" s="37"/>
      <c r="I41" s="37"/>
      <c r="J41" s="37"/>
      <c r="AG41" s="34"/>
      <c r="AH41" s="34"/>
    </row>
    <row r="42" spans="1:52">
      <c r="F42" s="37"/>
      <c r="G42" s="37"/>
      <c r="I42" s="37"/>
      <c r="J42" s="37"/>
      <c r="AG42" s="34"/>
      <c r="AH42" s="34"/>
    </row>
    <row r="43" spans="1:52">
      <c r="F43" s="37"/>
      <c r="G43" s="37"/>
      <c r="I43" s="37"/>
      <c r="J43" s="37"/>
      <c r="AG43" s="34"/>
      <c r="AH43" s="34"/>
    </row>
    <row r="44" spans="1:52">
      <c r="F44" s="37"/>
      <c r="G44" s="37"/>
      <c r="AG44" s="34"/>
      <c r="AH44" s="34"/>
    </row>
    <row r="45" spans="1:52">
      <c r="F45" s="37"/>
      <c r="G45" s="37"/>
      <c r="AG45" s="34"/>
      <c r="AH45" s="34"/>
    </row>
    <row r="46" spans="1:52">
      <c r="F46" s="37"/>
      <c r="G46" s="37"/>
      <c r="AG46" s="34"/>
      <c r="AH46" s="34"/>
    </row>
    <row r="47" spans="1:52">
      <c r="AG47" s="34"/>
      <c r="AH47" s="34"/>
    </row>
    <row r="48" spans="1:52">
      <c r="AG48" s="34"/>
      <c r="AH48" s="34"/>
    </row>
    <row r="49" spans="33:34">
      <c r="AG49" s="34"/>
      <c r="AH49" s="34"/>
    </row>
    <row r="50" spans="33:34">
      <c r="AG50" s="34"/>
      <c r="AH50" s="34"/>
    </row>
    <row r="51" spans="33:34">
      <c r="AG51" s="34"/>
      <c r="AH51" s="34"/>
    </row>
    <row r="52" spans="33:34">
      <c r="AG52" s="34"/>
      <c r="AH52" s="34"/>
    </row>
    <row r="53" spans="33:34">
      <c r="AG53" s="34"/>
      <c r="AH53" s="34"/>
    </row>
    <row r="54" spans="33:34">
      <c r="AG54" s="34"/>
      <c r="AH54" s="34"/>
    </row>
    <row r="55" spans="33:34">
      <c r="AG55" s="34"/>
      <c r="AH55" s="34"/>
    </row>
    <row r="56" spans="33:34">
      <c r="AG56" s="34"/>
      <c r="AH56" s="34"/>
    </row>
    <row r="57" spans="33:34">
      <c r="AG57" s="34"/>
      <c r="AH57" s="34"/>
    </row>
    <row r="58" spans="33:34">
      <c r="AG58" s="34"/>
      <c r="AH58" s="34"/>
    </row>
    <row r="59" spans="33:34">
      <c r="AG59" s="34"/>
      <c r="AH59" s="34"/>
    </row>
    <row r="60" spans="33:34">
      <c r="AG60" s="34"/>
      <c r="AH60" s="34"/>
    </row>
    <row r="61" spans="33:34">
      <c r="AG61" s="34"/>
      <c r="AH61" s="34"/>
    </row>
    <row r="62" spans="33:34">
      <c r="AG62" s="34"/>
      <c r="AH62" s="34"/>
    </row>
    <row r="63" spans="33:34">
      <c r="AG63" s="34"/>
      <c r="AH63" s="34"/>
    </row>
    <row r="64" spans="33:34">
      <c r="AG64" s="34"/>
      <c r="AH64" s="34"/>
    </row>
    <row r="65" spans="33:34">
      <c r="AG65" s="34"/>
      <c r="AH65" s="34"/>
    </row>
    <row r="66" spans="33:34">
      <c r="AG66" s="34"/>
      <c r="AH66" s="34"/>
    </row>
    <row r="67" spans="33:34">
      <c r="AG67" s="34"/>
      <c r="AH67" s="34"/>
    </row>
    <row r="68" spans="33:34">
      <c r="AG68" s="34"/>
      <c r="AH68" s="34"/>
    </row>
    <row r="69" spans="33:34">
      <c r="AG69" s="34"/>
      <c r="AH69" s="34"/>
    </row>
    <row r="70" spans="33:34">
      <c r="AG70" s="34"/>
      <c r="AH70" s="34"/>
    </row>
    <row r="71" spans="33:34">
      <c r="AG71" s="34"/>
      <c r="AH71" s="34"/>
    </row>
    <row r="72" spans="33:34">
      <c r="AG72" s="34"/>
      <c r="AH72" s="34"/>
    </row>
    <row r="73" spans="33:34">
      <c r="AG73" s="34"/>
      <c r="AH73" s="34"/>
    </row>
    <row r="74" spans="33:34">
      <c r="AG74" s="34"/>
      <c r="AH74" s="34"/>
    </row>
    <row r="75" spans="33:34">
      <c r="AG75" s="34"/>
      <c r="AH75" s="34"/>
    </row>
    <row r="76" spans="33:34">
      <c r="AG76" s="34"/>
      <c r="AH76" s="34"/>
    </row>
    <row r="77" spans="33:34">
      <c r="AG77" s="34"/>
      <c r="AH77" s="34"/>
    </row>
    <row r="78" spans="33:34">
      <c r="AG78" s="34"/>
      <c r="AH78" s="34"/>
    </row>
    <row r="79" spans="33:34">
      <c r="AG79" s="34"/>
      <c r="AH79" s="34"/>
    </row>
    <row r="80" spans="33:34">
      <c r="AG80" s="34"/>
      <c r="AH80" s="34"/>
    </row>
    <row r="81" spans="33:34">
      <c r="AG81" s="34"/>
      <c r="AH81" s="34"/>
    </row>
    <row r="82" spans="33:34">
      <c r="AG82" s="34"/>
      <c r="AH82" s="34"/>
    </row>
    <row r="83" spans="33:34">
      <c r="AG83" s="34"/>
      <c r="AH83" s="34"/>
    </row>
    <row r="84" spans="33:34">
      <c r="AG84" s="34"/>
      <c r="AH84" s="34"/>
    </row>
    <row r="85" spans="33:34">
      <c r="AG85" s="34"/>
      <c r="AH85" s="34"/>
    </row>
    <row r="86" spans="33:34">
      <c r="AG86" s="34"/>
      <c r="AH86" s="34"/>
    </row>
    <row r="87" spans="33:34">
      <c r="AG87" s="34"/>
      <c r="AH87" s="34"/>
    </row>
    <row r="88" spans="33:34">
      <c r="AG88" s="34"/>
      <c r="AH88" s="34"/>
    </row>
    <row r="89" spans="33:34">
      <c r="AG89" s="34"/>
      <c r="AH89" s="34"/>
    </row>
    <row r="90" spans="33:34">
      <c r="AG90" s="34"/>
      <c r="AH90" s="34"/>
    </row>
    <row r="91" spans="33:34">
      <c r="AG91" s="34"/>
      <c r="AH91" s="34"/>
    </row>
    <row r="92" spans="33:34">
      <c r="AG92" s="34"/>
      <c r="AH92" s="34"/>
    </row>
    <row r="93" spans="33:34">
      <c r="AG93" s="34"/>
      <c r="AH93" s="34"/>
    </row>
    <row r="94" spans="33:34">
      <c r="AG94" s="34"/>
      <c r="AH94" s="34"/>
    </row>
    <row r="95" spans="33:34">
      <c r="AG95" s="34"/>
      <c r="AH95" s="34"/>
    </row>
    <row r="96" spans="33:34">
      <c r="AG96" s="34"/>
      <c r="AH96" s="34"/>
    </row>
    <row r="97" spans="33:34">
      <c r="AG97" s="34"/>
      <c r="AH97" s="34"/>
    </row>
    <row r="98" spans="33:34">
      <c r="AG98" s="34"/>
      <c r="AH98" s="34"/>
    </row>
    <row r="99" spans="33:34">
      <c r="AG99" s="34"/>
      <c r="AH99" s="34"/>
    </row>
    <row r="100" spans="33:34">
      <c r="AG100" s="34"/>
      <c r="AH100" s="34"/>
    </row>
    <row r="101" spans="33:34">
      <c r="AG101" s="34"/>
      <c r="AH101" s="34"/>
    </row>
    <row r="102" spans="33:34">
      <c r="AG102" s="34"/>
      <c r="AH102" s="34"/>
    </row>
    <row r="103" spans="33:34">
      <c r="AG103" s="34"/>
      <c r="AH103" s="34"/>
    </row>
    <row r="104" spans="33:34">
      <c r="AG104" s="34"/>
      <c r="AH104" s="34"/>
    </row>
    <row r="105" spans="33:34">
      <c r="AG105" s="34"/>
      <c r="AH105" s="34"/>
    </row>
    <row r="106" spans="33:34">
      <c r="AG106" s="34"/>
      <c r="AH106" s="34"/>
    </row>
    <row r="107" spans="33:34">
      <c r="AG107" s="34"/>
      <c r="AH107" s="34"/>
    </row>
    <row r="108" spans="33:34">
      <c r="AG108" s="34"/>
      <c r="AH108" s="34"/>
    </row>
    <row r="109" spans="33:34">
      <c r="AG109" s="34"/>
      <c r="AH109" s="34"/>
    </row>
    <row r="110" spans="33:34">
      <c r="AG110" s="34"/>
      <c r="AH110" s="34"/>
    </row>
    <row r="111" spans="33:34">
      <c r="AG111" s="34"/>
      <c r="AH111" s="34"/>
    </row>
    <row r="112" spans="33:34">
      <c r="AG112" s="34"/>
      <c r="AH112" s="34"/>
    </row>
    <row r="113" spans="33:34">
      <c r="AG113" s="34"/>
      <c r="AH113" s="34"/>
    </row>
    <row r="114" spans="33:34">
      <c r="AG114" s="34"/>
      <c r="AH114" s="34"/>
    </row>
    <row r="115" spans="33:34">
      <c r="AG115" s="34"/>
      <c r="AH115" s="34"/>
    </row>
    <row r="116" spans="33:34">
      <c r="AG116" s="34"/>
      <c r="AH116" s="34"/>
    </row>
    <row r="117" spans="33:34">
      <c r="AG117" s="34"/>
      <c r="AH117" s="34"/>
    </row>
    <row r="118" spans="33:34">
      <c r="AG118" s="34"/>
      <c r="AH118" s="34"/>
    </row>
    <row r="119" spans="33:34">
      <c r="AG119" s="34"/>
      <c r="AH119" s="34"/>
    </row>
    <row r="120" spans="33:34">
      <c r="AG120" s="34"/>
      <c r="AH120" s="34"/>
    </row>
    <row r="121" spans="33:34">
      <c r="AG121" s="34"/>
      <c r="AH121" s="34"/>
    </row>
    <row r="122" spans="33:34">
      <c r="AG122" s="34"/>
      <c r="AH122" s="34"/>
    </row>
    <row r="123" spans="33:34">
      <c r="AG123" s="34"/>
      <c r="AH123" s="34"/>
    </row>
    <row r="124" spans="33:34">
      <c r="AG124" s="34"/>
      <c r="AH124" s="34"/>
    </row>
    <row r="125" spans="33:34">
      <c r="AG125" s="34"/>
      <c r="AH125" s="34"/>
    </row>
    <row r="126" spans="33:34">
      <c r="AG126" s="34"/>
      <c r="AH126" s="34"/>
    </row>
    <row r="127" spans="33:34">
      <c r="AG127" s="34"/>
      <c r="AH127" s="34"/>
    </row>
    <row r="128" spans="33:34">
      <c r="AG128" s="34"/>
      <c r="AH128" s="34"/>
    </row>
    <row r="129" spans="33:34">
      <c r="AG129" s="34"/>
      <c r="AH129" s="34"/>
    </row>
    <row r="130" spans="33:34">
      <c r="AG130" s="34"/>
      <c r="AH130" s="34"/>
    </row>
    <row r="131" spans="33:34">
      <c r="AG131" s="34"/>
      <c r="AH131" s="34"/>
    </row>
    <row r="132" spans="33:34">
      <c r="AG132" s="34"/>
      <c r="AH132" s="34"/>
    </row>
    <row r="133" spans="33:34">
      <c r="AG133" s="34"/>
      <c r="AH133" s="34"/>
    </row>
    <row r="134" spans="33:34">
      <c r="AG134" s="34"/>
      <c r="AH134" s="34"/>
    </row>
    <row r="135" spans="33:34">
      <c r="AG135" s="34"/>
      <c r="AH135" s="34"/>
    </row>
    <row r="136" spans="33:34">
      <c r="AG136" s="34"/>
      <c r="AH136" s="34"/>
    </row>
    <row r="137" spans="33:34">
      <c r="AG137" s="34"/>
      <c r="AH137" s="34"/>
    </row>
    <row r="138" spans="33:34">
      <c r="AG138" s="34"/>
      <c r="AH138" s="34"/>
    </row>
    <row r="139" spans="33:34">
      <c r="AG139" s="34"/>
      <c r="AH139" s="34"/>
    </row>
    <row r="140" spans="33:34">
      <c r="AG140" s="34"/>
      <c r="AH140" s="34"/>
    </row>
    <row r="141" spans="33:34">
      <c r="AG141" s="34"/>
      <c r="AH141" s="34"/>
    </row>
    <row r="142" spans="33:34">
      <c r="AG142" s="34"/>
      <c r="AH142" s="34"/>
    </row>
    <row r="143" spans="33:34">
      <c r="AG143" s="34"/>
      <c r="AH143" s="34"/>
    </row>
    <row r="144" spans="33:34">
      <c r="AG144" s="34"/>
      <c r="AH144" s="34"/>
    </row>
    <row r="145" spans="33:34">
      <c r="AG145" s="34"/>
      <c r="AH145" s="34"/>
    </row>
    <row r="146" spans="33:34">
      <c r="AG146" s="34"/>
      <c r="AH146" s="34"/>
    </row>
    <row r="147" spans="33:34">
      <c r="AG147" s="34"/>
      <c r="AH147" s="34"/>
    </row>
    <row r="148" spans="33:34">
      <c r="AG148" s="34"/>
      <c r="AH148" s="34"/>
    </row>
    <row r="149" spans="33:34">
      <c r="AG149" s="34"/>
      <c r="AH149" s="34"/>
    </row>
    <row r="150" spans="33:34">
      <c r="AG150" s="34"/>
      <c r="AH150" s="34"/>
    </row>
    <row r="151" spans="33:34">
      <c r="AG151" s="34"/>
      <c r="AH151" s="34"/>
    </row>
    <row r="152" spans="33:34">
      <c r="AG152" s="34"/>
      <c r="AH152" s="34"/>
    </row>
    <row r="153" spans="33:34">
      <c r="AG153" s="34"/>
      <c r="AH153" s="34"/>
    </row>
    <row r="154" spans="33:34">
      <c r="AG154" s="34"/>
      <c r="AH154" s="34"/>
    </row>
    <row r="155" spans="33:34">
      <c r="AG155" s="34"/>
      <c r="AH155" s="34"/>
    </row>
    <row r="156" spans="33:34">
      <c r="AG156" s="34"/>
      <c r="AH156" s="34"/>
    </row>
    <row r="157" spans="33:34">
      <c r="AG157" s="34"/>
      <c r="AH157" s="34"/>
    </row>
    <row r="158" spans="33:34">
      <c r="AG158" s="34"/>
      <c r="AH158" s="34"/>
    </row>
    <row r="159" spans="33:34">
      <c r="AG159" s="34"/>
      <c r="AH159" s="34"/>
    </row>
    <row r="160" spans="33:34">
      <c r="AG160" s="34"/>
      <c r="AH160" s="34"/>
    </row>
    <row r="161" spans="33:34">
      <c r="AG161" s="34"/>
      <c r="AH161" s="34"/>
    </row>
    <row r="162" spans="33:34">
      <c r="AG162" s="34"/>
      <c r="AH162" s="34"/>
    </row>
    <row r="163" spans="33:34">
      <c r="AG163" s="34"/>
      <c r="AH163" s="34"/>
    </row>
    <row r="164" spans="33:34">
      <c r="AG164" s="34"/>
      <c r="AH164" s="34"/>
    </row>
    <row r="165" spans="33:34">
      <c r="AG165" s="34"/>
      <c r="AH165" s="34"/>
    </row>
    <row r="166" spans="33:34">
      <c r="AG166" s="34"/>
      <c r="AH166" s="34"/>
    </row>
    <row r="167" spans="33:34">
      <c r="AG167" s="34"/>
      <c r="AH167" s="34"/>
    </row>
    <row r="168" spans="33:34">
      <c r="AG168" s="34"/>
      <c r="AH168" s="34"/>
    </row>
    <row r="169" spans="33:34">
      <c r="AG169" s="34"/>
      <c r="AH169" s="34"/>
    </row>
    <row r="170" spans="33:34">
      <c r="AG170" s="34"/>
      <c r="AH170" s="34"/>
    </row>
    <row r="171" spans="33:34">
      <c r="AG171" s="34"/>
      <c r="AH171" s="34"/>
    </row>
    <row r="172" spans="33:34">
      <c r="AG172" s="34"/>
      <c r="AH172" s="34"/>
    </row>
    <row r="173" spans="33:34">
      <c r="AG173" s="34"/>
      <c r="AH173" s="34"/>
    </row>
    <row r="174" spans="33:34">
      <c r="AG174" s="34"/>
      <c r="AH174" s="34"/>
    </row>
    <row r="175" spans="33:34">
      <c r="AG175" s="34"/>
      <c r="AH175" s="34"/>
    </row>
    <row r="176" spans="33:34">
      <c r="AG176" s="34"/>
      <c r="AH176" s="34"/>
    </row>
    <row r="177" spans="33:34">
      <c r="AG177" s="34"/>
      <c r="AH177" s="34"/>
    </row>
    <row r="178" spans="33:34">
      <c r="AG178" s="34"/>
      <c r="AH178" s="34"/>
    </row>
    <row r="179" spans="33:34">
      <c r="AG179" s="34"/>
      <c r="AH179" s="34"/>
    </row>
    <row r="180" spans="33:34">
      <c r="AG180" s="34"/>
      <c r="AH180" s="34"/>
    </row>
    <row r="181" spans="33:34">
      <c r="AG181" s="34"/>
      <c r="AH181" s="34"/>
    </row>
    <row r="182" spans="33:34">
      <c r="AG182" s="34"/>
      <c r="AH182" s="34"/>
    </row>
    <row r="183" spans="33:34">
      <c r="AG183" s="34"/>
      <c r="AH183" s="34"/>
    </row>
    <row r="184" spans="33:34">
      <c r="AG184" s="34"/>
      <c r="AH184" s="34"/>
    </row>
    <row r="185" spans="33:34">
      <c r="AG185" s="34"/>
      <c r="AH185" s="34"/>
    </row>
    <row r="186" spans="33:34">
      <c r="AG186" s="34"/>
      <c r="AH186" s="34"/>
    </row>
    <row r="187" spans="33:34">
      <c r="AG187" s="34"/>
      <c r="AH187" s="34"/>
    </row>
    <row r="188" spans="33:34">
      <c r="AG188" s="34"/>
      <c r="AH188" s="34"/>
    </row>
    <row r="189" spans="33:34">
      <c r="AG189" s="34"/>
      <c r="AH189" s="34"/>
    </row>
    <row r="190" spans="33:34">
      <c r="AG190" s="34"/>
      <c r="AH190" s="34"/>
    </row>
    <row r="191" spans="33:34">
      <c r="AG191" s="34"/>
      <c r="AH191" s="34"/>
    </row>
    <row r="192" spans="33:34">
      <c r="AG192" s="34"/>
      <c r="AH192" s="34"/>
    </row>
    <row r="193" spans="33:34">
      <c r="AG193" s="34"/>
      <c r="AH193" s="34"/>
    </row>
    <row r="194" spans="33:34">
      <c r="AG194" s="34"/>
      <c r="AH194" s="34"/>
    </row>
    <row r="195" spans="33:34">
      <c r="AG195" s="34"/>
      <c r="AH195" s="34"/>
    </row>
    <row r="196" spans="33:34">
      <c r="AG196" s="34"/>
      <c r="AH196" s="34"/>
    </row>
    <row r="197" spans="33:34">
      <c r="AG197" s="34"/>
      <c r="AH197" s="34"/>
    </row>
    <row r="198" spans="33:34">
      <c r="AG198" s="34"/>
      <c r="AH198" s="34"/>
    </row>
    <row r="199" spans="33:34">
      <c r="AG199" s="34"/>
      <c r="AH199" s="34"/>
    </row>
    <row r="200" spans="33:34">
      <c r="AG200" s="34"/>
      <c r="AH200" s="34"/>
    </row>
    <row r="201" spans="33:34">
      <c r="AG201" s="34"/>
      <c r="AH201" s="34"/>
    </row>
    <row r="202" spans="33:34">
      <c r="AG202" s="34"/>
      <c r="AH202" s="34"/>
    </row>
    <row r="203" spans="33:34">
      <c r="AG203" s="34"/>
      <c r="AH203" s="34"/>
    </row>
    <row r="204" spans="33:34">
      <c r="AG204" s="34"/>
      <c r="AH204" s="34"/>
    </row>
    <row r="205" spans="33:34">
      <c r="AG205" s="34"/>
      <c r="AH205" s="34"/>
    </row>
    <row r="206" spans="33:34">
      <c r="AG206" s="34"/>
      <c r="AH206" s="34"/>
    </row>
    <row r="207" spans="33:34">
      <c r="AG207" s="34"/>
      <c r="AH207" s="34"/>
    </row>
    <row r="208" spans="33:34">
      <c r="AG208" s="34"/>
      <c r="AH208" s="34"/>
    </row>
    <row r="209" spans="33:34">
      <c r="AG209" s="34"/>
      <c r="AH209" s="34"/>
    </row>
    <row r="210" spans="33:34">
      <c r="AG210" s="34"/>
      <c r="AH210" s="34"/>
    </row>
    <row r="211" spans="33:34">
      <c r="AG211" s="34"/>
      <c r="AH211" s="34"/>
    </row>
    <row r="212" spans="33:34">
      <c r="AG212" s="34"/>
      <c r="AH212" s="34"/>
    </row>
    <row r="213" spans="33:34">
      <c r="AG213" s="34"/>
      <c r="AH213" s="34"/>
    </row>
    <row r="214" spans="33:34">
      <c r="AG214" s="34"/>
      <c r="AH214" s="34"/>
    </row>
    <row r="215" spans="33:34">
      <c r="AG215" s="34"/>
      <c r="AH215" s="34"/>
    </row>
    <row r="216" spans="33:34">
      <c r="AG216" s="34"/>
      <c r="AH216" s="34"/>
    </row>
    <row r="217" spans="33:34">
      <c r="AG217" s="34"/>
      <c r="AH217" s="34"/>
    </row>
    <row r="218" spans="33:34">
      <c r="AG218" s="34"/>
      <c r="AH218" s="34"/>
    </row>
    <row r="219" spans="33:34">
      <c r="AG219" s="34"/>
      <c r="AH219" s="34"/>
    </row>
    <row r="220" spans="33:34">
      <c r="AG220" s="34"/>
      <c r="AH220" s="34"/>
    </row>
    <row r="221" spans="33:34">
      <c r="AG221" s="34"/>
      <c r="AH221" s="34"/>
    </row>
    <row r="222" spans="33:34">
      <c r="AG222" s="34"/>
      <c r="AH222" s="34"/>
    </row>
    <row r="223" spans="33:34">
      <c r="AG223" s="34"/>
      <c r="AH223" s="34"/>
    </row>
    <row r="224" spans="33:34">
      <c r="AG224" s="34"/>
      <c r="AH224" s="34"/>
    </row>
    <row r="225" spans="33:34">
      <c r="AG225" s="34"/>
      <c r="AH225" s="34"/>
    </row>
    <row r="226" spans="33:34">
      <c r="AG226" s="34"/>
      <c r="AH226" s="34"/>
    </row>
    <row r="227" spans="33:34">
      <c r="AG227" s="34"/>
      <c r="AH227" s="34"/>
    </row>
    <row r="228" spans="33:34">
      <c r="AG228" s="34"/>
      <c r="AH228" s="34"/>
    </row>
    <row r="229" spans="33:34">
      <c r="AG229" s="34"/>
      <c r="AH229" s="34"/>
    </row>
    <row r="230" spans="33:34">
      <c r="AG230" s="34"/>
      <c r="AH230" s="34"/>
    </row>
    <row r="231" spans="33:34">
      <c r="AG231" s="34"/>
      <c r="AH231" s="34"/>
    </row>
    <row r="232" spans="33:34">
      <c r="AG232" s="34"/>
      <c r="AH232" s="34"/>
    </row>
    <row r="233" spans="33:34">
      <c r="AG233" s="34"/>
      <c r="AH233" s="34"/>
    </row>
    <row r="234" spans="33:34">
      <c r="AG234" s="34"/>
      <c r="AH234" s="34"/>
    </row>
    <row r="235" spans="33:34">
      <c r="AG235" s="34"/>
      <c r="AH235" s="34"/>
    </row>
  </sheetData>
  <sheetProtection password="CAF5" sheet="1" objects="1" scenarios="1"/>
  <mergeCells count="37">
    <mergeCell ref="B8:C8"/>
    <mergeCell ref="E8:F8"/>
    <mergeCell ref="H8:I8"/>
    <mergeCell ref="K8:L8"/>
    <mergeCell ref="AI6:AJ6"/>
    <mergeCell ref="B7:C7"/>
    <mergeCell ref="E7:F7"/>
    <mergeCell ref="H7:I7"/>
    <mergeCell ref="K7:L7"/>
    <mergeCell ref="N7:O7"/>
    <mergeCell ref="T8:U8"/>
    <mergeCell ref="W8:X8"/>
    <mergeCell ref="Z7:AA7"/>
    <mergeCell ref="AC7:AD7"/>
    <mergeCell ref="Q7:R7"/>
    <mergeCell ref="T7:U7"/>
    <mergeCell ref="A1:AL1"/>
    <mergeCell ref="A3:AL3"/>
    <mergeCell ref="A4:AL4"/>
    <mergeCell ref="B6:C6"/>
    <mergeCell ref="H6:I6"/>
    <mergeCell ref="AL7:AM7"/>
    <mergeCell ref="K6:L6"/>
    <mergeCell ref="N6:O6"/>
    <mergeCell ref="N8:O8"/>
    <mergeCell ref="Q8:R8"/>
    <mergeCell ref="W7:X7"/>
    <mergeCell ref="AF7:AG7"/>
    <mergeCell ref="AI7:AJ7"/>
    <mergeCell ref="Q6:R6"/>
    <mergeCell ref="W6:X6"/>
    <mergeCell ref="AC6:AD6"/>
    <mergeCell ref="AL8:AM8"/>
    <mergeCell ref="Z8:AA8"/>
    <mergeCell ref="AC8:AD8"/>
    <mergeCell ref="AF8:AG8"/>
    <mergeCell ref="AI8:AJ8"/>
  </mergeCells>
  <phoneticPr fontId="0" type="noConversion"/>
  <printOptions horizontalCentered="1"/>
  <pageMargins left="0.2" right="0.25" top="0.87" bottom="0.88" header="0.67" footer="0.5"/>
  <pageSetup scale="64" orientation="landscape" r:id="rId1"/>
  <headerFooter scaleWithDoc="0" alignWithMargins="0">
    <oddFooter>&amp;L&amp;"Arial,Italic"MSDE-LFRO  12/ 2014&amp;C- 4 -&amp;R&amp;"Arial,Italic"Selected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41"/>
  <sheetViews>
    <sheetView zoomScaleNormal="100" workbookViewId="0">
      <selection sqref="A1:Y1"/>
    </sheetView>
  </sheetViews>
  <sheetFormatPr defaultRowHeight="12.75"/>
  <cols>
    <col min="1" max="1" width="14.140625" style="10" bestFit="1" customWidth="1"/>
    <col min="2" max="2" width="9.85546875" style="10" bestFit="1" customWidth="1"/>
    <col min="3" max="3" width="8" style="10" customWidth="1"/>
    <col min="4" max="4" width="2.42578125" style="10" customWidth="1"/>
    <col min="5" max="5" width="8" style="10" customWidth="1"/>
    <col min="6" max="6" width="1.42578125" style="10" customWidth="1"/>
    <col min="7" max="7" width="9.28515625" style="10" customWidth="1"/>
    <col min="8" max="8" width="2" style="10" customWidth="1"/>
    <col min="9" max="9" width="9.7109375" style="10" customWidth="1"/>
    <col min="10" max="10" width="3.5703125" style="10" customWidth="1"/>
    <col min="11" max="11" width="9.4257812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515625" style="10" customWidth="1"/>
    <col min="16" max="16" width="2.28515625" style="10" customWidth="1"/>
    <col min="17" max="17" width="9.42578125" style="10" customWidth="1"/>
    <col min="18" max="18" width="1.42578125" style="10" customWidth="1"/>
    <col min="19" max="19" width="8.28515625" style="10" customWidth="1"/>
    <col min="20" max="20" width="2" style="10" customWidth="1"/>
    <col min="21" max="21" width="7.85546875" style="10" customWidth="1"/>
    <col min="22" max="22" width="1.5703125" style="10" customWidth="1"/>
    <col min="23" max="23" width="7.85546875" style="10" customWidth="1"/>
    <col min="24" max="24" width="1.85546875" style="10" customWidth="1"/>
    <col min="25" max="25" width="7.85546875" style="10" customWidth="1"/>
    <col min="26" max="26" width="0.85546875" style="10" customWidth="1"/>
    <col min="27" max="16384" width="9.140625" style="10"/>
  </cols>
  <sheetData>
    <row r="1" spans="1:26">
      <c r="A1" s="246" t="s">
        <v>115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3" spans="1:26">
      <c r="A3" s="247" t="s">
        <v>203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5" spans="1:2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customHeight="1" thickTop="1">
      <c r="G6" s="245" t="s">
        <v>110</v>
      </c>
      <c r="H6" s="245"/>
      <c r="I6" s="245"/>
      <c r="J6" s="245"/>
      <c r="K6" s="245"/>
      <c r="L6" s="84"/>
    </row>
    <row r="7" spans="1:26">
      <c r="A7" s="3" t="s">
        <v>112</v>
      </c>
      <c r="C7" s="49"/>
      <c r="D7" s="49"/>
      <c r="E7" s="246" t="s">
        <v>26</v>
      </c>
      <c r="F7" s="246"/>
      <c r="G7" s="49"/>
      <c r="H7" s="49"/>
      <c r="I7" s="249" t="s">
        <v>30</v>
      </c>
      <c r="J7" s="249"/>
      <c r="K7" s="246" t="s">
        <v>32</v>
      </c>
      <c r="L7" s="246"/>
      <c r="M7" s="49"/>
      <c r="N7" s="49"/>
      <c r="O7" s="246" t="s">
        <v>36</v>
      </c>
      <c r="P7" s="246"/>
      <c r="Q7" s="49"/>
      <c r="R7" s="49"/>
      <c r="S7" s="246" t="s">
        <v>36</v>
      </c>
      <c r="T7" s="246"/>
      <c r="U7" s="49"/>
      <c r="V7" s="49"/>
      <c r="W7" s="246" t="s">
        <v>45</v>
      </c>
      <c r="X7" s="246"/>
      <c r="Y7" s="49"/>
    </row>
    <row r="8" spans="1:26">
      <c r="A8" t="s">
        <v>35</v>
      </c>
      <c r="B8" s="49" t="s">
        <v>77</v>
      </c>
      <c r="C8" s="246" t="s">
        <v>24</v>
      </c>
      <c r="D8" s="246"/>
      <c r="E8" s="246" t="s">
        <v>24</v>
      </c>
      <c r="F8" s="246"/>
      <c r="G8" s="246" t="s">
        <v>29</v>
      </c>
      <c r="H8" s="246"/>
      <c r="I8" s="246" t="s">
        <v>27</v>
      </c>
      <c r="J8" s="246"/>
      <c r="K8" s="246" t="s">
        <v>27</v>
      </c>
      <c r="L8" s="246"/>
      <c r="M8" s="246" t="s">
        <v>34</v>
      </c>
      <c r="N8" s="246"/>
      <c r="O8" s="246" t="s">
        <v>38</v>
      </c>
      <c r="P8" s="246"/>
      <c r="Q8" s="246" t="s">
        <v>40</v>
      </c>
      <c r="R8" s="246"/>
      <c r="S8" s="246" t="s">
        <v>41</v>
      </c>
      <c r="T8" s="246"/>
      <c r="U8" s="246" t="s">
        <v>111</v>
      </c>
      <c r="V8" s="246"/>
      <c r="W8" s="246" t="s">
        <v>46</v>
      </c>
      <c r="X8" s="246"/>
      <c r="Y8" s="246" t="s">
        <v>47</v>
      </c>
      <c r="Z8" s="246"/>
    </row>
    <row r="9" spans="1:26">
      <c r="A9" s="8" t="s">
        <v>113</v>
      </c>
      <c r="B9" s="48" t="s">
        <v>114</v>
      </c>
      <c r="C9" s="245" t="s">
        <v>25</v>
      </c>
      <c r="D9" s="245"/>
      <c r="E9" s="245" t="s">
        <v>25</v>
      </c>
      <c r="F9" s="245"/>
      <c r="G9" s="245" t="s">
        <v>28</v>
      </c>
      <c r="H9" s="245"/>
      <c r="I9" s="245" t="s">
        <v>31</v>
      </c>
      <c r="J9" s="245"/>
      <c r="K9" s="245" t="s">
        <v>33</v>
      </c>
      <c r="L9" s="245"/>
      <c r="M9" s="245" t="s">
        <v>35</v>
      </c>
      <c r="N9" s="245"/>
      <c r="O9" s="245" t="s">
        <v>39</v>
      </c>
      <c r="P9" s="245"/>
      <c r="Q9" s="245" t="s">
        <v>39</v>
      </c>
      <c r="R9" s="245"/>
      <c r="S9" s="245" t="s">
        <v>42</v>
      </c>
      <c r="T9" s="245"/>
      <c r="U9" s="245" t="s">
        <v>44</v>
      </c>
      <c r="V9" s="245"/>
      <c r="W9" s="245" t="s">
        <v>44</v>
      </c>
      <c r="X9" s="245"/>
      <c r="Y9" s="245" t="s">
        <v>48</v>
      </c>
      <c r="Z9" s="245"/>
    </row>
    <row r="10" spans="1:26" s="50" customFormat="1">
      <c r="A10" s="74" t="s">
        <v>76</v>
      </c>
      <c r="B10" s="50">
        <f>SUM(C10:Y10)</f>
        <v>717.3065882180681</v>
      </c>
      <c r="C10" s="10">
        <f>Tbl5a!C10/'Tbl11'!C9</f>
        <v>23.97161155872567</v>
      </c>
      <c r="E10" s="10">
        <f>Tbl5a!D10/'Tbl11'!C9</f>
        <v>33.880257053595543</v>
      </c>
      <c r="G10" s="10">
        <f>Tbl5a!E10/'Tbl11'!C9</f>
        <v>184.32124454918809</v>
      </c>
      <c r="I10" s="10">
        <f>Tbl5a!F10/'Tbl11'!C9</f>
        <v>27.948305133482219</v>
      </c>
      <c r="K10" s="10">
        <f>Tbl5a!G10/'Tbl11'!C9</f>
        <v>57.237013358891431</v>
      </c>
      <c r="M10" s="10">
        <f>Tbl5a!H10/'Tbl11'!C9</f>
        <v>214.67328506939566</v>
      </c>
      <c r="O10" s="10">
        <f>Tbl5a!I10/'Tbl11'!C9</f>
        <v>3.9528819580338088</v>
      </c>
      <c r="Q10" s="10">
        <f>Tbl5a!J10/'Tbl11'!C9</f>
        <v>1.8453956612513909</v>
      </c>
      <c r="S10" s="10">
        <f>Tbl5a!K10/'Tbl11'!C9</f>
        <v>11.525610118154855</v>
      </c>
      <c r="U10" s="10">
        <f>Tbl5a!L10/'Tbl11'!C9</f>
        <v>4.9699538049988847</v>
      </c>
      <c r="W10" s="10">
        <f>Tbl5a!M10/'Tbl11'!C9</f>
        <v>1.0183416406570026E-4</v>
      </c>
      <c r="Y10" s="10">
        <f>Tbl5a!N10/'Tbl11'!C9</f>
        <v>152.98092811818654</v>
      </c>
    </row>
    <row r="11" spans="1:26">
      <c r="A11" s="3"/>
    </row>
    <row r="12" spans="1:26">
      <c r="A12" s="3" t="s">
        <v>52</v>
      </c>
      <c r="B12" s="10">
        <f>SUM(C12:Y12)</f>
        <v>1076.5145927614903</v>
      </c>
      <c r="C12" s="10">
        <f>Tbl5a!C12/'Tbl11'!C11</f>
        <v>2.6590874894385355</v>
      </c>
      <c r="E12" s="10">
        <f>Tbl5a!D12/'Tbl11'!C11</f>
        <v>33.883958147663748</v>
      </c>
      <c r="G12" s="10">
        <f>Tbl5a!E12/'Tbl11'!C11</f>
        <v>307.79120707415598</v>
      </c>
      <c r="I12" s="10">
        <f>Tbl5a!F12/'Tbl11'!C11</f>
        <v>17.481551869813305</v>
      </c>
      <c r="K12" s="10">
        <f>Tbl5a!G12/'Tbl11'!C11</f>
        <v>35.661849095475645</v>
      </c>
      <c r="M12" s="10">
        <f>Tbl5a!H12/'Tbl11'!C11</f>
        <v>378.14716142547945</v>
      </c>
      <c r="O12" s="10">
        <f>Tbl5a!I12/'Tbl11'!C11</f>
        <v>0</v>
      </c>
      <c r="Q12" s="10">
        <f>Tbl5a!J12/'Tbl11'!C11</f>
        <v>5.8857301589138764</v>
      </c>
      <c r="S12" s="10">
        <f>Tbl5a!K12/'Tbl11'!C11</f>
        <v>8.2734013125151922</v>
      </c>
      <c r="U12" s="10">
        <f>Tbl5a!L12/'Tbl11'!C11</f>
        <v>0</v>
      </c>
      <c r="W12" s="10">
        <f>Tbl5a!M12/'Tbl11'!C11</f>
        <v>0</v>
      </c>
      <c r="Y12" s="10">
        <f>Tbl5a!N12/'Tbl11'!C11</f>
        <v>286.7306461880346</v>
      </c>
    </row>
    <row r="13" spans="1:26">
      <c r="A13" s="3" t="s">
        <v>53</v>
      </c>
      <c r="B13" s="10">
        <f t="shared" ref="B13:B39" si="0">SUM(C13:Y13)</f>
        <v>531.91904801497583</v>
      </c>
      <c r="C13" s="10">
        <f>Tbl5a!C13/'Tbl11'!C12</f>
        <v>16.711438458861842</v>
      </c>
      <c r="E13" s="10">
        <f>Tbl5a!D13/'Tbl11'!C12</f>
        <v>4.1379466970889505</v>
      </c>
      <c r="G13" s="10">
        <f>Tbl5a!E13/'Tbl11'!C12</f>
        <v>125.48536798859914</v>
      </c>
      <c r="I13" s="10">
        <f>Tbl5a!F13/'Tbl11'!C12</f>
        <v>26.515975568267123</v>
      </c>
      <c r="K13" s="10">
        <f>Tbl5a!G13/'Tbl11'!C12</f>
        <v>23.939989424131131</v>
      </c>
      <c r="M13" s="10">
        <f>Tbl5a!H13/'Tbl11'!C12</f>
        <v>213.92123366953069</v>
      </c>
      <c r="O13" s="10">
        <f>Tbl5a!I13/'Tbl11'!C12</f>
        <v>2.1233997178343746</v>
      </c>
      <c r="Q13" s="10">
        <f>Tbl5a!J13/'Tbl11'!C12</f>
        <v>0</v>
      </c>
      <c r="S13" s="10">
        <f>Tbl5a!K13/'Tbl11'!C12</f>
        <v>2.2477682810989013</v>
      </c>
      <c r="U13" s="10">
        <f>Tbl5a!L13/'Tbl11'!C12</f>
        <v>0.11266085695304114</v>
      </c>
      <c r="W13" s="10">
        <f>Tbl5a!M13/'Tbl11'!C12</f>
        <v>0</v>
      </c>
      <c r="Y13" s="10">
        <f>Tbl5a!N13/'Tbl11'!C12</f>
        <v>116.72326735261063</v>
      </c>
    </row>
    <row r="14" spans="1:26">
      <c r="A14" s="3" t="s">
        <v>75</v>
      </c>
      <c r="B14" s="10">
        <f t="shared" si="0"/>
        <v>1726.2208407958717</v>
      </c>
      <c r="C14" s="10">
        <f>Tbl5a!C14/'Tbl11'!C13</f>
        <v>75.942095566635459</v>
      </c>
      <c r="E14" s="10">
        <f>Tbl5a!D14/'Tbl11'!C13</f>
        <v>194.70474925569803</v>
      </c>
      <c r="G14" s="10">
        <f>Tbl5a!E14/'Tbl11'!C13</f>
        <v>464.30172397455203</v>
      </c>
      <c r="I14" s="10">
        <f>Tbl5a!F14/'Tbl11'!C13</f>
        <v>93.307277328162698</v>
      </c>
      <c r="K14" s="10">
        <f>Tbl5a!G14/'Tbl11'!C13</f>
        <v>214.66396683186687</v>
      </c>
      <c r="M14" s="10">
        <f>Tbl5a!H14/'Tbl11'!C13</f>
        <v>317.35954446436506</v>
      </c>
      <c r="O14" s="10">
        <f>Tbl5a!I14/'Tbl11'!C13</f>
        <v>11.475666611117219</v>
      </c>
      <c r="Q14" s="10">
        <f>Tbl5a!J14/'Tbl11'!C13</f>
        <v>1.1535733988921797</v>
      </c>
      <c r="S14" s="10">
        <f>Tbl5a!K14/'Tbl11'!C13</f>
        <v>48.953287827839581</v>
      </c>
      <c r="U14" s="10">
        <f>Tbl5a!L14/'Tbl11'!C13</f>
        <v>7.1228922571904816</v>
      </c>
      <c r="W14" s="10">
        <f>Tbl5a!M14/'Tbl11'!C13</f>
        <v>0</v>
      </c>
      <c r="Y14" s="10">
        <f>Tbl5a!N14/'Tbl11'!C13</f>
        <v>297.23606327955218</v>
      </c>
    </row>
    <row r="15" spans="1:26">
      <c r="A15" s="3" t="s">
        <v>54</v>
      </c>
      <c r="B15" s="10">
        <f t="shared" si="0"/>
        <v>613.8332555503589</v>
      </c>
      <c r="C15" s="10">
        <f>Tbl5a!C15/'Tbl11'!C14</f>
        <v>51.983038327894441</v>
      </c>
      <c r="E15" s="10">
        <f>Tbl5a!D15/'Tbl11'!C14</f>
        <v>2.9405065136214503</v>
      </c>
      <c r="G15" s="10">
        <f>Tbl5a!E15/'Tbl11'!C14</f>
        <v>125.41263509018705</v>
      </c>
      <c r="I15" s="10">
        <f>Tbl5a!F15/'Tbl11'!C14</f>
        <v>24.902753940137625</v>
      </c>
      <c r="K15" s="10">
        <f>Tbl5a!G15/'Tbl11'!C14</f>
        <v>24.932415434732153</v>
      </c>
      <c r="M15" s="10">
        <f>Tbl5a!H15/'Tbl11'!C14</f>
        <v>210.85106914711179</v>
      </c>
      <c r="O15" s="10">
        <f>Tbl5a!I15/'Tbl11'!C14</f>
        <v>6.3470613047327671</v>
      </c>
      <c r="Q15" s="10">
        <f>Tbl5a!J15/'Tbl11'!C14</f>
        <v>3.4144904418520752</v>
      </c>
      <c r="S15" s="10">
        <f>Tbl5a!K15/'Tbl11'!C14</f>
        <v>8.0398177506489308</v>
      </c>
      <c r="U15" s="10">
        <f>Tbl5a!L15/'Tbl11'!C14</f>
        <v>1.4433942538546054</v>
      </c>
      <c r="W15" s="10">
        <f>Tbl5a!M15/'Tbl11'!C14</f>
        <v>0</v>
      </c>
      <c r="Y15" s="10">
        <f>Tbl5a!N15/'Tbl11'!C14</f>
        <v>153.56607334558603</v>
      </c>
    </row>
    <row r="16" spans="1:26">
      <c r="A16" s="3" t="s">
        <v>55</v>
      </c>
      <c r="B16" s="10">
        <f t="shared" si="0"/>
        <v>442.08089672238998</v>
      </c>
      <c r="C16" s="10">
        <f>Tbl5a!C16/'Tbl11'!C15</f>
        <v>7.4279596506952457</v>
      </c>
      <c r="E16" s="10">
        <f>Tbl5a!D16/'Tbl11'!C15</f>
        <v>22.954046116363422</v>
      </c>
      <c r="G16" s="10">
        <f>Tbl5a!E16/'Tbl11'!C15</f>
        <v>97.211642507817928</v>
      </c>
      <c r="I16" s="10">
        <f>Tbl5a!F16/'Tbl11'!C15</f>
        <v>16.752388791577033</v>
      </c>
      <c r="K16" s="10">
        <f>Tbl5a!G16/'Tbl11'!C15</f>
        <v>16.488149758539915</v>
      </c>
      <c r="M16" s="10">
        <f>Tbl5a!H16/'Tbl11'!C15</f>
        <v>169.21430025357847</v>
      </c>
      <c r="O16" s="10">
        <f>Tbl5a!I16/'Tbl11'!C15</f>
        <v>0</v>
      </c>
      <c r="Q16" s="10">
        <f>Tbl5a!J16/'Tbl11'!C15</f>
        <v>9.7340359016410147</v>
      </c>
      <c r="S16" s="10">
        <f>Tbl5a!K16/'Tbl11'!C15</f>
        <v>3.4825896799278646</v>
      </c>
      <c r="U16" s="10">
        <f>Tbl5a!L16/'Tbl11'!C15</f>
        <v>0</v>
      </c>
      <c r="W16" s="10">
        <f>Tbl5a!M16/'Tbl11'!C15</f>
        <v>0</v>
      </c>
      <c r="Y16" s="10">
        <f>Tbl5a!N16/'Tbl11'!C15</f>
        <v>98.815784062249151</v>
      </c>
    </row>
    <row r="17" spans="1:25">
      <c r="A17" s="3"/>
    </row>
    <row r="18" spans="1:25">
      <c r="A18" s="3" t="s">
        <v>56</v>
      </c>
      <c r="B18" s="10">
        <f t="shared" si="0"/>
        <v>930.13316891106183</v>
      </c>
      <c r="C18" s="10">
        <f>Tbl5a!C18/'Tbl11'!C17</f>
        <v>20.519134251097189</v>
      </c>
      <c r="E18" s="10">
        <f>Tbl5a!D18/'Tbl11'!C17</f>
        <v>22.342876702051843</v>
      </c>
      <c r="G18" s="10">
        <f>Tbl5a!E18/'Tbl11'!C17</f>
        <v>250.80748715255632</v>
      </c>
      <c r="I18" s="10">
        <f>Tbl5a!F18/'Tbl11'!C17</f>
        <v>21.371294872275779</v>
      </c>
      <c r="K18" s="10">
        <f>Tbl5a!G18/'Tbl11'!C17</f>
        <v>96.407083911624568</v>
      </c>
      <c r="M18" s="10">
        <f>Tbl5a!H18/'Tbl11'!C17</f>
        <v>236.14800255073331</v>
      </c>
      <c r="O18" s="10">
        <f>Tbl5a!I18/'Tbl11'!C17</f>
        <v>21.12776548257624</v>
      </c>
      <c r="Q18" s="10">
        <f>Tbl5a!J18/'Tbl11'!C17</f>
        <v>0</v>
      </c>
      <c r="S18" s="10">
        <f>Tbl5a!K18/'Tbl11'!C17</f>
        <v>14.286141640721707</v>
      </c>
      <c r="U18" s="10">
        <f>Tbl5a!L18/'Tbl11'!C17</f>
        <v>113.56905547845005</v>
      </c>
      <c r="W18" s="10">
        <f>Tbl5a!M18/'Tbl11'!C17</f>
        <v>0</v>
      </c>
      <c r="Y18" s="10">
        <f>Tbl5a!N18/'Tbl11'!C17</f>
        <v>133.55432686897484</v>
      </c>
    </row>
    <row r="19" spans="1:25">
      <c r="A19" s="3" t="s">
        <v>57</v>
      </c>
      <c r="B19" s="10">
        <f t="shared" si="0"/>
        <v>627.13181199003554</v>
      </c>
      <c r="C19" s="10">
        <f>Tbl5a!C19/'Tbl11'!C18</f>
        <v>9.4897882862109064</v>
      </c>
      <c r="E19" s="10">
        <f>Tbl5a!D19/'Tbl11'!C18</f>
        <v>6.8070088755495242</v>
      </c>
      <c r="G19" s="10">
        <f>Tbl5a!E19/'Tbl11'!C18</f>
        <v>66.477556365751425</v>
      </c>
      <c r="I19" s="10">
        <f>Tbl5a!F19/'Tbl11'!C18</f>
        <v>12.602263719883364</v>
      </c>
      <c r="K19" s="10">
        <f>Tbl5a!G19/'Tbl11'!C18</f>
        <v>6.9789995934439553</v>
      </c>
      <c r="M19" s="10">
        <f>Tbl5a!H19/'Tbl11'!C18</f>
        <v>234.92486926732408</v>
      </c>
      <c r="O19" s="10">
        <f>Tbl5a!I19/'Tbl11'!C18</f>
        <v>0</v>
      </c>
      <c r="Q19" s="10">
        <f>Tbl5a!J19/'Tbl11'!C18</f>
        <v>0.18221229621690188</v>
      </c>
      <c r="S19" s="10">
        <f>Tbl5a!K19/'Tbl11'!C18</f>
        <v>0.71721296331081064</v>
      </c>
      <c r="U19" s="10">
        <f>Tbl5a!L19/'Tbl11'!C18</f>
        <v>6.7738488051188286</v>
      </c>
      <c r="W19" s="10">
        <f>Tbl5a!M19/'Tbl11'!C18</f>
        <v>0</v>
      </c>
      <c r="Y19" s="10">
        <f>Tbl5a!N19/'Tbl11'!C18</f>
        <v>282.17805181722576</v>
      </c>
    </row>
    <row r="20" spans="1:25">
      <c r="A20" s="3" t="s">
        <v>58</v>
      </c>
      <c r="B20" s="10">
        <f t="shared" si="0"/>
        <v>657.97072316655954</v>
      </c>
      <c r="C20" s="10">
        <f>Tbl5a!C20/'Tbl11'!C19</f>
        <v>18.216517364407316</v>
      </c>
      <c r="E20" s="10">
        <f>Tbl5a!D20/'Tbl11'!C19</f>
        <v>12.468689244783876</v>
      </c>
      <c r="G20" s="10">
        <f>Tbl5a!E20/'Tbl11'!C19</f>
        <v>135.06769010972286</v>
      </c>
      <c r="I20" s="10">
        <f>Tbl5a!F20/'Tbl11'!C19</f>
        <v>27.211597730279347</v>
      </c>
      <c r="K20" s="10">
        <f>Tbl5a!G20/'Tbl11'!C19</f>
        <v>20.528646771904668</v>
      </c>
      <c r="M20" s="10">
        <f>Tbl5a!H20/'Tbl11'!C19</f>
        <v>273.21293373115321</v>
      </c>
      <c r="O20" s="10">
        <f>Tbl5a!I20/'Tbl11'!C19</f>
        <v>0</v>
      </c>
      <c r="Q20" s="10">
        <f>Tbl5a!J20/'Tbl11'!C19</f>
        <v>0.45259228300335591</v>
      </c>
      <c r="S20" s="10">
        <f>Tbl5a!K20/'Tbl11'!C19</f>
        <v>5.5972982901746606</v>
      </c>
      <c r="U20" s="10">
        <f>Tbl5a!L20/'Tbl11'!C19</f>
        <v>0.12736850769287925</v>
      </c>
      <c r="W20" s="10">
        <f>Tbl5a!M20/'Tbl11'!C19</f>
        <v>0</v>
      </c>
      <c r="Y20" s="10">
        <f>Tbl5a!N20/'Tbl11'!C19</f>
        <v>165.08738913343737</v>
      </c>
    </row>
    <row r="21" spans="1:25">
      <c r="A21" s="3" t="s">
        <v>59</v>
      </c>
      <c r="B21" s="10">
        <f t="shared" si="0"/>
        <v>649.94079732928105</v>
      </c>
      <c r="C21" s="10">
        <f>Tbl5a!C21/'Tbl11'!C20</f>
        <v>12.079702804235918</v>
      </c>
      <c r="E21" s="10">
        <f>Tbl5a!D21/'Tbl11'!C20</f>
        <v>49.659488384725584</v>
      </c>
      <c r="G21" s="10">
        <f>Tbl5a!E21/'Tbl11'!C20</f>
        <v>249.48665523325164</v>
      </c>
      <c r="I21" s="10">
        <f>Tbl5a!F21/'Tbl11'!C20</f>
        <v>11.528954425213511</v>
      </c>
      <c r="K21" s="10">
        <f>Tbl5a!G21/'Tbl11'!C20</f>
        <v>10.205741203402416</v>
      </c>
      <c r="M21" s="10">
        <f>Tbl5a!H21/'Tbl11'!C20</f>
        <v>184.44596338788691</v>
      </c>
      <c r="O21" s="10">
        <f>Tbl5a!I21/'Tbl11'!C20</f>
        <v>0.37900833306201515</v>
      </c>
      <c r="Q21" s="10">
        <f>Tbl5a!J21/'Tbl11'!C20</f>
        <v>0</v>
      </c>
      <c r="S21" s="10">
        <f>Tbl5a!K21/'Tbl11'!C20</f>
        <v>10.920457304499111</v>
      </c>
      <c r="U21" s="10">
        <f>Tbl5a!L21/'Tbl11'!C20</f>
        <v>6.4124742027845443</v>
      </c>
      <c r="W21" s="10">
        <f>Tbl5a!M21/'Tbl11'!C20</f>
        <v>0</v>
      </c>
      <c r="Y21" s="10">
        <f>Tbl5a!N21/'Tbl11'!C20</f>
        <v>114.82235205021952</v>
      </c>
    </row>
    <row r="22" spans="1:25">
      <c r="A22" s="3" t="s">
        <v>60</v>
      </c>
      <c r="B22" s="10">
        <f t="shared" si="0"/>
        <v>885.79215660104546</v>
      </c>
      <c r="C22" s="10">
        <f>Tbl5a!C22/'Tbl11'!C21</f>
        <v>16.165296407518628</v>
      </c>
      <c r="E22" s="10">
        <f>Tbl5a!D22/'Tbl11'!C21</f>
        <v>42.02101212323435</v>
      </c>
      <c r="G22" s="10">
        <f>Tbl5a!E22/'Tbl11'!C21</f>
        <v>249.30482260037817</v>
      </c>
      <c r="I22" s="10">
        <f>Tbl5a!F22/'Tbl11'!C21</f>
        <v>84.851257924591266</v>
      </c>
      <c r="K22" s="10">
        <f>Tbl5a!G22/'Tbl11'!C21</f>
        <v>122.13691691691692</v>
      </c>
      <c r="M22" s="10">
        <f>Tbl5a!H22/'Tbl11'!C21</f>
        <v>198.64101212323433</v>
      </c>
      <c r="O22" s="10">
        <f>Tbl5a!I22/'Tbl11'!C21</f>
        <v>0</v>
      </c>
      <c r="Q22" s="10">
        <f>Tbl5a!J22/'Tbl11'!C21</f>
        <v>0</v>
      </c>
      <c r="S22" s="10">
        <f>Tbl5a!K22/'Tbl11'!C21</f>
        <v>27.294974974974973</v>
      </c>
      <c r="U22" s="10">
        <f>Tbl5a!L22/'Tbl11'!C21</f>
        <v>1.7220531642753865</v>
      </c>
      <c r="W22" s="10">
        <f>Tbl5a!M22/'Tbl11'!C21</f>
        <v>0</v>
      </c>
      <c r="Y22" s="10">
        <f>Tbl5a!N22/'Tbl11'!C21</f>
        <v>143.65481036592146</v>
      </c>
    </row>
    <row r="23" spans="1:25">
      <c r="A23" s="3"/>
    </row>
    <row r="24" spans="1:25">
      <c r="A24" s="3" t="s">
        <v>61</v>
      </c>
      <c r="B24" s="10">
        <f t="shared" si="0"/>
        <v>371.92729850952639</v>
      </c>
      <c r="C24" s="10">
        <f>Tbl5a!C24/'Tbl11'!C23</f>
        <v>2.2169840715691111</v>
      </c>
      <c r="E24" s="10">
        <f>Tbl5a!D24/'Tbl11'!C23</f>
        <v>6.4391687292197668</v>
      </c>
      <c r="G24" s="10">
        <f>Tbl5a!E24/'Tbl11'!C23</f>
        <v>85.824306599317296</v>
      </c>
      <c r="I24" s="10">
        <f>Tbl5a!F24/'Tbl11'!C23</f>
        <v>11.199196753579889</v>
      </c>
      <c r="K24" s="10">
        <f>Tbl5a!G24/'Tbl11'!C23</f>
        <v>7.8637400394792705</v>
      </c>
      <c r="M24" s="10">
        <f>Tbl5a!H24/'Tbl11'!C23</f>
        <v>168.48053874420455</v>
      </c>
      <c r="O24" s="10">
        <f>Tbl5a!I24/'Tbl11'!C23</f>
        <v>0.75865718503210211</v>
      </c>
      <c r="Q24" s="10">
        <f>Tbl5a!J24/'Tbl11'!C23</f>
        <v>0</v>
      </c>
      <c r="S24" s="10">
        <f>Tbl5a!K24/'Tbl11'!C23</f>
        <v>1.4769691853773499</v>
      </c>
      <c r="U24" s="10">
        <f>Tbl5a!L25/'Tbl11'!C23</f>
        <v>3.4262488327680411E-2</v>
      </c>
      <c r="W24" s="10">
        <f>Tbl5a!M24/'Tbl11'!C23</f>
        <v>0</v>
      </c>
      <c r="Y24" s="10">
        <f>Tbl5a!N24/'Tbl11'!C23</f>
        <v>87.633474713419417</v>
      </c>
    </row>
    <row r="25" spans="1:25">
      <c r="A25" s="3" t="s">
        <v>62</v>
      </c>
      <c r="B25" s="10">
        <f t="shared" si="0"/>
        <v>878.5937339510258</v>
      </c>
      <c r="C25" s="10">
        <f>Tbl5a!C25/'Tbl11'!C24</f>
        <v>14.373678358702845</v>
      </c>
      <c r="E25" s="10">
        <f>Tbl5a!D25/'Tbl11'!C24</f>
        <v>12.519330244870945</v>
      </c>
      <c r="G25" s="10">
        <f>Tbl5a!E25/'Tbl11'!C24</f>
        <v>325.39360688285905</v>
      </c>
      <c r="I25" s="10">
        <f>Tbl5a!F25/'Tbl11'!C24</f>
        <v>12.31956055592323</v>
      </c>
      <c r="K25" s="10">
        <f>Tbl5a!G25/'Tbl11'!C24</f>
        <v>13.423817339510254</v>
      </c>
      <c r="M25" s="10">
        <f>Tbl5a!H25/'Tbl11'!C24</f>
        <v>236.70349172733285</v>
      </c>
      <c r="O25" s="10">
        <f>Tbl5a!I25/'Tbl11'!C24</f>
        <v>11.377898080741231</v>
      </c>
      <c r="Q25" s="10">
        <f>Tbl5a!J25/'Tbl11'!C24</f>
        <v>34.511078755790869</v>
      </c>
      <c r="S25" s="10">
        <f>Tbl5a!K25/'Tbl11'!C24</f>
        <v>0</v>
      </c>
      <c r="U25" s="10">
        <f>Tbl5a!L26/'Tbl11'!C24</f>
        <v>0</v>
      </c>
      <c r="W25" s="10">
        <f>Tbl5a!M25/'Tbl11'!C24</f>
        <v>0</v>
      </c>
      <c r="Y25" s="10">
        <f>Tbl5a!N25/'Tbl11'!C24</f>
        <v>217.97127200529454</v>
      </c>
    </row>
    <row r="26" spans="1:25">
      <c r="A26" s="3" t="s">
        <v>63</v>
      </c>
      <c r="B26" s="10">
        <f t="shared" si="0"/>
        <v>511.07635945731397</v>
      </c>
      <c r="C26" s="10">
        <f>Tbl5a!C26/'Tbl11'!C25</f>
        <v>12.857894300674742</v>
      </c>
      <c r="E26" s="10">
        <f>Tbl5a!D26/'Tbl11'!C25</f>
        <v>15.151270169806592</v>
      </c>
      <c r="G26" s="10">
        <f>Tbl5a!E26/'Tbl11'!C25</f>
        <v>85.452059636130812</v>
      </c>
      <c r="I26" s="10">
        <f>Tbl5a!F26/'Tbl11'!C25</f>
        <v>20.491291444601746</v>
      </c>
      <c r="K26" s="10">
        <f>Tbl5a!G26/'Tbl11'!C25</f>
        <v>39.205314861678765</v>
      </c>
      <c r="M26" s="10">
        <f>Tbl5a!H26/'Tbl11'!C25</f>
        <v>225.07910179728472</v>
      </c>
      <c r="O26" s="10">
        <f>Tbl5a!I26/'Tbl11'!C25</f>
        <v>0</v>
      </c>
      <c r="Q26" s="10">
        <f>Tbl5a!J26/'Tbl11'!C25</f>
        <v>0</v>
      </c>
      <c r="S26" s="10">
        <f>Tbl5a!K26/'Tbl11'!C25</f>
        <v>0.62284019824277226</v>
      </c>
      <c r="U26" s="10">
        <f>Tbl5a!L26/'Tbl11'!C25</f>
        <v>0</v>
      </c>
      <c r="W26" s="10">
        <f>Tbl5a!M26/'Tbl11'!C25</f>
        <v>0</v>
      </c>
      <c r="Y26" s="10">
        <f>Tbl5a!N26/'Tbl11'!C25</f>
        <v>112.21658704889373</v>
      </c>
    </row>
    <row r="27" spans="1:25">
      <c r="A27" s="3" t="s">
        <v>64</v>
      </c>
      <c r="B27" s="10">
        <f t="shared" si="0"/>
        <v>324.26903168905898</v>
      </c>
      <c r="C27" s="10">
        <f>Tbl5a!C27/'Tbl11'!C26</f>
        <v>4.9616487271026788</v>
      </c>
      <c r="E27" s="10">
        <f>Tbl5a!D27/'Tbl11'!C26</f>
        <v>13.54387801339467</v>
      </c>
      <c r="G27" s="10">
        <f>Tbl5a!E27/'Tbl11'!C26</f>
        <v>63.674437036819377</v>
      </c>
      <c r="I27" s="10">
        <f>Tbl5a!F27/'Tbl11'!C26</f>
        <v>3.1880599165993102</v>
      </c>
      <c r="K27" s="10">
        <f>Tbl5a!G27/'Tbl11'!C26</f>
        <v>16.120611404135612</v>
      </c>
      <c r="M27" s="10">
        <f>Tbl5a!H27/'Tbl11'!C26</f>
        <v>161.22979659545592</v>
      </c>
      <c r="O27" s="10">
        <f>Tbl5a!I27/'Tbl11'!C26</f>
        <v>0.4042809844430425</v>
      </c>
      <c r="Q27" s="10">
        <f>Tbl5a!J27/'Tbl11'!C26</f>
        <v>0</v>
      </c>
      <c r="S27" s="10">
        <f>Tbl5a!K27/'Tbl11'!C26</f>
        <v>0.44636670920398774</v>
      </c>
      <c r="U27" s="10">
        <f>Tbl5a!L27/'Tbl11'!C26</f>
        <v>0</v>
      </c>
      <c r="W27" s="10">
        <f>Tbl5a!M27/'Tbl11'!C26</f>
        <v>0</v>
      </c>
      <c r="Y27" s="10">
        <f>Tbl5a!N27/'Tbl11'!C26</f>
        <v>60.699952301904389</v>
      </c>
    </row>
    <row r="28" spans="1:25">
      <c r="A28" s="3" t="s">
        <v>65</v>
      </c>
      <c r="B28" s="10">
        <f t="shared" si="0"/>
        <v>1094.7169348951543</v>
      </c>
      <c r="C28" s="10">
        <f>Tbl5a!C28/'Tbl11'!C27</f>
        <v>24.770708251167168</v>
      </c>
      <c r="E28" s="10">
        <f>Tbl5a!D28/'Tbl11'!C27</f>
        <v>34.028295637506879</v>
      </c>
      <c r="G28" s="10">
        <f>Tbl5a!E28/'Tbl11'!C27</f>
        <v>522.87066021406827</v>
      </c>
      <c r="I28" s="10">
        <f>Tbl5a!F28/'Tbl11'!C27</f>
        <v>53.565815961666964</v>
      </c>
      <c r="K28" s="10">
        <f>Tbl5a!G28/'Tbl11'!C27</f>
        <v>8.9009531339778558</v>
      </c>
      <c r="M28" s="10">
        <f>Tbl5a!H28/'Tbl11'!C27</f>
        <v>267.79359695620997</v>
      </c>
      <c r="O28" s="10">
        <f>Tbl5a!I28/'Tbl11'!C27</f>
        <v>0</v>
      </c>
      <c r="Q28" s="10">
        <f>Tbl5a!J28/'Tbl11'!C27</f>
        <v>0</v>
      </c>
      <c r="S28" s="10">
        <f>Tbl5a!K28/'Tbl11'!C27</f>
        <v>43.540439249188289</v>
      </c>
      <c r="U28" s="10">
        <f>Tbl5a!L28/'Tbl11'!C27</f>
        <v>0</v>
      </c>
      <c r="W28" s="10">
        <f>Tbl5a!M28/'Tbl11'!C27</f>
        <v>0</v>
      </c>
      <c r="Y28" s="10">
        <f>Tbl5a!N28/'Tbl11'!C27</f>
        <v>139.24646549136895</v>
      </c>
    </row>
    <row r="29" spans="1:25">
      <c r="A29" s="3"/>
    </row>
    <row r="30" spans="1:25">
      <c r="A30" s="130" t="s">
        <v>147</v>
      </c>
      <c r="B30" s="10">
        <f t="shared" si="0"/>
        <v>538.16786811426709</v>
      </c>
      <c r="C30" s="10">
        <f>Tbl5a!C30/'Tbl11'!C29</f>
        <v>1.6871586634308846</v>
      </c>
      <c r="E30" s="10">
        <f>Tbl5a!D30/'Tbl11'!C29</f>
        <v>15.22778845271066</v>
      </c>
      <c r="G30" s="10">
        <f>Tbl5a!E30/'Tbl11'!C29</f>
        <v>142.42181812351842</v>
      </c>
      <c r="I30" s="10">
        <f>Tbl5a!F30/'Tbl11'!C29</f>
        <v>6.6177583618134559</v>
      </c>
      <c r="K30" s="10">
        <f>Tbl5a!G30/'Tbl11'!C29</f>
        <v>10.720411304234414</v>
      </c>
      <c r="M30" s="10">
        <f>Tbl5a!H30/'Tbl11'!C29</f>
        <v>184.45817500638773</v>
      </c>
      <c r="O30" s="10">
        <f>Tbl5a!I30/'Tbl11'!C29</f>
        <v>2.8101344904470258</v>
      </c>
      <c r="Q30" s="10">
        <f>Tbl5a!J30/'Tbl11'!C29</f>
        <v>0</v>
      </c>
      <c r="S30" s="10">
        <f>Tbl5a!K30/'Tbl11'!C29</f>
        <v>2.0377305173724478</v>
      </c>
      <c r="U30" s="10">
        <f>Tbl5a!L30/'Tbl11'!C29</f>
        <v>14.606463507750991</v>
      </c>
      <c r="W30" s="10">
        <f>Tbl5a!M30/'Tbl11'!C29</f>
        <v>0</v>
      </c>
      <c r="Y30" s="10">
        <f>Tbl5a!N30/'Tbl11'!C29</f>
        <v>157.58042968660101</v>
      </c>
    </row>
    <row r="31" spans="1:25">
      <c r="A31" s="3" t="s">
        <v>67</v>
      </c>
      <c r="B31" s="10">
        <f t="shared" si="0"/>
        <v>803.53819329268924</v>
      </c>
      <c r="C31" s="10">
        <f>Tbl5a!C31/'Tbl11'!C30</f>
        <v>22.619492349186558</v>
      </c>
      <c r="E31" s="10">
        <f>Tbl5a!D31/'Tbl11'!C30</f>
        <v>25.760694542452541</v>
      </c>
      <c r="G31" s="10">
        <f>Tbl5a!E31/'Tbl11'!C30</f>
        <v>230.33810832045279</v>
      </c>
      <c r="I31" s="10">
        <f>Tbl5a!F31/'Tbl11'!C30</f>
        <v>30.601442539076427</v>
      </c>
      <c r="K31" s="10">
        <f>Tbl5a!G31/'Tbl11'!C30</f>
        <v>137.51012264233444</v>
      </c>
      <c r="M31" s="10">
        <f>Tbl5a!H31/'Tbl11'!C30</f>
        <v>203.81476753536282</v>
      </c>
      <c r="O31" s="10">
        <f>Tbl5a!I31/'Tbl11'!C30</f>
        <v>5.4459678941270564</v>
      </c>
      <c r="Q31" s="10">
        <f>Tbl5a!J31/'Tbl11'!C30</f>
        <v>5.4432798165154122</v>
      </c>
      <c r="S31" s="10">
        <f>Tbl5a!K31/'Tbl11'!C30</f>
        <v>20.157049521159216</v>
      </c>
      <c r="U31" s="10">
        <f>Tbl5a!L31/'Tbl11'!C30</f>
        <v>1.0588821275260131E-2</v>
      </c>
      <c r="W31" s="10">
        <f>Tbl5a!M31/'Tbl11'!C30</f>
        <v>0</v>
      </c>
      <c r="Y31" s="10">
        <f>Tbl5a!N31/'Tbl11'!C30</f>
        <v>121.83667931074676</v>
      </c>
    </row>
    <row r="32" spans="1:25">
      <c r="A32" s="3" t="s">
        <v>68</v>
      </c>
      <c r="B32" s="10">
        <f t="shared" si="0"/>
        <v>595.95421256655982</v>
      </c>
      <c r="C32" s="10">
        <f>Tbl5a!C32/'Tbl11'!C31</f>
        <v>20.263593586403907</v>
      </c>
      <c r="E32" s="10">
        <f>Tbl5a!D32/'Tbl11'!C31</f>
        <v>20.066060945580638</v>
      </c>
      <c r="G32" s="10">
        <f>Tbl5a!E32/'Tbl11'!C31</f>
        <v>148.27910858374159</v>
      </c>
      <c r="I32" s="10">
        <f>Tbl5a!F32/'Tbl11'!C31</f>
        <v>24.06995421794991</v>
      </c>
      <c r="K32" s="10">
        <f>Tbl5a!G32/'Tbl11'!C31</f>
        <v>22.789220516265633</v>
      </c>
      <c r="M32" s="10">
        <f>Tbl5a!H32/'Tbl11'!C31</f>
        <v>213.57351415108468</v>
      </c>
      <c r="O32" s="10">
        <f>Tbl5a!I32/'Tbl11'!C31</f>
        <v>0</v>
      </c>
      <c r="Q32" s="10">
        <f>Tbl5a!J32/'Tbl11'!C31</f>
        <v>0.65538009257251972</v>
      </c>
      <c r="S32" s="10">
        <f>Tbl5a!K32/'Tbl11'!C31</f>
        <v>11.546425465378851</v>
      </c>
      <c r="U32" s="10">
        <f>Tbl5a!L32/'Tbl11'!C31</f>
        <v>25.194349189327024</v>
      </c>
      <c r="W32" s="10">
        <f>Tbl5a!M32/'Tbl11'!C31</f>
        <v>0</v>
      </c>
      <c r="Y32" s="10">
        <f>Tbl5a!N32/'Tbl11'!C31</f>
        <v>109.51660581825512</v>
      </c>
    </row>
    <row r="33" spans="1:26">
      <c r="A33" s="3" t="s">
        <v>69</v>
      </c>
      <c r="B33" s="10">
        <f t="shared" si="0"/>
        <v>559.57052589060299</v>
      </c>
      <c r="C33" s="10">
        <f>Tbl5a!C33/'Tbl11'!C32</f>
        <v>72.496515378200201</v>
      </c>
      <c r="E33" s="10">
        <f>Tbl5a!D33/'Tbl11'!C32</f>
        <v>7.3989880748769394</v>
      </c>
      <c r="G33" s="10">
        <f>Tbl5a!E33/'Tbl11'!C32</f>
        <v>127.41108772100135</v>
      </c>
      <c r="I33" s="10">
        <f>Tbl5a!F33/'Tbl11'!C32</f>
        <v>27.462908612569962</v>
      </c>
      <c r="K33" s="10">
        <f>Tbl5a!G33/'Tbl11'!C32</f>
        <v>15.844653063875615</v>
      </c>
      <c r="M33" s="10">
        <f>Tbl5a!H33/'Tbl11'!C32</f>
        <v>202.87360690760602</v>
      </c>
      <c r="O33" s="10">
        <f>Tbl5a!I33/'Tbl11'!C32</f>
        <v>2.7297702299891169</v>
      </c>
      <c r="Q33" s="10">
        <f>Tbl5a!J33/'Tbl11'!C32</f>
        <v>1.0529763508976455</v>
      </c>
      <c r="S33" s="10">
        <f>Tbl5a!K33/'Tbl11'!C32</f>
        <v>5.0877356477114102</v>
      </c>
      <c r="U33" s="10">
        <f>Tbl5a!L33/'Tbl11'!C32</f>
        <v>0</v>
      </c>
      <c r="W33" s="10">
        <f>Tbl5a!M33/'Tbl11'!C32</f>
        <v>0</v>
      </c>
      <c r="Y33" s="10">
        <f>Tbl5a!N33/'Tbl11'!C32</f>
        <v>97.21228390387472</v>
      </c>
    </row>
    <row r="34" spans="1:26">
      <c r="A34" s="3" t="s">
        <v>70</v>
      </c>
      <c r="B34" s="10">
        <f t="shared" si="0"/>
        <v>1490.2209383368281</v>
      </c>
      <c r="C34" s="10">
        <f>Tbl5a!C34/'Tbl11'!C33</f>
        <v>6.1561975707001899</v>
      </c>
      <c r="E34" s="10">
        <f>Tbl5a!D34/'Tbl11'!C33</f>
        <v>36.188150095609593</v>
      </c>
      <c r="G34" s="10">
        <f>Tbl5a!E34/'Tbl11'!C33</f>
        <v>601.54590463947477</v>
      </c>
      <c r="I34" s="10">
        <f>Tbl5a!F34/'Tbl11'!C33</f>
        <v>75.173692567997932</v>
      </c>
      <c r="K34" s="10">
        <f>Tbl5a!G34/'Tbl11'!C33</f>
        <v>29.818371953255681</v>
      </c>
      <c r="M34" s="10">
        <f>Tbl5a!H34/'Tbl11'!C33</f>
        <v>377.25529084049793</v>
      </c>
      <c r="O34" s="10">
        <f>Tbl5a!I34/'Tbl11'!C33</f>
        <v>5.7468099029332089</v>
      </c>
      <c r="Q34" s="10">
        <f>Tbl5a!J34/'Tbl11'!C33</f>
        <v>3.8173831877334612</v>
      </c>
      <c r="S34" s="10">
        <f>Tbl5a!K34/'Tbl11'!C33</f>
        <v>15.393695024756044</v>
      </c>
      <c r="U34" s="10">
        <f>Tbl5a!L34/'Tbl11'!C33</f>
        <v>11.576502678635963</v>
      </c>
      <c r="W34" s="10">
        <f>Tbl5a!M34/'Tbl11'!C33</f>
        <v>3.0894736656645876E-2</v>
      </c>
      <c r="Y34" s="10">
        <f>Tbl5a!N34/'Tbl11'!C33</f>
        <v>327.51804513857712</v>
      </c>
    </row>
    <row r="35" spans="1:26">
      <c r="A35" s="3"/>
    </row>
    <row r="36" spans="1:26">
      <c r="A36" s="3" t="s">
        <v>71</v>
      </c>
      <c r="B36" s="10">
        <f t="shared" si="0"/>
        <v>624.14952303079849</v>
      </c>
      <c r="C36" s="10">
        <f>Tbl5a!C36/'Tbl11'!C35</f>
        <v>9.2640774052875425</v>
      </c>
      <c r="E36" s="10">
        <f>Tbl5a!D36/'Tbl11'!C35</f>
        <v>42.638307440719544</v>
      </c>
      <c r="G36" s="10">
        <f>Tbl5a!E36/'Tbl11'!C35</f>
        <v>121.62626510402471</v>
      </c>
      <c r="I36" s="10">
        <f>Tbl5a!F36/'Tbl11'!C35</f>
        <v>10.826549014263648</v>
      </c>
      <c r="K36" s="10">
        <f>Tbl5a!G36/'Tbl11'!C35</f>
        <v>28.19804442627419</v>
      </c>
      <c r="M36" s="10">
        <f>Tbl5a!H36/'Tbl11'!C35</f>
        <v>261.88547060961201</v>
      </c>
      <c r="O36" s="10">
        <f>Tbl5a!I36/'Tbl11'!C35</f>
        <v>0</v>
      </c>
      <c r="Q36" s="10">
        <f>Tbl5a!J36/'Tbl11'!C35</f>
        <v>0</v>
      </c>
      <c r="S36" s="10">
        <f>Tbl5a!K36/'Tbl11'!C35</f>
        <v>0.48689470337058227</v>
      </c>
      <c r="U36" s="10">
        <f>Tbl5a!L36/'Tbl11'!C35</f>
        <v>0</v>
      </c>
      <c r="W36" s="10">
        <f>Tbl5a!M36/'Tbl11'!C35</f>
        <v>0</v>
      </c>
      <c r="Y36" s="10">
        <f>Tbl5a!N36/'Tbl11'!C35</f>
        <v>149.22391432724629</v>
      </c>
    </row>
    <row r="37" spans="1:26">
      <c r="A37" s="3" t="s">
        <v>72</v>
      </c>
      <c r="B37" s="10">
        <f t="shared" si="0"/>
        <v>657.38077039938298</v>
      </c>
      <c r="C37" s="10">
        <f>Tbl5a!C37/'Tbl11'!C36</f>
        <v>16.472078480716721</v>
      </c>
      <c r="E37" s="10">
        <f>Tbl5a!D37/'Tbl11'!C36</f>
        <v>55.231362957802972</v>
      </c>
      <c r="G37" s="10">
        <f>Tbl5a!E37/'Tbl11'!C36</f>
        <v>182.22709480208843</v>
      </c>
      <c r="I37" s="10">
        <f>Tbl5a!F37/'Tbl11'!C36</f>
        <v>26.760416343040916</v>
      </c>
      <c r="K37" s="10">
        <f>Tbl5a!G37/'Tbl11'!C36</f>
        <v>19.591613745778911</v>
      </c>
      <c r="M37" s="10">
        <f>Tbl5a!H37/'Tbl11'!C36</f>
        <v>201.14529888523464</v>
      </c>
      <c r="O37" s="10">
        <f>Tbl5a!I37/'Tbl11'!C36</f>
        <v>9.2597828635352517</v>
      </c>
      <c r="Q37" s="10">
        <f>Tbl5a!J37/'Tbl11'!C36</f>
        <v>0.40153289780005041</v>
      </c>
      <c r="S37" s="10">
        <f>Tbl5a!K37/'Tbl11'!C36</f>
        <v>5.583940917493929</v>
      </c>
      <c r="U37" s="10">
        <f>Tbl5a!L37/'Tbl11'!C36</f>
        <v>4.8805050937185399</v>
      </c>
      <c r="W37" s="10">
        <f>Tbl5a!M37/'Tbl11'!C36</f>
        <v>0</v>
      </c>
      <c r="Y37" s="10">
        <f>Tbl5a!N37/'Tbl11'!C36</f>
        <v>135.82714341217257</v>
      </c>
    </row>
    <row r="38" spans="1:26">
      <c r="A38" s="3" t="s">
        <v>73</v>
      </c>
      <c r="B38" s="10">
        <f t="shared" si="0"/>
        <v>795.94746291716888</v>
      </c>
      <c r="C38" s="10">
        <f>Tbl5a!C38/'Tbl11'!C37</f>
        <v>19.50583340959999</v>
      </c>
      <c r="E38" s="10">
        <f>Tbl5a!D38/'Tbl11'!C37</f>
        <v>5.534613540062443</v>
      </c>
      <c r="G38" s="10">
        <f>Tbl5a!E38/'Tbl11'!C37</f>
        <v>271.77003090305715</v>
      </c>
      <c r="I38" s="10">
        <f>Tbl5a!F38/'Tbl11'!C37</f>
        <v>29.481886028112889</v>
      </c>
      <c r="K38" s="10">
        <f>Tbl5a!G38/'Tbl11'!C37</f>
        <v>59.435568488333445</v>
      </c>
      <c r="M38" s="10">
        <f>Tbl5a!H38/'Tbl11'!C37</f>
        <v>199.55004504550257</v>
      </c>
      <c r="O38" s="10">
        <f>Tbl5a!I38/'Tbl11'!C37</f>
        <v>0</v>
      </c>
      <c r="Q38" s="10">
        <f>Tbl5a!J38/'Tbl11'!C37</f>
        <v>0.264210455994913</v>
      </c>
      <c r="S38" s="10">
        <f>Tbl5a!K38/'Tbl11'!C37</f>
        <v>19.684170886527085</v>
      </c>
      <c r="U38" s="10">
        <f>Tbl5a!L38/'Tbl11'!C37</f>
        <v>0.17917753791281585</v>
      </c>
      <c r="W38" s="10">
        <f>Tbl5a!M38/'Tbl11'!C37</f>
        <v>0</v>
      </c>
      <c r="Y38" s="10">
        <f>Tbl5a!N38/'Tbl11'!C37</f>
        <v>190.54192662206555</v>
      </c>
    </row>
    <row r="39" spans="1:26">
      <c r="A39" s="8" t="s">
        <v>74</v>
      </c>
      <c r="B39" s="28">
        <f t="shared" si="0"/>
        <v>1187.7521625893594</v>
      </c>
      <c r="C39" s="28">
        <f>Tbl5a!C39/'Tbl11'!C38</f>
        <v>1.740951492637802</v>
      </c>
      <c r="D39" s="28"/>
      <c r="E39" s="28">
        <f>Tbl5a!D39/'Tbl11'!C38</f>
        <v>23.468236575164962</v>
      </c>
      <c r="F39" s="28"/>
      <c r="G39" s="28">
        <f>Tbl5a!E39/'Tbl11'!C38</f>
        <v>391.18676407895919</v>
      </c>
      <c r="H39" s="28"/>
      <c r="I39" s="28">
        <f>Tbl5a!F39/'Tbl11'!C38</f>
        <v>161.86724689077596</v>
      </c>
      <c r="J39" s="28"/>
      <c r="K39" s="28">
        <f>Tbl5a!G39/'Tbl11'!C38</f>
        <v>91.709532417564887</v>
      </c>
      <c r="L39" s="28"/>
      <c r="M39" s="28">
        <f>Tbl5a!H39/'Tbl11'!C38</f>
        <v>260.1330502519325</v>
      </c>
      <c r="N39" s="28"/>
      <c r="O39" s="28">
        <f>Tbl5a!I39/'Tbl11'!C38</f>
        <v>0</v>
      </c>
      <c r="P39" s="28"/>
      <c r="Q39" s="28">
        <f>Tbl5a!J39/'Tbl11'!C38</f>
        <v>6.9331022866175944</v>
      </c>
      <c r="R39" s="28"/>
      <c r="S39" s="28">
        <f>Tbl5a!K39/'Tbl11'!C38</f>
        <v>51.163214015164584</v>
      </c>
      <c r="T39" s="28"/>
      <c r="U39" s="28">
        <f>Tbl5a!L39/'Tbl11'!C38</f>
        <v>0.8228612126587197</v>
      </c>
      <c r="V39" s="28"/>
      <c r="W39" s="28">
        <f>Tbl5a!M39/'Tbl11'!C38</f>
        <v>0</v>
      </c>
      <c r="X39" s="28"/>
      <c r="Y39" s="28">
        <f>Tbl5a!N39/'Tbl11'!C38</f>
        <v>198.72720336788333</v>
      </c>
      <c r="Z39" s="28"/>
    </row>
    <row r="40" spans="1:26">
      <c r="A40" s="3" t="s">
        <v>179</v>
      </c>
    </row>
    <row r="41" spans="1:26">
      <c r="A41" s="3" t="s">
        <v>104</v>
      </c>
    </row>
  </sheetData>
  <sheetProtection password="CAF5" sheet="1" objects="1" scenarios="1"/>
  <mergeCells count="33">
    <mergeCell ref="C9:D9"/>
    <mergeCell ref="G6:K6"/>
    <mergeCell ref="A1:Y1"/>
    <mergeCell ref="A3:Y3"/>
    <mergeCell ref="C8:D8"/>
    <mergeCell ref="I7:J7"/>
    <mergeCell ref="G8:H8"/>
    <mergeCell ref="I8:J8"/>
    <mergeCell ref="E9:F9"/>
    <mergeCell ref="E8:F8"/>
    <mergeCell ref="E7:F7"/>
    <mergeCell ref="O9:P9"/>
    <mergeCell ref="O8:P8"/>
    <mergeCell ref="O7:P7"/>
    <mergeCell ref="G9:H9"/>
    <mergeCell ref="I9:J9"/>
    <mergeCell ref="Q9:R9"/>
    <mergeCell ref="Q8:R8"/>
    <mergeCell ref="K9:L9"/>
    <mergeCell ref="K8:L8"/>
    <mergeCell ref="K7:L7"/>
    <mergeCell ref="M9:N9"/>
    <mergeCell ref="M8:N8"/>
    <mergeCell ref="S9:T9"/>
    <mergeCell ref="S8:T8"/>
    <mergeCell ref="S7:T7"/>
    <mergeCell ref="U9:V9"/>
    <mergeCell ref="U8:V8"/>
    <mergeCell ref="W9:X9"/>
    <mergeCell ref="W8:X8"/>
    <mergeCell ref="W7:X7"/>
    <mergeCell ref="Y9:Z9"/>
    <mergeCell ref="Y8:Z8"/>
  </mergeCells>
  <phoneticPr fontId="0" type="noConversion"/>
  <printOptions horizontalCentered="1"/>
  <pageMargins left="0.28999999999999998" right="0.25" top="0.7" bottom="0.88" header="0.36" footer="0.5"/>
  <pageSetup scale="90" orientation="landscape" r:id="rId1"/>
  <headerFooter scaleWithDoc="0" alignWithMargins="0">
    <oddFooter>&amp;L&amp;"Arial,Italic"MSDE-LFRO   12 / 2014&amp;C- 5 -&amp;R&amp;"Arial,Italic"Selected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40"/>
  <sheetViews>
    <sheetView zoomScaleNormal="100" workbookViewId="0">
      <selection sqref="A1:P1"/>
    </sheetView>
  </sheetViews>
  <sheetFormatPr defaultRowHeight="12.75"/>
  <cols>
    <col min="1" max="1" width="14.140625" style="10" customWidth="1"/>
    <col min="2" max="2" width="13.28515625" style="10" customWidth="1"/>
    <col min="3" max="3" width="8.28515625" style="10" customWidth="1"/>
    <col min="4" max="4" width="9.5703125" style="10" customWidth="1"/>
    <col min="5" max="5" width="10.28515625" style="10" customWidth="1"/>
    <col min="6" max="6" width="10.7109375" style="10" customWidth="1"/>
    <col min="7" max="7" width="2.42578125" style="10" customWidth="1"/>
    <col min="8" max="8" width="9.28515625" style="10" customWidth="1"/>
    <col min="9" max="9" width="1.5703125" style="10" customWidth="1"/>
    <col min="10" max="10" width="10.7109375" style="10" customWidth="1"/>
    <col min="11" max="11" width="9.42578125" style="10" customWidth="1"/>
    <col min="12" max="12" width="8.140625" style="10" customWidth="1"/>
    <col min="13" max="13" width="11.7109375" style="10" customWidth="1"/>
    <col min="14" max="15" width="9.42578125" style="10" customWidth="1"/>
    <col min="16" max="16" width="11.140625" style="10" customWidth="1"/>
    <col min="17" max="16384" width="9.140625" style="10"/>
  </cols>
  <sheetData>
    <row r="1" spans="1:16">
      <c r="A1" s="246" t="s">
        <v>116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3" spans="1:16">
      <c r="A3" s="247" t="s">
        <v>204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" customHeight="1" thickTop="1">
      <c r="E6" s="245" t="s">
        <v>110</v>
      </c>
      <c r="F6" s="245"/>
      <c r="G6" s="245"/>
      <c r="H6" s="245"/>
      <c r="I6" s="58"/>
    </row>
    <row r="7" spans="1:16">
      <c r="A7" s="3" t="s">
        <v>112</v>
      </c>
      <c r="C7" s="49"/>
      <c r="D7" s="49" t="s">
        <v>26</v>
      </c>
      <c r="E7" s="49"/>
      <c r="F7" s="249" t="s">
        <v>30</v>
      </c>
      <c r="G7" s="249"/>
      <c r="H7" s="246" t="s">
        <v>32</v>
      </c>
      <c r="I7" s="246"/>
      <c r="J7" s="49"/>
      <c r="K7" s="49" t="s">
        <v>36</v>
      </c>
      <c r="L7" s="49"/>
      <c r="M7" s="49" t="s">
        <v>36</v>
      </c>
      <c r="N7" s="49"/>
      <c r="O7" s="49" t="s">
        <v>45</v>
      </c>
      <c r="P7" s="49"/>
    </row>
    <row r="8" spans="1:16">
      <c r="A8" t="s">
        <v>35</v>
      </c>
      <c r="B8" s="49" t="s">
        <v>77</v>
      </c>
      <c r="C8" s="49" t="s">
        <v>24</v>
      </c>
      <c r="D8" s="49" t="s">
        <v>24</v>
      </c>
      <c r="E8" s="49" t="s">
        <v>29</v>
      </c>
      <c r="F8" s="246" t="s">
        <v>27</v>
      </c>
      <c r="G8" s="246"/>
      <c r="H8" s="246" t="s">
        <v>27</v>
      </c>
      <c r="I8" s="246"/>
      <c r="J8" s="49" t="s">
        <v>34</v>
      </c>
      <c r="K8" s="49" t="s">
        <v>38</v>
      </c>
      <c r="L8" s="49" t="s">
        <v>40</v>
      </c>
      <c r="M8" s="49" t="s">
        <v>41</v>
      </c>
      <c r="N8" s="49" t="s">
        <v>111</v>
      </c>
      <c r="O8" s="49" t="s">
        <v>46</v>
      </c>
      <c r="P8" s="49" t="s">
        <v>47</v>
      </c>
    </row>
    <row r="9" spans="1:16">
      <c r="A9" s="8" t="s">
        <v>113</v>
      </c>
      <c r="B9" s="48" t="s">
        <v>154</v>
      </c>
      <c r="C9" s="48" t="s">
        <v>25</v>
      </c>
      <c r="D9" s="48" t="s">
        <v>25</v>
      </c>
      <c r="E9" s="48" t="s">
        <v>28</v>
      </c>
      <c r="F9" s="245" t="s">
        <v>31</v>
      </c>
      <c r="G9" s="245"/>
      <c r="H9" s="245" t="s">
        <v>33</v>
      </c>
      <c r="I9" s="245"/>
      <c r="J9" s="48" t="s">
        <v>35</v>
      </c>
      <c r="K9" s="48" t="s">
        <v>39</v>
      </c>
      <c r="L9" s="48" t="s">
        <v>39</v>
      </c>
      <c r="M9" s="48" t="s">
        <v>42</v>
      </c>
      <c r="N9" s="48" t="s">
        <v>44</v>
      </c>
      <c r="O9" s="48" t="s">
        <v>44</v>
      </c>
      <c r="P9" s="48" t="s">
        <v>48</v>
      </c>
    </row>
    <row r="10" spans="1:16" s="50" customFormat="1">
      <c r="A10" s="74" t="s">
        <v>76</v>
      </c>
      <c r="B10" s="50">
        <f>+'Tbl3'!B10-'Tbl5'!B10</f>
        <v>11692.673738053629</v>
      </c>
      <c r="C10" s="50">
        <f>+'Tbl3'!E10-'Tbl5'!C10</f>
        <v>330.44519318121621</v>
      </c>
      <c r="D10" s="50">
        <f>+'Tbl3'!H10-'Tbl5'!E10</f>
        <v>843.9117101875629</v>
      </c>
      <c r="E10" s="50">
        <f>+'Tbl3'!K10-'Tbl5'!G10</f>
        <v>4569.4206308666353</v>
      </c>
      <c r="F10" s="50">
        <f>+'Tbl3'!N10-'Tbl5'!I10</f>
        <v>195.62509026583169</v>
      </c>
      <c r="H10" s="50">
        <f>+'Tbl3'!Q10-'Tbl5'!K10</f>
        <v>152.0905887103695</v>
      </c>
      <c r="J10" s="50">
        <f>+'Tbl3'!T10-'Tbl5'!M10</f>
        <v>1230.7799179062529</v>
      </c>
      <c r="K10" s="50">
        <f>+'Tbl3'!W10-'Tbl5'!O10</f>
        <v>85.397328023651085</v>
      </c>
      <c r="L10" s="50">
        <f>+'Tbl3'!Z10-'Tbl5'!Q10</f>
        <v>69.940363962727886</v>
      </c>
      <c r="M10" s="50">
        <f>+'Tbl3'!AC10-'Tbl5'!S10</f>
        <v>642.1405651610919</v>
      </c>
      <c r="N10" s="50">
        <f>+'Tbl3'!AF10-'Tbl5'!U10</f>
        <v>822.84120784647268</v>
      </c>
      <c r="O10" s="50">
        <f>+'Tbl3'!AI10-'Tbl5'!W10</f>
        <v>255.90721038573423</v>
      </c>
      <c r="P10" s="50">
        <f>+'Tbl3'!AL10-'Tbl5'!Y10</f>
        <v>2494.1739315560794</v>
      </c>
    </row>
    <row r="11" spans="1:16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>
      <c r="A12" s="3" t="s">
        <v>52</v>
      </c>
      <c r="B12" s="10">
        <f>+'Tbl3'!B12-'Tbl5'!B12</f>
        <v>11254.611696894641</v>
      </c>
      <c r="C12" s="11">
        <f>+'Tbl3'!E12-'Tbl5'!C12</f>
        <v>213.69985416497875</v>
      </c>
      <c r="D12" s="11">
        <f>+'Tbl3'!H12-'Tbl5'!E12</f>
        <v>798.27744418338182</v>
      </c>
      <c r="E12" s="11">
        <f>+'Tbl3'!K12-'Tbl5'!G12</f>
        <v>4432.5122813921453</v>
      </c>
      <c r="F12" s="11">
        <f>+'Tbl3'!N12-'Tbl5'!I12</f>
        <v>224.1134561742613</v>
      </c>
      <c r="G12" s="11"/>
      <c r="H12" s="11">
        <f>+'Tbl3'!Q12-'Tbl5'!K12</f>
        <v>132.11809858910408</v>
      </c>
      <c r="I12" s="11"/>
      <c r="J12" s="11">
        <f>+'Tbl3'!T12-'Tbl5'!M12</f>
        <v>1256.3584867880418</v>
      </c>
      <c r="K12" s="11">
        <f>+'Tbl3'!W12-'Tbl5'!O12</f>
        <v>84.252050370953356</v>
      </c>
      <c r="L12" s="11">
        <f>+'Tbl3'!Z12-'Tbl5'!Q12</f>
        <v>71.877063391937412</v>
      </c>
      <c r="M12" s="11">
        <f>+'Tbl3'!AC12-'Tbl5'!S12</f>
        <v>704.45317885623683</v>
      </c>
      <c r="N12" s="11">
        <f>+'Tbl3'!AF12-'Tbl5'!U12</f>
        <v>950.45747867452189</v>
      </c>
      <c r="O12" s="11">
        <f>+'Tbl3'!AI12-'Tbl5'!W12</f>
        <v>194.63724464403523</v>
      </c>
      <c r="P12" s="11">
        <f>+'Tbl3'!AL12-'Tbl5'!Y12</f>
        <v>2191.855059665043</v>
      </c>
    </row>
    <row r="13" spans="1:16">
      <c r="A13" s="3" t="s">
        <v>53</v>
      </c>
      <c r="B13" s="10">
        <f>+'Tbl3'!B13-'Tbl5'!B13</f>
        <v>11098.354609473807</v>
      </c>
      <c r="C13" s="11">
        <f>+'Tbl3'!E13-'Tbl5'!C13</f>
        <v>331.85251428673848</v>
      </c>
      <c r="D13" s="11">
        <f>+'Tbl3'!H13-'Tbl5'!E13</f>
        <v>770.59356558537468</v>
      </c>
      <c r="E13" s="11">
        <f>+'Tbl3'!K13-'Tbl5'!G13</f>
        <v>4496.0559856565933</v>
      </c>
      <c r="F13" s="11">
        <f>+'Tbl3'!N13-'Tbl5'!I13</f>
        <v>334.89907245176778</v>
      </c>
      <c r="G13" s="11"/>
      <c r="H13" s="11">
        <f>+'Tbl3'!Q13-'Tbl5'!K13</f>
        <v>168.37858429221572</v>
      </c>
      <c r="I13" s="11"/>
      <c r="J13" s="11">
        <f>+'Tbl3'!T13-'Tbl5'!M13</f>
        <v>1053.2374219336346</v>
      </c>
      <c r="K13" s="11">
        <f>+'Tbl3'!W13-'Tbl5'!O13</f>
        <v>78.883838513223566</v>
      </c>
      <c r="L13" s="11">
        <f>+'Tbl3'!Z13-'Tbl5'!Q13</f>
        <v>0</v>
      </c>
      <c r="M13" s="11">
        <f>+'Tbl3'!AC13-'Tbl5'!S13</f>
        <v>635.58844297947974</v>
      </c>
      <c r="N13" s="11">
        <f>+'Tbl3'!AF13-'Tbl5'!U13</f>
        <v>802.43067740893775</v>
      </c>
      <c r="O13" s="11">
        <f>+'Tbl3'!AI13-'Tbl5'!W13</f>
        <v>178.02675861470985</v>
      </c>
      <c r="P13" s="11">
        <f>+'Tbl3'!AL13-'Tbl5'!Y13</f>
        <v>2248.4077477511314</v>
      </c>
    </row>
    <row r="14" spans="1:16">
      <c r="A14" s="3" t="s">
        <v>75</v>
      </c>
      <c r="B14" s="10">
        <f>+'Tbl3'!B14-'Tbl5'!B14</f>
        <v>12319.281175155334</v>
      </c>
      <c r="C14" s="11">
        <f>+'Tbl3'!E14-'Tbl5'!C14</f>
        <v>656.97629401661106</v>
      </c>
      <c r="D14" s="11">
        <f>+'Tbl3'!H14-'Tbl5'!E14</f>
        <v>964.95373470293953</v>
      </c>
      <c r="E14" s="11">
        <f>+'Tbl3'!K14-'Tbl5'!G14</f>
        <v>4066.7397719223645</v>
      </c>
      <c r="F14" s="11">
        <f>+'Tbl3'!N14-'Tbl5'!I14</f>
        <v>145.48380599004258</v>
      </c>
      <c r="G14" s="11"/>
      <c r="H14" s="11">
        <f>+'Tbl3'!Q14-'Tbl5'!K14</f>
        <v>548.85212686065597</v>
      </c>
      <c r="I14" s="11"/>
      <c r="J14" s="11">
        <f>+'Tbl3'!T14-'Tbl5'!M14</f>
        <v>1688.2922605127992</v>
      </c>
      <c r="K14" s="11">
        <f>+'Tbl3'!W14-'Tbl5'!O14</f>
        <v>175.84655011791762</v>
      </c>
      <c r="L14" s="11">
        <v>0</v>
      </c>
      <c r="M14" s="11">
        <f>+'Tbl3'!AC14-'Tbl5'!S14</f>
        <v>487.59516168478234</v>
      </c>
      <c r="N14" s="11">
        <f>+'Tbl3'!AF14-'Tbl5'!U14</f>
        <v>814.21787028262384</v>
      </c>
      <c r="O14" s="11">
        <f>+'Tbl3'!AI14-'Tbl5'!W14</f>
        <v>189.08597164639841</v>
      </c>
      <c r="P14" s="11">
        <f>+'Tbl3'!AL14-'Tbl5'!Y14</f>
        <v>2581.2376274181975</v>
      </c>
    </row>
    <row r="15" spans="1:16">
      <c r="A15" s="3" t="s">
        <v>54</v>
      </c>
      <c r="B15" s="10">
        <f>+'Tbl3'!B15-'Tbl5'!B15</f>
        <v>11247.326030860979</v>
      </c>
      <c r="C15" s="11">
        <f>+'Tbl3'!E15-'Tbl5'!C15</f>
        <v>340.93959938773895</v>
      </c>
      <c r="D15" s="11">
        <f>+'Tbl3'!H15-'Tbl5'!E15</f>
        <v>834.47343576799665</v>
      </c>
      <c r="E15" s="11">
        <f>+'Tbl3'!K15-'Tbl5'!G15</f>
        <v>4252.5904302994268</v>
      </c>
      <c r="F15" s="11">
        <f>+'Tbl3'!N15-'Tbl5'!I15</f>
        <v>212.11186024756384</v>
      </c>
      <c r="G15" s="11"/>
      <c r="H15" s="11">
        <f>+'Tbl3'!Q15-'Tbl5'!K15</f>
        <v>71.577543161301492</v>
      </c>
      <c r="I15" s="11"/>
      <c r="J15" s="11">
        <f>+'Tbl3'!T15-'Tbl5'!M15</f>
        <v>1190.9927170277024</v>
      </c>
      <c r="K15" s="11">
        <f>+'Tbl3'!W15-'Tbl5'!O15</f>
        <v>83.983214199444873</v>
      </c>
      <c r="L15" s="11">
        <f>+'Tbl3'!Z15-'Tbl5'!Q15</f>
        <v>137.00637464489861</v>
      </c>
      <c r="M15" s="11">
        <f>+'Tbl3'!AC15-'Tbl5'!S15</f>
        <v>492.05698816445505</v>
      </c>
      <c r="N15" s="11">
        <f>+'Tbl3'!AF15-'Tbl5'!U15</f>
        <v>807.43195129800188</v>
      </c>
      <c r="O15" s="11">
        <f>+'Tbl3'!AI15-'Tbl5'!W15</f>
        <v>268.26168978963329</v>
      </c>
      <c r="P15" s="11">
        <f>+'Tbl3'!AL15-'Tbl5'!Y15</f>
        <v>2555.900226872815</v>
      </c>
    </row>
    <row r="16" spans="1:16">
      <c r="A16" s="3" t="s">
        <v>55</v>
      </c>
      <c r="B16" s="10">
        <f>+'Tbl3'!B16-'Tbl5'!B16</f>
        <v>11568.090176658367</v>
      </c>
      <c r="C16" s="11">
        <f>+'Tbl3'!E16-'Tbl5'!C16</f>
        <v>282.56396428630438</v>
      </c>
      <c r="D16" s="11">
        <f>+'Tbl3'!H16-'Tbl5'!E16</f>
        <v>696.448863989556</v>
      </c>
      <c r="E16" s="11">
        <f>+'Tbl3'!K16-'Tbl5'!G16</f>
        <v>4995.1211921824461</v>
      </c>
      <c r="F16" s="11">
        <f>+'Tbl3'!N16-'Tbl5'!I16</f>
        <v>136.37825843989935</v>
      </c>
      <c r="G16" s="11"/>
      <c r="H16" s="11">
        <f>+'Tbl3'!Q16-'Tbl5'!K16</f>
        <v>42.900051885630006</v>
      </c>
      <c r="I16" s="11"/>
      <c r="J16" s="11">
        <f>+'Tbl3'!T16-'Tbl5'!M16</f>
        <v>1259.4761903708068</v>
      </c>
      <c r="K16" s="11">
        <f>+'Tbl3'!W16-'Tbl5'!O16</f>
        <v>75.681730708934893</v>
      </c>
      <c r="L16" s="11">
        <f>+'Tbl3'!Z16-'Tbl5'!Q16</f>
        <v>74.580852132328829</v>
      </c>
      <c r="M16" s="11">
        <f>+'Tbl3'!AC16-'Tbl5'!S16</f>
        <v>818.82551307816288</v>
      </c>
      <c r="N16" s="11">
        <f>+'Tbl3'!AF16-'Tbl5'!U16</f>
        <v>1007.7784022154408</v>
      </c>
      <c r="O16" s="11">
        <f>+'Tbl3'!AI16-'Tbl5'!W16</f>
        <v>192.04286382136607</v>
      </c>
      <c r="P16" s="11">
        <f>+'Tbl3'!AL16-'Tbl5'!Y16</f>
        <v>1986.2922935474905</v>
      </c>
    </row>
    <row r="17" spans="1:16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3" t="s">
        <v>56</v>
      </c>
      <c r="B18" s="10">
        <f>+'Tbl3'!B18-'Tbl5'!B18</f>
        <v>10133.262618627856</v>
      </c>
      <c r="C18" s="11">
        <f>+'Tbl3'!E18-'Tbl5'!C18</f>
        <v>270.59416519749425</v>
      </c>
      <c r="D18" s="11">
        <f>+'Tbl3'!H18-'Tbl5'!E18</f>
        <v>749.03315578228739</v>
      </c>
      <c r="E18" s="11">
        <f>+'Tbl3'!K18-'Tbl5'!G18</f>
        <v>4584.5019092989232</v>
      </c>
      <c r="F18" s="11">
        <f>+'Tbl3'!N18-'Tbl5'!I18</f>
        <v>103.67239393825723</v>
      </c>
      <c r="G18" s="11"/>
      <c r="H18" s="11">
        <f>+'Tbl3'!Q18-'Tbl5'!K18</f>
        <v>83.347040399114803</v>
      </c>
      <c r="I18" s="11"/>
      <c r="J18" s="11">
        <f>+'Tbl3'!T18-'Tbl5'!M18</f>
        <v>704.35248696500241</v>
      </c>
      <c r="K18" s="11">
        <f>+'Tbl3'!W18-'Tbl5'!O18</f>
        <v>100.22358115458196</v>
      </c>
      <c r="L18" s="11">
        <f>+'Tbl3'!Z18-'Tbl5'!Q18</f>
        <v>100.69225402303161</v>
      </c>
      <c r="M18" s="11">
        <f>+'Tbl3'!AC18-'Tbl5'!S18</f>
        <v>676.86506620653449</v>
      </c>
      <c r="N18" s="11">
        <f>+'Tbl3'!AF18-'Tbl5'!U18</f>
        <v>581.52631569076107</v>
      </c>
      <c r="O18" s="11">
        <f>+'Tbl3'!AI18-'Tbl5'!W18</f>
        <v>151.88899808694998</v>
      </c>
      <c r="P18" s="11">
        <f>+'Tbl3'!AL18-'Tbl5'!Y18</f>
        <v>2026.565251884917</v>
      </c>
    </row>
    <row r="19" spans="1:16">
      <c r="A19" s="3" t="s">
        <v>57</v>
      </c>
      <c r="B19" s="10">
        <f>+'Tbl3'!B19-'Tbl5'!B19</f>
        <v>10869.618858970845</v>
      </c>
      <c r="C19" s="11">
        <f>+'Tbl3'!E19-'Tbl5'!C19</f>
        <v>169.25082356477438</v>
      </c>
      <c r="D19" s="11">
        <f>+'Tbl3'!H19-'Tbl5'!E19</f>
        <v>822.86847424465179</v>
      </c>
      <c r="E19" s="11">
        <f>+'Tbl3'!K19-'Tbl5'!G19</f>
        <v>4437.3793683389022</v>
      </c>
      <c r="F19" s="11">
        <f>+'Tbl3'!N19-'Tbl5'!I19</f>
        <v>306.82680668861133</v>
      </c>
      <c r="G19" s="11"/>
      <c r="H19" s="11">
        <f>+'Tbl3'!Q19-'Tbl5'!K19</f>
        <v>61.217989428442365</v>
      </c>
      <c r="I19" s="11"/>
      <c r="J19" s="11">
        <f>+'Tbl3'!T19-'Tbl5'!M19</f>
        <v>874.76393091752675</v>
      </c>
      <c r="K19" s="11">
        <f>+'Tbl3'!W19-'Tbl5'!O19</f>
        <v>47.296860217585994</v>
      </c>
      <c r="L19" s="11">
        <f>+'Tbl3'!Z19-'Tbl5'!Q19</f>
        <v>119.70592566916041</v>
      </c>
      <c r="M19" s="11">
        <f>+'Tbl3'!AC19-'Tbl5'!S19</f>
        <v>788.72906162441564</v>
      </c>
      <c r="N19" s="11">
        <f>+'Tbl3'!AF19-'Tbl5'!U19</f>
        <v>898.85885556585527</v>
      </c>
      <c r="O19" s="11">
        <f>+'Tbl3'!AI19-'Tbl5'!W19</f>
        <v>249.55539148409611</v>
      </c>
      <c r="P19" s="11">
        <f>+'Tbl3'!AL19-'Tbl5'!Y19</f>
        <v>2093.1653712268226</v>
      </c>
    </row>
    <row r="20" spans="1:16">
      <c r="A20" s="3" t="s">
        <v>58</v>
      </c>
      <c r="B20" s="10">
        <f>+'Tbl3'!B20-'Tbl5'!B20</f>
        <v>10220.138885034148</v>
      </c>
      <c r="C20" s="11">
        <f>+'Tbl3'!E20-'Tbl5'!C20</f>
        <v>243.97194487040798</v>
      </c>
      <c r="D20" s="11">
        <f>+'Tbl3'!H20-'Tbl5'!E20</f>
        <v>847.14772559865526</v>
      </c>
      <c r="E20" s="11">
        <f>+'Tbl3'!K20-'Tbl5'!G20</f>
        <v>4181.4821558784661</v>
      </c>
      <c r="F20" s="11">
        <f>+'Tbl3'!N20-'Tbl5'!I20</f>
        <v>153.50160559220251</v>
      </c>
      <c r="G20" s="11"/>
      <c r="H20" s="11">
        <f>+'Tbl3'!Q20-'Tbl5'!K20</f>
        <v>100.41836958397352</v>
      </c>
      <c r="I20" s="11"/>
      <c r="J20" s="11">
        <f>+'Tbl3'!T20-'Tbl5'!M20</f>
        <v>1109.4538544645975</v>
      </c>
      <c r="K20" s="11">
        <f>+'Tbl3'!W20-'Tbl5'!O20</f>
        <v>64.493392034124682</v>
      </c>
      <c r="L20" s="11">
        <f>+'Tbl3'!Z20-'Tbl5'!Q20</f>
        <v>100.7326978335943</v>
      </c>
      <c r="M20" s="11">
        <f>+'Tbl3'!AC20-'Tbl5'!S20</f>
        <v>592.68659260929542</v>
      </c>
      <c r="N20" s="11">
        <f>+'Tbl3'!AF20-'Tbl5'!U20</f>
        <v>687.077914635414</v>
      </c>
      <c r="O20" s="11">
        <f>+'Tbl3'!AI20-'Tbl5'!W20</f>
        <v>239.63629941520634</v>
      </c>
      <c r="P20" s="11">
        <f>+'Tbl3'!AL20-'Tbl5'!Y20</f>
        <v>1899.5363325182122</v>
      </c>
    </row>
    <row r="21" spans="1:16">
      <c r="A21" s="3" t="s">
        <v>59</v>
      </c>
      <c r="B21" s="10">
        <f>+'Tbl3'!B21-'Tbl5'!B21</f>
        <v>10916.283690507997</v>
      </c>
      <c r="C21" s="11">
        <f>+'Tbl3'!E21-'Tbl5'!C21</f>
        <v>307.03150901346567</v>
      </c>
      <c r="D21" s="11">
        <f>+'Tbl3'!H21-'Tbl5'!E21</f>
        <v>774.46290574107366</v>
      </c>
      <c r="E21" s="11">
        <f>+'Tbl3'!K21-'Tbl5'!G21</f>
        <v>4496.5269058980593</v>
      </c>
      <c r="F21" s="11">
        <f>+'Tbl3'!N21-'Tbl5'!I21</f>
        <v>170.76981191635215</v>
      </c>
      <c r="G21" s="11"/>
      <c r="H21" s="11">
        <f>+'Tbl3'!Q21-'Tbl5'!K21</f>
        <v>81.159861294283971</v>
      </c>
      <c r="I21" s="11"/>
      <c r="J21" s="11">
        <f>+'Tbl3'!T21-'Tbl5'!M21</f>
        <v>946.39989618058189</v>
      </c>
      <c r="K21" s="11">
        <f>+'Tbl3'!W21-'Tbl5'!O21</f>
        <v>120.82839249795336</v>
      </c>
      <c r="L21" s="11">
        <f>+'Tbl3'!Z21-'Tbl5'!Q21</f>
        <v>102.16147369897467</v>
      </c>
      <c r="M21" s="11">
        <f>+'Tbl3'!AC21-'Tbl5'!S21</f>
        <v>923.28761252064373</v>
      </c>
      <c r="N21" s="11">
        <f>+'Tbl3'!AF21-'Tbl5'!U21</f>
        <v>865.46335228126316</v>
      </c>
      <c r="O21" s="11">
        <f>+'Tbl3'!AI21-'Tbl5'!W21</f>
        <v>228.44482852838971</v>
      </c>
      <c r="P21" s="11">
        <f>+'Tbl3'!AL21-'Tbl5'!Y21</f>
        <v>1899.7471409369568</v>
      </c>
    </row>
    <row r="22" spans="1:16">
      <c r="A22" s="3" t="s">
        <v>60</v>
      </c>
      <c r="B22" s="10">
        <f>+'Tbl3'!B22-'Tbl5'!B22</f>
        <v>10947.106895784676</v>
      </c>
      <c r="C22" s="11">
        <f>+'Tbl3'!E22-'Tbl5'!C22</f>
        <v>280.23870537203874</v>
      </c>
      <c r="D22" s="11">
        <f>+'Tbl3'!H22-'Tbl5'!E22</f>
        <v>1005.5953620286954</v>
      </c>
      <c r="E22" s="11">
        <f>+'Tbl3'!K22-'Tbl5'!G22</f>
        <v>4450.6430430430437</v>
      </c>
      <c r="F22" s="11">
        <f>+'Tbl3'!N22-'Tbl5'!I22</f>
        <v>163.63823601379156</v>
      </c>
      <c r="G22" s="11"/>
      <c r="H22" s="11">
        <f>+'Tbl3'!Q22-'Tbl5'!K22</f>
        <v>163.6304504504505</v>
      </c>
      <c r="I22" s="11"/>
      <c r="J22" s="11">
        <f>+'Tbl3'!T22-'Tbl5'!M22</f>
        <v>926.45336002669342</v>
      </c>
      <c r="K22" s="11">
        <f>+'Tbl3'!W22-'Tbl5'!O22</f>
        <v>98.209396062729397</v>
      </c>
      <c r="L22" s="11">
        <f>+'Tbl3'!Z22-'Tbl5'!Q22</f>
        <v>108.6802357913469</v>
      </c>
      <c r="M22" s="11">
        <f>+'Tbl3'!AC22-'Tbl5'!S22</f>
        <v>707.26781448114787</v>
      </c>
      <c r="N22" s="11">
        <f>+'Tbl3'!AF22-'Tbl5'!U22</f>
        <v>771.99902124346568</v>
      </c>
      <c r="O22" s="11">
        <f>+'Tbl3'!AI22-'Tbl5'!W22</f>
        <v>227.72339228117008</v>
      </c>
      <c r="P22" s="11">
        <f>+'Tbl3'!AL22-'Tbl5'!Y22</f>
        <v>2043.0278789901013</v>
      </c>
    </row>
    <row r="23" spans="1:16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A24" s="3" t="s">
        <v>61</v>
      </c>
      <c r="B24" s="10">
        <f>+'Tbl3'!B24-'Tbl5'!B24</f>
        <v>10988.59943037407</v>
      </c>
      <c r="C24" s="11">
        <f>+'Tbl3'!E24-'Tbl5'!C24</f>
        <v>210.2511367813153</v>
      </c>
      <c r="D24" s="11">
        <f>+'Tbl3'!H24-'Tbl5'!E24</f>
        <v>731.98102999329296</v>
      </c>
      <c r="E24" s="11">
        <f>+'Tbl3'!K24-'Tbl5'!G24</f>
        <v>4631.2740201407578</v>
      </c>
      <c r="F24" s="11">
        <f>+'Tbl3'!N24-'Tbl5'!I24</f>
        <v>199.90692539687612</v>
      </c>
      <c r="G24" s="11"/>
      <c r="H24" s="11">
        <f>+'Tbl3'!Q24-'Tbl5'!K24</f>
        <v>36.858794785692481</v>
      </c>
      <c r="I24" s="11"/>
      <c r="J24" s="11">
        <f>+'Tbl3'!T24-'Tbl5'!M24</f>
        <v>912.7672427872933</v>
      </c>
      <c r="K24" s="11">
        <f>+'Tbl3'!W24-'Tbl5'!O24</f>
        <v>65.024003723647027</v>
      </c>
      <c r="L24" s="11">
        <f>+'Tbl3'!Z24-'Tbl5'!Q24</f>
        <v>137.12502097787373</v>
      </c>
      <c r="M24" s="11">
        <f>+'Tbl3'!AC24-'Tbl5'!S24</f>
        <v>433.67854249660877</v>
      </c>
      <c r="N24" s="11">
        <f>+'Tbl3'!AF24-'Tbl5'!U24</f>
        <v>846.37287904306208</v>
      </c>
      <c r="O24" s="11">
        <f>+'Tbl3'!AI24-'Tbl5'!W24</f>
        <v>261.08424837666325</v>
      </c>
      <c r="P24" s="11">
        <f>+'Tbl3'!AL24-'Tbl5'!Y24</f>
        <v>2522.2755858709888</v>
      </c>
    </row>
    <row r="25" spans="1:16">
      <c r="A25" s="3" t="s">
        <v>62</v>
      </c>
      <c r="B25" s="10">
        <f>+'Tbl3'!B25-'Tbl5'!B25</f>
        <v>12234.718022501656</v>
      </c>
      <c r="C25" s="11">
        <f>+'Tbl3'!E25-'Tbl5'!C25</f>
        <v>376.45684976836537</v>
      </c>
      <c r="D25" s="11">
        <f>+'Tbl3'!H25-'Tbl5'!E25</f>
        <v>624.09895698213109</v>
      </c>
      <c r="E25" s="11">
        <f>+'Tbl3'!K25-'Tbl5'!G25</f>
        <v>5163.5242461945736</v>
      </c>
      <c r="F25" s="11">
        <f>+'Tbl3'!N25-'Tbl5'!I25</f>
        <v>141.20794705493051</v>
      </c>
      <c r="G25" s="11"/>
      <c r="H25" s="11">
        <f>+'Tbl3'!Q25-'Tbl5'!K25</f>
        <v>78.144937127729989</v>
      </c>
      <c r="I25" s="11"/>
      <c r="J25" s="11">
        <f>+'Tbl3'!T25-'Tbl5'!M25</f>
        <v>749.3475843812048</v>
      </c>
      <c r="K25" s="11">
        <f>+'Tbl3'!W25-'Tbl5'!O25</f>
        <v>161.38475446724024</v>
      </c>
      <c r="L25" s="11">
        <f>+'Tbl3'!Z25-'Tbl5'!Q25</f>
        <v>107.90730112508271</v>
      </c>
      <c r="M25" s="11">
        <f>+'Tbl3'!AC25-'Tbl5'!S25</f>
        <v>1078.3106631369953</v>
      </c>
      <c r="N25" s="11">
        <f>+'Tbl3'!AF25-'Tbl5'!U25</f>
        <v>979.20068034414294</v>
      </c>
      <c r="O25" s="11">
        <f>+'Tbl3'!AI25-'Tbl5'!W25</f>
        <v>226.82932627399072</v>
      </c>
      <c r="P25" s="11">
        <f>+'Tbl3'!AL25-'Tbl5'!Y25</f>
        <v>2548.3047756452679</v>
      </c>
    </row>
    <row r="26" spans="1:16">
      <c r="A26" s="3" t="s">
        <v>63</v>
      </c>
      <c r="B26" s="10">
        <f>+'Tbl3'!B26-'Tbl5'!B26</f>
        <v>11176.104981434737</v>
      </c>
      <c r="C26" s="11">
        <f>+'Tbl3'!E26-'Tbl5'!C26</f>
        <v>289.1440883716279</v>
      </c>
      <c r="D26" s="11">
        <f>+'Tbl3'!H26-'Tbl5'!E26</f>
        <v>663.17625594447952</v>
      </c>
      <c r="E26" s="11">
        <f>+'Tbl3'!K26-'Tbl5'!G26</f>
        <v>4409.5676472921514</v>
      </c>
      <c r="F26" s="11">
        <f>+'Tbl3'!N26-'Tbl5'!I26</f>
        <v>209.80906449807512</v>
      </c>
      <c r="G26" s="11"/>
      <c r="H26" s="11">
        <f>+'Tbl3'!Q26-'Tbl5'!K26</f>
        <v>50.138528959688777</v>
      </c>
      <c r="I26" s="11"/>
      <c r="J26" s="11">
        <f>+'Tbl3'!T26-'Tbl5'!M26</f>
        <v>908.1374254251516</v>
      </c>
      <c r="K26" s="11">
        <f>+'Tbl3'!W26-'Tbl5'!O26</f>
        <v>42.909307929252684</v>
      </c>
      <c r="L26" s="11">
        <f>+'Tbl3'!Z26-'Tbl5'!Q26</f>
        <v>87.558648284697142</v>
      </c>
      <c r="M26" s="11">
        <f>+'Tbl3'!AC26-'Tbl5'!S26</f>
        <v>823.84148854411615</v>
      </c>
      <c r="N26" s="11">
        <f>+'Tbl3'!AF26-'Tbl5'!U26</f>
        <v>761.9176020794738</v>
      </c>
      <c r="O26" s="11">
        <f>+'Tbl3'!AI26-'Tbl5'!W26</f>
        <v>332.03534747295168</v>
      </c>
      <c r="P26" s="11">
        <f>+'Tbl3'!AL26-'Tbl5'!Y26</f>
        <v>2597.8695766330729</v>
      </c>
    </row>
    <row r="27" spans="1:16">
      <c r="A27" s="3" t="s">
        <v>64</v>
      </c>
      <c r="B27" s="10">
        <f>+'Tbl3'!B27-'Tbl5'!B27</f>
        <v>13106.231022437876</v>
      </c>
      <c r="C27" s="11">
        <f>+'Tbl3'!E27-'Tbl5'!C27</f>
        <v>200.30098657130799</v>
      </c>
      <c r="D27" s="11">
        <f>+'Tbl3'!H27-'Tbl5'!E27</f>
        <v>1072.5018098251473</v>
      </c>
      <c r="E27" s="11">
        <f>+'Tbl3'!K27-'Tbl5'!G27</f>
        <v>5611.7206972770291</v>
      </c>
      <c r="F27" s="11">
        <f>+'Tbl3'!N27-'Tbl5'!I27</f>
        <v>279.75615906541509</v>
      </c>
      <c r="G27" s="11"/>
      <c r="H27" s="11">
        <f>+'Tbl3'!Q27-'Tbl5'!K27</f>
        <v>41.453874749254012</v>
      </c>
      <c r="I27" s="11"/>
      <c r="J27" s="11">
        <f>+'Tbl3'!T27-'Tbl5'!M27</f>
        <v>1525.2691334187589</v>
      </c>
      <c r="K27" s="11">
        <f>+'Tbl3'!W27-'Tbl5'!O27</f>
        <v>53.105597147502721</v>
      </c>
      <c r="L27" s="11">
        <f>+'Tbl3'!Z27-'Tbl5'!Q27</f>
        <v>115.65815914388789</v>
      </c>
      <c r="M27" s="11">
        <f>+'Tbl3'!AC27-'Tbl5'!S27</f>
        <v>695.44453256953261</v>
      </c>
      <c r="N27" s="11">
        <f>+'Tbl3'!AF27-'Tbl5'!U27</f>
        <v>761.51964822618072</v>
      </c>
      <c r="O27" s="11">
        <f>+'Tbl3'!AI27-'Tbl5'!W27</f>
        <v>457.45804717797017</v>
      </c>
      <c r="P27" s="11">
        <f>+'Tbl3'!AL27-'Tbl5'!Y27</f>
        <v>2292.0423772658883</v>
      </c>
    </row>
    <row r="28" spans="1:16">
      <c r="A28" s="3" t="s">
        <v>65</v>
      </c>
      <c r="B28" s="10">
        <f>+'Tbl3'!B28-'Tbl5'!B28</f>
        <v>11942.400136318753</v>
      </c>
      <c r="C28" s="11">
        <f>+'Tbl3'!E28-'Tbl5'!C28</f>
        <v>518.34707746782772</v>
      </c>
      <c r="D28" s="11">
        <f>+'Tbl3'!H28-'Tbl5'!E28</f>
        <v>995.48362272608654</v>
      </c>
      <c r="E28" s="11">
        <f>+'Tbl3'!K28-'Tbl5'!G28</f>
        <v>4545.8501312592198</v>
      </c>
      <c r="F28" s="11">
        <f>+'Tbl3'!N28-'Tbl5'!I28</f>
        <v>148.26929368878362</v>
      </c>
      <c r="G28" s="11"/>
      <c r="H28" s="11">
        <f>+'Tbl3'!Q28-'Tbl5'!K28</f>
        <v>111.45077573337518</v>
      </c>
      <c r="I28" s="11"/>
      <c r="J28" s="11">
        <f>+'Tbl3'!T28-'Tbl5'!M28</f>
        <v>1126.2944715200795</v>
      </c>
      <c r="K28" s="11">
        <f>+'Tbl3'!W28-'Tbl5'!O28</f>
        <v>108.45666138478154</v>
      </c>
      <c r="L28" s="11">
        <f>+'Tbl3'!Z28-'Tbl5'!Q28</f>
        <v>1.632300777090558</v>
      </c>
      <c r="M28" s="11">
        <f>+'Tbl3'!AC28-'Tbl5'!S28</f>
        <v>1039.7693338815695</v>
      </c>
      <c r="N28" s="11">
        <f>+'Tbl3'!AF28-'Tbl5'!U28</f>
        <v>986.17767663469181</v>
      </c>
      <c r="O28" s="11">
        <f>+'Tbl3'!AI28-'Tbl5'!W28</f>
        <v>297.61999872381534</v>
      </c>
      <c r="P28" s="11">
        <f>+'Tbl3'!AL28-'Tbl5'!Y28</f>
        <v>2063.048792521432</v>
      </c>
    </row>
    <row r="29" spans="1:16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130" t="s">
        <v>147</v>
      </c>
      <c r="B30" s="10">
        <f>+'Tbl3'!B30-'Tbl5'!B30</f>
        <v>12986.69339254748</v>
      </c>
      <c r="C30" s="11">
        <f>+'Tbl3'!E30-'Tbl5'!C30</f>
        <v>249.89318299696723</v>
      </c>
      <c r="D30" s="11">
        <f>+'Tbl3'!H30-'Tbl5'!E30</f>
        <v>904.43548748015724</v>
      </c>
      <c r="E30" s="11">
        <f>+'Tbl3'!K30-'Tbl5'!G30</f>
        <v>5406.0883539740316</v>
      </c>
      <c r="F30" s="11">
        <f>+'Tbl3'!N30-'Tbl5'!I30</f>
        <v>169.79131707012976</v>
      </c>
      <c r="G30" s="11"/>
      <c r="H30" s="11">
        <f>+'Tbl3'!Q30-'Tbl5'!K30</f>
        <v>75.154629773792564</v>
      </c>
      <c r="I30" s="11"/>
      <c r="J30" s="11">
        <f>+'Tbl3'!T30-'Tbl5'!M30</f>
        <v>1429.1539850032964</v>
      </c>
      <c r="K30" s="11">
        <f>+'Tbl3'!W30-'Tbl5'!O30</f>
        <v>70.463401388823826</v>
      </c>
      <c r="L30" s="11">
        <f>+'Tbl3'!Z30-'Tbl5'!Q30</f>
        <v>0.11633917579312074</v>
      </c>
      <c r="M30" s="11">
        <f>+'Tbl3'!AC30-'Tbl5'!S30</f>
        <v>589.25930563964835</v>
      </c>
      <c r="N30" s="11">
        <f>+'Tbl3'!AF30-'Tbl5'!U30</f>
        <v>781.8913934690969</v>
      </c>
      <c r="O30" s="11">
        <f>+'Tbl3'!AI30-'Tbl5'!W30</f>
        <v>216.03420827110816</v>
      </c>
      <c r="P30" s="11">
        <f>+'Tbl3'!AL30-'Tbl5'!Y30</f>
        <v>3094.411788304637</v>
      </c>
    </row>
    <row r="31" spans="1:16">
      <c r="A31" s="3" t="s">
        <v>67</v>
      </c>
      <c r="B31" s="10">
        <f>+'Tbl3'!B31-'Tbl5'!B31</f>
        <v>11488.890955770128</v>
      </c>
      <c r="C31" s="11">
        <f>+'Tbl3'!E31-'Tbl5'!C31</f>
        <v>424.47939280468233</v>
      </c>
      <c r="D31" s="11">
        <f>+'Tbl3'!H31-'Tbl5'!E31</f>
        <v>806.73615549041574</v>
      </c>
      <c r="E31" s="11">
        <f>+'Tbl3'!K31-'Tbl5'!G31</f>
        <v>3942.7706930240761</v>
      </c>
      <c r="F31" s="11">
        <f>+'Tbl3'!N31-'Tbl5'!I31</f>
        <v>108.15592879884406</v>
      </c>
      <c r="G31" s="11"/>
      <c r="H31" s="11">
        <f>+'Tbl3'!Q31-'Tbl5'!K31</f>
        <v>252.47515061862137</v>
      </c>
      <c r="I31" s="11"/>
      <c r="J31" s="11">
        <f>+'Tbl3'!T31-'Tbl5'!M31</f>
        <v>1305.8008006123309</v>
      </c>
      <c r="K31" s="11">
        <f>+'Tbl3'!W31-'Tbl5'!O31</f>
        <v>83.398267200727858</v>
      </c>
      <c r="L31" s="11">
        <f>+'Tbl3'!Z31-'Tbl5'!Q31</f>
        <v>111.59601319870329</v>
      </c>
      <c r="M31" s="11">
        <f>+'Tbl3'!AC31-'Tbl5'!S31</f>
        <v>779.95332500495965</v>
      </c>
      <c r="N31" s="11">
        <f>+'Tbl3'!AF31-'Tbl5'!U31</f>
        <v>919.9225859227048</v>
      </c>
      <c r="O31" s="11">
        <f>+'Tbl3'!AI31-'Tbl5'!W31</f>
        <v>275.80088372021117</v>
      </c>
      <c r="P31" s="11">
        <f>+'Tbl3'!AL31-'Tbl5'!Y31</f>
        <v>2477.8017593738496</v>
      </c>
    </row>
    <row r="32" spans="1:16">
      <c r="A32" s="3" t="s">
        <v>68</v>
      </c>
      <c r="B32" s="10">
        <f>+'Tbl3'!B32-'Tbl5'!B32</f>
        <v>9799.5230764152238</v>
      </c>
      <c r="C32" s="11">
        <f>+'Tbl3'!E32-'Tbl5'!C32</f>
        <v>208.55997577993827</v>
      </c>
      <c r="D32" s="11">
        <f>+'Tbl3'!H32-'Tbl5'!E32</f>
        <v>606.20840100126929</v>
      </c>
      <c r="E32" s="11">
        <f>+'Tbl3'!K32-'Tbl5'!G32</f>
        <v>4099.9425686689146</v>
      </c>
      <c r="F32" s="11">
        <f>+'Tbl3'!N32-'Tbl5'!I32</f>
        <v>145.06647429521149</v>
      </c>
      <c r="G32" s="11"/>
      <c r="H32" s="11">
        <f>+'Tbl3'!Q32-'Tbl5'!K32</f>
        <v>58.684884284746573</v>
      </c>
      <c r="I32" s="11"/>
      <c r="J32" s="11">
        <f>+'Tbl3'!T32-'Tbl5'!M32</f>
        <v>844.66887340011317</v>
      </c>
      <c r="K32" s="11">
        <f>+'Tbl3'!W32-'Tbl5'!O32</f>
        <v>61.310194048684373</v>
      </c>
      <c r="L32" s="11">
        <f>+'Tbl3'!Z32-'Tbl5'!Q32</f>
        <v>81.137008844627701</v>
      </c>
      <c r="M32" s="11">
        <f>+'Tbl3'!AC32-'Tbl5'!S32</f>
        <v>819.0209411390075</v>
      </c>
      <c r="N32" s="11">
        <f>+'Tbl3'!AF32-'Tbl5'!U32</f>
        <v>700.41649679574675</v>
      </c>
      <c r="O32" s="11">
        <f>+'Tbl3'!AI32-'Tbl5'!W32</f>
        <v>206.85669057149227</v>
      </c>
      <c r="P32" s="11">
        <f>+'Tbl3'!AL32-'Tbl5'!Y32</f>
        <v>1967.6505675854708</v>
      </c>
    </row>
    <row r="33" spans="1:16">
      <c r="A33" s="3" t="s">
        <v>69</v>
      </c>
      <c r="B33" s="10">
        <f>+'Tbl3'!B33-'Tbl5'!B33</f>
        <v>10411.749111462619</v>
      </c>
      <c r="C33" s="11">
        <f>+'Tbl3'!E33-'Tbl5'!C33</f>
        <v>160.60051155294161</v>
      </c>
      <c r="D33" s="11">
        <f>+'Tbl3'!H33-'Tbl5'!E33</f>
        <v>846.62859697173189</v>
      </c>
      <c r="E33" s="11">
        <f>+'Tbl3'!K33-'Tbl5'!G33</f>
        <v>4104.0303349117121</v>
      </c>
      <c r="F33" s="11">
        <f>+'Tbl3'!N33-'Tbl5'!I33</f>
        <v>145.7936448795395</v>
      </c>
      <c r="G33" s="11"/>
      <c r="H33" s="11">
        <f>+'Tbl3'!Q33-'Tbl5'!K33</f>
        <v>44.84810174563809</v>
      </c>
      <c r="I33" s="11"/>
      <c r="J33" s="11">
        <f>+'Tbl3'!T33-'Tbl5'!M33</f>
        <v>904.80518438543231</v>
      </c>
      <c r="K33" s="11">
        <f>+'Tbl3'!W33-'Tbl5'!O33</f>
        <v>65.435155732611804</v>
      </c>
      <c r="L33" s="11">
        <f>+'Tbl3'!Z33-'Tbl5'!Q33</f>
        <v>108.82317385785316</v>
      </c>
      <c r="M33" s="11">
        <f>+'Tbl3'!AC33-'Tbl5'!S33</f>
        <v>870.6335988241575</v>
      </c>
      <c r="N33" s="11">
        <f>+'Tbl3'!AF33-'Tbl5'!U33</f>
        <v>764.56137678811569</v>
      </c>
      <c r="O33" s="11">
        <f>+'Tbl3'!AI33-'Tbl5'!W33</f>
        <v>211.44133493872744</v>
      </c>
      <c r="P33" s="11">
        <f>+'Tbl3'!AL33-'Tbl5'!Y33</f>
        <v>2184.1480968741598</v>
      </c>
    </row>
    <row r="34" spans="1:16">
      <c r="A34" s="3" t="s">
        <v>70</v>
      </c>
      <c r="B34" s="10">
        <f>+'Tbl3'!B34-'Tbl5'!B34</f>
        <v>11580.245125883768</v>
      </c>
      <c r="C34" s="11">
        <f>+'Tbl3'!E34-'Tbl5'!C34</f>
        <v>314.56824621005711</v>
      </c>
      <c r="D34" s="11">
        <f>+'Tbl3'!H34-'Tbl5'!E34</f>
        <v>933.07266068516196</v>
      </c>
      <c r="E34" s="11">
        <f>+'Tbl3'!K34-'Tbl5'!G34</f>
        <v>4745.3037153861233</v>
      </c>
      <c r="F34" s="11">
        <f>+'Tbl3'!N34-'Tbl5'!I34</f>
        <v>147.07112794182433</v>
      </c>
      <c r="G34" s="11"/>
      <c r="H34" s="11">
        <f>+'Tbl3'!Q34-'Tbl5'!K34</f>
        <v>94.285889619260388</v>
      </c>
      <c r="I34" s="11"/>
      <c r="J34" s="11">
        <f>+'Tbl3'!T34-'Tbl5'!M34</f>
        <v>838.54692996808944</v>
      </c>
      <c r="K34" s="11">
        <f>+'Tbl3'!W34-'Tbl5'!O34</f>
        <v>183.04677049975726</v>
      </c>
      <c r="L34" s="11">
        <f>+'Tbl3'!Z34-'Tbl5'!Q34</f>
        <v>108.90373426835239</v>
      </c>
      <c r="M34" s="11">
        <f>+'Tbl3'!AC34-'Tbl5'!S34</f>
        <v>990.23223003900569</v>
      </c>
      <c r="N34" s="11">
        <f>+'Tbl3'!AF34-'Tbl5'!U34</f>
        <v>770.02780884217134</v>
      </c>
      <c r="O34" s="11">
        <f>+'Tbl3'!AI34-'Tbl5'!W34</f>
        <v>329.87807174691028</v>
      </c>
      <c r="P34" s="11">
        <f>+'Tbl3'!AL34-'Tbl5'!Y34</f>
        <v>2125.3079406770557</v>
      </c>
    </row>
    <row r="35" spans="1:16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3" t="s">
        <v>71</v>
      </c>
      <c r="B36" s="10">
        <f>+'Tbl3'!B36-'Tbl5'!B36</f>
        <v>9834.2694035613713</v>
      </c>
      <c r="C36" s="11">
        <f>+'Tbl3'!E36-'Tbl5'!C36</f>
        <v>228.34116017080041</v>
      </c>
      <c r="D36" s="11">
        <f>+'Tbl3'!H36-'Tbl5'!E36</f>
        <v>826.95825156718445</v>
      </c>
      <c r="E36" s="11">
        <f>+'Tbl3'!K36-'Tbl5'!G36</f>
        <v>4192.710954392659</v>
      </c>
      <c r="F36" s="11">
        <f>+'Tbl3'!N36-'Tbl5'!I36</f>
        <v>149.95375670028164</v>
      </c>
      <c r="G36" s="11"/>
      <c r="H36" s="11">
        <f>+'Tbl3'!Q36-'Tbl5'!K36</f>
        <v>77.893862996275104</v>
      </c>
      <c r="I36" s="11"/>
      <c r="J36" s="11">
        <f>+'Tbl3'!T36-'Tbl5'!M36</f>
        <v>709.9107000090853</v>
      </c>
      <c r="K36" s="11">
        <f>+'Tbl3'!W36-'Tbl5'!O36</f>
        <v>45.071261469973649</v>
      </c>
      <c r="L36" s="11">
        <f>+'Tbl3'!Z36-'Tbl5'!Q36</f>
        <v>0</v>
      </c>
      <c r="M36" s="11">
        <f>+'Tbl3'!AC36-'Tbl5'!S36</f>
        <v>504.62204960479698</v>
      </c>
      <c r="N36" s="11">
        <f>+'Tbl3'!AF36-'Tbl5'!U36</f>
        <v>753.98124148269278</v>
      </c>
      <c r="O36" s="11">
        <f>+'Tbl3'!AI36-'Tbl5'!W36</f>
        <v>231.55824929590258</v>
      </c>
      <c r="P36" s="11">
        <f>+'Tbl3'!AL36-'Tbl5'!Y36</f>
        <v>2113.2679158717183</v>
      </c>
    </row>
    <row r="37" spans="1:16">
      <c r="A37" s="3" t="s">
        <v>72</v>
      </c>
      <c r="B37" s="10">
        <f>+'Tbl3'!B37-'Tbl5'!B37</f>
        <v>10696.133861659931</v>
      </c>
      <c r="C37" s="11">
        <f>+'Tbl3'!E37-'Tbl5'!C37</f>
        <v>270.4383782209332</v>
      </c>
      <c r="D37" s="11">
        <f>+'Tbl3'!H37-'Tbl5'!E37</f>
        <v>786.15495007509071</v>
      </c>
      <c r="E37" s="11">
        <f>+'Tbl3'!K37-'Tbl5'!G37</f>
        <v>4346.2479068229131</v>
      </c>
      <c r="F37" s="11">
        <f>+'Tbl3'!N37-'Tbl5'!I37</f>
        <v>311.11930024497968</v>
      </c>
      <c r="G37" s="11"/>
      <c r="H37" s="11">
        <f>+'Tbl3'!Q37-'Tbl5'!K37</f>
        <v>110.9407024938142</v>
      </c>
      <c r="I37" s="11"/>
      <c r="J37" s="11">
        <f>+'Tbl3'!T37-'Tbl5'!M37</f>
        <v>786.42825255037587</v>
      </c>
      <c r="K37" s="11">
        <f>+'Tbl3'!W37-'Tbl5'!O37</f>
        <v>62.90934118069724</v>
      </c>
      <c r="L37" s="11">
        <f>+'Tbl3'!Z37-'Tbl5'!Q37</f>
        <v>34.345357540409047</v>
      </c>
      <c r="M37" s="11">
        <f>+'Tbl3'!AC37-'Tbl5'!S37</f>
        <v>450.94857811839171</v>
      </c>
      <c r="N37" s="11">
        <f>+'Tbl3'!AF37-'Tbl5'!U37</f>
        <v>836.63715486215688</v>
      </c>
      <c r="O37" s="11">
        <f>+'Tbl3'!AI37-'Tbl5'!W37</f>
        <v>537.97683187758264</v>
      </c>
      <c r="P37" s="11">
        <f>+'Tbl3'!AL37-'Tbl5'!Y37</f>
        <v>2161.9871076725867</v>
      </c>
    </row>
    <row r="38" spans="1:16">
      <c r="A38" s="3" t="s">
        <v>73</v>
      </c>
      <c r="B38" s="10">
        <f>+'Tbl3'!B38-'Tbl5'!B38</f>
        <v>10520.685499587058</v>
      </c>
      <c r="C38" s="11">
        <f>+'Tbl3'!E38-'Tbl5'!C38</f>
        <v>274.64051576751217</v>
      </c>
      <c r="D38" s="11">
        <f>+'Tbl3'!H38-'Tbl5'!E38</f>
        <v>774.79297106189279</v>
      </c>
      <c r="E38" s="11">
        <f>+'Tbl3'!K38-'Tbl5'!G38</f>
        <v>4400.6109376134518</v>
      </c>
      <c r="F38" s="11">
        <f>+'Tbl3'!N38-'Tbl5'!I38</f>
        <v>182.62538358442117</v>
      </c>
      <c r="G38" s="11"/>
      <c r="H38" s="11">
        <f>+'Tbl3'!Q38-'Tbl5'!K38</f>
        <v>66.956948811593335</v>
      </c>
      <c r="I38" s="11"/>
      <c r="J38" s="11">
        <f>+'Tbl3'!T38-'Tbl5'!M38</f>
        <v>986.49806852500535</v>
      </c>
      <c r="K38" s="11">
        <f>+'Tbl3'!W38-'Tbl5'!O38</f>
        <v>144.75748939674142</v>
      </c>
      <c r="L38" s="11">
        <f>+'Tbl3'!Z38-'Tbl5'!Q38</f>
        <v>95.702937892470928</v>
      </c>
      <c r="M38" s="11">
        <f>+'Tbl3'!AC38-'Tbl5'!S38</f>
        <v>555.65137326303682</v>
      </c>
      <c r="N38" s="11">
        <f>+'Tbl3'!AF38-'Tbl5'!U38</f>
        <v>699.53906478371368</v>
      </c>
      <c r="O38" s="11">
        <f>+'Tbl3'!AI38-'Tbl5'!W38</f>
        <v>192.42584231444442</v>
      </c>
      <c r="P38" s="11">
        <f>+'Tbl3'!AL38-'Tbl5'!Y38</f>
        <v>2146.4839665727745</v>
      </c>
    </row>
    <row r="39" spans="1:16">
      <c r="A39" s="8" t="s">
        <v>74</v>
      </c>
      <c r="B39" s="28">
        <f>+'Tbl3'!B39-'Tbl5'!B39</f>
        <v>13935.960302718026</v>
      </c>
      <c r="C39" s="28">
        <f>+'Tbl3'!E39-'Tbl5'!C39</f>
        <v>225.65622919854414</v>
      </c>
      <c r="D39" s="28">
        <f>+'Tbl3'!H39-'Tbl5'!E39</f>
        <v>1001.7180201556404</v>
      </c>
      <c r="E39" s="28">
        <f>+'Tbl3'!K39-'Tbl5'!G39</f>
        <v>5982.5911342464169</v>
      </c>
      <c r="F39" s="28">
        <f>+'Tbl3'!N39-'Tbl5'!I39</f>
        <v>276.93062863620878</v>
      </c>
      <c r="G39" s="28"/>
      <c r="H39" s="28">
        <f>+'Tbl3'!Q39-'Tbl5'!K39</f>
        <v>142.87830733347931</v>
      </c>
      <c r="I39" s="28"/>
      <c r="J39" s="28">
        <f>+'Tbl3'!T39-'Tbl5'!M39</f>
        <v>1359.1119213809452</v>
      </c>
      <c r="K39" s="28">
        <f>+'Tbl3'!W39-'Tbl5'!O39</f>
        <v>47.384488058215318</v>
      </c>
      <c r="L39" s="28">
        <f>+'Tbl3'!Z39-'Tbl5'!Q39</f>
        <v>123.09092455166164</v>
      </c>
      <c r="M39" s="28">
        <f>+'Tbl3'!AC39-'Tbl5'!S39</f>
        <v>885.05430181258396</v>
      </c>
      <c r="N39" s="28">
        <f>+'Tbl3'!AF39-'Tbl5'!U39</f>
        <v>1084.2267652463681</v>
      </c>
      <c r="O39" s="28">
        <f>+'Tbl3'!AI39-'Tbl5'!W39</f>
        <v>152.40012764895826</v>
      </c>
      <c r="P39" s="28">
        <f>+'Tbl3'!AL39-'Tbl5'!Y39</f>
        <v>2654.9174544490033</v>
      </c>
    </row>
    <row r="40" spans="1:16">
      <c r="A40" s="3" t="s">
        <v>179</v>
      </c>
    </row>
  </sheetData>
  <sheetProtection password="CAF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honeticPr fontId="0" type="noConversion"/>
  <printOptions horizontalCentered="1"/>
  <pageMargins left="0.59" right="0.68" top="0.87" bottom="0.88" header="0.67" footer="0.5"/>
  <pageSetup scale="84" orientation="landscape" r:id="rId1"/>
  <headerFooter scaleWithDoc="0" alignWithMargins="0">
    <oddFooter>&amp;L&amp;"Arial,Italic"MSDE-LFRO     12 / 2014&amp;C- 6 -&amp;R&amp;"Arial,Italic"Selected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K70"/>
  <sheetViews>
    <sheetView zoomScaleNormal="100" workbookViewId="0">
      <selection sqref="A1:L1"/>
    </sheetView>
  </sheetViews>
  <sheetFormatPr defaultRowHeight="12.75"/>
  <cols>
    <col min="1" max="1" width="14.140625" style="3" customWidth="1"/>
    <col min="2" max="4" width="11.7109375" customWidth="1"/>
    <col min="5" max="5" width="8.7109375" customWidth="1"/>
    <col min="6" max="8" width="11.7109375" customWidth="1"/>
    <col min="9" max="9" width="4.7109375" customWidth="1"/>
    <col min="10" max="12" width="11.7109375" customWidth="1"/>
    <col min="13" max="13" width="5.5703125" customWidth="1"/>
    <col min="14" max="14" width="17.140625" customWidth="1"/>
    <col min="15" max="16" width="15.5703125" customWidth="1"/>
    <col min="17" max="17" width="8.42578125" customWidth="1"/>
    <col min="18" max="18" width="14.85546875" bestFit="1" customWidth="1"/>
    <col min="19" max="20" width="12.85546875" bestFit="1" customWidth="1"/>
    <col min="21" max="21" width="13" bestFit="1" customWidth="1"/>
    <col min="23" max="23" width="12.28515625" bestFit="1" customWidth="1"/>
    <col min="24" max="24" width="12.5703125" customWidth="1"/>
    <col min="25" max="25" width="9.7109375" bestFit="1" customWidth="1"/>
    <col min="26" max="26" width="12.28515625" bestFit="1" customWidth="1"/>
    <col min="28" max="28" width="10.85546875" bestFit="1" customWidth="1"/>
    <col min="29" max="29" width="12.42578125" bestFit="1" customWidth="1"/>
    <col min="30" max="30" width="10.28515625" bestFit="1" customWidth="1"/>
    <col min="31" max="31" width="10.7109375" customWidth="1"/>
    <col min="32" max="32" width="12.7109375" customWidth="1"/>
    <col min="34" max="34" width="16" bestFit="1" customWidth="1"/>
    <col min="35" max="35" width="14.28515625" bestFit="1" customWidth="1"/>
    <col min="36" max="36" width="12.28515625" bestFit="1" customWidth="1"/>
    <col min="37" max="37" width="13.42578125" bestFit="1" customWidth="1"/>
  </cols>
  <sheetData>
    <row r="1" spans="1:37">
      <c r="A1" s="241" t="s">
        <v>117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37">
      <c r="R2" s="45"/>
    </row>
    <row r="3" spans="1:37">
      <c r="A3" s="240" t="s">
        <v>205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W3" s="167" t="s">
        <v>213</v>
      </c>
      <c r="AC3" s="167" t="s">
        <v>214</v>
      </c>
      <c r="AH3" s="167" t="s">
        <v>191</v>
      </c>
    </row>
    <row r="4" spans="1:37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N4" s="239" t="s">
        <v>176</v>
      </c>
      <c r="O4" s="239"/>
      <c r="P4" s="239"/>
      <c r="R4" s="254" t="s">
        <v>212</v>
      </c>
      <c r="S4" s="239"/>
      <c r="T4" s="239"/>
      <c r="U4" s="239"/>
      <c r="W4" s="239" t="s">
        <v>167</v>
      </c>
      <c r="X4" s="239"/>
      <c r="Y4" s="239"/>
      <c r="Z4" s="239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53" t="s">
        <v>156</v>
      </c>
      <c r="S5" s="253"/>
      <c r="T5" s="253"/>
      <c r="U5" s="253"/>
      <c r="W5" s="253" t="s">
        <v>168</v>
      </c>
      <c r="X5" s="253"/>
      <c r="Y5" s="253"/>
      <c r="Z5" s="253"/>
      <c r="AH5" s="252" t="s">
        <v>215</v>
      </c>
      <c r="AI5" s="253"/>
      <c r="AJ5" s="253"/>
      <c r="AK5" s="253"/>
    </row>
    <row r="6" spans="1:37" ht="15" customHeight="1" thickTop="1">
      <c r="A6" s="3" t="s">
        <v>112</v>
      </c>
      <c r="R6" s="112" t="s">
        <v>77</v>
      </c>
      <c r="S6" s="112"/>
      <c r="T6" s="112" t="s">
        <v>157</v>
      </c>
      <c r="U6" s="112" t="s">
        <v>32</v>
      </c>
      <c r="W6" s="122" t="s">
        <v>77</v>
      </c>
      <c r="X6" s="122"/>
      <c r="Y6" s="122"/>
      <c r="Z6" s="122"/>
      <c r="AC6" s="250" t="s">
        <v>216</v>
      </c>
      <c r="AD6" s="243"/>
      <c r="AE6" s="243"/>
      <c r="AF6" s="243"/>
      <c r="AH6" s="112" t="s">
        <v>77</v>
      </c>
      <c r="AI6" s="112"/>
      <c r="AJ6" s="112" t="s">
        <v>157</v>
      </c>
      <c r="AK6" s="112" t="s">
        <v>32</v>
      </c>
    </row>
    <row r="7" spans="1:37" ht="13.5" thickBot="1">
      <c r="A7" t="s">
        <v>35</v>
      </c>
      <c r="B7" s="243" t="s">
        <v>118</v>
      </c>
      <c r="C7" s="243"/>
      <c r="D7" s="243"/>
      <c r="E7" s="6"/>
      <c r="F7" s="243" t="s">
        <v>119</v>
      </c>
      <c r="G7" s="243"/>
      <c r="H7" s="243"/>
      <c r="I7" s="6"/>
      <c r="J7" s="243" t="s">
        <v>120</v>
      </c>
      <c r="K7" s="243"/>
      <c r="L7" s="243"/>
      <c r="N7" s="237" t="s">
        <v>168</v>
      </c>
      <c r="O7" s="237" t="s">
        <v>119</v>
      </c>
      <c r="P7" s="237" t="s">
        <v>169</v>
      </c>
      <c r="R7" s="112" t="s">
        <v>158</v>
      </c>
      <c r="S7" s="112"/>
      <c r="T7" s="112" t="s">
        <v>159</v>
      </c>
      <c r="U7" s="112" t="s">
        <v>160</v>
      </c>
      <c r="W7" s="112" t="s">
        <v>160</v>
      </c>
      <c r="X7" s="112" t="s">
        <v>164</v>
      </c>
      <c r="Y7" s="112" t="s">
        <v>157</v>
      </c>
      <c r="Z7" s="112"/>
      <c r="AC7" s="251" t="s">
        <v>168</v>
      </c>
      <c r="AD7" s="251"/>
      <c r="AE7" s="251"/>
      <c r="AF7" s="251"/>
      <c r="AH7" s="112" t="s">
        <v>158</v>
      </c>
      <c r="AI7" s="112"/>
      <c r="AJ7" s="112" t="s">
        <v>159</v>
      </c>
      <c r="AK7" s="112" t="s">
        <v>160</v>
      </c>
    </row>
    <row r="8" spans="1:37" ht="13.5" thickBot="1">
      <c r="A8" s="4" t="s">
        <v>113</v>
      </c>
      <c r="B8" s="60" t="s">
        <v>189</v>
      </c>
      <c r="C8" s="168" t="s">
        <v>190</v>
      </c>
      <c r="D8" s="168" t="s">
        <v>211</v>
      </c>
      <c r="E8" s="60"/>
      <c r="F8" s="60" t="s">
        <v>189</v>
      </c>
      <c r="G8" s="168" t="s">
        <v>190</v>
      </c>
      <c r="H8" s="168" t="s">
        <v>211</v>
      </c>
      <c r="I8" s="113"/>
      <c r="J8" s="60" t="s">
        <v>189</v>
      </c>
      <c r="K8" s="168" t="s">
        <v>190</v>
      </c>
      <c r="L8" s="168" t="s">
        <v>211</v>
      </c>
      <c r="M8" s="61"/>
      <c r="N8" s="237"/>
      <c r="O8" s="237"/>
      <c r="P8" s="237"/>
      <c r="Q8" s="61"/>
      <c r="R8" s="123" t="s">
        <v>161</v>
      </c>
      <c r="S8" s="124" t="s">
        <v>119</v>
      </c>
      <c r="T8" s="125" t="s">
        <v>162</v>
      </c>
      <c r="U8" s="123" t="s">
        <v>163</v>
      </c>
      <c r="W8" s="123" t="s">
        <v>163</v>
      </c>
      <c r="X8" s="123" t="s">
        <v>165</v>
      </c>
      <c r="Y8" s="123" t="s">
        <v>166</v>
      </c>
      <c r="Z8" s="123" t="s">
        <v>32</v>
      </c>
      <c r="AC8" s="133" t="s">
        <v>172</v>
      </c>
      <c r="AD8" s="133" t="s">
        <v>173</v>
      </c>
      <c r="AE8" s="134" t="s">
        <v>174</v>
      </c>
      <c r="AF8" s="133" t="s">
        <v>175</v>
      </c>
      <c r="AH8" s="123" t="s">
        <v>161</v>
      </c>
      <c r="AI8" s="124" t="s">
        <v>119</v>
      </c>
      <c r="AJ8" s="125" t="s">
        <v>162</v>
      </c>
      <c r="AK8" s="123" t="s">
        <v>163</v>
      </c>
    </row>
    <row r="9" spans="1:37" s="54" customFormat="1">
      <c r="A9" s="74" t="s">
        <v>76</v>
      </c>
      <c r="B9" s="114">
        <v>286.88287381638531</v>
      </c>
      <c r="C9" s="170">
        <v>273.17739609751288</v>
      </c>
      <c r="D9" s="227">
        <f>N9/'Tbl11'!C9</f>
        <v>251.12477649102169</v>
      </c>
      <c r="E9" s="169"/>
      <c r="F9" s="170">
        <v>54.401938162957137</v>
      </c>
      <c r="G9" s="170">
        <v>45.824504599846556</v>
      </c>
      <c r="H9" s="226">
        <f>O9/'Tbl11'!C9</f>
        <v>41.914852201437519</v>
      </c>
      <c r="I9" s="169"/>
      <c r="J9" s="170">
        <v>14.500761497906534</v>
      </c>
      <c r="K9" s="170">
        <v>12.449700688890735</v>
      </c>
      <c r="L9" s="226">
        <f>P9/'Tbl11'!C9</f>
        <v>12.982728407663743</v>
      </c>
      <c r="N9" s="158">
        <f>SUM(N11:N38)</f>
        <v>211584255.84</v>
      </c>
      <c r="O9" s="158">
        <f>SUM(O11:O38)</f>
        <v>35315204.399999991</v>
      </c>
      <c r="P9" s="158">
        <f>SUM(P11:P38)</f>
        <v>10938550.020000001</v>
      </c>
      <c r="Q9" s="214"/>
      <c r="R9" s="158">
        <f>SUM(R11:R38)</f>
        <v>188159698.36000001</v>
      </c>
      <c r="S9" s="158">
        <f>SUM(S11:S38)</f>
        <v>34088083.189999998</v>
      </c>
      <c r="T9" s="158">
        <f>SUM(T11:T38)</f>
        <v>10255465.229999997</v>
      </c>
      <c r="U9" s="158">
        <f>R9-S9-T9</f>
        <v>143816149.94000003</v>
      </c>
      <c r="V9" s="214"/>
      <c r="W9" s="145">
        <f>SUM(W11:W38)</f>
        <v>23424557.480000008</v>
      </c>
      <c r="X9" s="225">
        <f>SUM(X11:X38)</f>
        <v>1227121.2100000002</v>
      </c>
      <c r="Y9" s="225">
        <f>SUM(Y11:Y38)</f>
        <v>683084.79</v>
      </c>
      <c r="Z9" s="225">
        <f>SUM(Z11:Z38)</f>
        <v>21514351.480000008</v>
      </c>
      <c r="AA9" s="214"/>
      <c r="AB9" s="214"/>
      <c r="AC9" s="221">
        <f>SUM(AC11:AC38)</f>
        <v>110935.91000000002</v>
      </c>
      <c r="AD9" s="222">
        <f>SUM(AD11:AD38)</f>
        <v>1022.31</v>
      </c>
      <c r="AE9" s="223">
        <f>SUM(AE11:AE38)</f>
        <v>0</v>
      </c>
      <c r="AF9" s="222">
        <f>SUM(AF11:AF38)</f>
        <v>109913.60000000002</v>
      </c>
      <c r="AG9" s="214"/>
      <c r="AH9" s="158">
        <f>SUM(AI9:AK9)</f>
        <v>188270634.26999998</v>
      </c>
      <c r="AI9" s="219">
        <f>SUM(AI11:AI38)</f>
        <v>34089105.5</v>
      </c>
      <c r="AJ9" s="219">
        <f>SUM(AJ11:AJ38)</f>
        <v>10255465.229999997</v>
      </c>
      <c r="AK9" s="219">
        <f>SUM(AK11:AK38)</f>
        <v>143926063.53999999</v>
      </c>
    </row>
    <row r="10" spans="1:37">
      <c r="D10" s="167"/>
      <c r="E10" s="171"/>
      <c r="F10" s="211"/>
      <c r="G10" s="172"/>
      <c r="H10" s="167"/>
      <c r="I10" s="171"/>
      <c r="J10" s="167"/>
      <c r="K10" s="167"/>
      <c r="L10" s="167"/>
      <c r="R10" s="117"/>
      <c r="S10" s="117"/>
      <c r="T10" s="117"/>
      <c r="U10" s="117"/>
      <c r="W10" s="115"/>
      <c r="X10" s="115"/>
      <c r="Y10" s="115"/>
      <c r="Z10" s="115"/>
      <c r="AC10" s="135"/>
      <c r="AD10" s="135"/>
      <c r="AE10" s="136"/>
      <c r="AF10" s="135"/>
      <c r="AH10" s="117"/>
      <c r="AI10" s="117"/>
      <c r="AJ10" s="117"/>
      <c r="AK10" s="117"/>
    </row>
    <row r="11" spans="1:37">
      <c r="A11" s="3" t="s">
        <v>52</v>
      </c>
      <c r="B11" s="139">
        <v>468.65694964756102</v>
      </c>
      <c r="C11" s="139">
        <v>328.72318480809935</v>
      </c>
      <c r="D11" s="173">
        <f>N11/'Tbl11'!C11</f>
        <v>267.89824997974512</v>
      </c>
      <c r="E11" s="174"/>
      <c r="F11" s="176">
        <v>83.518031958212816</v>
      </c>
      <c r="G11" s="176">
        <v>41.022827889950236</v>
      </c>
      <c r="H11" s="175">
        <f>O11/'Tbl11'!C11</f>
        <v>5.3993761501869235</v>
      </c>
      <c r="I11" s="174"/>
      <c r="J11" s="175">
        <v>12.389368979752309</v>
      </c>
      <c r="K11" s="175">
        <v>12.530692672882228</v>
      </c>
      <c r="L11" s="175">
        <f>P11/'Tbl11'!C11</f>
        <v>12.715549948494775</v>
      </c>
      <c r="N11" s="45">
        <f t="shared" ref="N11:P15" si="0">R11+W11</f>
        <v>2314614.09</v>
      </c>
      <c r="O11" s="45">
        <f t="shared" si="0"/>
        <v>46650.07</v>
      </c>
      <c r="P11" s="45">
        <f t="shared" si="0"/>
        <v>109861.08</v>
      </c>
      <c r="R11" s="117">
        <f>S11+T11+U11</f>
        <v>2087356.71</v>
      </c>
      <c r="S11" s="90">
        <f t="shared" ref="S11:U15" si="1">AI11-AD11</f>
        <v>46650.07</v>
      </c>
      <c r="T11" s="90">
        <f t="shared" si="1"/>
        <v>109861.08</v>
      </c>
      <c r="U11" s="117">
        <f t="shared" si="1"/>
        <v>1930845.56</v>
      </c>
      <c r="W11" s="117">
        <f>X11+Y11+Z11</f>
        <v>227257.38</v>
      </c>
      <c r="X11" s="158">
        <v>0</v>
      </c>
      <c r="Y11" s="158">
        <v>0</v>
      </c>
      <c r="Z11" s="158">
        <v>227257.38</v>
      </c>
      <c r="AC11" s="117">
        <f>AD11+AE11+AF11</f>
        <v>12245.28</v>
      </c>
      <c r="AD11" s="158">
        <v>0</v>
      </c>
      <c r="AE11" s="158">
        <v>0</v>
      </c>
      <c r="AF11" s="158">
        <v>12245.28</v>
      </c>
      <c r="AG11" s="138"/>
      <c r="AH11" s="117">
        <f>SUM(AI11:AK11)</f>
        <v>2099601.9900000002</v>
      </c>
      <c r="AI11" s="159">
        <v>46650.07</v>
      </c>
      <c r="AJ11" s="215">
        <v>109861.08</v>
      </c>
      <c r="AK11" s="158">
        <v>1943090.84</v>
      </c>
    </row>
    <row r="12" spans="1:37">
      <c r="A12" s="3" t="s">
        <v>53</v>
      </c>
      <c r="B12" s="139">
        <v>227.74800102341914</v>
      </c>
      <c r="C12" s="139">
        <v>384.57426241752989</v>
      </c>
      <c r="D12" s="173">
        <f>N12/'Tbl11'!C12</f>
        <v>396.20368323535126</v>
      </c>
      <c r="E12" s="174"/>
      <c r="F12" s="176">
        <v>20.036757938152139</v>
      </c>
      <c r="G12" s="176">
        <v>118.70022195373554</v>
      </c>
      <c r="H12" s="175">
        <f>O12/'Tbl11'!C12</f>
        <v>145.85312963384746</v>
      </c>
      <c r="I12" s="174"/>
      <c r="J12" s="175">
        <v>10.812002046132807</v>
      </c>
      <c r="K12" s="175">
        <v>11.047639169273641</v>
      </c>
      <c r="L12" s="175">
        <f>P12/'Tbl11'!C12</f>
        <v>18.563999657209948</v>
      </c>
      <c r="N12" s="45">
        <f t="shared" si="0"/>
        <v>29965093.420000002</v>
      </c>
      <c r="O12" s="45">
        <f t="shared" si="0"/>
        <v>11030949.08</v>
      </c>
      <c r="P12" s="45">
        <f t="shared" si="0"/>
        <v>1404005.08</v>
      </c>
      <c r="R12" s="117">
        <f>S12+T12+U12</f>
        <v>27122767.82</v>
      </c>
      <c r="S12" s="90">
        <f t="shared" si="1"/>
        <v>11024822.779999999</v>
      </c>
      <c r="T12" s="90">
        <f t="shared" si="1"/>
        <v>758190.53</v>
      </c>
      <c r="U12" s="117">
        <f t="shared" si="1"/>
        <v>15339754.51</v>
      </c>
      <c r="W12" s="117">
        <f>X12+Y12+Z12</f>
        <v>2842325.6000000006</v>
      </c>
      <c r="X12" s="158">
        <v>6126.3</v>
      </c>
      <c r="Y12" s="158">
        <v>645814.55000000005</v>
      </c>
      <c r="Z12" s="158">
        <v>2190384.7500000005</v>
      </c>
      <c r="AC12" s="117">
        <f>AD12+AE12+AF12</f>
        <v>0</v>
      </c>
      <c r="AD12" s="158">
        <v>0</v>
      </c>
      <c r="AE12" s="158">
        <v>0</v>
      </c>
      <c r="AF12" s="158">
        <v>0</v>
      </c>
      <c r="AG12" s="138"/>
      <c r="AH12" s="117">
        <f>SUM(AI12:AK12)</f>
        <v>27122767.82</v>
      </c>
      <c r="AI12" s="159">
        <v>11024822.779999999</v>
      </c>
      <c r="AJ12" s="215">
        <v>758190.53</v>
      </c>
      <c r="AK12" s="158">
        <v>15339754.51</v>
      </c>
    </row>
    <row r="13" spans="1:37">
      <c r="A13" s="3" t="s">
        <v>75</v>
      </c>
      <c r="B13" s="139">
        <v>329.13655933203268</v>
      </c>
      <c r="C13" s="139">
        <v>347.68566135428443</v>
      </c>
      <c r="D13" s="173">
        <f>N13/'Tbl11'!C13</f>
        <v>323.17105934669712</v>
      </c>
      <c r="E13" s="174"/>
      <c r="F13" s="176">
        <v>52.687028929028401</v>
      </c>
      <c r="G13" s="176">
        <v>47.706929364988305</v>
      </c>
      <c r="H13" s="175">
        <f>O13/'Tbl11'!C13</f>
        <v>28.648936928050372</v>
      </c>
      <c r="I13" s="174"/>
      <c r="J13" s="175">
        <v>0.3318302654661402</v>
      </c>
      <c r="K13" s="175">
        <v>3.0513943775594039</v>
      </c>
      <c r="L13" s="175">
        <f>P13/'Tbl11'!C13</f>
        <v>1.0629247525084098</v>
      </c>
      <c r="N13" s="45">
        <f t="shared" si="0"/>
        <v>26997824.670000002</v>
      </c>
      <c r="O13" s="45">
        <f t="shared" si="0"/>
        <v>2393342.33</v>
      </c>
      <c r="P13" s="45">
        <f t="shared" si="0"/>
        <v>88797.11</v>
      </c>
      <c r="R13" s="117">
        <f>S13+T13+U13</f>
        <v>19948691.609999999</v>
      </c>
      <c r="S13" s="90">
        <f t="shared" si="1"/>
        <v>1920579.62</v>
      </c>
      <c r="T13" s="90">
        <f t="shared" si="1"/>
        <v>82624.399999999994</v>
      </c>
      <c r="U13" s="117">
        <f t="shared" si="1"/>
        <v>17945487.59</v>
      </c>
      <c r="W13" s="117">
        <f>X13+Y13+Z13</f>
        <v>7049133.0600000015</v>
      </c>
      <c r="X13" s="158">
        <v>472762.71</v>
      </c>
      <c r="Y13" s="158">
        <v>6172.71</v>
      </c>
      <c r="Z13" s="158">
        <v>6570197.6400000015</v>
      </c>
      <c r="AC13" s="117">
        <f>AD13+AE13+AF13</f>
        <v>0</v>
      </c>
      <c r="AD13" s="158">
        <v>0</v>
      </c>
      <c r="AE13" s="158">
        <v>0</v>
      </c>
      <c r="AF13" s="158">
        <v>0</v>
      </c>
      <c r="AG13" s="138"/>
      <c r="AH13" s="117">
        <f>SUM(AI13:AK13)</f>
        <v>19948691.609999999</v>
      </c>
      <c r="AI13" s="159">
        <v>1920579.62</v>
      </c>
      <c r="AJ13" s="215">
        <v>82624.399999999994</v>
      </c>
      <c r="AK13" s="158">
        <v>17945487.59</v>
      </c>
    </row>
    <row r="14" spans="1:37">
      <c r="A14" s="3" t="s">
        <v>54</v>
      </c>
      <c r="B14" s="139">
        <v>480.65812793748353</v>
      </c>
      <c r="C14" s="139">
        <v>316.42483786233879</v>
      </c>
      <c r="D14" s="173">
        <f>N14/'Tbl11'!C14</f>
        <v>256.02664838219044</v>
      </c>
      <c r="E14" s="174"/>
      <c r="F14" s="176">
        <v>125.85204587379383</v>
      </c>
      <c r="G14" s="176">
        <v>55.124472267630374</v>
      </c>
      <c r="H14" s="175">
        <f>O14/'Tbl11'!C14</f>
        <v>36.640443586790227</v>
      </c>
      <c r="I14" s="174"/>
      <c r="J14" s="175">
        <v>21.6591883154336</v>
      </c>
      <c r="K14" s="175">
        <v>18.417372223891938</v>
      </c>
      <c r="L14" s="175">
        <f>P14/'Tbl11'!C14</f>
        <v>17.201317164009353</v>
      </c>
      <c r="N14" s="45">
        <f t="shared" si="0"/>
        <v>26499408.149999995</v>
      </c>
      <c r="O14" s="45">
        <f t="shared" si="0"/>
        <v>3792378.94</v>
      </c>
      <c r="P14" s="45">
        <f t="shared" si="0"/>
        <v>1780380</v>
      </c>
      <c r="R14" s="117">
        <f>S14+T14+U14</f>
        <v>24531614.339999996</v>
      </c>
      <c r="S14" s="90">
        <f t="shared" si="1"/>
        <v>3735030.85</v>
      </c>
      <c r="T14" s="90">
        <f t="shared" si="1"/>
        <v>1775712</v>
      </c>
      <c r="U14" s="117">
        <f t="shared" si="1"/>
        <v>19020871.489999998</v>
      </c>
      <c r="W14" s="117">
        <f>X14+Y14+Z14</f>
        <v>1967793.8100000003</v>
      </c>
      <c r="X14" s="159">
        <v>57348.09</v>
      </c>
      <c r="Y14" s="158">
        <v>4668</v>
      </c>
      <c r="Z14" s="158">
        <v>1905777.7200000002</v>
      </c>
      <c r="AC14" s="117">
        <f>AD14+AE14+AF14</f>
        <v>10445.039999999999</v>
      </c>
      <c r="AD14" s="158">
        <v>1022.31</v>
      </c>
      <c r="AE14" s="158">
        <v>0</v>
      </c>
      <c r="AF14" s="158">
        <v>9422.73</v>
      </c>
      <c r="AG14" s="138"/>
      <c r="AH14" s="117">
        <f>SUM(AI14:AK14)</f>
        <v>24542059.379999999</v>
      </c>
      <c r="AI14" s="159">
        <v>3736053.16</v>
      </c>
      <c r="AJ14" s="215">
        <v>1775712</v>
      </c>
      <c r="AK14" s="158">
        <v>19030294.219999999</v>
      </c>
    </row>
    <row r="15" spans="1:37">
      <c r="A15" s="3" t="s">
        <v>55</v>
      </c>
      <c r="B15" s="139">
        <v>192.03083928771952</v>
      </c>
      <c r="C15" s="139">
        <v>165.59354680597977</v>
      </c>
      <c r="D15" s="173">
        <f>N15/'Tbl11'!C15</f>
        <v>176.58751104367025</v>
      </c>
      <c r="E15" s="174"/>
      <c r="F15" s="176">
        <v>20.395256585285136</v>
      </c>
      <c r="G15" s="176">
        <v>16.928459565921681</v>
      </c>
      <c r="H15" s="175">
        <f>O15/'Tbl11'!C15</f>
        <v>17.228425256021659</v>
      </c>
      <c r="I15" s="174"/>
      <c r="J15" s="175">
        <v>0.36930491776150542</v>
      </c>
      <c r="K15" s="175">
        <v>0.25563399224134326</v>
      </c>
      <c r="L15" s="175">
        <f>P15/'Tbl11'!C15</f>
        <v>13.093596065164604</v>
      </c>
      <c r="N15" s="45">
        <f t="shared" si="0"/>
        <v>2883097.05</v>
      </c>
      <c r="O15" s="45">
        <f t="shared" si="0"/>
        <v>281283.89</v>
      </c>
      <c r="P15" s="45">
        <f t="shared" si="0"/>
        <v>213775.63999999998</v>
      </c>
      <c r="R15" s="117">
        <f>S15+T15+U15</f>
        <v>2500123.11</v>
      </c>
      <c r="S15" s="90">
        <f t="shared" si="1"/>
        <v>269615.05</v>
      </c>
      <c r="T15" s="90">
        <f t="shared" si="1"/>
        <v>212111.96</v>
      </c>
      <c r="U15" s="117">
        <f t="shared" si="1"/>
        <v>2018396.0999999999</v>
      </c>
      <c r="W15" s="117">
        <f>X15+Y15+Z15</f>
        <v>382973.93999999994</v>
      </c>
      <c r="X15" s="215">
        <v>11668.84</v>
      </c>
      <c r="Y15" s="158">
        <v>1663.68</v>
      </c>
      <c r="Z15" s="158">
        <v>369641.41999999993</v>
      </c>
      <c r="AC15" s="117">
        <f>AD15+AE15+AF15</f>
        <v>12052.789999999999</v>
      </c>
      <c r="AD15" s="158">
        <v>0</v>
      </c>
      <c r="AE15" s="158">
        <v>0</v>
      </c>
      <c r="AF15" s="158">
        <v>12052.789999999999</v>
      </c>
      <c r="AG15" s="138"/>
      <c r="AH15" s="117">
        <f>SUM(AI15:AK15)</f>
        <v>2512175.9</v>
      </c>
      <c r="AI15" s="159">
        <v>269615.05</v>
      </c>
      <c r="AJ15" s="215">
        <v>212111.96</v>
      </c>
      <c r="AK15" s="158">
        <v>2030448.89</v>
      </c>
    </row>
    <row r="16" spans="1:37">
      <c r="B16" s="139"/>
      <c r="C16" s="139"/>
      <c r="D16" s="173"/>
      <c r="E16" s="172"/>
      <c r="F16" s="176"/>
      <c r="G16" s="176"/>
      <c r="H16" s="177"/>
      <c r="I16" s="172"/>
      <c r="J16" s="167"/>
      <c r="K16" s="167"/>
      <c r="L16" s="177"/>
      <c r="R16" s="117"/>
      <c r="S16" s="117"/>
      <c r="T16" s="117"/>
      <c r="U16" s="117"/>
      <c r="W16" s="117"/>
      <c r="X16" s="224"/>
      <c r="Y16" s="213"/>
      <c r="Z16" s="213"/>
      <c r="AC16" s="117"/>
      <c r="AD16" s="213"/>
      <c r="AE16" s="213"/>
      <c r="AF16" s="213"/>
      <c r="AG16" s="138"/>
      <c r="AH16" s="117"/>
      <c r="AI16" s="213"/>
      <c r="AJ16" s="213"/>
      <c r="AK16" s="213"/>
    </row>
    <row r="17" spans="1:37">
      <c r="A17" s="3" t="s">
        <v>56</v>
      </c>
      <c r="B17" s="139">
        <v>229.80004650513879</v>
      </c>
      <c r="C17" s="139">
        <v>211.31383906316137</v>
      </c>
      <c r="D17" s="173">
        <f>N17/'Tbl11'!C17</f>
        <v>171.54319179264039</v>
      </c>
      <c r="E17" s="174"/>
      <c r="F17" s="176">
        <v>21.651745337859833</v>
      </c>
      <c r="G17" s="176">
        <v>7.129257395475709</v>
      </c>
      <c r="H17" s="175">
        <f>O17/'Tbl11'!C17</f>
        <v>5.0138002175625491</v>
      </c>
      <c r="I17" s="174"/>
      <c r="J17" s="175">
        <v>7.2078947123657153</v>
      </c>
      <c r="K17" s="175">
        <v>7.2223524432112125</v>
      </c>
      <c r="L17" s="175">
        <f>P17/'Tbl11'!C17</f>
        <v>8.010142916088375</v>
      </c>
      <c r="N17" s="45">
        <f t="shared" ref="N17:P21" si="2">R17+W17</f>
        <v>914633.99</v>
      </c>
      <c r="O17" s="45">
        <f t="shared" si="2"/>
        <v>26732.58</v>
      </c>
      <c r="P17" s="45">
        <f t="shared" si="2"/>
        <v>42708.480000000003</v>
      </c>
      <c r="R17" s="117">
        <f>S17+T17+U17</f>
        <v>666707.93999999994</v>
      </c>
      <c r="S17" s="90">
        <f t="shared" ref="S17:U21" si="3">AI17-AD17</f>
        <v>26732.58</v>
      </c>
      <c r="T17" s="90">
        <f t="shared" si="3"/>
        <v>42708.480000000003</v>
      </c>
      <c r="U17" s="117">
        <f t="shared" si="3"/>
        <v>597266.88</v>
      </c>
      <c r="W17" s="117">
        <f>X17+Y17+Z17</f>
        <v>247926.05000000008</v>
      </c>
      <c r="X17" s="158">
        <v>0</v>
      </c>
      <c r="Y17" s="158">
        <v>0</v>
      </c>
      <c r="Z17" s="159">
        <v>247926.05000000008</v>
      </c>
      <c r="AC17" s="117">
        <f>AD17+AE17+AF17</f>
        <v>0</v>
      </c>
      <c r="AD17" s="158">
        <v>0</v>
      </c>
      <c r="AE17" s="158">
        <v>0</v>
      </c>
      <c r="AF17" s="158">
        <v>0</v>
      </c>
      <c r="AG17" s="138"/>
      <c r="AH17" s="117">
        <f>SUM(AI17:AK17)</f>
        <v>666707.93999999994</v>
      </c>
      <c r="AI17" s="215">
        <v>26732.58</v>
      </c>
      <c r="AJ17" s="215">
        <v>42708.480000000003</v>
      </c>
      <c r="AK17" s="158">
        <v>597266.88</v>
      </c>
    </row>
    <row r="18" spans="1:37">
      <c r="A18" s="3" t="s">
        <v>57</v>
      </c>
      <c r="B18" s="139">
        <v>378.47728042197349</v>
      </c>
      <c r="C18" s="139">
        <v>317.5318096049221</v>
      </c>
      <c r="D18" s="173">
        <f>N18/'Tbl11'!C18</f>
        <v>357.47341787613237</v>
      </c>
      <c r="E18" s="174"/>
      <c r="F18" s="176">
        <v>64.479491277908153</v>
      </c>
      <c r="G18" s="176">
        <v>40.946476898113815</v>
      </c>
      <c r="H18" s="175">
        <f>O18/'Tbl11'!C18</f>
        <v>76.680269803366784</v>
      </c>
      <c r="I18" s="174"/>
      <c r="J18" s="175">
        <v>18.751513379202116</v>
      </c>
      <c r="K18" s="175">
        <v>0.17539739062121421</v>
      </c>
      <c r="L18" s="175">
        <f>P18/'Tbl11'!C18</f>
        <v>19.16382269720037</v>
      </c>
      <c r="N18" s="45">
        <f t="shared" si="2"/>
        <v>9612521.7200000007</v>
      </c>
      <c r="O18" s="45">
        <f t="shared" si="2"/>
        <v>2061945.65</v>
      </c>
      <c r="P18" s="45">
        <f t="shared" si="2"/>
        <v>515318.49</v>
      </c>
      <c r="R18" s="117">
        <f>S18+T18+U18</f>
        <v>8589502.6699999999</v>
      </c>
      <c r="S18" s="90">
        <f t="shared" si="3"/>
        <v>2061467.01</v>
      </c>
      <c r="T18" s="90">
        <f t="shared" si="3"/>
        <v>514240.74</v>
      </c>
      <c r="U18" s="117">
        <f t="shared" si="3"/>
        <v>6013794.9199999999</v>
      </c>
      <c r="W18" s="117">
        <f>X18+Y18+Z18</f>
        <v>1023019.05</v>
      </c>
      <c r="X18" s="158">
        <v>478.64</v>
      </c>
      <c r="Y18" s="159">
        <v>1077.75</v>
      </c>
      <c r="Z18" s="158">
        <v>1021462.66</v>
      </c>
      <c r="AC18" s="117">
        <f>AD18+AE18+AF18</f>
        <v>0</v>
      </c>
      <c r="AD18" s="158">
        <v>0</v>
      </c>
      <c r="AE18" s="158">
        <v>0</v>
      </c>
      <c r="AF18" s="158">
        <v>0</v>
      </c>
      <c r="AG18" s="138"/>
      <c r="AH18" s="117">
        <f>SUM(AI18:AK18)</f>
        <v>8589502.6699999999</v>
      </c>
      <c r="AI18" s="159">
        <v>2061467.01</v>
      </c>
      <c r="AJ18" s="215">
        <v>514240.74</v>
      </c>
      <c r="AK18" s="158">
        <v>6013794.9199999999</v>
      </c>
    </row>
    <row r="19" spans="1:37">
      <c r="A19" s="3" t="s">
        <v>58</v>
      </c>
      <c r="B19" s="139">
        <v>201.64436903332228</v>
      </c>
      <c r="C19" s="139">
        <v>174.84812962605392</v>
      </c>
      <c r="D19" s="173">
        <f>N19/'Tbl11'!C19</f>
        <v>197.71200578503706</v>
      </c>
      <c r="E19" s="174"/>
      <c r="F19" s="176">
        <v>43.008229762384254</v>
      </c>
      <c r="G19" s="176">
        <v>17.083077814249854</v>
      </c>
      <c r="H19" s="175">
        <f>O19/'Tbl11'!C19</f>
        <v>11.676908462165544</v>
      </c>
      <c r="I19" s="174"/>
      <c r="J19" s="175">
        <v>11.84236779285281</v>
      </c>
      <c r="K19" s="175">
        <v>10.909859046147906</v>
      </c>
      <c r="L19" s="175">
        <f>P19/'Tbl11'!C19</f>
        <v>10.966464030696692</v>
      </c>
      <c r="N19" s="45">
        <f t="shared" si="2"/>
        <v>3055995.63</v>
      </c>
      <c r="O19" s="45">
        <f t="shared" si="2"/>
        <v>180487.67999999999</v>
      </c>
      <c r="P19" s="45">
        <f t="shared" si="2"/>
        <v>169506.48</v>
      </c>
      <c r="R19" s="117">
        <f>S19+T19+U19</f>
        <v>2793248.48</v>
      </c>
      <c r="S19" s="90">
        <f t="shared" si="3"/>
        <v>180487.67999999999</v>
      </c>
      <c r="T19" s="90">
        <f t="shared" si="3"/>
        <v>169506.48</v>
      </c>
      <c r="U19" s="117">
        <f t="shared" si="3"/>
        <v>2443254.3199999998</v>
      </c>
      <c r="W19" s="117">
        <f>X19+Y19+Z19</f>
        <v>262747.14999999997</v>
      </c>
      <c r="X19" s="158">
        <v>0</v>
      </c>
      <c r="Y19" s="158">
        <v>0</v>
      </c>
      <c r="Z19" s="158">
        <v>262747.14999999997</v>
      </c>
      <c r="AC19" s="117">
        <f>AD19+AE19+AF19</f>
        <v>0</v>
      </c>
      <c r="AD19" s="158">
        <v>0</v>
      </c>
      <c r="AE19" s="158">
        <v>0</v>
      </c>
      <c r="AF19" s="158">
        <v>0</v>
      </c>
      <c r="AG19" s="138"/>
      <c r="AH19" s="117">
        <f>SUM(AI19:AK19)</f>
        <v>2793248.48</v>
      </c>
      <c r="AI19" s="159">
        <v>180487.67999999999</v>
      </c>
      <c r="AJ19" s="215">
        <v>169506.48</v>
      </c>
      <c r="AK19" s="158">
        <v>2443254.3199999998</v>
      </c>
    </row>
    <row r="20" spans="1:37">
      <c r="A20" s="3" t="s">
        <v>59</v>
      </c>
      <c r="B20" s="139">
        <v>257.28442266097102</v>
      </c>
      <c r="C20" s="139">
        <v>173.66018384679199</v>
      </c>
      <c r="D20" s="173">
        <f>N20/'Tbl11'!C20</f>
        <v>199.57108039308437</v>
      </c>
      <c r="E20" s="174"/>
      <c r="F20" s="176">
        <v>21.859393575596453</v>
      </c>
      <c r="G20" s="176">
        <v>6.1653272693060535</v>
      </c>
      <c r="H20" s="175">
        <f>O20/'Tbl11'!C20</f>
        <v>10.146081501695125</v>
      </c>
      <c r="I20" s="174"/>
      <c r="J20" s="175">
        <v>8.5933867642174384</v>
      </c>
      <c r="K20" s="175">
        <v>8.3217649456300649</v>
      </c>
      <c r="L20" s="175">
        <f>P20/'Tbl11'!C20</f>
        <v>8.5324171388836216</v>
      </c>
      <c r="N20" s="45">
        <f t="shared" si="2"/>
        <v>5265611.9400000004</v>
      </c>
      <c r="O20" s="45">
        <f t="shared" si="2"/>
        <v>267700.75</v>
      </c>
      <c r="P20" s="45">
        <f t="shared" si="2"/>
        <v>225124.79</v>
      </c>
      <c r="R20" s="117">
        <f>S20+T20+U20</f>
        <v>4809888.08</v>
      </c>
      <c r="S20" s="90">
        <f t="shared" si="3"/>
        <v>267700.75</v>
      </c>
      <c r="T20" s="90">
        <f t="shared" si="3"/>
        <v>225124.79</v>
      </c>
      <c r="U20" s="117">
        <f t="shared" si="3"/>
        <v>4317062.54</v>
      </c>
      <c r="W20" s="117">
        <f>X20+Y20+Z20</f>
        <v>455723.85999999993</v>
      </c>
      <c r="X20" s="158">
        <v>0</v>
      </c>
      <c r="Y20" s="158">
        <v>0</v>
      </c>
      <c r="Z20" s="158">
        <v>455723.85999999993</v>
      </c>
      <c r="AC20" s="117">
        <f>AD20+AE20+AF20</f>
        <v>40139.46</v>
      </c>
      <c r="AD20" s="158">
        <v>0</v>
      </c>
      <c r="AE20" s="158">
        <v>0</v>
      </c>
      <c r="AF20" s="158">
        <v>40139.46</v>
      </c>
      <c r="AG20" s="138"/>
      <c r="AH20" s="117">
        <f>SUM(AI20:AK20)</f>
        <v>4850027.54</v>
      </c>
      <c r="AI20" s="159">
        <v>267700.75</v>
      </c>
      <c r="AJ20" s="215">
        <v>225124.79</v>
      </c>
      <c r="AK20" s="158">
        <v>4357202</v>
      </c>
    </row>
    <row r="21" spans="1:37">
      <c r="A21" s="3" t="s">
        <v>60</v>
      </c>
      <c r="B21" s="139">
        <v>306.85719106611612</v>
      </c>
      <c r="C21" s="139">
        <v>304.20814643467764</v>
      </c>
      <c r="D21" s="173">
        <f>N21/'Tbl11'!C21</f>
        <v>301.46589478367252</v>
      </c>
      <c r="E21" s="174"/>
      <c r="F21" s="176">
        <v>67.093579325962438</v>
      </c>
      <c r="G21" s="176">
        <v>69.062176629007553</v>
      </c>
      <c r="H21" s="175">
        <f>O21/'Tbl11'!C21</f>
        <v>64.838180402624843</v>
      </c>
      <c r="I21" s="174"/>
      <c r="J21" s="175">
        <v>1.1617068513831537</v>
      </c>
      <c r="K21" s="175">
        <v>1.7693407981047524</v>
      </c>
      <c r="L21" s="175">
        <f>P21/'Tbl11'!C21</f>
        <v>0</v>
      </c>
      <c r="N21" s="45">
        <f t="shared" si="2"/>
        <v>1355239.93</v>
      </c>
      <c r="O21" s="45">
        <f t="shared" si="2"/>
        <v>291480.03999999998</v>
      </c>
      <c r="P21" s="45">
        <f t="shared" si="2"/>
        <v>0</v>
      </c>
      <c r="R21" s="117">
        <f>S21+T21+U21</f>
        <v>1117084.52</v>
      </c>
      <c r="S21" s="90">
        <f t="shared" si="3"/>
        <v>291480.03999999998</v>
      </c>
      <c r="T21" s="90">
        <f t="shared" si="3"/>
        <v>0</v>
      </c>
      <c r="U21" s="117">
        <f t="shared" si="3"/>
        <v>825604.48</v>
      </c>
      <c r="W21" s="117">
        <f>X21+Y21+Z21</f>
        <v>238155.41</v>
      </c>
      <c r="X21" s="158">
        <v>0</v>
      </c>
      <c r="Y21" s="158">
        <v>0</v>
      </c>
      <c r="Z21" s="158">
        <v>238155.41</v>
      </c>
      <c r="AC21" s="117">
        <f>AD21+AE21+AF21</f>
        <v>406.65</v>
      </c>
      <c r="AD21" s="158">
        <v>0</v>
      </c>
      <c r="AE21" s="158">
        <v>0</v>
      </c>
      <c r="AF21" s="158">
        <v>406.65</v>
      </c>
      <c r="AG21" s="138"/>
      <c r="AH21" s="117">
        <f>SUM(AI21:AK21)</f>
        <v>1117491.17</v>
      </c>
      <c r="AI21" s="158">
        <v>291480.03999999998</v>
      </c>
      <c r="AJ21" s="215">
        <v>0</v>
      </c>
      <c r="AK21" s="158">
        <v>826011.13</v>
      </c>
    </row>
    <row r="22" spans="1:37">
      <c r="B22" s="139"/>
      <c r="C22" s="139"/>
      <c r="D22" s="173"/>
      <c r="E22" s="174"/>
      <c r="F22" s="176"/>
      <c r="G22" s="176"/>
      <c r="H22" s="177"/>
      <c r="I22" s="174"/>
      <c r="J22" s="167"/>
      <c r="K22" s="167"/>
      <c r="L22" s="177"/>
      <c r="R22" s="117"/>
      <c r="S22" s="117"/>
      <c r="T22" s="117"/>
      <c r="U22" s="117"/>
      <c r="W22" s="117"/>
      <c r="X22" s="213"/>
      <c r="Y22" s="224"/>
      <c r="Z22" s="213"/>
      <c r="AC22" s="117"/>
      <c r="AD22" s="213"/>
      <c r="AE22" s="213"/>
      <c r="AF22" s="213"/>
      <c r="AG22" s="138"/>
      <c r="AH22" s="117"/>
      <c r="AI22" s="213"/>
      <c r="AJ22" s="213"/>
      <c r="AK22" s="213"/>
    </row>
    <row r="23" spans="1:37">
      <c r="A23" s="3" t="s">
        <v>61</v>
      </c>
      <c r="B23" s="139">
        <v>291.64145523708856</v>
      </c>
      <c r="C23" s="139">
        <v>343.12449177008926</v>
      </c>
      <c r="D23" s="173">
        <f>N23/'Tbl11'!C23</f>
        <v>229.27990219119974</v>
      </c>
      <c r="E23" s="174"/>
      <c r="F23" s="176">
        <v>101.27761605153081</v>
      </c>
      <c r="G23" s="176">
        <v>97.056815654242655</v>
      </c>
      <c r="H23" s="175">
        <f>O23/'Tbl11'!C23</f>
        <v>26.461489949463296</v>
      </c>
      <c r="I23" s="174"/>
      <c r="J23" s="175">
        <v>22.716120331639903</v>
      </c>
      <c r="K23" s="175">
        <v>22.647341926674098</v>
      </c>
      <c r="L23" s="175">
        <f>P23/'Tbl11'!C23</f>
        <v>20.189482791954912</v>
      </c>
      <c r="N23" s="45">
        <f t="shared" ref="N23:P27" si="4">R23+W23</f>
        <v>9236110.2899999991</v>
      </c>
      <c r="O23" s="45">
        <f t="shared" si="4"/>
        <v>1065951.43</v>
      </c>
      <c r="P23" s="45">
        <f t="shared" si="4"/>
        <v>813295.4</v>
      </c>
      <c r="R23" s="117">
        <f>S23+T23+U23</f>
        <v>8504013.6899999995</v>
      </c>
      <c r="S23" s="90">
        <f t="shared" ref="S23:U27" si="5">AI23-AD23</f>
        <v>1039743.63</v>
      </c>
      <c r="T23" s="90">
        <f t="shared" si="5"/>
        <v>813295.4</v>
      </c>
      <c r="U23" s="117">
        <f t="shared" si="5"/>
        <v>6650974.6600000001</v>
      </c>
      <c r="W23" s="117">
        <f>X23+Y23+Z23</f>
        <v>732096.6</v>
      </c>
      <c r="X23" s="158">
        <v>26207.800000000003</v>
      </c>
      <c r="Y23" s="215">
        <v>0</v>
      </c>
      <c r="Z23" s="158">
        <v>705888.79999999993</v>
      </c>
      <c r="AC23" s="117">
        <f>AD23+AE23+AF23</f>
        <v>942.5</v>
      </c>
      <c r="AD23" s="158">
        <v>0</v>
      </c>
      <c r="AE23" s="158">
        <v>0</v>
      </c>
      <c r="AF23" s="158">
        <v>942.5</v>
      </c>
      <c r="AG23" s="138"/>
      <c r="AH23" s="117">
        <f>SUM(AI23:AK23)</f>
        <v>8504956.1899999995</v>
      </c>
      <c r="AI23" s="159">
        <v>1039743.63</v>
      </c>
      <c r="AJ23" s="215">
        <v>813295.4</v>
      </c>
      <c r="AK23" s="158">
        <v>6651917.1600000001</v>
      </c>
    </row>
    <row r="24" spans="1:37">
      <c r="A24" s="3" t="s">
        <v>62</v>
      </c>
      <c r="B24" s="139">
        <v>186.09203786839103</v>
      </c>
      <c r="C24" s="139">
        <v>179.48804858840654</v>
      </c>
      <c r="D24" s="173">
        <f>N24/'Tbl11'!C24</f>
        <v>174.74877035076108</v>
      </c>
      <c r="E24" s="174"/>
      <c r="F24" s="176">
        <v>31.871533576795141</v>
      </c>
      <c r="G24" s="176">
        <v>25.10698756652269</v>
      </c>
      <c r="H24" s="175">
        <f>O24/'Tbl11'!C24</f>
        <v>23.410655195234945</v>
      </c>
      <c r="I24" s="174"/>
      <c r="J24" s="175">
        <v>9.8239352422600081</v>
      </c>
      <c r="K24" s="175">
        <v>9.4488771686991377</v>
      </c>
      <c r="L24" s="175">
        <f>P24/'Tbl11'!C24</f>
        <v>5.7607941760423564</v>
      </c>
      <c r="N24" s="45">
        <f t="shared" si="4"/>
        <v>660113.48</v>
      </c>
      <c r="O24" s="45">
        <f t="shared" si="4"/>
        <v>88433.75</v>
      </c>
      <c r="P24" s="45">
        <f t="shared" si="4"/>
        <v>21761.4</v>
      </c>
      <c r="R24" s="117">
        <f>S24+T24+U24</f>
        <v>579950.16</v>
      </c>
      <c r="S24" s="90">
        <f t="shared" si="5"/>
        <v>80761.19</v>
      </c>
      <c r="T24" s="90">
        <f t="shared" si="5"/>
        <v>21761.4</v>
      </c>
      <c r="U24" s="117">
        <f t="shared" si="5"/>
        <v>477427.57</v>
      </c>
      <c r="W24" s="117">
        <f>X24+Y24+Z24</f>
        <v>80163.320000000007</v>
      </c>
      <c r="X24" s="215">
        <v>7672.56</v>
      </c>
      <c r="Y24" s="158">
        <v>0</v>
      </c>
      <c r="Z24" s="158">
        <v>72490.760000000009</v>
      </c>
      <c r="AC24" s="117">
        <f>AD24+AE24+AF24</f>
        <v>0</v>
      </c>
      <c r="AD24" s="158">
        <v>0</v>
      </c>
      <c r="AE24" s="158">
        <v>0</v>
      </c>
      <c r="AF24" s="158">
        <v>0</v>
      </c>
      <c r="AG24" s="138"/>
      <c r="AH24" s="117">
        <f>SUM(AI24:AK24)</f>
        <v>579950.16</v>
      </c>
      <c r="AI24" s="159">
        <v>80761.19</v>
      </c>
      <c r="AJ24" s="215">
        <v>21761.4</v>
      </c>
      <c r="AK24" s="158">
        <v>477427.57</v>
      </c>
    </row>
    <row r="25" spans="1:37">
      <c r="A25" s="3" t="s">
        <v>63</v>
      </c>
      <c r="B25" s="139">
        <v>248.5573306330742</v>
      </c>
      <c r="C25" s="139">
        <v>243.58518509578963</v>
      </c>
      <c r="D25" s="173">
        <f>N25/'Tbl11'!C25</f>
        <v>239.07703438018385</v>
      </c>
      <c r="E25" s="174"/>
      <c r="F25" s="176">
        <v>42.958795203841909</v>
      </c>
      <c r="G25" s="176">
        <v>41.505023540091912</v>
      </c>
      <c r="H25" s="175">
        <f>O25/'Tbl11'!C25</f>
        <v>36.482538865184431</v>
      </c>
      <c r="I25" s="174"/>
      <c r="J25" s="175">
        <v>26.628778763723869</v>
      </c>
      <c r="K25" s="175">
        <v>36.443068110047754</v>
      </c>
      <c r="L25" s="175">
        <f>P25/'Tbl11'!C25</f>
        <v>36.60813100246115</v>
      </c>
      <c r="N25" s="45">
        <f t="shared" si="4"/>
        <v>8971070.7499999981</v>
      </c>
      <c r="O25" s="45">
        <f t="shared" si="4"/>
        <v>1368962.26</v>
      </c>
      <c r="P25" s="45">
        <f t="shared" si="4"/>
        <v>1373674.9500000002</v>
      </c>
      <c r="R25" s="117">
        <f>S25+T25+U25</f>
        <v>8641736.7199999988</v>
      </c>
      <c r="S25" s="90">
        <f t="shared" si="5"/>
        <v>1352921.96</v>
      </c>
      <c r="T25" s="90">
        <f t="shared" si="5"/>
        <v>1364544.59</v>
      </c>
      <c r="U25" s="117">
        <f t="shared" si="5"/>
        <v>5924270.1699999999</v>
      </c>
      <c r="W25" s="117">
        <f>X25+Y25+Z25</f>
        <v>329334.02999999997</v>
      </c>
      <c r="X25" s="215">
        <v>16040.3</v>
      </c>
      <c r="Y25" s="215">
        <v>9130.36</v>
      </c>
      <c r="Z25" s="158">
        <v>304163.37</v>
      </c>
      <c r="AC25" s="117">
        <f>AD25+AE25+AF25</f>
        <v>0</v>
      </c>
      <c r="AD25" s="158">
        <v>0</v>
      </c>
      <c r="AE25" s="158">
        <v>0</v>
      </c>
      <c r="AF25" s="158">
        <v>0</v>
      </c>
      <c r="AG25" s="138"/>
      <c r="AH25" s="117">
        <f>SUM(AI25:AK25)</f>
        <v>8641736.7199999988</v>
      </c>
      <c r="AI25" s="159">
        <v>1352921.96</v>
      </c>
      <c r="AJ25" s="215">
        <v>1364544.59</v>
      </c>
      <c r="AK25" s="158">
        <v>5924270.1699999999</v>
      </c>
    </row>
    <row r="26" spans="1:37">
      <c r="A26" s="3" t="s">
        <v>64</v>
      </c>
      <c r="B26" s="139">
        <v>286.78085426185282</v>
      </c>
      <c r="C26" s="139">
        <v>391.64171459920038</v>
      </c>
      <c r="D26" s="173">
        <f>N26/'Tbl11'!C26</f>
        <v>292.79106037711267</v>
      </c>
      <c r="E26" s="174"/>
      <c r="F26" s="176">
        <v>66.853206717034467</v>
      </c>
      <c r="G26" s="176">
        <v>59.582589098169848</v>
      </c>
      <c r="H26" s="175">
        <f>O26/'Tbl11'!C26</f>
        <v>60.02777036537114</v>
      </c>
      <c r="I26" s="174"/>
      <c r="J26" s="175">
        <v>15.24597605040762</v>
      </c>
      <c r="K26" s="175">
        <v>15.377936372218077</v>
      </c>
      <c r="L26" s="175">
        <f>P26/'Tbl11'!C26</f>
        <v>12.723024784465652</v>
      </c>
      <c r="N26" s="45">
        <f t="shared" si="4"/>
        <v>14978455.439999999</v>
      </c>
      <c r="O26" s="45">
        <f t="shared" si="4"/>
        <v>3070870</v>
      </c>
      <c r="P26" s="45">
        <f t="shared" si="4"/>
        <v>650878</v>
      </c>
      <c r="R26" s="117">
        <f>S26+T26+U26</f>
        <v>14474715.76</v>
      </c>
      <c r="S26" s="90">
        <f t="shared" si="5"/>
        <v>3056961</v>
      </c>
      <c r="T26" s="90">
        <f t="shared" si="5"/>
        <v>648119</v>
      </c>
      <c r="U26" s="117">
        <f t="shared" si="5"/>
        <v>10769635.76</v>
      </c>
      <c r="W26" s="117">
        <f>X26+Y26+Z26</f>
        <v>503739.67999999993</v>
      </c>
      <c r="X26" s="215">
        <v>13909</v>
      </c>
      <c r="Y26" s="215">
        <v>2759</v>
      </c>
      <c r="Z26" s="158">
        <v>487071.67999999993</v>
      </c>
      <c r="AC26" s="117">
        <f>AD26+AE26+AF26</f>
        <v>0</v>
      </c>
      <c r="AD26" s="158">
        <v>0</v>
      </c>
      <c r="AE26" s="158">
        <v>0</v>
      </c>
      <c r="AF26" s="158">
        <v>0</v>
      </c>
      <c r="AG26" s="138"/>
      <c r="AH26" s="117">
        <f>SUM(AI26:AK26)</f>
        <v>14474715.76</v>
      </c>
      <c r="AI26" s="159">
        <v>3056961</v>
      </c>
      <c r="AJ26" s="215">
        <v>648119</v>
      </c>
      <c r="AK26" s="158">
        <v>10769635.76</v>
      </c>
    </row>
    <row r="27" spans="1:37">
      <c r="A27" s="3" t="s">
        <v>65</v>
      </c>
      <c r="B27" s="139">
        <v>369.25494576698077</v>
      </c>
      <c r="C27" s="139">
        <v>251.4556521517714</v>
      </c>
      <c r="D27" s="173">
        <f>N27/'Tbl11'!C27</f>
        <v>231.33983197112232</v>
      </c>
      <c r="E27" s="174"/>
      <c r="F27" s="176">
        <v>56.387553127011898</v>
      </c>
      <c r="G27" s="176">
        <v>85.641154868341076</v>
      </c>
      <c r="H27" s="175">
        <f>O27/'Tbl11'!C27</f>
        <v>33.347346419431503</v>
      </c>
      <c r="I27" s="174"/>
      <c r="J27" s="175">
        <v>0</v>
      </c>
      <c r="K27" s="175">
        <v>16.804505145090602</v>
      </c>
      <c r="L27" s="175">
        <f>P27/'Tbl11'!C27</f>
        <v>11.824823127826999</v>
      </c>
      <c r="N27" s="45">
        <f t="shared" si="4"/>
        <v>490677.45999999996</v>
      </c>
      <c r="O27" s="45">
        <f t="shared" si="4"/>
        <v>70730.539999999994</v>
      </c>
      <c r="P27" s="45">
        <f t="shared" si="4"/>
        <v>25080.74</v>
      </c>
      <c r="R27" s="117">
        <f>S27+T27+U27</f>
        <v>428097.22</v>
      </c>
      <c r="S27" s="90">
        <f t="shared" si="5"/>
        <v>70730.539999999994</v>
      </c>
      <c r="T27" s="90">
        <f t="shared" si="5"/>
        <v>25080.74</v>
      </c>
      <c r="U27" s="117">
        <f t="shared" si="5"/>
        <v>332285.94</v>
      </c>
      <c r="W27" s="117">
        <f>X27+Y27+Z27</f>
        <v>62580.239999999991</v>
      </c>
      <c r="X27" s="158">
        <v>0</v>
      </c>
      <c r="Y27" s="158">
        <v>0</v>
      </c>
      <c r="Z27" s="158">
        <v>62580.239999999991</v>
      </c>
      <c r="AC27" s="117">
        <f>AD27+AE27+AF27</f>
        <v>0</v>
      </c>
      <c r="AD27" s="158">
        <v>0</v>
      </c>
      <c r="AE27" s="158">
        <v>0</v>
      </c>
      <c r="AF27" s="158">
        <v>0</v>
      </c>
      <c r="AG27" s="138"/>
      <c r="AH27" s="117">
        <f>SUM(AI27:AK27)</f>
        <v>428097.22</v>
      </c>
      <c r="AI27" s="159">
        <v>70730.539999999994</v>
      </c>
      <c r="AJ27" s="215">
        <v>25080.74</v>
      </c>
      <c r="AK27" s="158">
        <v>332285.94</v>
      </c>
    </row>
    <row r="28" spans="1:37">
      <c r="B28" s="139"/>
      <c r="C28" s="139"/>
      <c r="D28" s="173"/>
      <c r="E28" s="174"/>
      <c r="F28" s="176"/>
      <c r="G28" s="176"/>
      <c r="H28" s="177"/>
      <c r="I28" s="174"/>
      <c r="J28" s="167"/>
      <c r="K28" s="167"/>
      <c r="L28" s="177"/>
      <c r="R28" s="117"/>
      <c r="S28" s="117"/>
      <c r="T28" s="117"/>
      <c r="U28" s="117"/>
      <c r="W28" s="117"/>
      <c r="X28" s="224"/>
      <c r="Y28" s="213"/>
      <c r="Z28" s="213"/>
      <c r="AC28" s="117"/>
      <c r="AD28" s="213"/>
      <c r="AE28" s="213"/>
      <c r="AF28" s="213"/>
      <c r="AG28" s="138"/>
      <c r="AH28" s="117"/>
      <c r="AI28" s="213"/>
      <c r="AJ28" s="213"/>
      <c r="AK28" s="213"/>
    </row>
    <row r="29" spans="1:37">
      <c r="A29" s="3" t="s">
        <v>66</v>
      </c>
      <c r="B29" s="139">
        <v>211.72901754915162</v>
      </c>
      <c r="C29" s="139">
        <v>190.4012472260107</v>
      </c>
      <c r="D29" s="173">
        <f>N29/'Tbl11'!C29</f>
        <v>195.58664306438499</v>
      </c>
      <c r="E29" s="174"/>
      <c r="F29" s="176">
        <v>39.354543852047883</v>
      </c>
      <c r="G29" s="176">
        <v>27.540511776114489</v>
      </c>
      <c r="H29" s="175">
        <f>O29/'Tbl11'!C29</f>
        <v>27.662373634355177</v>
      </c>
      <c r="I29" s="174"/>
      <c r="J29" s="175">
        <v>21.508739523679182</v>
      </c>
      <c r="K29" s="175">
        <v>18.134001687169011</v>
      </c>
      <c r="L29" s="175">
        <f>P29/'Tbl11'!C29</f>
        <v>17.539917400688005</v>
      </c>
      <c r="N29" s="45">
        <f t="shared" ref="N29:P33" si="6">R29+W29</f>
        <v>28425830.029999997</v>
      </c>
      <c r="O29" s="45">
        <f t="shared" si="6"/>
        <v>4020345.76</v>
      </c>
      <c r="P29" s="45">
        <f t="shared" si="6"/>
        <v>2549185.89</v>
      </c>
      <c r="R29" s="117">
        <f>S29+T29+U29</f>
        <v>25638634.189999998</v>
      </c>
      <c r="S29" s="90">
        <f t="shared" ref="S29:U33" si="7">AI29-AD29</f>
        <v>3876479.57</v>
      </c>
      <c r="T29" s="90">
        <f t="shared" si="7"/>
        <v>2538195.69</v>
      </c>
      <c r="U29" s="117">
        <f t="shared" si="7"/>
        <v>19223958.93</v>
      </c>
      <c r="W29" s="117">
        <f>X29+Y29+Z29</f>
        <v>2787195.84</v>
      </c>
      <c r="X29" s="215">
        <v>143866.19</v>
      </c>
      <c r="Y29" s="158">
        <v>10990.2</v>
      </c>
      <c r="Z29" s="158">
        <v>2632339.4499999997</v>
      </c>
      <c r="AC29" s="117">
        <f>AD29+AE29+AF29</f>
        <v>0</v>
      </c>
      <c r="AD29" s="158">
        <v>0</v>
      </c>
      <c r="AE29" s="158">
        <v>0</v>
      </c>
      <c r="AF29" s="158">
        <v>0</v>
      </c>
      <c r="AG29" s="138"/>
      <c r="AH29" s="117">
        <f>SUM(AI29:AK29)</f>
        <v>25638634.189999998</v>
      </c>
      <c r="AI29" s="159">
        <v>3876479.57</v>
      </c>
      <c r="AJ29" s="215">
        <v>2538195.69</v>
      </c>
      <c r="AK29" s="145">
        <v>19223958.93</v>
      </c>
    </row>
    <row r="30" spans="1:37">
      <c r="A30" s="3" t="s">
        <v>67</v>
      </c>
      <c r="B30" s="139">
        <v>170.78671581283692</v>
      </c>
      <c r="C30" s="139">
        <v>176.1160815916819</v>
      </c>
      <c r="D30" s="173">
        <f>N30/'Tbl11'!C30</f>
        <v>153.55701724370576</v>
      </c>
      <c r="E30" s="174"/>
      <c r="F30" s="176">
        <v>26.546364909198655</v>
      </c>
      <c r="G30" s="176">
        <v>19.850120507624109</v>
      </c>
      <c r="H30" s="175">
        <f>O30/'Tbl11'!C30</f>
        <v>18.962069028754019</v>
      </c>
      <c r="I30" s="174"/>
      <c r="J30" s="175">
        <v>9.3567101765545431</v>
      </c>
      <c r="K30" s="175">
        <v>3.3778839941703103</v>
      </c>
      <c r="L30" s="175">
        <f>P30/'Tbl11'!C30</f>
        <v>1.9279767532038763</v>
      </c>
      <c r="N30" s="45">
        <f t="shared" si="6"/>
        <v>18681659.759999998</v>
      </c>
      <c r="O30" s="45">
        <f t="shared" si="6"/>
        <v>2306914.58</v>
      </c>
      <c r="P30" s="45">
        <f t="shared" si="6"/>
        <v>234556.56</v>
      </c>
      <c r="R30" s="117">
        <f>S30+T30+U30</f>
        <v>16881143.219999999</v>
      </c>
      <c r="S30" s="90">
        <f t="shared" si="7"/>
        <v>2306914.58</v>
      </c>
      <c r="T30" s="90">
        <f t="shared" si="7"/>
        <v>234556.56</v>
      </c>
      <c r="U30" s="117">
        <f t="shared" si="7"/>
        <v>14339672.08</v>
      </c>
      <c r="W30" s="117">
        <f>X30+Y30+Z30</f>
        <v>1800516.5399999998</v>
      </c>
      <c r="X30" s="158">
        <v>0</v>
      </c>
      <c r="Y30" s="158">
        <v>0</v>
      </c>
      <c r="Z30" s="158">
        <v>1800516.5399999998</v>
      </c>
      <c r="AC30" s="117">
        <f>AD30+AE30+AF30</f>
        <v>0</v>
      </c>
      <c r="AD30" s="158">
        <v>0</v>
      </c>
      <c r="AE30" s="158">
        <v>0</v>
      </c>
      <c r="AF30" s="158">
        <v>0</v>
      </c>
      <c r="AG30" s="138"/>
      <c r="AH30" s="117">
        <f>SUM(AI30:AK30)</f>
        <v>16881143.219999999</v>
      </c>
      <c r="AI30" s="159">
        <v>2306914.58</v>
      </c>
      <c r="AJ30" s="215">
        <v>234556.56</v>
      </c>
      <c r="AK30" s="145">
        <v>14339672.08</v>
      </c>
    </row>
    <row r="31" spans="1:37">
      <c r="A31" s="3" t="s">
        <v>68</v>
      </c>
      <c r="B31" s="139">
        <v>234.74083065825678</v>
      </c>
      <c r="C31" s="139">
        <v>191.7549493084596</v>
      </c>
      <c r="D31" s="173">
        <f>N31/'Tbl11'!C31</f>
        <v>195.80033946138826</v>
      </c>
      <c r="E31" s="174"/>
      <c r="F31" s="176">
        <v>28.737408808029542</v>
      </c>
      <c r="G31" s="176">
        <v>11.101595457991237</v>
      </c>
      <c r="H31" s="175">
        <f>O31/'Tbl11'!C31</f>
        <v>3.9016596830123036</v>
      </c>
      <c r="I31" s="174"/>
      <c r="J31" s="175">
        <v>0</v>
      </c>
      <c r="K31" s="175">
        <v>11.266833812666968</v>
      </c>
      <c r="L31" s="175">
        <f>P31/'Tbl11'!C31</f>
        <v>11.773802205411831</v>
      </c>
      <c r="N31" s="45">
        <f t="shared" si="6"/>
        <v>1492247.66</v>
      </c>
      <c r="O31" s="45">
        <f t="shared" si="6"/>
        <v>29735.61</v>
      </c>
      <c r="P31" s="45">
        <f t="shared" si="6"/>
        <v>89731.35</v>
      </c>
      <c r="R31" s="117">
        <f>S31+T31+U31</f>
        <v>1289034.74</v>
      </c>
      <c r="S31" s="90">
        <f t="shared" si="7"/>
        <v>29735.61</v>
      </c>
      <c r="T31" s="90">
        <f t="shared" si="7"/>
        <v>89731.35</v>
      </c>
      <c r="U31" s="117">
        <f t="shared" si="7"/>
        <v>1169567.78</v>
      </c>
      <c r="W31" s="117">
        <f>X31+Y31+Z31</f>
        <v>203212.92</v>
      </c>
      <c r="X31" s="158">
        <v>0</v>
      </c>
      <c r="Y31" s="158">
        <v>0</v>
      </c>
      <c r="Z31" s="158">
        <v>203212.92</v>
      </c>
      <c r="AC31" s="117">
        <f>AD31+AE31+AF31</f>
        <v>0</v>
      </c>
      <c r="AD31" s="158">
        <v>0</v>
      </c>
      <c r="AE31" s="158">
        <v>0</v>
      </c>
      <c r="AF31" s="158">
        <v>0</v>
      </c>
      <c r="AG31" s="138"/>
      <c r="AH31" s="117">
        <f>SUM(AI31:AK31)</f>
        <v>1289034.74</v>
      </c>
      <c r="AI31" s="159">
        <v>29735.61</v>
      </c>
      <c r="AJ31" s="215">
        <v>89731.35</v>
      </c>
      <c r="AK31" s="145">
        <v>1169567.78</v>
      </c>
    </row>
    <row r="32" spans="1:37">
      <c r="A32" s="3" t="s">
        <v>69</v>
      </c>
      <c r="B32" s="139">
        <v>552.72542829620772</v>
      </c>
      <c r="C32" s="139">
        <v>225.79515807628221</v>
      </c>
      <c r="D32" s="173">
        <f>N32/'Tbl11'!C32</f>
        <v>208.41977930862413</v>
      </c>
      <c r="E32" s="174"/>
      <c r="F32" s="176">
        <v>69.525452903171598</v>
      </c>
      <c r="G32" s="176">
        <v>10.652811345600318</v>
      </c>
      <c r="H32" s="175">
        <f>O32/'Tbl11'!C32</f>
        <v>13.163721678759936</v>
      </c>
      <c r="I32" s="174"/>
      <c r="J32" s="175">
        <v>28.31848133021645</v>
      </c>
      <c r="K32" s="175">
        <v>14.386929136611004</v>
      </c>
      <c r="L32" s="175">
        <f>P32/'Tbl11'!C32</f>
        <v>13.977327068565938</v>
      </c>
      <c r="N32" s="45">
        <f t="shared" si="6"/>
        <v>3548085</v>
      </c>
      <c r="O32" s="45">
        <f t="shared" si="6"/>
        <v>224095.83</v>
      </c>
      <c r="P32" s="45">
        <f t="shared" si="6"/>
        <v>237946.44</v>
      </c>
      <c r="R32" s="117">
        <f>S32+T32+U32</f>
        <v>2949475.24</v>
      </c>
      <c r="S32" s="90">
        <f t="shared" si="7"/>
        <v>224095.83</v>
      </c>
      <c r="T32" s="90">
        <f t="shared" si="7"/>
        <v>237946.44</v>
      </c>
      <c r="U32" s="117">
        <f t="shared" si="7"/>
        <v>2487432.9700000002</v>
      </c>
      <c r="W32" s="117">
        <f>X32+Y32+Z32</f>
        <v>598609.76</v>
      </c>
      <c r="X32" s="158">
        <v>0</v>
      </c>
      <c r="Y32" s="158">
        <v>0</v>
      </c>
      <c r="Z32" s="158">
        <v>598609.76</v>
      </c>
      <c r="AC32" s="117">
        <f>AD32+AE32+AF32</f>
        <v>8077.96</v>
      </c>
      <c r="AD32" s="158">
        <v>0</v>
      </c>
      <c r="AE32" s="158">
        <v>0</v>
      </c>
      <c r="AF32" s="158">
        <v>8077.96</v>
      </c>
      <c r="AG32" s="138"/>
      <c r="AH32" s="117">
        <f>SUM(AI32:AK32)</f>
        <v>2957553.2</v>
      </c>
      <c r="AI32" s="159">
        <v>224095.83</v>
      </c>
      <c r="AJ32" s="215">
        <v>237946.44</v>
      </c>
      <c r="AK32" s="145">
        <v>2495510.9300000002</v>
      </c>
    </row>
    <row r="33" spans="1:37">
      <c r="A33" s="3" t="s">
        <v>70</v>
      </c>
      <c r="B33" s="139">
        <v>445.90759721124118</v>
      </c>
      <c r="C33" s="139">
        <v>249.88252425449801</v>
      </c>
      <c r="D33" s="173">
        <f>N33/'Tbl11'!C33</f>
        <v>235.1646789097525</v>
      </c>
      <c r="E33" s="174"/>
      <c r="F33" s="176">
        <v>62.913257385179328</v>
      </c>
      <c r="G33" s="176">
        <v>45.015608640497412</v>
      </c>
      <c r="H33" s="175">
        <f>O33/'Tbl11'!C33</f>
        <v>21.53274205574812</v>
      </c>
      <c r="I33" s="174"/>
      <c r="J33" s="175">
        <v>18.039430748221086</v>
      </c>
      <c r="K33" s="175">
        <v>17.374092801372186</v>
      </c>
      <c r="L33" s="175">
        <f>P33/'Tbl11'!C33</f>
        <v>16.930636157721011</v>
      </c>
      <c r="N33" s="45">
        <f t="shared" si="6"/>
        <v>653092.78000000014</v>
      </c>
      <c r="O33" s="45">
        <f t="shared" si="6"/>
        <v>59800.13</v>
      </c>
      <c r="P33" s="45">
        <f t="shared" si="6"/>
        <v>47019.29</v>
      </c>
      <c r="R33" s="117">
        <f>S33+T33+U33</f>
        <v>617212.1100000001</v>
      </c>
      <c r="S33" s="90">
        <f t="shared" si="7"/>
        <v>59800.13</v>
      </c>
      <c r="T33" s="90">
        <f t="shared" si="7"/>
        <v>47019.29</v>
      </c>
      <c r="U33" s="117">
        <f t="shared" si="7"/>
        <v>510392.69000000006</v>
      </c>
      <c r="W33" s="117">
        <f>X33+Y33+Z33</f>
        <v>35880.67</v>
      </c>
      <c r="X33" s="158">
        <v>0</v>
      </c>
      <c r="Y33" s="158">
        <v>0</v>
      </c>
      <c r="Z33" s="158">
        <v>35880.67</v>
      </c>
      <c r="AC33" s="117">
        <f>AD33+AE33+AF33</f>
        <v>15428.1</v>
      </c>
      <c r="AD33" s="158">
        <v>0</v>
      </c>
      <c r="AE33" s="158">
        <v>0</v>
      </c>
      <c r="AF33" s="158">
        <v>15428.1</v>
      </c>
      <c r="AG33" s="138"/>
      <c r="AH33" s="117">
        <f>SUM(AI33:AK33)</f>
        <v>632640.21000000008</v>
      </c>
      <c r="AI33" s="159">
        <v>59800.13</v>
      </c>
      <c r="AJ33" s="215">
        <v>47019.29</v>
      </c>
      <c r="AK33" s="145">
        <v>525820.79</v>
      </c>
    </row>
    <row r="34" spans="1:37">
      <c r="B34" s="139"/>
      <c r="C34" s="139"/>
      <c r="D34" s="173"/>
      <c r="E34" s="172"/>
      <c r="F34" s="176"/>
      <c r="G34" s="176"/>
      <c r="H34" s="177"/>
      <c r="I34" s="172"/>
      <c r="J34" s="167"/>
      <c r="K34" s="167"/>
      <c r="L34" s="177"/>
      <c r="R34" s="117"/>
      <c r="S34" s="117"/>
      <c r="T34" s="117"/>
      <c r="U34" s="117"/>
      <c r="W34" s="117"/>
      <c r="X34" s="224"/>
      <c r="Y34" s="213"/>
      <c r="Z34" s="213"/>
      <c r="AC34" s="117"/>
      <c r="AD34" s="213"/>
      <c r="AE34" s="213"/>
      <c r="AF34" s="213"/>
      <c r="AG34" s="138"/>
      <c r="AH34" s="117"/>
      <c r="AI34" s="213"/>
      <c r="AJ34" s="217"/>
      <c r="AK34" s="213"/>
    </row>
    <row r="35" spans="1:37">
      <c r="A35" s="3" t="s">
        <v>71</v>
      </c>
      <c r="B35" s="139">
        <v>354.531685804056</v>
      </c>
      <c r="C35" s="139">
        <v>332.20291397701783</v>
      </c>
      <c r="D35" s="173">
        <f>N35/'Tbl11'!C35</f>
        <v>194.20705005905333</v>
      </c>
      <c r="E35" s="174"/>
      <c r="F35" s="176">
        <v>49.253977720651243</v>
      </c>
      <c r="G35" s="176">
        <v>44.114471455386166</v>
      </c>
      <c r="H35" s="175">
        <f>O35/'Tbl11'!C35</f>
        <v>1.4443740347051874</v>
      </c>
      <c r="I35" s="174"/>
      <c r="J35" s="175">
        <v>64.26248043416166</v>
      </c>
      <c r="K35" s="175">
        <v>31.398793663874013</v>
      </c>
      <c r="L35" s="175">
        <f>P35/'Tbl11'!C35</f>
        <v>9.4997887707822279</v>
      </c>
      <c r="N35" s="45">
        <f t="shared" ref="N35:P38" si="8">R35+W35</f>
        <v>855054.8</v>
      </c>
      <c r="O35" s="45">
        <f t="shared" si="8"/>
        <v>6359.29</v>
      </c>
      <c r="P35" s="45">
        <f t="shared" si="8"/>
        <v>41825.67</v>
      </c>
      <c r="R35" s="117">
        <f>S35+T35+U35</f>
        <v>707883.53</v>
      </c>
      <c r="S35" s="90">
        <f t="shared" ref="S35:U38" si="9">AI35-AD35</f>
        <v>4642.18</v>
      </c>
      <c r="T35" s="90">
        <f t="shared" si="9"/>
        <v>41825.67</v>
      </c>
      <c r="U35" s="117">
        <f t="shared" si="9"/>
        <v>661415.68000000005</v>
      </c>
      <c r="W35" s="117">
        <f>X35+Y35+Z35</f>
        <v>147171.26999999999</v>
      </c>
      <c r="X35" s="215">
        <v>1717.11</v>
      </c>
      <c r="Y35" s="158">
        <v>0</v>
      </c>
      <c r="Z35" s="158">
        <v>145454.16</v>
      </c>
      <c r="AC35" s="117">
        <f>AD35+AE35+AF35</f>
        <v>0</v>
      </c>
      <c r="AD35" s="158">
        <v>0</v>
      </c>
      <c r="AE35" s="158">
        <v>0</v>
      </c>
      <c r="AF35" s="159">
        <v>0</v>
      </c>
      <c r="AG35" s="138"/>
      <c r="AH35" s="117">
        <f>SUM(AI35:AK35)</f>
        <v>707883.53</v>
      </c>
      <c r="AI35" s="159">
        <v>4642.18</v>
      </c>
      <c r="AJ35" s="158">
        <v>41825.67</v>
      </c>
      <c r="AK35" s="158">
        <v>661415.68000000005</v>
      </c>
    </row>
    <row r="36" spans="1:37">
      <c r="A36" s="3" t="s">
        <v>72</v>
      </c>
      <c r="B36" s="139">
        <v>340.82601722930212</v>
      </c>
      <c r="C36" s="139">
        <v>351.48840401850867</v>
      </c>
      <c r="D36" s="173">
        <f>N36/'Tbl11'!C36</f>
        <v>377.49061182501907</v>
      </c>
      <c r="E36" s="174"/>
      <c r="F36" s="176">
        <v>57.507053050115807</v>
      </c>
      <c r="G36" s="176">
        <v>50.503604151658038</v>
      </c>
      <c r="H36" s="175">
        <f>O36/'Tbl11'!C36</f>
        <v>60.762008812326293</v>
      </c>
      <c r="I36" s="174"/>
      <c r="J36" s="175">
        <v>0.36668608009591863</v>
      </c>
      <c r="K36" s="175">
        <v>0.2493668360749729</v>
      </c>
      <c r="L36" s="175">
        <f>P36/'Tbl11'!C36</f>
        <v>0.23431217669326654</v>
      </c>
      <c r="N36" s="45">
        <f t="shared" si="8"/>
        <v>8316541.4800000004</v>
      </c>
      <c r="O36" s="45">
        <f t="shared" si="8"/>
        <v>1338655.19</v>
      </c>
      <c r="P36" s="45">
        <f t="shared" si="8"/>
        <v>5162.16</v>
      </c>
      <c r="R36" s="117">
        <f>S36+T36+U36</f>
        <v>7443869.04</v>
      </c>
      <c r="S36" s="90">
        <f t="shared" si="9"/>
        <v>879133.58</v>
      </c>
      <c r="T36" s="90">
        <f t="shared" si="9"/>
        <v>4353.62</v>
      </c>
      <c r="U36" s="117">
        <f t="shared" si="9"/>
        <v>6560381.8399999999</v>
      </c>
      <c r="W36" s="117">
        <f>X36+Y36+Z36</f>
        <v>872672.44</v>
      </c>
      <c r="X36" s="158">
        <v>459521.61</v>
      </c>
      <c r="Y36" s="215">
        <v>808.54</v>
      </c>
      <c r="Z36" s="158">
        <v>412342.28999999992</v>
      </c>
      <c r="AC36" s="117">
        <f>AD36+AE36+AF36</f>
        <v>0</v>
      </c>
      <c r="AD36" s="158">
        <v>0</v>
      </c>
      <c r="AE36" s="158">
        <v>0</v>
      </c>
      <c r="AF36" s="158">
        <v>0</v>
      </c>
      <c r="AG36" s="138"/>
      <c r="AH36" s="117">
        <f>SUM(AI36:AK36)</f>
        <v>7443869.04</v>
      </c>
      <c r="AI36" s="159">
        <v>879133.58</v>
      </c>
      <c r="AJ36" s="215">
        <v>4353.62</v>
      </c>
      <c r="AK36" s="158">
        <v>6560381.8399999999</v>
      </c>
    </row>
    <row r="37" spans="1:37">
      <c r="A37" s="3" t="s">
        <v>73</v>
      </c>
      <c r="B37" s="139">
        <v>344.85755619541305</v>
      </c>
      <c r="C37" s="139">
        <v>282.9305417461353</v>
      </c>
      <c r="D37" s="173">
        <f>N37/'Tbl11'!C37</f>
        <v>226.3678312927232</v>
      </c>
      <c r="E37" s="174"/>
      <c r="F37" s="176">
        <v>71.809846821308383</v>
      </c>
      <c r="G37" s="176">
        <v>34.936154706887692</v>
      </c>
      <c r="H37" s="175">
        <f>O37/'Tbl11'!C37</f>
        <v>44.267278628126348</v>
      </c>
      <c r="I37" s="174"/>
      <c r="J37" s="175">
        <v>17.477225879422321</v>
      </c>
      <c r="K37" s="175">
        <v>16.57467080442731</v>
      </c>
      <c r="L37" s="175">
        <f>P37/'Tbl11'!C37</f>
        <v>15.88666321985022</v>
      </c>
      <c r="N37" s="45">
        <f t="shared" si="8"/>
        <v>3212034.1200000006</v>
      </c>
      <c r="O37" s="45">
        <f t="shared" si="8"/>
        <v>628128.16</v>
      </c>
      <c r="P37" s="45">
        <f t="shared" si="8"/>
        <v>225422.95</v>
      </c>
      <c r="R37" s="117">
        <f>S37+T37+U37</f>
        <v>3009684.6500000004</v>
      </c>
      <c r="S37" s="90">
        <f t="shared" si="9"/>
        <v>618326.1</v>
      </c>
      <c r="T37" s="90">
        <f t="shared" si="9"/>
        <v>225422.95</v>
      </c>
      <c r="U37" s="117">
        <f t="shared" si="9"/>
        <v>2165935.6</v>
      </c>
      <c r="W37" s="117">
        <f>X37+Y37+Z37</f>
        <v>202349.47</v>
      </c>
      <c r="X37" s="215">
        <v>9802.06</v>
      </c>
      <c r="Y37" s="158">
        <v>0</v>
      </c>
      <c r="Z37" s="158">
        <v>192547.41</v>
      </c>
      <c r="AC37" s="117">
        <f>AD37+AE37+AF37</f>
        <v>0</v>
      </c>
      <c r="AD37" s="158">
        <v>0</v>
      </c>
      <c r="AE37" s="158">
        <v>0</v>
      </c>
      <c r="AF37" s="158">
        <v>0</v>
      </c>
      <c r="AG37" s="138"/>
      <c r="AH37" s="117">
        <f>SUM(AI37:AK37)</f>
        <v>3009684.6500000004</v>
      </c>
      <c r="AI37" s="159">
        <v>618326.1</v>
      </c>
      <c r="AJ37" s="215">
        <v>225422.95</v>
      </c>
      <c r="AK37" s="158">
        <v>2165935.6</v>
      </c>
    </row>
    <row r="38" spans="1:37" ht="13.5" thickBot="1">
      <c r="A38" s="8" t="s">
        <v>74</v>
      </c>
      <c r="B38" s="140">
        <v>447.9030088770013</v>
      </c>
      <c r="C38" s="140">
        <v>532.26384136427009</v>
      </c>
      <c r="D38" s="178">
        <f>N38/'Tbl11'!C38</f>
        <v>496.52995670971137</v>
      </c>
      <c r="E38" s="179"/>
      <c r="F38" s="181">
        <v>41.063782610381047</v>
      </c>
      <c r="G38" s="181">
        <v>34.749782929952936</v>
      </c>
      <c r="H38" s="180">
        <f>O38/'Tbl11'!C38</f>
        <v>102.94120632774006</v>
      </c>
      <c r="I38" s="179"/>
      <c r="J38" s="180">
        <v>6.123166259642594</v>
      </c>
      <c r="K38" s="180">
        <v>10.816589256378121</v>
      </c>
      <c r="L38" s="180">
        <f>P38/'Tbl11'!C38</f>
        <v>11.412351191752682</v>
      </c>
      <c r="N38" s="45">
        <f t="shared" si="8"/>
        <v>3199242.1999999997</v>
      </c>
      <c r="O38" s="45">
        <f t="shared" si="8"/>
        <v>663270.86</v>
      </c>
      <c r="P38" s="45">
        <f t="shared" si="8"/>
        <v>73532.070000000007</v>
      </c>
      <c r="R38" s="118">
        <f>S38+T38+U38</f>
        <v>2827262.8099999996</v>
      </c>
      <c r="S38" s="91">
        <f t="shared" si="9"/>
        <v>663270.86</v>
      </c>
      <c r="T38" s="91">
        <f t="shared" si="9"/>
        <v>73532.070000000007</v>
      </c>
      <c r="U38" s="117">
        <f t="shared" si="9"/>
        <v>2090459.88</v>
      </c>
      <c r="W38" s="118">
        <f>X38+Y38+Z38</f>
        <v>371979.39</v>
      </c>
      <c r="X38" s="216">
        <v>0</v>
      </c>
      <c r="Y38" s="216">
        <v>0</v>
      </c>
      <c r="Z38" s="216">
        <v>371979.39</v>
      </c>
      <c r="AC38" s="118">
        <f>AD38+AE38+AF38</f>
        <v>11198.13</v>
      </c>
      <c r="AD38" s="220">
        <v>0</v>
      </c>
      <c r="AE38" s="220">
        <v>0</v>
      </c>
      <c r="AF38" s="220">
        <v>11198.13</v>
      </c>
      <c r="AG38" s="138"/>
      <c r="AH38" s="118">
        <f>SUM(AI38:AK38)</f>
        <v>2838460.9399999995</v>
      </c>
      <c r="AI38" s="216">
        <v>663270.86</v>
      </c>
      <c r="AJ38" s="218">
        <v>73532.070000000007</v>
      </c>
      <c r="AK38" s="216">
        <v>2101658.0099999998</v>
      </c>
    </row>
    <row r="39" spans="1:37">
      <c r="A39" s="3" t="s">
        <v>179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37">
      <c r="A40" s="135" t="s">
        <v>184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1:37">
      <c r="H41" s="37"/>
      <c r="I41" s="37"/>
      <c r="L41" s="37"/>
    </row>
    <row r="42" spans="1:37">
      <c r="H42" s="37"/>
      <c r="I42" s="37"/>
      <c r="L42" s="37"/>
      <c r="V42" s="45"/>
      <c r="AB42" s="31"/>
      <c r="AC42" s="10"/>
      <c r="AD42" s="10"/>
      <c r="AE42" s="10"/>
      <c r="AF42" s="10"/>
      <c r="AH42" s="21"/>
    </row>
    <row r="43" spans="1:37">
      <c r="H43" s="37"/>
      <c r="I43" s="37"/>
      <c r="L43" s="37"/>
      <c r="V43" s="45"/>
      <c r="AB43" s="31"/>
      <c r="AC43" s="10"/>
      <c r="AD43" s="10"/>
      <c r="AE43" s="10"/>
      <c r="AF43" s="10"/>
    </row>
    <row r="44" spans="1:37">
      <c r="H44" s="37"/>
      <c r="I44" s="37"/>
      <c r="V44" s="45"/>
      <c r="AB44" s="31"/>
      <c r="AC44" s="10"/>
      <c r="AD44" s="10"/>
      <c r="AE44" s="10"/>
      <c r="AF44" s="10"/>
    </row>
    <row r="45" spans="1:37">
      <c r="H45" s="37"/>
      <c r="I45" s="37"/>
      <c r="V45" s="45"/>
      <c r="AB45" s="31"/>
      <c r="AC45" s="10"/>
      <c r="AD45" s="10"/>
      <c r="AE45" s="10"/>
      <c r="AF45" s="10"/>
    </row>
    <row r="46" spans="1:37">
      <c r="H46" s="37"/>
      <c r="I46" s="37"/>
      <c r="V46" s="45"/>
      <c r="AB46" s="31"/>
      <c r="AC46" s="10"/>
      <c r="AD46" s="10"/>
      <c r="AE46" s="10"/>
      <c r="AF46" s="10"/>
    </row>
    <row r="47" spans="1:37">
      <c r="AB47" s="31"/>
      <c r="AC47" s="10"/>
      <c r="AD47" s="10"/>
      <c r="AE47" s="10"/>
      <c r="AF47" s="10"/>
    </row>
    <row r="48" spans="1:37">
      <c r="V48" s="45"/>
      <c r="AB48" s="31"/>
      <c r="AC48" s="10"/>
      <c r="AD48" s="10"/>
      <c r="AE48" s="10"/>
      <c r="AF48" s="10"/>
    </row>
    <row r="49" spans="22:32">
      <c r="V49" s="45"/>
      <c r="AB49" s="31"/>
      <c r="AC49" s="10"/>
      <c r="AD49" s="10"/>
      <c r="AE49" s="10"/>
      <c r="AF49" s="10"/>
    </row>
    <row r="50" spans="22:32">
      <c r="V50" s="45"/>
      <c r="AB50" s="31"/>
      <c r="AC50" s="10"/>
      <c r="AD50" s="10"/>
      <c r="AE50" s="10"/>
      <c r="AF50" s="10"/>
    </row>
    <row r="51" spans="22:32">
      <c r="V51" s="45"/>
      <c r="AB51" s="31"/>
      <c r="AC51" s="10"/>
      <c r="AD51" s="10"/>
      <c r="AE51" s="10"/>
      <c r="AF51" s="10"/>
    </row>
    <row r="52" spans="22:32">
      <c r="V52" s="45"/>
      <c r="AB52" s="31"/>
      <c r="AC52" s="10"/>
      <c r="AD52" s="10"/>
      <c r="AE52" s="10"/>
      <c r="AF52" s="10"/>
    </row>
    <row r="53" spans="22:32">
      <c r="AB53" s="31"/>
      <c r="AC53" s="10"/>
      <c r="AD53" s="10"/>
      <c r="AE53" s="10"/>
      <c r="AF53" s="10"/>
    </row>
    <row r="54" spans="22:32">
      <c r="V54" s="45"/>
      <c r="AB54" s="31"/>
      <c r="AC54" s="10"/>
      <c r="AD54" s="10"/>
      <c r="AE54" s="10"/>
      <c r="AF54" s="10"/>
    </row>
    <row r="55" spans="22:32">
      <c r="V55" s="45"/>
      <c r="AB55" s="31"/>
      <c r="AC55" s="10"/>
      <c r="AD55" s="10"/>
      <c r="AE55" s="10"/>
      <c r="AF55" s="10"/>
    </row>
    <row r="56" spans="22:32">
      <c r="V56" s="45"/>
      <c r="AB56" s="31"/>
      <c r="AC56" s="10"/>
      <c r="AD56" s="10"/>
      <c r="AE56" s="10"/>
      <c r="AF56" s="10"/>
    </row>
    <row r="57" spans="22:32">
      <c r="V57" s="45"/>
      <c r="AB57" s="31"/>
      <c r="AC57" s="10"/>
      <c r="AD57" s="10"/>
      <c r="AE57" s="10"/>
      <c r="AF57" s="10"/>
    </row>
    <row r="58" spans="22:32">
      <c r="V58" s="45"/>
      <c r="AB58" s="31"/>
      <c r="AC58" s="10"/>
      <c r="AD58" s="10"/>
      <c r="AE58" s="10"/>
      <c r="AF58" s="10"/>
    </row>
    <row r="59" spans="22:32">
      <c r="AB59" s="31"/>
      <c r="AC59" s="10"/>
      <c r="AD59" s="10"/>
      <c r="AE59" s="10"/>
      <c r="AF59" s="10"/>
    </row>
    <row r="60" spans="22:32">
      <c r="V60" s="45"/>
      <c r="AB60" s="31"/>
      <c r="AC60" s="10"/>
      <c r="AD60" s="10"/>
      <c r="AE60" s="10"/>
      <c r="AF60" s="10"/>
    </row>
    <row r="61" spans="22:32">
      <c r="V61" s="45"/>
      <c r="AB61" s="31"/>
      <c r="AC61" s="10"/>
      <c r="AD61" s="10"/>
      <c r="AE61" s="10"/>
      <c r="AF61" s="10"/>
    </row>
    <row r="62" spans="22:32">
      <c r="V62" s="45"/>
      <c r="AB62" s="31"/>
      <c r="AC62" s="10"/>
      <c r="AD62" s="10"/>
      <c r="AE62" s="10"/>
      <c r="AF62" s="10"/>
    </row>
    <row r="63" spans="22:32">
      <c r="V63" s="45"/>
      <c r="AB63" s="31"/>
      <c r="AC63" s="10"/>
      <c r="AD63" s="10"/>
      <c r="AE63" s="10"/>
      <c r="AF63" s="10"/>
    </row>
    <row r="64" spans="22:32">
      <c r="V64" s="45"/>
      <c r="AB64" s="31"/>
      <c r="AC64" s="10"/>
      <c r="AD64" s="10"/>
      <c r="AE64" s="10"/>
      <c r="AF64" s="10"/>
    </row>
    <row r="65" spans="22:32">
      <c r="AB65" s="31"/>
      <c r="AC65" s="10"/>
      <c r="AD65" s="10"/>
      <c r="AE65" s="10"/>
      <c r="AF65" s="10"/>
    </row>
    <row r="66" spans="22:32">
      <c r="V66" s="45"/>
      <c r="AB66" s="31"/>
      <c r="AC66" s="10"/>
      <c r="AD66" s="10"/>
      <c r="AE66" s="10"/>
      <c r="AF66" s="10"/>
    </row>
    <row r="67" spans="22:32">
      <c r="V67" s="45"/>
      <c r="AB67" s="31"/>
      <c r="AC67" s="10"/>
      <c r="AD67" s="10"/>
      <c r="AE67" s="10"/>
      <c r="AF67" s="10"/>
    </row>
    <row r="68" spans="22:32">
      <c r="V68" s="45"/>
      <c r="AB68" s="31"/>
      <c r="AC68" s="10"/>
      <c r="AD68" s="10"/>
      <c r="AE68" s="10"/>
      <c r="AF68" s="10"/>
    </row>
    <row r="69" spans="22:32">
      <c r="V69" s="45"/>
      <c r="AB69" s="31"/>
      <c r="AC69" s="10"/>
      <c r="AD69" s="10"/>
      <c r="AE69" s="10"/>
      <c r="AF69" s="10"/>
    </row>
    <row r="70" spans="22:32">
      <c r="AC70" s="31"/>
    </row>
  </sheetData>
  <sheetProtection password="CAF5" sheet="1" objects="1" scenarios="1"/>
  <mergeCells count="17">
    <mergeCell ref="AH5:AK5"/>
    <mergeCell ref="W4:Z4"/>
    <mergeCell ref="W5:Z5"/>
    <mergeCell ref="A1:L1"/>
    <mergeCell ref="A3:L3"/>
    <mergeCell ref="A4:L4"/>
    <mergeCell ref="R5:U5"/>
    <mergeCell ref="R4:U4"/>
    <mergeCell ref="N4:P4"/>
    <mergeCell ref="AC6:AF6"/>
    <mergeCell ref="N7:N8"/>
    <mergeCell ref="O7:O8"/>
    <mergeCell ref="P7:P8"/>
    <mergeCell ref="B7:D7"/>
    <mergeCell ref="F7:H7"/>
    <mergeCell ref="J7:L7"/>
    <mergeCell ref="AC7:AF7"/>
  </mergeCells>
  <phoneticPr fontId="0" type="noConversion"/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&amp;L&amp;"Arial,Italic"MSDE-LFRO  12 / 2014&amp;9
&amp;C- 7 -&amp;R&amp;"Arial,Italic"Selected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40"/>
  <sheetViews>
    <sheetView zoomScaleNormal="100" workbookViewId="0">
      <selection sqref="A1:X1"/>
    </sheetView>
  </sheetViews>
  <sheetFormatPr defaultRowHeight="12.75"/>
  <cols>
    <col min="1" max="1" width="14.140625" style="3" customWidth="1"/>
    <col min="2" max="2" width="8" customWidth="1"/>
    <col min="3" max="3" width="2.28515625" customWidth="1"/>
    <col min="4" max="4" width="11.42578125" customWidth="1"/>
    <col min="5" max="5" width="1.85546875" customWidth="1"/>
    <col min="6" max="6" width="11.85546875" customWidth="1"/>
    <col min="7" max="7" width="2.28515625" customWidth="1"/>
    <col min="8" max="8" width="9.5703125" customWidth="1"/>
    <col min="9" max="9" width="2.42578125" customWidth="1"/>
    <col min="10" max="10" width="8.5703125" customWidth="1"/>
    <col min="11" max="11" width="2.28515625" customWidth="1"/>
    <col min="12" max="12" width="7.42578125" customWidth="1"/>
    <col min="13" max="13" width="1.7109375" customWidth="1"/>
    <col min="14" max="14" width="8.5703125" customWidth="1"/>
    <col min="15" max="15" width="2" customWidth="1"/>
    <col min="16" max="16" width="8" customWidth="1"/>
    <col min="17" max="17" width="2.140625" customWidth="1"/>
    <col min="18" max="18" width="9.28515625" customWidth="1"/>
    <col min="19" max="19" width="3" customWidth="1"/>
    <col min="20" max="20" width="8.28515625" customWidth="1"/>
    <col min="21" max="21" width="1.5703125" customWidth="1"/>
    <col min="22" max="22" width="8.140625" customWidth="1"/>
    <col min="23" max="23" width="1.85546875" customWidth="1"/>
    <col min="24" max="24" width="8.28515625" customWidth="1"/>
  </cols>
  <sheetData>
    <row r="1" spans="1:30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3" spans="1:30">
      <c r="A3" s="240" t="s">
        <v>206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</row>
    <row r="4" spans="1:30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30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0" ht="15" customHeight="1" thickTop="1">
      <c r="A6" s="3" t="s">
        <v>112</v>
      </c>
      <c r="B6" s="3"/>
      <c r="C6" s="3"/>
      <c r="D6" s="244" t="s">
        <v>26</v>
      </c>
      <c r="E6" s="244"/>
      <c r="F6" s="38"/>
      <c r="G6" s="38"/>
      <c r="H6" s="38"/>
      <c r="I6" s="38"/>
      <c r="J6" s="244" t="s">
        <v>36</v>
      </c>
      <c r="K6" s="244"/>
      <c r="L6" s="3"/>
      <c r="M6" s="3"/>
      <c r="N6" s="244" t="s">
        <v>37</v>
      </c>
      <c r="O6" s="244"/>
      <c r="P6" s="3"/>
      <c r="Q6" s="3"/>
      <c r="R6" s="38"/>
      <c r="S6" s="6"/>
      <c r="T6" s="3"/>
      <c r="U6" s="3"/>
      <c r="V6" s="38"/>
      <c r="W6" s="6"/>
      <c r="X6" s="3"/>
    </row>
    <row r="7" spans="1:30">
      <c r="A7" s="80" t="s">
        <v>35</v>
      </c>
      <c r="B7" s="258" t="s">
        <v>24</v>
      </c>
      <c r="C7" s="258"/>
      <c r="D7" s="258" t="s">
        <v>24</v>
      </c>
      <c r="E7" s="258"/>
      <c r="F7" s="81"/>
      <c r="G7" s="81"/>
      <c r="H7" s="258" t="s">
        <v>34</v>
      </c>
      <c r="I7" s="258"/>
      <c r="J7" s="258" t="s">
        <v>38</v>
      </c>
      <c r="K7" s="258"/>
      <c r="L7" s="258" t="s">
        <v>40</v>
      </c>
      <c r="M7" s="258"/>
      <c r="N7" s="258" t="s">
        <v>41</v>
      </c>
      <c r="O7" s="258"/>
      <c r="P7" s="258" t="s">
        <v>111</v>
      </c>
      <c r="Q7" s="258"/>
      <c r="R7" s="256" t="s">
        <v>103</v>
      </c>
      <c r="S7" s="256"/>
      <c r="T7" s="256" t="s">
        <v>47</v>
      </c>
      <c r="U7" s="256"/>
      <c r="V7" s="256" t="s">
        <v>49</v>
      </c>
      <c r="W7" s="256"/>
      <c r="X7" s="85" t="s">
        <v>50</v>
      </c>
    </row>
    <row r="8" spans="1:30" ht="13.5" thickBot="1">
      <c r="A8" s="82" t="s">
        <v>113</v>
      </c>
      <c r="B8" s="257" t="s">
        <v>25</v>
      </c>
      <c r="C8" s="257"/>
      <c r="D8" s="257" t="s">
        <v>25</v>
      </c>
      <c r="E8" s="257"/>
      <c r="F8" s="83" t="s">
        <v>181</v>
      </c>
      <c r="G8" s="83"/>
      <c r="H8" s="257" t="s">
        <v>35</v>
      </c>
      <c r="I8" s="257"/>
      <c r="J8" s="257" t="s">
        <v>39</v>
      </c>
      <c r="K8" s="257"/>
      <c r="L8" s="257" t="s">
        <v>39</v>
      </c>
      <c r="M8" s="257"/>
      <c r="N8" s="257" t="s">
        <v>42</v>
      </c>
      <c r="O8" s="257"/>
      <c r="P8" s="257" t="s">
        <v>44</v>
      </c>
      <c r="Q8" s="257"/>
      <c r="R8" s="255" t="s">
        <v>44</v>
      </c>
      <c r="S8" s="255"/>
      <c r="T8" s="255" t="s">
        <v>48</v>
      </c>
      <c r="U8" s="255"/>
      <c r="V8" s="255" t="s">
        <v>39</v>
      </c>
      <c r="W8" s="255"/>
      <c r="X8" s="83" t="s">
        <v>142</v>
      </c>
    </row>
    <row r="9" spans="1:30" s="21" customFormat="1">
      <c r="A9" s="74" t="s">
        <v>76</v>
      </c>
      <c r="B9" s="44">
        <f>+Allexp!D10/Allexp!$C10</f>
        <v>2.7123600821694547E-2</v>
      </c>
      <c r="C9" s="44"/>
      <c r="D9" s="44">
        <f>+Allexp!E10/Allexp!$C10</f>
        <v>6.3635831023618805E-2</v>
      </c>
      <c r="E9" s="44"/>
      <c r="F9" s="44">
        <f>+Allexp!F10/Allexp!$C10</f>
        <v>0.37714918813156567</v>
      </c>
      <c r="G9" s="44"/>
      <c r="H9" s="44">
        <f>+Allexp!G10/Allexp!$C10</f>
        <v>0.12597479434578002</v>
      </c>
      <c r="I9" s="44"/>
      <c r="J9" s="44">
        <f>+Allexp!H10/Allexp!$C10</f>
        <v>6.4983328801927771E-3</v>
      </c>
      <c r="K9" s="44"/>
      <c r="L9" s="44">
        <f>+Allexp!I10/Allexp!$C10</f>
        <v>6.0242664885337355E-3</v>
      </c>
      <c r="M9" s="44"/>
      <c r="N9" s="44">
        <f>+Allexp!J10/Allexp!$C10</f>
        <v>4.9269412852766113E-2</v>
      </c>
      <c r="O9" s="44"/>
      <c r="P9" s="44">
        <f>+Allexp!K10/Allexp!$C10</f>
        <v>6.0250346260997963E-2</v>
      </c>
      <c r="Q9" s="44"/>
      <c r="R9" s="44">
        <f>+Allexp!N10/Allexp!$C10</f>
        <v>1.9076442890745154E-2</v>
      </c>
      <c r="S9" s="44"/>
      <c r="T9" s="44">
        <f>+Allexp!O10/Allexp!$C10</f>
        <v>0.26068143253909981</v>
      </c>
      <c r="U9" s="44"/>
      <c r="V9" s="44">
        <f>+Allexp!P10/Allexp!$C10</f>
        <v>1.3055500628305211E-3</v>
      </c>
      <c r="W9" s="44"/>
      <c r="X9" s="44">
        <f>+Allexp!Q10/Allexp!$C10</f>
        <v>3.0108017021748526E-3</v>
      </c>
    </row>
    <row r="10" spans="1:30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>
      <c r="A11" s="3" t="s">
        <v>52</v>
      </c>
      <c r="B11" s="41">
        <f>+Allexp!D12/Allexp!$C12*100</f>
        <v>1.5664230819589138</v>
      </c>
      <c r="C11" s="41"/>
      <c r="D11" s="41">
        <f>+Allexp!E12/Allexp!$C12*100</f>
        <v>5.9519292373018997</v>
      </c>
      <c r="E11" s="41"/>
      <c r="F11" s="41">
        <f>+Allexp!F12/Allexp!$C12*100</f>
        <v>38.123990368962289</v>
      </c>
      <c r="G11" s="41"/>
      <c r="H11" s="41">
        <f>+Allexp!G12/Allexp!$C12*100</f>
        <v>14.518395029091996</v>
      </c>
      <c r="I11" s="41"/>
      <c r="J11" s="41">
        <f>+Allexp!H12/Allexp!$C12*100</f>
        <v>0.60139864589003389</v>
      </c>
      <c r="K11" s="41"/>
      <c r="L11" s="41">
        <f>+Allexp!I12/Allexp!$C12*100</f>
        <v>0.55525265797260115</v>
      </c>
      <c r="M11" s="41"/>
      <c r="N11" s="41">
        <f>+Allexp!J12/Allexp!$C12*100</f>
        <v>5.2280930098858693</v>
      </c>
      <c r="O11" s="41"/>
      <c r="P11" s="41">
        <f>+Allexp!K12/Allexp!$C12*100</f>
        <v>6.9256747431735892</v>
      </c>
      <c r="Q11" s="41"/>
      <c r="R11" s="41">
        <f>+Allexp!N12/Allexp!$C12*100</f>
        <v>1.4720380697801616</v>
      </c>
      <c r="S11" s="41"/>
      <c r="T11" s="41">
        <f>+Allexp!O12/Allexp!$C12*100</f>
        <v>24.626386318040275</v>
      </c>
      <c r="U11" s="41"/>
      <c r="V11" s="41">
        <f>+Allexp!P12/Allexp!$C12*100</f>
        <v>0.16248097996282568</v>
      </c>
      <c r="W11" s="41"/>
      <c r="X11" s="41">
        <f>+Allexp!Q12/Allexp!$C12*100</f>
        <v>0.26793785797956138</v>
      </c>
      <c r="Y11" s="3"/>
      <c r="Z11" s="3"/>
      <c r="AA11" s="3"/>
      <c r="AB11" s="3"/>
      <c r="AC11" s="3"/>
      <c r="AD11" s="3"/>
    </row>
    <row r="12" spans="1:30">
      <c r="A12" s="3" t="s">
        <v>53</v>
      </c>
      <c r="B12" s="41">
        <f>+Allexp!D13/Allexp!$C13*100</f>
        <v>2.7049862427093991</v>
      </c>
      <c r="C12" s="41"/>
      <c r="D12" s="41">
        <f>+Allexp!E13/Allexp!$C13*100</f>
        <v>6.0684860823357161</v>
      </c>
      <c r="E12" s="41"/>
      <c r="F12" s="41">
        <f>+Allexp!F13/Allexp!$C13*100</f>
        <v>40.31265117596066</v>
      </c>
      <c r="G12" s="41"/>
      <c r="H12" s="41">
        <f>+Allexp!G13/Allexp!$C13*100</f>
        <v>11.902887684110796</v>
      </c>
      <c r="I12" s="41"/>
      <c r="J12" s="41">
        <f>+Allexp!H13/Allexp!$C13*100</f>
        <v>0.62809939484143829</v>
      </c>
      <c r="K12" s="41"/>
      <c r="L12" s="41">
        <f>+Allexp!I13/Allexp!$C13*100</f>
        <v>0</v>
      </c>
      <c r="M12" s="41"/>
      <c r="N12" s="41">
        <f>+Allexp!J13/Allexp!$C13*100</f>
        <v>4.9472956524285054</v>
      </c>
      <c r="O12" s="41"/>
      <c r="P12" s="41">
        <f>+Allexp!K13/Allexp!$C13*100</f>
        <v>6.3069226337821931</v>
      </c>
      <c r="Q12" s="41"/>
      <c r="R12" s="41">
        <f>+Allexp!N13/Allexp!$C13*100</f>
        <v>1.4646646198941315</v>
      </c>
      <c r="S12" s="41"/>
      <c r="T12" s="41">
        <f>+Allexp!O13/Allexp!$C13*100</f>
        <v>25.254612095302281</v>
      </c>
      <c r="U12" s="41"/>
      <c r="V12" s="41">
        <f>+Allexp!P13/Allexp!$C13*100</f>
        <v>9.8456445449042924E-3</v>
      </c>
      <c r="W12" s="41"/>
      <c r="X12" s="41">
        <f>+Allexp!Q13/Allexp!$C13*100</f>
        <v>0.39954877408997236</v>
      </c>
      <c r="Y12" s="3"/>
      <c r="Z12" s="3"/>
      <c r="AA12" s="3"/>
      <c r="AB12" s="3"/>
      <c r="AC12" s="3"/>
      <c r="AD12" s="3"/>
    </row>
    <row r="13" spans="1:30">
      <c r="A13" s="3" t="s">
        <v>75</v>
      </c>
      <c r="B13" s="41">
        <f>+Allexp!D14/Allexp!$C14*100</f>
        <v>5.0257362798875658</v>
      </c>
      <c r="C13" s="41"/>
      <c r="D13" s="41">
        <f>+Allexp!E14/Allexp!$C14*100</f>
        <v>7.3049416367314324</v>
      </c>
      <c r="E13" s="41"/>
      <c r="F13" s="41">
        <f>+Allexp!F14/Allexp!$C14*100</f>
        <v>35.228949120520639</v>
      </c>
      <c r="G13" s="41"/>
      <c r="H13" s="41">
        <f>+Allexp!G14/Allexp!$C14*100</f>
        <v>16.640818726681523</v>
      </c>
      <c r="I13" s="41"/>
      <c r="J13" s="41">
        <f>+Allexp!H14/Allexp!$C14*100</f>
        <v>1.1759095072316732</v>
      </c>
      <c r="K13" s="41"/>
      <c r="L13" s="41">
        <f>+Allexp!I14/Allexp!$C14*100</f>
        <v>0.73968558314246047</v>
      </c>
      <c r="M13" s="41"/>
      <c r="N13" s="41">
        <f>+Allexp!J14/Allexp!$C14*100</f>
        <v>3.4193929255286726</v>
      </c>
      <c r="O13" s="41"/>
      <c r="P13" s="41">
        <f>+Allexp!K14/Allexp!$C14*100</f>
        <v>5.160712216718748</v>
      </c>
      <c r="Q13" s="41"/>
      <c r="R13" s="41">
        <f>+Allexp!N14/Allexp!$C14*100</f>
        <v>1.1895859551377483</v>
      </c>
      <c r="S13" s="41"/>
      <c r="T13" s="41">
        <f>+Allexp!O14/Allexp!$C14*100</f>
        <v>23.438328502860749</v>
      </c>
      <c r="U13" s="41"/>
      <c r="V13" s="41">
        <f>+Allexp!P14/Allexp!$C14*100</f>
        <v>9.1509848919011253E-5</v>
      </c>
      <c r="W13" s="41"/>
      <c r="X13" s="41">
        <f>+Allexp!Q14/Allexp!$C14*100</f>
        <v>0.67584803570989105</v>
      </c>
      <c r="Y13" s="3"/>
      <c r="Z13" s="3"/>
      <c r="AA13" s="3"/>
      <c r="AB13" s="3"/>
      <c r="AC13" s="3"/>
      <c r="AD13" s="3"/>
    </row>
    <row r="14" spans="1:30">
      <c r="A14" s="3" t="s">
        <v>54</v>
      </c>
      <c r="B14" s="41">
        <f>+Allexp!D15/Allexp!$C15*100</f>
        <v>3.0543285255804618</v>
      </c>
      <c r="C14" s="41"/>
      <c r="D14" s="41">
        <f>+Allexp!E15/Allexp!$C15*100</f>
        <v>6.3444913348940197</v>
      </c>
      <c r="E14" s="41"/>
      <c r="F14" s="41">
        <f>+Allexp!F15/Allexp!$C15*100</f>
        <v>35.700354919326266</v>
      </c>
      <c r="G14" s="41"/>
      <c r="H14" s="41">
        <f>+Allexp!G15/Allexp!$C15*100</f>
        <v>13.156611713793239</v>
      </c>
      <c r="I14" s="41"/>
      <c r="J14" s="41">
        <f>+Allexp!H15/Allexp!$C15*100</f>
        <v>0.6834527024086261</v>
      </c>
      <c r="K14" s="41"/>
      <c r="L14" s="41">
        <f>+Allexp!I15/Allexp!$C15*100</f>
        <v>1.0624457767059321</v>
      </c>
      <c r="M14" s="41"/>
      <c r="N14" s="41">
        <f>+Allexp!J15/Allexp!$C15*100</f>
        <v>4.262181490811602</v>
      </c>
      <c r="O14" s="41"/>
      <c r="P14" s="41">
        <f>+Allexp!K15/Allexp!$C15*100</f>
        <v>6.1200747782902543</v>
      </c>
      <c r="Q14" s="41"/>
      <c r="R14" s="41">
        <f>+Allexp!N15/Allexp!$C15*100</f>
        <v>2.1399705546003638</v>
      </c>
      <c r="S14" s="41"/>
      <c r="T14" s="41">
        <f>+Allexp!O15/Allexp!$C15*100</f>
        <v>27.249710323034233</v>
      </c>
      <c r="U14" s="41"/>
      <c r="V14" s="41">
        <f>+Allexp!P15/Allexp!$C15*100</f>
        <v>1.3592790761555048E-3</v>
      </c>
      <c r="W14" s="41"/>
      <c r="X14" s="41">
        <f>+Allexp!Q15/Allexp!$C15*100</f>
        <v>0.2250186014788515</v>
      </c>
      <c r="Y14" s="3"/>
      <c r="Z14" s="3"/>
      <c r="AA14" s="3"/>
      <c r="AB14" s="3"/>
      <c r="AC14" s="3"/>
      <c r="AD14" s="3"/>
    </row>
    <row r="15" spans="1:30">
      <c r="A15" s="3" t="s">
        <v>55</v>
      </c>
      <c r="B15" s="41">
        <f>+Allexp!D16/Allexp!$C16*100</f>
        <v>5.9583868061449063</v>
      </c>
      <c r="C15" s="41"/>
      <c r="D15" s="41">
        <f>+Allexp!E16/Allexp!$C16*100</f>
        <v>5.1641986425685316</v>
      </c>
      <c r="E15" s="41"/>
      <c r="F15" s="41">
        <f>+Allexp!F16/Allexp!$C16*100</f>
        <v>38.712403367015739</v>
      </c>
      <c r="G15" s="41"/>
      <c r="H15" s="41">
        <f>+Allexp!G16/Allexp!$C16*100</f>
        <v>11.081777956277575</v>
      </c>
      <c r="I15" s="41"/>
      <c r="J15" s="41">
        <f>+Allexp!H16/Allexp!$C16*100</f>
        <v>0.54371040891817468</v>
      </c>
      <c r="K15" s="41"/>
      <c r="L15" s="41">
        <f>+Allexp!I16/Allexp!$C16*100</f>
        <v>0.60677160523813845</v>
      </c>
      <c r="M15" s="41"/>
      <c r="N15" s="41">
        <f>+Allexp!J16/Allexp!$C16*100</f>
        <v>5.9111448196178511</v>
      </c>
      <c r="O15" s="41"/>
      <c r="P15" s="41">
        <f>+Allexp!K16/Allexp!$C16*100</f>
        <v>7.3430710443859653</v>
      </c>
      <c r="Q15" s="41"/>
      <c r="R15" s="41">
        <f>+Allexp!N16/Allexp!$C16*100</f>
        <v>1.3978026582755365</v>
      </c>
      <c r="S15" s="41"/>
      <c r="T15" s="41">
        <f>+Allexp!O16/Allexp!$C16*100</f>
        <v>22.223027301277028</v>
      </c>
      <c r="U15" s="41"/>
      <c r="V15" s="41">
        <f>+Allexp!P16/Allexp!$C16*100</f>
        <v>0.45173627050503534</v>
      </c>
      <c r="W15" s="41"/>
      <c r="X15" s="41">
        <f>+Allexp!Q16/Allexp!$C16*100</f>
        <v>0.60596911977551005</v>
      </c>
      <c r="Y15" s="3"/>
      <c r="Z15" s="3"/>
      <c r="AA15" s="3"/>
      <c r="AB15" s="3"/>
      <c r="AC15" s="3"/>
      <c r="AD15" s="3"/>
    </row>
    <row r="16" spans="1:30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>
      <c r="A17" s="3" t="s">
        <v>56</v>
      </c>
      <c r="B17" s="41">
        <f>+Allexp!D18/Allexp!$C18*100</f>
        <v>2.358404827941408</v>
      </c>
      <c r="C17" s="41"/>
      <c r="D17" s="41">
        <f>+Allexp!E18/Allexp!$C18*100</f>
        <v>6.2519552732849748</v>
      </c>
      <c r="E17" s="41"/>
      <c r="F17" s="41">
        <f>+Allexp!F18/Allexp!$C18*100</f>
        <v>42.520018504460076</v>
      </c>
      <c r="G17" s="41"/>
      <c r="H17" s="41">
        <f>+Allexp!G18/Allexp!$C18*100</f>
        <v>9.5254659604400569</v>
      </c>
      <c r="I17" s="41"/>
      <c r="J17" s="41">
        <f>+Allexp!H18/Allexp!$C18*100</f>
        <v>0.98258287848857662</v>
      </c>
      <c r="K17" s="41"/>
      <c r="L17" s="41">
        <f>+Allexp!I18/Allexp!$C18*100</f>
        <v>0.82008567769347795</v>
      </c>
      <c r="M17" s="41"/>
      <c r="N17" s="41">
        <f>+Allexp!J18/Allexp!$C18*100</f>
        <v>5.7687636291634563</v>
      </c>
      <c r="O17" s="41"/>
      <c r="P17" s="41">
        <f>+Allexp!K18/Allexp!$C18*100</f>
        <v>5.6462618656696257</v>
      </c>
      <c r="Q17" s="41"/>
      <c r="R17" s="41">
        <f>+Allexp!N18/Allexp!$C18*100</f>
        <v>1.2822616987380389</v>
      </c>
      <c r="S17" s="41"/>
      <c r="T17" s="41">
        <f>+Allexp!O18/Allexp!$C18*100</f>
        <v>24.437961830273636</v>
      </c>
      <c r="U17" s="41"/>
      <c r="V17" s="41">
        <f>+Allexp!P18/Allexp!$C18*100</f>
        <v>0</v>
      </c>
      <c r="W17" s="41"/>
      <c r="X17" s="41">
        <f>+Allexp!Q18/Allexp!$C18*100</f>
        <v>0.40623785384666283</v>
      </c>
      <c r="Y17" s="3"/>
      <c r="Z17" s="3"/>
      <c r="AA17" s="3"/>
      <c r="AB17" s="3"/>
      <c r="AC17" s="3"/>
      <c r="AD17" s="3"/>
    </row>
    <row r="18" spans="1:30">
      <c r="A18" s="3" t="s">
        <v>57</v>
      </c>
      <c r="B18" s="41">
        <f>+Allexp!D19/Allexp!$C19*100</f>
        <v>1.4016669002355886</v>
      </c>
      <c r="C18" s="41"/>
      <c r="D18" s="41">
        <f>+Allexp!E19/Allexp!$C19*100</f>
        <v>6.57593562898683</v>
      </c>
      <c r="E18" s="41"/>
      <c r="F18" s="41">
        <f>+Allexp!F19/Allexp!$C19*100</f>
        <v>38.527276078240277</v>
      </c>
      <c r="G18" s="41"/>
      <c r="H18" s="41">
        <f>+Allexp!G19/Allexp!$C19*100</f>
        <v>10.26497804112976</v>
      </c>
      <c r="I18" s="41"/>
      <c r="J18" s="41">
        <f>+Allexp!H19/Allexp!$C19*100</f>
        <v>0.37089748527508049</v>
      </c>
      <c r="K18" s="41"/>
      <c r="L18" s="41">
        <f>+Allexp!I19/Allexp!$C19*100</f>
        <v>0.9401513902002494</v>
      </c>
      <c r="M18" s="41"/>
      <c r="N18" s="41">
        <f>+Allexp!J19/Allexp!$C19*100</f>
        <v>6.1992846281899237</v>
      </c>
      <c r="O18" s="41"/>
      <c r="P18" s="41">
        <f>+Allexp!K19/Allexp!$C19*100</f>
        <v>7.3407553205976788</v>
      </c>
      <c r="Q18" s="41"/>
      <c r="R18" s="41">
        <f>+Allexp!N19/Allexp!$C19*100</f>
        <v>2.3309571144394234</v>
      </c>
      <c r="S18" s="41"/>
      <c r="T18" s="41">
        <f>+Allexp!O19/Allexp!$C19*100</f>
        <v>25.724159488399103</v>
      </c>
      <c r="U18" s="41"/>
      <c r="V18" s="41">
        <f>+Allexp!P19/Allexp!$C19*100</f>
        <v>7.285341811428768E-2</v>
      </c>
      <c r="W18" s="41"/>
      <c r="X18" s="41">
        <f>+Allexp!Q19/Allexp!$C19*100</f>
        <v>0.25108450619179429</v>
      </c>
      <c r="Y18" s="3"/>
      <c r="Z18" s="3"/>
      <c r="AA18" s="3"/>
      <c r="AB18" s="3"/>
      <c r="AC18" s="3"/>
      <c r="AD18" s="3"/>
    </row>
    <row r="19" spans="1:30">
      <c r="A19" s="3" t="s">
        <v>58</v>
      </c>
      <c r="B19" s="41">
        <f>+Allexp!D20/Allexp!$C20*100</f>
        <v>2.1660631452263908</v>
      </c>
      <c r="C19" s="41"/>
      <c r="D19" s="41">
        <f>+Allexp!E20/Allexp!$C20*100</f>
        <v>7.095107956894191</v>
      </c>
      <c r="E19" s="41"/>
      <c r="F19" s="41">
        <f>+Allexp!F20/Allexp!$C20*100</f>
        <v>38.53056844861036</v>
      </c>
      <c r="G19" s="41"/>
      <c r="H19" s="41">
        <f>+Allexp!G20/Allexp!$C20*100</f>
        <v>13.28247154650759</v>
      </c>
      <c r="I19" s="41"/>
      <c r="J19" s="41">
        <f>+Allexp!H20/Allexp!$C20*100</f>
        <v>0.53219160611332528</v>
      </c>
      <c r="K19" s="41"/>
      <c r="L19" s="41">
        <f>+Allexp!I20/Allexp!$C20*100</f>
        <v>0.83437039106528921</v>
      </c>
      <c r="M19" s="41"/>
      <c r="N19" s="41">
        <f>+Allexp!J20/Allexp!$C20*100</f>
        <v>4.9284036301439054</v>
      </c>
      <c r="O19" s="41"/>
      <c r="P19" s="41">
        <f>+Allexp!K20/Allexp!$C20*100</f>
        <v>5.678418573641161</v>
      </c>
      <c r="Q19" s="41"/>
      <c r="R19" s="41">
        <f>+Allexp!N20/Allexp!$C20*100</f>
        <v>2.0136413305383476</v>
      </c>
      <c r="S19" s="41"/>
      <c r="T19" s="41">
        <f>+Allexp!O20/Allexp!$C20*100</f>
        <v>24.632453487484206</v>
      </c>
      <c r="U19" s="41"/>
      <c r="V19" s="41">
        <f>+Allexp!P20/Allexp!$C20*100</f>
        <v>0.20936264579792946</v>
      </c>
      <c r="W19" s="41"/>
      <c r="X19" s="41">
        <f>+Allexp!Q20/Allexp!$C20*100</f>
        <v>9.6947237977299899E-2</v>
      </c>
      <c r="Y19" s="3"/>
      <c r="Z19" s="3"/>
      <c r="AA19" s="3"/>
      <c r="AB19" s="3"/>
      <c r="AC19" s="3"/>
      <c r="AD19" s="3"/>
    </row>
    <row r="20" spans="1:30">
      <c r="A20" s="3" t="s">
        <v>59</v>
      </c>
      <c r="B20" s="41">
        <f>+Allexp!D21/Allexp!$C21*100</f>
        <v>2.5097936106834191</v>
      </c>
      <c r="C20" s="41"/>
      <c r="D20" s="41">
        <f>+Allexp!E21/Allexp!$C21*100</f>
        <v>6.4146752319991007</v>
      </c>
      <c r="E20" s="41"/>
      <c r="F20" s="41">
        <f>+Allexp!F21/Allexp!$C21*100</f>
        <v>39.276227736168913</v>
      </c>
      <c r="G20" s="41"/>
      <c r="H20" s="41">
        <f>+Allexp!G21/Allexp!$C21*100</f>
        <v>9.7837552537363948</v>
      </c>
      <c r="I20" s="41"/>
      <c r="J20" s="41">
        <f>+Allexp!H21/Allexp!$C21*100</f>
        <v>0.94343524407009149</v>
      </c>
      <c r="K20" s="41"/>
      <c r="L20" s="41">
        <f>+Allexp!I21/Allexp!$C21*100</f>
        <v>0.79518852984998023</v>
      </c>
      <c r="M20" s="41"/>
      <c r="N20" s="41">
        <f>+Allexp!J21/Allexp!$C21*100</f>
        <v>7.2940594655122082</v>
      </c>
      <c r="O20" s="41"/>
      <c r="P20" s="41">
        <f>+Allexp!K21/Allexp!$C21*100</f>
        <v>6.8019662546136814</v>
      </c>
      <c r="Q20" s="41"/>
      <c r="R20" s="41">
        <f>+Allexp!N21/Allexp!$C21*100</f>
        <v>1.8005991240146613</v>
      </c>
      <c r="S20" s="41"/>
      <c r="T20" s="41">
        <f>+Allexp!O21/Allexp!$C21*100</f>
        <v>22.778795274761748</v>
      </c>
      <c r="U20" s="41"/>
      <c r="V20" s="41">
        <f>+Allexp!P21/Allexp!$C21*100</f>
        <v>0.48744943252410788</v>
      </c>
      <c r="W20" s="41"/>
      <c r="X20" s="41">
        <f>+Allexp!Q21/Allexp!$C21*100</f>
        <v>1.1140548420656891</v>
      </c>
      <c r="Y20" s="3"/>
      <c r="Z20" s="3"/>
      <c r="AA20" s="3"/>
      <c r="AB20" s="3"/>
      <c r="AC20" s="3"/>
      <c r="AD20" s="3"/>
    </row>
    <row r="21" spans="1:30">
      <c r="A21" s="3" t="s">
        <v>60</v>
      </c>
      <c r="B21" s="41">
        <f>+Allexp!D22/Allexp!$C22*100</f>
        <v>2.3148403448743746</v>
      </c>
      <c r="C21" s="41"/>
      <c r="D21" s="41">
        <f>+Allexp!E22/Allexp!$C22*100</f>
        <v>8.1816191221381445</v>
      </c>
      <c r="E21" s="41"/>
      <c r="F21" s="41">
        <f>+Allexp!F22/Allexp!$C22*100</f>
        <v>41.166734549043241</v>
      </c>
      <c r="G21" s="41"/>
      <c r="H21" s="41">
        <f>+Allexp!G22/Allexp!$C22*100</f>
        <v>8.9771910845540752</v>
      </c>
      <c r="I21" s="41"/>
      <c r="J21" s="41">
        <f>+Allexp!H22/Allexp!$C22*100</f>
        <v>0.76699056317340142</v>
      </c>
      <c r="K21" s="41"/>
      <c r="L21" s="41">
        <f>+Allexp!I22/Allexp!$C22*100</f>
        <v>0.84876517519953676</v>
      </c>
      <c r="M21" s="41"/>
      <c r="N21" s="41">
        <f>+Allexp!J22/Allexp!$C22*100</f>
        <v>5.736749742471825</v>
      </c>
      <c r="O21" s="41"/>
      <c r="P21" s="41">
        <f>+Allexp!K22/Allexp!$C22*100</f>
        <v>6.0425660516237771</v>
      </c>
      <c r="Q21" s="41"/>
      <c r="R21" s="41">
        <f>+Allexp!N22/Allexp!$C22*100</f>
        <v>1.8326722984363231</v>
      </c>
      <c r="S21" s="41"/>
      <c r="T21" s="41">
        <f>+Allexp!O22/Allexp!$C22*100</f>
        <v>23.950234431527441</v>
      </c>
      <c r="U21" s="41"/>
      <c r="V21" s="41">
        <f>+Allexp!P22/Allexp!$C22*100</f>
        <v>0</v>
      </c>
      <c r="W21" s="41"/>
      <c r="X21" s="41">
        <f>+Allexp!Q22/Allexp!$C22*100</f>
        <v>0.18163663695785587</v>
      </c>
      <c r="Y21" s="3"/>
      <c r="Z21" s="3"/>
      <c r="AA21" s="3"/>
      <c r="AB21" s="3"/>
      <c r="AC21" s="3"/>
      <c r="AD21" s="3"/>
    </row>
    <row r="22" spans="1:30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>
      <c r="A23" s="3" t="s">
        <v>61</v>
      </c>
      <c r="B23" s="41">
        <f>+Allexp!D24/Allexp!$C24*100</f>
        <v>1.7094613472637428</v>
      </c>
      <c r="C23" s="41"/>
      <c r="D23" s="41">
        <f>+Allexp!E24/Allexp!$C24*100</f>
        <v>5.8468781522143969</v>
      </c>
      <c r="E23" s="41"/>
      <c r="F23" s="41">
        <f>+Allexp!F24/Allexp!$C24*100</f>
        <v>39.447994004728628</v>
      </c>
      <c r="G23" s="41"/>
      <c r="H23" s="41">
        <f>+Allexp!G24/Allexp!$C24*100</f>
        <v>10.028253937136162</v>
      </c>
      <c r="I23" s="41"/>
      <c r="J23" s="41">
        <f>+Allexp!H24/Allexp!$C24*100</f>
        <v>0.5201509455799499</v>
      </c>
      <c r="K23" s="41"/>
      <c r="L23" s="41">
        <f>+Allexp!I24/Allexp!$C24*100</f>
        <v>1.0842630617105522</v>
      </c>
      <c r="M23" s="41"/>
      <c r="N23" s="41">
        <f>+Allexp!J24/Allexp!$C24*100</f>
        <v>4.2440782801343344</v>
      </c>
      <c r="O23" s="41"/>
      <c r="P23" s="41">
        <f>+Allexp!K24/Allexp!$C24*100</f>
        <v>6.7236607040824463</v>
      </c>
      <c r="Q23" s="41"/>
      <c r="R23" s="41">
        <f>+Allexp!N24/Allexp!$C24*100</f>
        <v>2.0896369687949834</v>
      </c>
      <c r="S23" s="41"/>
      <c r="T23" s="41">
        <f>+Allexp!O24/Allexp!$C24*100</f>
        <v>27.616800971360849</v>
      </c>
      <c r="U23" s="41"/>
      <c r="V23" s="41">
        <f>+Allexp!P24/Allexp!$C24*100</f>
        <v>0.18949806396161853</v>
      </c>
      <c r="W23" s="41"/>
      <c r="X23" s="41">
        <f>+Allexp!Q24/Allexp!$C24*100</f>
        <v>0.49932356303233549</v>
      </c>
      <c r="Y23" s="3"/>
      <c r="Z23" s="3"/>
      <c r="AA23" s="3"/>
      <c r="AB23" s="3"/>
      <c r="AC23" s="3"/>
      <c r="AD23" s="3"/>
    </row>
    <row r="24" spans="1:30">
      <c r="A24" s="3" t="s">
        <v>62</v>
      </c>
      <c r="B24" s="41">
        <f>+Allexp!D25/Allexp!$C25*100</f>
        <v>2.6392579451936005</v>
      </c>
      <c r="C24" s="41"/>
      <c r="D24" s="41">
        <f>+Allexp!E25/Allexp!$C25*100</f>
        <v>4.2607825627333344</v>
      </c>
      <c r="E24" s="41"/>
      <c r="F24" s="41">
        <f>+Allexp!F25/Allexp!$C25*100</f>
        <v>38.857317340332528</v>
      </c>
      <c r="G24" s="41"/>
      <c r="H24" s="41">
        <f>+Allexp!G25/Allexp!$C25*100</f>
        <v>8.1998133407468199</v>
      </c>
      <c r="I24" s="41"/>
      <c r="J24" s="41">
        <f>+Allexp!H25/Allexp!$C25*100</f>
        <v>1.154279021342494</v>
      </c>
      <c r="K24" s="41"/>
      <c r="L24" s="41">
        <f>+Allexp!I25/Allexp!$C25*100</f>
        <v>0.95534690598235872</v>
      </c>
      <c r="M24" s="41"/>
      <c r="N24" s="41">
        <f>+Allexp!J25/Allexp!$C25*100</f>
        <v>7.1872083142648728</v>
      </c>
      <c r="O24" s="41"/>
      <c r="P24" s="41">
        <f>+Allexp!K25/Allexp!$C25*100</f>
        <v>6.5760575022098244</v>
      </c>
      <c r="Q24" s="41"/>
      <c r="R24" s="41">
        <f>+Allexp!N25/Allexp!$C25*100</f>
        <v>1.5344155982545058</v>
      </c>
      <c r="S24" s="41"/>
      <c r="T24" s="41">
        <f>+Allexp!O25/Allexp!$C25*100</f>
        <v>25.451352715729286</v>
      </c>
      <c r="U24" s="41"/>
      <c r="V24" s="41">
        <f>+Allexp!P25/Allexp!$C25*100</f>
        <v>0.36672243591282622</v>
      </c>
      <c r="W24" s="41"/>
      <c r="X24" s="41">
        <f>+Allexp!Q25/Allexp!$C25*100</f>
        <v>2.8174463172975375</v>
      </c>
      <c r="Y24" s="3"/>
      <c r="Z24" s="3"/>
      <c r="AA24" s="3"/>
      <c r="AB24" s="3"/>
      <c r="AC24" s="3"/>
      <c r="AD24" s="3"/>
    </row>
    <row r="25" spans="1:30">
      <c r="A25" s="3" t="s">
        <v>63</v>
      </c>
      <c r="B25" s="41">
        <f>+Allexp!D26/Allexp!$C26*100</f>
        <v>2.3646228174837165</v>
      </c>
      <c r="C25" s="41"/>
      <c r="D25" s="41">
        <f>+Allexp!E26/Allexp!$C26*100</f>
        <v>5.2379668660088381</v>
      </c>
      <c r="E25" s="41"/>
      <c r="F25" s="41">
        <f>+Allexp!F26/Allexp!$C26*100</f>
        <v>37.279660965161085</v>
      </c>
      <c r="G25" s="41"/>
      <c r="H25" s="41">
        <f>+Allexp!G26/Allexp!$C26*100</f>
        <v>11.510647806385311</v>
      </c>
      <c r="I25" s="41"/>
      <c r="J25" s="41">
        <f>+Allexp!H26/Allexp!$C26*100</f>
        <v>0.33026182726302006</v>
      </c>
      <c r="K25" s="41"/>
      <c r="L25" s="41">
        <f>+Allexp!I26/Allexp!$C26*100</f>
        <v>0.67445705331589734</v>
      </c>
      <c r="M25" s="41"/>
      <c r="N25" s="41">
        <f>+Allexp!J26/Allexp!$C26*100</f>
        <v>6.332084269067459</v>
      </c>
      <c r="O25" s="41"/>
      <c r="P25" s="41">
        <f>+Allexp!K26/Allexp!$C26*100</f>
        <v>6.0089628069284444</v>
      </c>
      <c r="Q25" s="41"/>
      <c r="R25" s="41">
        <f>+Allexp!N26/Allexp!$C26*100</f>
        <v>2.5940918482731643</v>
      </c>
      <c r="S25" s="41"/>
      <c r="T25" s="41">
        <f>+Allexp!O26/Allexp!$C26*100</f>
        <v>27.448469770984925</v>
      </c>
      <c r="U25" s="41"/>
      <c r="V25" s="41">
        <f>+Allexp!P26/Allexp!$C26*100</f>
        <v>7.6353297449771471E-2</v>
      </c>
      <c r="W25" s="41"/>
      <c r="X25" s="41">
        <f>+Allexp!Q26/Allexp!$C26*100</f>
        <v>0.14242067167839104</v>
      </c>
      <c r="Y25" s="3"/>
      <c r="Z25" s="3"/>
      <c r="AA25" s="3"/>
      <c r="AB25" s="3"/>
      <c r="AC25" s="3"/>
      <c r="AD25" s="3"/>
    </row>
    <row r="26" spans="1:30">
      <c r="A26" s="3" t="s">
        <v>64</v>
      </c>
      <c r="B26" s="41">
        <f>+Allexp!D27/Allexp!$C27*100</f>
        <v>1.3748586862360626</v>
      </c>
      <c r="C26" s="41"/>
      <c r="D26" s="41">
        <f>+Allexp!E27/Allexp!$C27*100</f>
        <v>7.2872024873844854</v>
      </c>
      <c r="E26" s="41"/>
      <c r="F26" s="41">
        <f>+Allexp!F27/Allexp!$C27*100</f>
        <v>40.323056624140392</v>
      </c>
      <c r="G26" s="41"/>
      <c r="H26" s="41">
        <f>+Allexp!G27/Allexp!$C27*100</f>
        <v>12.59001384068363</v>
      </c>
      <c r="I26" s="41"/>
      <c r="J26" s="41">
        <f>+Allexp!H27/Allexp!$C27*100</f>
        <v>0.35841165462084662</v>
      </c>
      <c r="K26" s="41"/>
      <c r="L26" s="41">
        <f>+Allexp!I27/Allexp!$C27*100</f>
        <v>0.77468373385089428</v>
      </c>
      <c r="M26" s="41"/>
      <c r="N26" s="41">
        <f>+Allexp!J27/Allexp!$C27*100</f>
        <v>4.6704294916155531</v>
      </c>
      <c r="O26" s="41"/>
      <c r="P26" s="41">
        <f>+Allexp!K27/Allexp!$C27*100</f>
        <v>5.135363382153848</v>
      </c>
      <c r="Q26" s="41"/>
      <c r="R26" s="41">
        <f>+Allexp!N27/Allexp!$C27*100</f>
        <v>3.1795573277631197</v>
      </c>
      <c r="S26" s="41"/>
      <c r="T26" s="41">
        <f>+Allexp!O27/Allexp!$C27*100</f>
        <v>23.397309741431656</v>
      </c>
      <c r="U26" s="41"/>
      <c r="V26" s="41">
        <f>+Allexp!P27/Allexp!$C27*100</f>
        <v>0.80897768721381746</v>
      </c>
      <c r="W26" s="41"/>
      <c r="X26" s="41">
        <f>+Allexp!Q27/Allexp!$C27*100</f>
        <v>0.10013534290569447</v>
      </c>
      <c r="Y26" s="3"/>
      <c r="Z26" s="3"/>
      <c r="AA26" s="3"/>
      <c r="AB26" s="3"/>
      <c r="AC26" s="3"/>
      <c r="AD26" s="3"/>
    </row>
    <row r="27" spans="1:30">
      <c r="A27" s="3" t="s">
        <v>65</v>
      </c>
      <c r="B27" s="41">
        <f>+Allexp!D28/Allexp!$C28*100</f>
        <v>4.00726706909402</v>
      </c>
      <c r="C27" s="41"/>
      <c r="D27" s="41">
        <f>+Allexp!E28/Allexp!$C28*100</f>
        <v>7.1158812722312739</v>
      </c>
      <c r="E27" s="41"/>
      <c r="F27" s="41">
        <f>+Allexp!F28/Allexp!$C28*100</f>
        <v>37.844535085305878</v>
      </c>
      <c r="G27" s="41"/>
      <c r="H27" s="41">
        <f>+Allexp!G28/Allexp!$C28*100</f>
        <v>10.563634755980274</v>
      </c>
      <c r="I27" s="41"/>
      <c r="J27" s="41">
        <f>+Allexp!H28/Allexp!$C28*100</f>
        <v>0.74964137066369652</v>
      </c>
      <c r="K27" s="41"/>
      <c r="L27" s="41">
        <f>+Allexp!I28/Allexp!$C28*100</f>
        <v>1.1282296322328821E-2</v>
      </c>
      <c r="M27" s="41"/>
      <c r="N27" s="41">
        <f>+Allexp!J28/Allexp!$C28*100</f>
        <v>7.5767448035334706</v>
      </c>
      <c r="O27" s="41"/>
      <c r="P27" s="41">
        <f>+Allexp!K28/Allexp!$C28*100</f>
        <v>6.887814123901034</v>
      </c>
      <c r="Q27" s="41"/>
      <c r="R27" s="41">
        <f>+Allexp!N28/Allexp!$C28*100</f>
        <v>2.1355692874727197</v>
      </c>
      <c r="S27" s="41"/>
      <c r="T27" s="41">
        <f>+Allexp!O28/Allexp!$C28*100</f>
        <v>22.142026483118293</v>
      </c>
      <c r="U27" s="41"/>
      <c r="V27" s="41">
        <f>+Allexp!P28/Allexp!$C28*100</f>
        <v>0.24447321668167268</v>
      </c>
      <c r="W27" s="41"/>
      <c r="X27" s="41">
        <f>+Allexp!Q28/Allexp!$C28*100</f>
        <v>0.72113023569533174</v>
      </c>
      <c r="Y27" s="3"/>
      <c r="Z27" s="3"/>
      <c r="AA27" s="3"/>
      <c r="AB27" s="3"/>
      <c r="AC27" s="3"/>
      <c r="AD27" s="3"/>
    </row>
    <row r="28" spans="1:30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>
      <c r="A29" s="130" t="s">
        <v>147</v>
      </c>
      <c r="B29" s="41">
        <f>+Allexp!D30/Allexp!$C30*100</f>
        <v>1.7200519361337305</v>
      </c>
      <c r="C29" s="41"/>
      <c r="D29" s="41">
        <f>+Allexp!E30/Allexp!$C30*100</f>
        <v>6.1229126844567885</v>
      </c>
      <c r="E29" s="41"/>
      <c r="F29" s="41">
        <f>+Allexp!F30/Allexp!$C30*100</f>
        <v>38.769911802289563</v>
      </c>
      <c r="G29" s="41"/>
      <c r="H29" s="41">
        <f>+Allexp!G30/Allexp!$C30*100</f>
        <v>12.421134289439049</v>
      </c>
      <c r="I29" s="41"/>
      <c r="J29" s="41">
        <f>+Allexp!H30/Allexp!$C30*100</f>
        <v>0.4878208079554876</v>
      </c>
      <c r="K29" s="41"/>
      <c r="L29" s="41">
        <f>+Allexp!I30/Allexp!$C30*100</f>
        <v>7.7453162388374725E-4</v>
      </c>
      <c r="M29" s="41"/>
      <c r="N29" s="41">
        <f>+Allexp!J30/Allexp!$C30*100</f>
        <v>4.369218620955782</v>
      </c>
      <c r="O29" s="41"/>
      <c r="P29" s="41">
        <f>+Allexp!K30/Allexp!$C30*100</f>
        <v>5.3205615926318846</v>
      </c>
      <c r="Q29" s="41"/>
      <c r="R29" s="41">
        <f>+Allexp!N30/Allexp!$C30*100</f>
        <v>1.4885559489136826</v>
      </c>
      <c r="S29" s="41"/>
      <c r="T29" s="41">
        <f>+Allexp!O30/Allexp!$C30*100</f>
        <v>29.223009372724963</v>
      </c>
      <c r="U29" s="41"/>
      <c r="V29" s="41">
        <f>+Allexp!P30/Allexp!$C30*100</f>
        <v>7.6048412875194163E-2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>
      <c r="A30" s="3" t="s">
        <v>67</v>
      </c>
      <c r="B30" s="41">
        <f>+Allexp!D31/Allexp!$C31*100</f>
        <v>3.2651268573855705</v>
      </c>
      <c r="C30" s="41"/>
      <c r="D30" s="41">
        <f>+Allexp!E31/Allexp!$C31*100</f>
        <v>6.090096759931086</v>
      </c>
      <c r="E30" s="41"/>
      <c r="F30" s="41">
        <f>+Allexp!F31/Allexp!$C31*100</f>
        <v>34.49145245398455</v>
      </c>
      <c r="G30" s="41"/>
      <c r="H30" s="41">
        <f>+Allexp!G31/Allexp!$C31*100</f>
        <v>13.939512337682574</v>
      </c>
      <c r="I30" s="41"/>
      <c r="J30" s="41">
        <f>+Allexp!H31/Allexp!$C31*100</f>
        <v>0.67691683953144466</v>
      </c>
      <c r="K30" s="41"/>
      <c r="L30" s="41">
        <f>+Allexp!I31/Allexp!$C31*100</f>
        <v>0.85300411629852269</v>
      </c>
      <c r="M30" s="41"/>
      <c r="N30" s="41">
        <f>+Allexp!J31/Allexp!$C31*100</f>
        <v>5.8280420987320491</v>
      </c>
      <c r="O30" s="41"/>
      <c r="P30" s="41">
        <f>+Allexp!K31/Allexp!$C31*100</f>
        <v>6.7025876182391348</v>
      </c>
      <c r="Q30" s="41"/>
      <c r="R30" s="41">
        <f>+Allexp!N31/Allexp!$C31*100</f>
        <v>2.0087255316185755</v>
      </c>
      <c r="S30" s="41"/>
      <c r="T30" s="41">
        <f>+Allexp!O31/Allexp!$C31*100</f>
        <v>26.043438885860841</v>
      </c>
      <c r="U30" s="41"/>
      <c r="V30" s="41">
        <f>+Allexp!P31/Allexp!$C31*100</f>
        <v>0.10109650073565997</v>
      </c>
      <c r="W30" s="41"/>
      <c r="X30" s="41">
        <f>+Allexp!Q31/Allexp!$C31*100</f>
        <v>0</v>
      </c>
      <c r="Y30" s="3"/>
      <c r="Z30" s="3"/>
      <c r="AA30" s="3"/>
      <c r="AB30" s="3"/>
      <c r="AC30" s="3"/>
      <c r="AD30" s="3"/>
    </row>
    <row r="31" spans="1:30">
      <c r="A31" s="3" t="s">
        <v>68</v>
      </c>
      <c r="B31" s="41">
        <f>+Allexp!D32/Allexp!$C32*100</f>
        <v>2.023153372388049</v>
      </c>
      <c r="C31" s="41"/>
      <c r="D31" s="41">
        <f>+Allexp!E32/Allexp!$C32*100</f>
        <v>5.5056619432095495</v>
      </c>
      <c r="E31" s="41"/>
      <c r="F31" s="41">
        <f>+Allexp!F32/Allexp!$C32*100</f>
        <v>40.053517278289831</v>
      </c>
      <c r="G31" s="41"/>
      <c r="H31" s="41">
        <f>+Allexp!G32/Allexp!$C32*100</f>
        <v>9.8656850430454934</v>
      </c>
      <c r="I31" s="41"/>
      <c r="J31" s="41">
        <f>+Allexp!H32/Allexp!$C32*100</f>
        <v>0.53898605581857717</v>
      </c>
      <c r="K31" s="41"/>
      <c r="L31" s="41">
        <f>+Allexp!I32/Allexp!$C32*100</f>
        <v>0.71904775043174995</v>
      </c>
      <c r="M31" s="41"/>
      <c r="N31" s="41">
        <f>+Allexp!J32/Allexp!$C32*100</f>
        <v>7.3402555486724239</v>
      </c>
      <c r="O31" s="41"/>
      <c r="P31" s="41">
        <f>+Allexp!K32/Allexp!$C32*100</f>
        <v>6.3923542440572305</v>
      </c>
      <c r="Q31" s="41"/>
      <c r="R31" s="41">
        <f>+Allexp!N32/Allexp!$C32*100</f>
        <v>1.8240777281860787</v>
      </c>
      <c r="S31" s="41"/>
      <c r="T31" s="41">
        <f>+Allexp!O32/Allexp!$C32*100</f>
        <v>25.737261035901014</v>
      </c>
      <c r="U31" s="41"/>
      <c r="V31" s="41">
        <f>+Allexp!P32/Allexp!$C32*100</f>
        <v>0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>
      <c r="A32" s="3" t="s">
        <v>69</v>
      </c>
      <c r="B32" s="41">
        <f>+Allexp!D33/Allexp!$C33*100</f>
        <v>1.9465764012911015</v>
      </c>
      <c r="C32" s="41"/>
      <c r="D32" s="41">
        <f>+Allexp!E33/Allexp!$C33*100</f>
        <v>7.1319225516953892</v>
      </c>
      <c r="E32" s="41"/>
      <c r="F32" s="41">
        <f>+Allexp!F33/Allexp!$C33*100</f>
        <v>37.439390687322224</v>
      </c>
      <c r="G32" s="41"/>
      <c r="H32" s="41">
        <f>+Allexp!G33/Allexp!$C33*100</f>
        <v>9.914980403895985</v>
      </c>
      <c r="I32" s="41"/>
      <c r="J32" s="41">
        <f>+Allexp!H33/Allexp!$C33*100</f>
        <v>0.56924036321471794</v>
      </c>
      <c r="K32" s="41"/>
      <c r="L32" s="41">
        <f>+Allexp!I33/Allexp!$C33*100</f>
        <v>0.91756777800624956</v>
      </c>
      <c r="M32" s="41"/>
      <c r="N32" s="41">
        <f>+Allexp!J33/Allexp!$C33*100</f>
        <v>7.4209310145217016</v>
      </c>
      <c r="O32" s="41"/>
      <c r="P32" s="41">
        <f>+Allexp!K33/Allexp!$C33*100</f>
        <v>6.431013835749182</v>
      </c>
      <c r="Q32" s="41"/>
      <c r="R32" s="41">
        <f>+Allexp!N33/Allexp!$C33*100</f>
        <v>1.765731284812996</v>
      </c>
      <c r="S32" s="41"/>
      <c r="T32" s="41">
        <f>+Allexp!O33/Allexp!$C33*100</f>
        <v>26.097681042948356</v>
      </c>
      <c r="U32" s="41"/>
      <c r="V32" s="41">
        <f>+Allexp!P33/Allexp!$C33*100</f>
        <v>5.0959672383441247E-3</v>
      </c>
      <c r="W32" s="41"/>
      <c r="X32" s="41">
        <f>+Allexp!Q33/Allexp!$C33*100</f>
        <v>0.35986866930373562</v>
      </c>
      <c r="Y32" s="3"/>
      <c r="Z32" s="3"/>
      <c r="AA32" s="3"/>
      <c r="AB32" s="3"/>
      <c r="AC32" s="3"/>
      <c r="AD32" s="3"/>
    </row>
    <row r="33" spans="1:30">
      <c r="A33" s="3" t="s">
        <v>70</v>
      </c>
      <c r="B33" s="41">
        <f>+Allexp!D34/Allexp!$C34*100</f>
        <v>2.2456676124045232</v>
      </c>
      <c r="C33" s="41"/>
      <c r="D33" s="41">
        <f>+Allexp!E34/Allexp!$C34*100</f>
        <v>6.7330191544531734</v>
      </c>
      <c r="E33" s="41"/>
      <c r="F33" s="41">
        <f>+Allexp!F34/Allexp!$C34*100</f>
        <v>41.120479239891736</v>
      </c>
      <c r="G33" s="41"/>
      <c r="H33" s="41">
        <f>+Allexp!G34/Allexp!$C34*100</f>
        <v>8.4898791148678203</v>
      </c>
      <c r="I33" s="41"/>
      <c r="J33" s="41">
        <f>+Allexp!H34/Allexp!$C34*100</f>
        <v>1.3110876349420553</v>
      </c>
      <c r="K33" s="41"/>
      <c r="L33" s="41">
        <f>+Allexp!I34/Allexp!$C34*100</f>
        <v>0.78339327781488211</v>
      </c>
      <c r="M33" s="41"/>
      <c r="N33" s="41">
        <f>+Allexp!J34/Allexp!$C34*100</f>
        <v>7.0126858370784912</v>
      </c>
      <c r="O33" s="41"/>
      <c r="P33" s="41">
        <f>+Allexp!K34/Allexp!$C34*100</f>
        <v>5.8283430538414267</v>
      </c>
      <c r="Q33" s="41"/>
      <c r="R33" s="41">
        <f>+Allexp!N34/Allexp!$C34*100</f>
        <v>2.3631817527823005</v>
      </c>
      <c r="S33" s="41"/>
      <c r="T33" s="41">
        <f>+Allexp!O34/Allexp!$C34*100</f>
        <v>23.716848212353888</v>
      </c>
      <c r="U33" s="41"/>
      <c r="V33" s="41">
        <f>+Allexp!P34/Allexp!$C34*100</f>
        <v>0</v>
      </c>
      <c r="W33" s="41"/>
      <c r="X33" s="41">
        <f>+Allexp!Q34/Allexp!$C34*100</f>
        <v>0.3954151095696839</v>
      </c>
      <c r="Y33" s="3"/>
      <c r="Z33" s="3"/>
      <c r="AA33" s="3"/>
      <c r="AB33" s="3"/>
      <c r="AC33" s="3"/>
      <c r="AD33" s="3"/>
    </row>
    <row r="34" spans="1:30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>
      <c r="A35" s="3" t="s">
        <v>71</v>
      </c>
      <c r="B35" s="41">
        <f>+Allexp!D36/Allexp!$C36*100</f>
        <v>2.1249452548184982</v>
      </c>
      <c r="C35" s="41"/>
      <c r="D35" s="41">
        <f>+Allexp!E36/Allexp!$C36*100</f>
        <v>7.490469982692062</v>
      </c>
      <c r="E35" s="41"/>
      <c r="F35" s="41">
        <f>+Allexp!F36/Allexp!$C36*100</f>
        <v>40.810151593460667</v>
      </c>
      <c r="G35" s="41"/>
      <c r="H35" s="41">
        <f>+Allexp!G36/Allexp!$C36*100</f>
        <v>8.3932392271460063</v>
      </c>
      <c r="I35" s="41"/>
      <c r="J35" s="41">
        <f>+Allexp!H36/Allexp!$C36*100</f>
        <v>0.38823167781168089</v>
      </c>
      <c r="K35" s="41"/>
      <c r="L35" s="41">
        <f>+Allexp!I36/Allexp!$C36*100</f>
        <v>0</v>
      </c>
      <c r="M35" s="41"/>
      <c r="N35" s="41">
        <f>+Allexp!J36/Allexp!$C36*100</f>
        <v>5.130646164617124</v>
      </c>
      <c r="O35" s="41"/>
      <c r="P35" s="41">
        <f>+Allexp!K36/Allexp!$C36*100</f>
        <v>6.5725727721842988</v>
      </c>
      <c r="Q35" s="41"/>
      <c r="R35" s="41">
        <f>+Allexp!N36/Allexp!$C36*100</f>
        <v>2.1268548194552608</v>
      </c>
      <c r="S35" s="41"/>
      <c r="T35" s="41">
        <f>+Allexp!O36/Allexp!$C36*100</f>
        <v>26.588163881761979</v>
      </c>
      <c r="U35" s="41"/>
      <c r="V35" s="41">
        <f>+Allexp!P36/Allexp!$C36*100</f>
        <v>0.37472462605242035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>
      <c r="A36" s="3" t="s">
        <v>72</v>
      </c>
      <c r="B36" s="41">
        <f>+Allexp!D37/Allexp!$C37*100</f>
        <v>2.3619949155388329</v>
      </c>
      <c r="C36" s="41"/>
      <c r="D36" s="41">
        <f>+Allexp!E37/Allexp!$C37*100</f>
        <v>6.8006390518725368</v>
      </c>
      <c r="E36" s="41"/>
      <c r="F36" s="41">
        <f>+Allexp!F37/Allexp!$C37*100</f>
        <v>40.261098778223634</v>
      </c>
      <c r="G36" s="41"/>
      <c r="H36" s="41">
        <f>+Allexp!G37/Allexp!$C37*100</f>
        <v>8.8572771082105213</v>
      </c>
      <c r="I36" s="41"/>
      <c r="J36" s="41">
        <f>+Allexp!H37/Allexp!$C37*100</f>
        <v>0.57396513491861989</v>
      </c>
      <c r="K36" s="41"/>
      <c r="L36" s="41">
        <f>+Allexp!I37/Allexp!$C37*100</f>
        <v>0.27634398951753669</v>
      </c>
      <c r="M36" s="41"/>
      <c r="N36" s="41">
        <f>+Allexp!J37/Allexp!$C37*100</f>
        <v>4.3160114717537068</v>
      </c>
      <c r="O36" s="41"/>
      <c r="P36" s="41">
        <f>+Allexp!K37/Allexp!$C37*100</f>
        <v>6.9883940550926242</v>
      </c>
      <c r="Q36" s="41"/>
      <c r="R36" s="41">
        <f>+Allexp!N37/Allexp!$C37*100</f>
        <v>4.3677950219513582</v>
      </c>
      <c r="S36" s="41"/>
      <c r="T36" s="41">
        <f>+Allexp!O37/Allexp!$C37*100</f>
        <v>24.936020178209422</v>
      </c>
      <c r="U36" s="41"/>
      <c r="V36" s="41">
        <f>+Allexp!P37/Allexp!$C37*100</f>
        <v>1.1347170777019217E-2</v>
      </c>
      <c r="W36" s="41"/>
      <c r="X36" s="41">
        <f>+Allexp!Q37/Allexp!$C37*100</f>
        <v>0.24911312393418766</v>
      </c>
      <c r="Y36" s="3"/>
      <c r="Z36" s="3"/>
      <c r="AA36" s="3"/>
      <c r="AB36" s="3"/>
      <c r="AC36" s="3"/>
      <c r="AD36" s="3"/>
    </row>
    <row r="37" spans="1:30">
      <c r="A37" s="3" t="s">
        <v>73</v>
      </c>
      <c r="B37" s="41">
        <f>+Allexp!D38/Allexp!$C38*100</f>
        <v>2.3778885581088769</v>
      </c>
      <c r="C37" s="41"/>
      <c r="D37" s="41">
        <f>+Allexp!E38/Allexp!$C38*100</f>
        <v>6.2484986776745997</v>
      </c>
      <c r="E37" s="41"/>
      <c r="F37" s="41">
        <f>+Allexp!F38/Allexp!$C38*100</f>
        <v>39.855955101702015</v>
      </c>
      <c r="G37" s="41"/>
      <c r="H37" s="41">
        <f>+Allexp!G38/Allexp!$C38*100</f>
        <v>9.5772766535826026</v>
      </c>
      <c r="I37" s="41"/>
      <c r="J37" s="41">
        <f>+Allexp!H38/Allexp!$C38*100</f>
        <v>1.1409155201048653</v>
      </c>
      <c r="K37" s="41"/>
      <c r="L37" s="41">
        <f>+Allexp!I38/Allexp!$C38*100</f>
        <v>0.75526818711026145</v>
      </c>
      <c r="M37" s="41"/>
      <c r="N37" s="41">
        <f>+Allexp!J38/Allexp!$C38*100</f>
        <v>4.5429122547275487</v>
      </c>
      <c r="O37" s="41"/>
      <c r="P37" s="41">
        <f>+Allexp!K38/Allexp!$C38*100</f>
        <v>5.5629842643278495</v>
      </c>
      <c r="Q37" s="41"/>
      <c r="R37" s="41">
        <f>+Allexp!N38/Allexp!$C38*100</f>
        <v>1.6036146963681057</v>
      </c>
      <c r="S37" s="41"/>
      <c r="T37" s="41">
        <f>+Allexp!O38/Allexp!$C38*100</f>
        <v>25.655421792439398</v>
      </c>
      <c r="U37" s="41"/>
      <c r="V37" s="41">
        <f>+Allexp!P38/Allexp!$C38*100</f>
        <v>0.10438381699070709</v>
      </c>
      <c r="W37" s="41"/>
      <c r="X37" s="41">
        <f>+Allexp!Q38/Allexp!$C38*100</f>
        <v>2.5748804768631643</v>
      </c>
      <c r="Y37" s="3"/>
      <c r="Z37" s="3"/>
      <c r="AA37" s="3"/>
      <c r="AB37" s="3"/>
      <c r="AC37" s="3"/>
      <c r="AD37" s="3"/>
    </row>
    <row r="38" spans="1:30">
      <c r="A38" s="8" t="s">
        <v>74</v>
      </c>
      <c r="B38" s="29">
        <f>+Allexp!D39/Allexp!$C39*100</f>
        <v>1.3919192705166548</v>
      </c>
      <c r="C38" s="29"/>
      <c r="D38" s="29">
        <f>+Allexp!E39/Allexp!$C39*100</f>
        <v>6.2741442194222401</v>
      </c>
      <c r="E38" s="29"/>
      <c r="F38" s="29">
        <f>+Allexp!F39/Allexp!$C39*100</f>
        <v>43.340114895313533</v>
      </c>
      <c r="G38" s="29"/>
      <c r="H38" s="29">
        <f>+Allexp!G39/Allexp!$C39*100</f>
        <v>9.9813991907580437</v>
      </c>
      <c r="I38" s="29"/>
      <c r="J38" s="29">
        <f>+Allexp!H39/Allexp!$C39*100</f>
        <v>0.28823160019057636</v>
      </c>
      <c r="K38" s="29"/>
      <c r="L38" s="29">
        <f>+Allexp!I39/Allexp!$C39*100</f>
        <v>0.79091354269305159</v>
      </c>
      <c r="M38" s="29"/>
      <c r="N38" s="29">
        <f>+Allexp!J39/Allexp!$C39*100</f>
        <v>5.6956441807394373</v>
      </c>
      <c r="O38" s="29"/>
      <c r="P38" s="29">
        <f>+Allexp!K39/Allexp!$C39*100</f>
        <v>6.7051380277412864</v>
      </c>
      <c r="Q38" s="29"/>
      <c r="R38" s="29">
        <f>+Allexp!N39/Allexp!$C39*100</f>
        <v>0.92754176636130836</v>
      </c>
      <c r="S38" s="29"/>
      <c r="T38" s="29">
        <f>+Allexp!O39/Allexp!$C39*100</f>
        <v>24.391440197889388</v>
      </c>
      <c r="U38" s="29"/>
      <c r="V38" s="29">
        <f>+Allexp!P39/Allexp!$C39*100</f>
        <v>2.0005256317500213E-2</v>
      </c>
      <c r="W38" s="29"/>
      <c r="X38" s="29">
        <f>+Allexp!Q39/Allexp!$C39*100</f>
        <v>0.19350785205696813</v>
      </c>
      <c r="Y38" s="3"/>
      <c r="Z38" s="3"/>
      <c r="AA38" s="3"/>
      <c r="AB38" s="3"/>
      <c r="AC38" s="3"/>
      <c r="AD38" s="3"/>
    </row>
    <row r="39" spans="1:30">
      <c r="A39" s="3" t="s">
        <v>183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spans="1:30">
      <c r="A40" s="127" t="s">
        <v>182</v>
      </c>
    </row>
  </sheetData>
  <sheetProtection password="CAF5" sheet="1" objects="1" scenarios="1"/>
  <mergeCells count="26">
    <mergeCell ref="T8:U8"/>
    <mergeCell ref="T7:U7"/>
    <mergeCell ref="A1:X1"/>
    <mergeCell ref="A3:X3"/>
    <mergeCell ref="A4:X4"/>
    <mergeCell ref="B8:C8"/>
    <mergeCell ref="B7:C7"/>
    <mergeCell ref="D8:E8"/>
    <mergeCell ref="D7:E7"/>
    <mergeCell ref="J8:K8"/>
    <mergeCell ref="J7:K7"/>
    <mergeCell ref="J6:K6"/>
    <mergeCell ref="P8:Q8"/>
    <mergeCell ref="P7:Q7"/>
    <mergeCell ref="V8:W8"/>
    <mergeCell ref="V7:W7"/>
    <mergeCell ref="R8:S8"/>
    <mergeCell ref="R7:S7"/>
    <mergeCell ref="D6:E6"/>
    <mergeCell ref="H8:I8"/>
    <mergeCell ref="H7:I7"/>
    <mergeCell ref="N8:O8"/>
    <mergeCell ref="N7:O7"/>
    <mergeCell ref="N6:O6"/>
    <mergeCell ref="L8:M8"/>
    <mergeCell ref="L7:M7"/>
  </mergeCells>
  <phoneticPr fontId="0" type="noConversion"/>
  <printOptions horizontalCentered="1"/>
  <pageMargins left="0.75" right="0.75" top="0.87" bottom="0.88" header="0.67" footer="0.5"/>
  <pageSetup scale="85" orientation="landscape" r:id="rId1"/>
  <headerFooter scaleWithDoc="0" alignWithMargins="0">
    <oddHeader xml:space="preserve">&amp;R
</oddHeader>
    <oddFooter>&amp;L&amp;"Arial,Italic"MSDE-LFRO    12 / 2014&amp;C- 8 -
&amp;R&amp;"Arial,Italic"Selected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I41"/>
  <sheetViews>
    <sheetView zoomScaleNormal="100" workbookViewId="0">
      <selection sqref="A1:X1"/>
    </sheetView>
  </sheetViews>
  <sheetFormatPr defaultRowHeight="12.75"/>
  <cols>
    <col min="1" max="1" width="14.140625" style="3" customWidth="1"/>
    <col min="2" max="2" width="8.42578125" customWidth="1"/>
    <col min="3" max="3" width="2.28515625" customWidth="1"/>
    <col min="4" max="4" width="8.28515625" customWidth="1"/>
    <col min="5" max="5" width="2.28515625" customWidth="1"/>
    <col min="6" max="6" width="10" customWidth="1"/>
    <col min="7" max="7" width="2.85546875" customWidth="1"/>
    <col min="8" max="8" width="10.5703125" customWidth="1"/>
    <col min="9" max="9" width="3.85546875" customWidth="1"/>
    <col min="10" max="10" width="8.7109375" customWidth="1"/>
    <col min="11" max="11" width="2.42578125" customWidth="1"/>
    <col min="12" max="12" width="8.28515625" customWidth="1"/>
    <col min="13" max="13" width="2.28515625" customWidth="1"/>
    <col min="14" max="14" width="8.28515625" customWidth="1"/>
    <col min="15" max="15" width="2.5703125" customWidth="1"/>
    <col min="16" max="16" width="7.85546875" customWidth="1"/>
    <col min="17" max="17" width="2" customWidth="1"/>
    <col min="18" max="18" width="8.140625" customWidth="1"/>
    <col min="19" max="19" width="1.85546875" customWidth="1"/>
    <col min="20" max="20" width="8.42578125" customWidth="1"/>
    <col min="21" max="21" width="2" customWidth="1"/>
    <col min="23" max="23" width="2.5703125" customWidth="1"/>
    <col min="24" max="24" width="8.28515625" customWidth="1"/>
    <col min="25" max="25" width="9.42578125" customWidth="1"/>
  </cols>
  <sheetData>
    <row r="1" spans="1:35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3" spans="1:35">
      <c r="A3" s="240" t="s">
        <v>207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13"/>
    </row>
    <row r="4" spans="1:3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13"/>
    </row>
    <row r="5" spans="1:3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5" ht="15" customHeight="1" thickTop="1">
      <c r="A6" s="3" t="s">
        <v>112</v>
      </c>
      <c r="B6" s="3"/>
      <c r="C6" s="3"/>
      <c r="D6" s="244" t="s">
        <v>26</v>
      </c>
      <c r="E6" s="244"/>
      <c r="F6" s="244" t="s">
        <v>27</v>
      </c>
      <c r="G6" s="244"/>
      <c r="H6" s="244" t="s">
        <v>30</v>
      </c>
      <c r="I6" s="244"/>
      <c r="J6" s="244" t="s">
        <v>32</v>
      </c>
      <c r="K6" s="244"/>
      <c r="L6" s="3"/>
      <c r="M6" s="3"/>
      <c r="N6" s="244" t="s">
        <v>37</v>
      </c>
      <c r="O6" s="244"/>
      <c r="P6" s="3"/>
      <c r="Q6" s="3"/>
      <c r="R6" s="244" t="s">
        <v>36</v>
      </c>
      <c r="S6" s="244"/>
      <c r="T6" s="3"/>
      <c r="U6" s="3"/>
      <c r="V6" s="38"/>
      <c r="W6" s="6"/>
      <c r="X6" s="3"/>
    </row>
    <row r="7" spans="1:35">
      <c r="A7" s="3" t="s">
        <v>35</v>
      </c>
      <c r="B7" s="241" t="s">
        <v>24</v>
      </c>
      <c r="C7" s="241"/>
      <c r="D7" s="241" t="s">
        <v>24</v>
      </c>
      <c r="E7" s="241"/>
      <c r="F7" s="241" t="s">
        <v>29</v>
      </c>
      <c r="G7" s="241"/>
      <c r="H7" s="241" t="s">
        <v>27</v>
      </c>
      <c r="I7" s="241"/>
      <c r="J7" s="241" t="s">
        <v>27</v>
      </c>
      <c r="K7" s="241"/>
      <c r="L7" s="241" t="s">
        <v>34</v>
      </c>
      <c r="M7" s="241"/>
      <c r="N7" s="241" t="s">
        <v>38</v>
      </c>
      <c r="O7" s="241"/>
      <c r="P7" s="241" t="s">
        <v>40</v>
      </c>
      <c r="Q7" s="241"/>
      <c r="R7" s="241" t="s">
        <v>41</v>
      </c>
      <c r="S7" s="241"/>
      <c r="T7" s="241" t="s">
        <v>43</v>
      </c>
      <c r="U7" s="241"/>
      <c r="V7" s="241" t="s">
        <v>103</v>
      </c>
      <c r="W7" s="241"/>
      <c r="X7" s="86" t="s">
        <v>143</v>
      </c>
    </row>
    <row r="8" spans="1:35" ht="13.5" thickBot="1">
      <c r="A8" s="4" t="s">
        <v>113</v>
      </c>
      <c r="B8" s="259" t="s">
        <v>25</v>
      </c>
      <c r="C8" s="259"/>
      <c r="D8" s="259" t="s">
        <v>25</v>
      </c>
      <c r="E8" s="259"/>
      <c r="F8" s="259" t="s">
        <v>28</v>
      </c>
      <c r="G8" s="259"/>
      <c r="H8" s="259" t="s">
        <v>31</v>
      </c>
      <c r="I8" s="259"/>
      <c r="J8" s="259" t="s">
        <v>33</v>
      </c>
      <c r="K8" s="259"/>
      <c r="L8" s="259" t="s">
        <v>35</v>
      </c>
      <c r="M8" s="259"/>
      <c r="N8" s="259" t="s">
        <v>39</v>
      </c>
      <c r="O8" s="259"/>
      <c r="P8" s="259" t="s">
        <v>39</v>
      </c>
      <c r="Q8" s="259"/>
      <c r="R8" s="259" t="s">
        <v>42</v>
      </c>
      <c r="S8" s="259"/>
      <c r="T8" s="259" t="s">
        <v>44</v>
      </c>
      <c r="U8" s="259"/>
      <c r="V8" s="259" t="s">
        <v>44</v>
      </c>
      <c r="W8" s="259"/>
      <c r="X8" s="7" t="s">
        <v>48</v>
      </c>
    </row>
    <row r="9" spans="1:35" s="21" customFormat="1">
      <c r="A9" s="74" t="s">
        <v>76</v>
      </c>
      <c r="B9" s="44">
        <f>'Tbl 10'!C9/SUM('Tbl 10'!C9:N9)</f>
        <v>2.6506832852135512E-2</v>
      </c>
      <c r="C9" s="44"/>
      <c r="D9" s="44">
        <f>'Tbl 10'!D9/SUM('Tbl 10'!C9:N9)</f>
        <v>6.5650061293457657E-2</v>
      </c>
      <c r="E9" s="44"/>
      <c r="F9" s="44">
        <f>'Tbl 10'!E9/SUM('Tbl 10'!C9:N9)</f>
        <v>0.35553235520619147</v>
      </c>
      <c r="G9" s="44"/>
      <c r="H9" s="44">
        <f>'Tbl 10'!F9/SUM('Tbl 10'!C9:N9)</f>
        <v>1.6721054258085934E-2</v>
      </c>
      <c r="I9" s="44"/>
      <c r="J9" s="44">
        <f>'Tbl 10'!G9/SUM('Tbl 10'!C9:N9)</f>
        <v>1.5655611373900861E-2</v>
      </c>
      <c r="K9" s="44"/>
      <c r="L9" s="44">
        <f>'Tbl 10'!H9/SUM('Tbl 10'!C9:N9)</f>
        <v>0.10810544515509958</v>
      </c>
      <c r="M9" s="44"/>
      <c r="N9" s="44">
        <f>'Tbl 10'!I9/SUM('Tbl 10'!C9:N9)</f>
        <v>6.6825022109929877E-3</v>
      </c>
      <c r="O9" s="44"/>
      <c r="P9" s="44">
        <f>'Tbl 10'!J9/SUM('Tbl 10'!C9:N9)</f>
        <v>5.3688569674697328E-3</v>
      </c>
      <c r="Q9" s="44"/>
      <c r="R9" s="44">
        <f>'Tbl 10'!K9/SUM('Tbl 10'!C9:N9)</f>
        <v>4.8887693296415076E-2</v>
      </c>
      <c r="S9" s="44"/>
      <c r="T9" s="44">
        <f>'Tbl 10'!L9/SUM('Tbl 10'!C9:N9)</f>
        <v>6.1911996839789825E-2</v>
      </c>
      <c r="U9" s="44"/>
      <c r="V9" s="44">
        <f>'Tbl 10'!M9/SUM('Tbl 10'!C9:N9)</f>
        <v>1.913930789943618E-2</v>
      </c>
      <c r="W9" s="44"/>
      <c r="X9" s="44">
        <f>'Tbl 10'!N9/SUM('Tbl 10'!C9:N9)</f>
        <v>0.26983828264702531</v>
      </c>
      <c r="Y9" s="206"/>
    </row>
    <row r="10" spans="1:3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>
      <c r="A11" s="3" t="s">
        <v>52</v>
      </c>
      <c r="B11" s="41">
        <f>'Tbl 10'!C11/SUM('Tbl 10'!C11:N11)*100</f>
        <v>1.6249183018050826</v>
      </c>
      <c r="C11" s="41"/>
      <c r="D11" s="41">
        <f>'Tbl 10'!D11/SUM('Tbl 10'!C11:N11)*100</f>
        <v>6.2497730963359581</v>
      </c>
      <c r="E11" s="41"/>
      <c r="F11" s="41">
        <f>'Tbl 10'!E11/SUM('Tbl 10'!C11:N11)*100</f>
        <v>35.601051824437548</v>
      </c>
      <c r="G11" s="41"/>
      <c r="H11" s="41">
        <f>'Tbl 10'!F11/SUM('Tbl 10'!C11:N11)*100</f>
        <v>1.8144484678733777</v>
      </c>
      <c r="I11" s="41"/>
      <c r="J11" s="41">
        <f>'Tbl 10'!G11/SUM('Tbl 10'!C11:N11)*100</f>
        <v>1.2600759903144345</v>
      </c>
      <c r="K11" s="41"/>
      <c r="L11" s="41">
        <f>'Tbl 10'!H11/SUM('Tbl 10'!C11:N11)*100</f>
        <v>12.275610713737771</v>
      </c>
      <c r="M11" s="41"/>
      <c r="N11" s="41">
        <f>'Tbl 10'!I11/SUM('Tbl 10'!C11:N11)*100</f>
        <v>0.63275729473217601</v>
      </c>
      <c r="O11" s="41"/>
      <c r="P11" s="41">
        <f>'Tbl 10'!J11/SUM('Tbl 10'!C11:N11)*100</f>
        <v>0.58402109695145421</v>
      </c>
      <c r="Q11" s="41"/>
      <c r="R11" s="41">
        <f>'Tbl 10'!K11/SUM('Tbl 10'!C11:N11)*100</f>
        <v>5.3527829977509391</v>
      </c>
      <c r="S11" s="41"/>
      <c r="T11" s="41">
        <f>'Tbl 10'!L11/SUM('Tbl 10'!C11:N11)*100</f>
        <v>7.1382108840807073</v>
      </c>
      <c r="U11" s="41"/>
      <c r="V11" s="41">
        <f>'Tbl 10'!M11/SUM('Tbl 10'!C11:N11)*100</f>
        <v>1.46178206741357</v>
      </c>
      <c r="W11" s="41"/>
      <c r="X11" s="41">
        <f>'Tbl 10'!N11/SUM('Tbl 10'!C11:N11)*100</f>
        <v>26.004567264566958</v>
      </c>
      <c r="Y11" s="207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3" t="s">
        <v>53</v>
      </c>
      <c r="B12" s="41">
        <f>'Tbl 10'!C12/SUM('Tbl 10'!C12:N12)*100</f>
        <v>2.7835500892623819</v>
      </c>
      <c r="C12" s="41"/>
      <c r="D12" s="41">
        <f>'Tbl 10'!D12/SUM('Tbl 10'!C12:N12)*100</f>
        <v>6.1868244067743809</v>
      </c>
      <c r="E12" s="41"/>
      <c r="F12" s="41">
        <f>'Tbl 10'!E12/SUM('Tbl 10'!C12:N12)*100</f>
        <v>36.90654683635023</v>
      </c>
      <c r="G12" s="41"/>
      <c r="H12" s="41">
        <f>'Tbl 10'!F12/SUM('Tbl 10'!C12:N12)*100</f>
        <v>2.8861759262615965</v>
      </c>
      <c r="I12" s="41"/>
      <c r="J12" s="41">
        <f>'Tbl 10'!G12/SUM('Tbl 10'!C12:N12)*100</f>
        <v>1.5358110866549106</v>
      </c>
      <c r="K12" s="41"/>
      <c r="L12" s="41">
        <f>'Tbl 10'!H12/SUM('Tbl 10'!C12:N12)*100</f>
        <v>10.119232241688859</v>
      </c>
      <c r="M12" s="41"/>
      <c r="N12" s="41">
        <f>'Tbl 10'!I12/SUM('Tbl 10'!C12:N12)*100</f>
        <v>0.64690483176134028</v>
      </c>
      <c r="O12" s="41"/>
      <c r="P12" s="41">
        <f>'Tbl 10'!J12/SUM('Tbl 10'!C12:N12)*100</f>
        <v>0</v>
      </c>
      <c r="Q12" s="41"/>
      <c r="R12" s="41">
        <f>'Tbl 10'!K12/SUM('Tbl 10'!C12:N12)*100</f>
        <v>5.0936105951408477</v>
      </c>
      <c r="S12" s="41"/>
      <c r="T12" s="41">
        <f>'Tbl 10'!L12/SUM('Tbl 10'!C12:N12)*100</f>
        <v>6.4089231352542599</v>
      </c>
      <c r="U12" s="41"/>
      <c r="V12" s="41">
        <f>'Tbl 10'!M12/SUM('Tbl 10'!C12:N12)*100</f>
        <v>1.421679998547478</v>
      </c>
      <c r="W12" s="41"/>
      <c r="X12" s="41">
        <f>'Tbl 10'!N12/SUM('Tbl 10'!C12:N12)*100</f>
        <v>26.010740852303705</v>
      </c>
      <c r="Y12" s="19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A13" s="3" t="s">
        <v>75</v>
      </c>
      <c r="B13" s="41">
        <f>'Tbl 10'!C13/SUM('Tbl 10'!C13:N13)*100</f>
        <v>4.9186675474548833</v>
      </c>
      <c r="C13" s="41"/>
      <c r="D13" s="41">
        <f>'Tbl 10'!D13/SUM('Tbl 10'!C13:N13)*100</f>
        <v>7.7825507344978559</v>
      </c>
      <c r="E13" s="41"/>
      <c r="F13" s="41">
        <f>'Tbl 10'!E13/SUM('Tbl 10'!C13:N13)*100</f>
        <v>30.408142405476131</v>
      </c>
      <c r="G13" s="41"/>
      <c r="H13" s="41">
        <f>'Tbl 10'!F13/SUM('Tbl 10'!C13:N13)*100</f>
        <v>1.6025439787460065</v>
      </c>
      <c r="I13" s="41"/>
      <c r="J13" s="41">
        <f>'Tbl 10'!G13/SUM('Tbl 10'!C13:N13)*100</f>
        <v>5.1240109204251025</v>
      </c>
      <c r="K13" s="41"/>
      <c r="L13" s="41">
        <f>'Tbl 10'!H13/SUM('Tbl 10'!C13:N13)*100</f>
        <v>13.460072205644916</v>
      </c>
      <c r="M13" s="41"/>
      <c r="N13" s="41">
        <f>'Tbl 10'!I13/SUM('Tbl 10'!C13:N13)*100</f>
        <v>1.2571327468892251</v>
      </c>
      <c r="O13" s="41"/>
      <c r="P13" s="41">
        <f>'Tbl 10'!J13/SUM('Tbl 10'!C13:N13)*100</f>
        <v>7.7417132949339166E-3</v>
      </c>
      <c r="Q13" s="41"/>
      <c r="R13" s="41">
        <f>'Tbl 10'!K13/SUM('Tbl 10'!C13:N13)*100</f>
        <v>3.6008148843906351</v>
      </c>
      <c r="S13" s="41"/>
      <c r="T13" s="41">
        <f>'Tbl 10'!L13/SUM('Tbl 10'!C13:N13)*100</f>
        <v>5.5120763942130164</v>
      </c>
      <c r="U13" s="41"/>
      <c r="V13" s="41">
        <f>'Tbl 10'!M13/SUM('Tbl 10'!C13:N13)*100</f>
        <v>1.2689694318421476</v>
      </c>
      <c r="W13" s="41"/>
      <c r="X13" s="41">
        <f>'Tbl 10'!N13/SUM('Tbl 10'!C13:N13)*100</f>
        <v>25.057277037125147</v>
      </c>
      <c r="Y13" s="19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3" t="s">
        <v>54</v>
      </c>
      <c r="B14" s="41">
        <f>'Tbl 10'!C14/SUM('Tbl 10'!C14:N14)*100</f>
        <v>3.081049856007831</v>
      </c>
      <c r="C14" s="41"/>
      <c r="D14" s="41">
        <f>'Tbl 10'!D14/SUM('Tbl 10'!C14:N14)*100</f>
        <v>6.5664684561977662</v>
      </c>
      <c r="E14" s="41"/>
      <c r="F14" s="41">
        <f>'Tbl 10'!E14/SUM('Tbl 10'!C14:N14)*100</f>
        <v>34.329520418171171</v>
      </c>
      <c r="G14" s="41"/>
      <c r="H14" s="41">
        <f>'Tbl 10'!F14/SUM('Tbl 10'!C14:N14)*100</f>
        <v>1.858518122448495</v>
      </c>
      <c r="I14" s="41"/>
      <c r="J14" s="41">
        <f>'Tbl 10'!G14/SUM('Tbl 10'!C14:N14)*100</f>
        <v>0.75676982055391584</v>
      </c>
      <c r="K14" s="41"/>
      <c r="L14" s="41">
        <f>'Tbl 10'!H14/SUM('Tbl 10'!C14:N14)*100</f>
        <v>10.992368932087967</v>
      </c>
      <c r="M14" s="41"/>
      <c r="N14" s="41">
        <f>'Tbl 10'!I14/SUM('Tbl 10'!C14:N14)*100</f>
        <v>0.70831266926573644</v>
      </c>
      <c r="O14" s="41"/>
      <c r="P14" s="41">
        <f>'Tbl 10'!J14/SUM('Tbl 10'!C14:N14)*100</f>
        <v>1.1010912699541171</v>
      </c>
      <c r="Q14" s="41"/>
      <c r="R14" s="41">
        <f>'Tbl 10'!K14/SUM('Tbl 10'!C14:N14)*100</f>
        <v>3.9214416375007497</v>
      </c>
      <c r="S14" s="41"/>
      <c r="T14" s="41">
        <f>'Tbl 10'!L14/SUM('Tbl 10'!C14:N14)*100</f>
        <v>6.342686899970575</v>
      </c>
      <c r="U14" s="41"/>
      <c r="V14" s="41">
        <f>'Tbl 10'!M14/SUM('Tbl 10'!C14:N14)*100</f>
        <v>2.1035378503616351</v>
      </c>
      <c r="W14" s="41"/>
      <c r="X14" s="41">
        <f>'Tbl 10'!N14/SUM('Tbl 10'!C14:N14)*100</f>
        <v>28.238234067480033</v>
      </c>
      <c r="Y14" s="19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A15" s="3" t="s">
        <v>55</v>
      </c>
      <c r="B15" s="41">
        <f>'Tbl 10'!C15/SUM('Tbl 10'!C15:N15)*100</f>
        <v>2.2276624810489447</v>
      </c>
      <c r="C15" s="41"/>
      <c r="D15" s="41">
        <f>'Tbl 10'!D15/SUM('Tbl 10'!C15:N15)*100</f>
        <v>5.5263155257680321</v>
      </c>
      <c r="E15" s="41"/>
      <c r="F15" s="41">
        <f>'Tbl 10'!E15/SUM('Tbl 10'!C15:N15)*100</f>
        <v>39.11832661697705</v>
      </c>
      <c r="G15" s="41"/>
      <c r="H15" s="41">
        <f>'Tbl 10'!F15/SUM('Tbl 10'!C15:N15)*100</f>
        <v>1.1763203364601631</v>
      </c>
      <c r="I15" s="41"/>
      <c r="J15" s="41">
        <f>'Tbl 10'!G15/SUM('Tbl 10'!C15:N15)*100</f>
        <v>0.45620880341629066</v>
      </c>
      <c r="K15" s="41"/>
      <c r="L15" s="41">
        <f>'Tbl 10'!H15/SUM('Tbl 10'!C15:N15)*100</f>
        <v>10.974927024818719</v>
      </c>
      <c r="M15" s="41"/>
      <c r="N15" s="41">
        <f>'Tbl 10'!I15/SUM('Tbl 10'!C15:N15)*100</f>
        <v>0.58137257656103103</v>
      </c>
      <c r="O15" s="41"/>
      <c r="P15" s="41">
        <f>'Tbl 10'!J15/SUM('Tbl 10'!C15:N15)*100</f>
        <v>0.64769083951428241</v>
      </c>
      <c r="Q15" s="41"/>
      <c r="R15" s="41">
        <f>'Tbl 10'!K15/SUM('Tbl 10'!C15:N15)*100</f>
        <v>6.3168135288302052</v>
      </c>
      <c r="S15" s="41"/>
      <c r="T15" s="41">
        <f>'Tbl 10'!L15/SUM('Tbl 10'!C15:N15)*100</f>
        <v>7.7415608867594248</v>
      </c>
      <c r="U15" s="41"/>
      <c r="V15" s="41">
        <f>'Tbl 10'!M15/SUM('Tbl 10'!C15:N15)*100</f>
        <v>1.4752365399699523</v>
      </c>
      <c r="W15" s="41"/>
      <c r="X15" s="41">
        <f>'Tbl 10'!N15/SUM('Tbl 10'!C15:N15)*100</f>
        <v>23.75756483987589</v>
      </c>
      <c r="Y15" s="19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>
      <c r="A17" s="3" t="s">
        <v>56</v>
      </c>
      <c r="B17" s="41">
        <f>'Tbl 10'!C17/SUM('Tbl 10'!C17:N17)*100</f>
        <v>2.4419341054878254</v>
      </c>
      <c r="C17" s="41"/>
      <c r="D17" s="41">
        <f>'Tbl 10'!D17/SUM('Tbl 10'!C17:N17)*100</f>
        <v>6.4705028779079603</v>
      </c>
      <c r="E17" s="41"/>
      <c r="F17" s="41">
        <f>'Tbl 10'!E17/SUM('Tbl 10'!C17:N17)*100</f>
        <v>40.55983339869961</v>
      </c>
      <c r="G17" s="41"/>
      <c r="H17" s="41">
        <f>'Tbl 10'!F17/SUM('Tbl 10'!C17:N17)*100</f>
        <v>1.0488989989836219</v>
      </c>
      <c r="I17" s="41"/>
      <c r="J17" s="41">
        <f>'Tbl 10'!G17/SUM('Tbl 10'!C17:N17)*100</f>
        <v>1.5078243679966528</v>
      </c>
      <c r="K17" s="41"/>
      <c r="L17" s="41">
        <f>'Tbl 10'!H17/SUM('Tbl 10'!C17:N17)*100</f>
        <v>7.889162830851844</v>
      </c>
      <c r="M17" s="41"/>
      <c r="N17" s="41">
        <f>'Tbl 10'!I17/SUM('Tbl 10'!C17:N17)*100</f>
        <v>1.017926672060141</v>
      </c>
      <c r="O17" s="41"/>
      <c r="P17" s="41">
        <f>'Tbl 10'!J17/SUM('Tbl 10'!C17:N17)*100</f>
        <v>0.84463282757270919</v>
      </c>
      <c r="Q17" s="41"/>
      <c r="R17" s="41">
        <f>'Tbl 10'!K17/SUM('Tbl 10'!C17:N17)*100</f>
        <v>5.7975561737926142</v>
      </c>
      <c r="S17" s="41"/>
      <c r="T17" s="41">
        <f>'Tbl 10'!L17/SUM('Tbl 10'!C17:N17)*100</f>
        <v>5.8306408420360079</v>
      </c>
      <c r="U17" s="41"/>
      <c r="V17" s="41">
        <f>'Tbl 10'!M17/SUM('Tbl 10'!C17:N17)*100</f>
        <v>1.2740844385311125</v>
      </c>
      <c r="W17" s="41"/>
      <c r="X17" s="41">
        <f>'Tbl 10'!N17/SUM('Tbl 10'!C17:N17)*100</f>
        <v>25.317002466079913</v>
      </c>
      <c r="Y17" s="19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3" t="s">
        <v>57</v>
      </c>
      <c r="B18" s="41">
        <f>'Tbl 10'!C18/SUM('Tbl 10'!C18:N18)*100</f>
        <v>1.4412528005022063</v>
      </c>
      <c r="C18" s="41"/>
      <c r="D18" s="41">
        <f>'Tbl 10'!D18/SUM('Tbl 10'!C18:N18)*100</f>
        <v>6.689985567196767</v>
      </c>
      <c r="E18" s="41"/>
      <c r="F18" s="41">
        <f>'Tbl 10'!E18/SUM('Tbl 10'!C18:N18)*100</f>
        <v>36.31629285908172</v>
      </c>
      <c r="G18" s="41"/>
      <c r="H18" s="41">
        <f>'Tbl 10'!F18/SUM('Tbl 10'!C18:N18)*100</f>
        <v>2.5756767727295968</v>
      </c>
      <c r="I18" s="41"/>
      <c r="J18" s="41">
        <f>'Tbl 10'!G18/SUM('Tbl 10'!C18:N18)*100</f>
        <v>0.54989798007156176</v>
      </c>
      <c r="K18" s="41"/>
      <c r="L18" s="41">
        <f>'Tbl 10'!H18/SUM('Tbl 10'!C18:N18)*100</f>
        <v>8.9478382914214762</v>
      </c>
      <c r="M18" s="41"/>
      <c r="N18" s="41">
        <f>'Tbl 10'!I18/SUM('Tbl 10'!C18:N18)*100</f>
        <v>0.38137237831762205</v>
      </c>
      <c r="O18" s="41"/>
      <c r="P18" s="41">
        <f>'Tbl 10'!J18/SUM('Tbl 10'!C18:N18)*100</f>
        <v>0.96670316163876557</v>
      </c>
      <c r="Q18" s="41"/>
      <c r="R18" s="41">
        <f>'Tbl 10'!K18/SUM('Tbl 10'!C18:N18)*100</f>
        <v>6.3656023234616805</v>
      </c>
      <c r="S18" s="41"/>
      <c r="T18" s="41">
        <f>'Tbl 10'!L18/SUM('Tbl 10'!C18:N18)*100</f>
        <v>7.3024572193432267</v>
      </c>
      <c r="U18" s="41"/>
      <c r="V18" s="41">
        <f>'Tbl 10'!M18/SUM('Tbl 10'!C18:N18)*100</f>
        <v>2.0122590111570955</v>
      </c>
      <c r="W18" s="41"/>
      <c r="X18" s="41">
        <f>'Tbl 10'!N18/SUM('Tbl 10'!C18:N18)*100</f>
        <v>26.450661635078298</v>
      </c>
      <c r="Y18" s="19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3" t="s">
        <v>58</v>
      </c>
      <c r="B19" s="41">
        <f>'Tbl 10'!C19/SUM('Tbl 10'!C19:N19)*100</f>
        <v>2.2212313054729167</v>
      </c>
      <c r="C19" s="41"/>
      <c r="D19" s="41">
        <f>'Tbl 10'!D19/SUM('Tbl 10'!C19:N19)*100</f>
        <v>7.2825740502592398</v>
      </c>
      <c r="E19" s="41"/>
      <c r="F19" s="41">
        <f>'Tbl 10'!E19/SUM('Tbl 10'!C19:N19)*100</f>
        <v>36.569327146654629</v>
      </c>
      <c r="G19" s="41"/>
      <c r="H19" s="41">
        <f>'Tbl 10'!F19/SUM('Tbl 10'!C19:N19)*100</f>
        <v>1.5309820314392439</v>
      </c>
      <c r="I19" s="41"/>
      <c r="J19" s="41">
        <f>'Tbl 10'!G19/SUM('Tbl 10'!C19:N19)*100</f>
        <v>1.0246495850477897</v>
      </c>
      <c r="K19" s="41"/>
      <c r="L19" s="41">
        <f>'Tbl 10'!H19/SUM('Tbl 10'!C19:N19)*100</f>
        <v>11.713798268619133</v>
      </c>
      <c r="M19" s="41"/>
      <c r="N19" s="41">
        <f>'Tbl 10'!I19/SUM('Tbl 10'!C19:N19)*100</f>
        <v>0.54638079861056899</v>
      </c>
      <c r="O19" s="41"/>
      <c r="P19" s="41">
        <f>'Tbl 10'!J19/SUM('Tbl 10'!C19:N19)*100</f>
        <v>0.85723045226549754</v>
      </c>
      <c r="Q19" s="41"/>
      <c r="R19" s="41">
        <f>'Tbl 10'!K19/SUM('Tbl 10'!C19:N19)*100</f>
        <v>5.0685941581817691</v>
      </c>
      <c r="S19" s="41"/>
      <c r="T19" s="41">
        <f>'Tbl 10'!L19/SUM('Tbl 10'!C19:N19)*100</f>
        <v>5.8219262403574845</v>
      </c>
      <c r="U19" s="41"/>
      <c r="V19" s="41">
        <f>'Tbl 10'!M19/SUM('Tbl 10'!C19:N19)*100</f>
        <v>2.0301719063137953</v>
      </c>
      <c r="W19" s="41"/>
      <c r="X19" s="41">
        <f>'Tbl 10'!N19/SUM('Tbl 10'!C19:N19)*100</f>
        <v>25.333134056777933</v>
      </c>
      <c r="Y19" s="19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3" t="s">
        <v>59</v>
      </c>
      <c r="B20" s="41">
        <f>'Tbl 10'!C20/SUM('Tbl 10'!C20:N20)*100</f>
        <v>2.5579768180171079</v>
      </c>
      <c r="C20" s="41"/>
      <c r="D20" s="41">
        <f>'Tbl 10'!D20/SUM('Tbl 10'!C20:N20)*100</f>
        <v>6.6061169313813934</v>
      </c>
      <c r="E20" s="41"/>
      <c r="F20" s="41">
        <f>'Tbl 10'!E20/SUM('Tbl 10'!C20:N20)*100</f>
        <v>38.043767244079248</v>
      </c>
      <c r="G20" s="41"/>
      <c r="H20" s="41">
        <f>'Tbl 10'!F20/SUM('Tbl 10'!C20:N20)*100</f>
        <v>1.4612962534241332</v>
      </c>
      <c r="I20" s="41"/>
      <c r="J20" s="41">
        <f>'Tbl 10'!G20/SUM('Tbl 10'!C20:N20)*100</f>
        <v>0.73238132819588819</v>
      </c>
      <c r="K20" s="41"/>
      <c r="L20" s="41">
        <f>'Tbl 10'!H20/SUM('Tbl 10'!C20:N20)*100</f>
        <v>9.0647942986699892</v>
      </c>
      <c r="M20" s="41"/>
      <c r="N20" s="41">
        <f>'Tbl 10'!I20/SUM('Tbl 10'!C20:N20)*100</f>
        <v>0.97159143902146683</v>
      </c>
      <c r="O20" s="41"/>
      <c r="P20" s="41">
        <f>'Tbl 10'!J20/SUM('Tbl 10'!C20:N20)*100</f>
        <v>0.81892040059604532</v>
      </c>
      <c r="Q20" s="41"/>
      <c r="R20" s="41">
        <f>'Tbl 10'!K20/SUM('Tbl 10'!C20:N20)*100</f>
        <v>7.4885572719468563</v>
      </c>
      <c r="S20" s="41"/>
      <c r="T20" s="41">
        <f>'Tbl 10'!L20/SUM('Tbl 10'!C20:N20)*100</f>
        <v>6.9889056533988736</v>
      </c>
      <c r="U20" s="41"/>
      <c r="V20" s="41">
        <f>'Tbl 10'!M20/SUM('Tbl 10'!C20:N20)*100</f>
        <v>1.8312003901177216</v>
      </c>
      <c r="W20" s="41"/>
      <c r="X20" s="41">
        <f>'Tbl 10'!N20/SUM('Tbl 10'!C20:N20)*100</f>
        <v>23.434491971151271</v>
      </c>
      <c r="Y20" s="19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3" t="s">
        <v>60</v>
      </c>
      <c r="B21" s="41">
        <f>'Tbl 10'!C21/SUM('Tbl 10'!C21:N21)*100</f>
        <v>2.3323897334643404</v>
      </c>
      <c r="C21" s="41"/>
      <c r="D21" s="41">
        <f>'Tbl 10'!D21/SUM('Tbl 10'!C21:N21)*100</f>
        <v>8.2436460405765679</v>
      </c>
      <c r="E21" s="41"/>
      <c r="F21" s="41">
        <f>'Tbl 10'!E21/SUM('Tbl 10'!C21:N21)*100</f>
        <v>36.983677965984882</v>
      </c>
      <c r="G21" s="41"/>
      <c r="H21" s="41">
        <f>'Tbl 10'!F21/SUM('Tbl 10'!C21:N21)*100</f>
        <v>1.9553526303827597</v>
      </c>
      <c r="I21" s="41"/>
      <c r="J21" s="41">
        <f>'Tbl 10'!G21/SUM('Tbl 10'!C21:N21)*100</f>
        <v>2.248690536582187</v>
      </c>
      <c r="K21" s="41"/>
      <c r="L21" s="41">
        <f>'Tbl 10'!H21/SUM('Tbl 10'!C21:N21)*100</f>
        <v>8.853316915514009</v>
      </c>
      <c r="M21" s="41"/>
      <c r="N21" s="41">
        <f>'Tbl 10'!I21/SUM('Tbl 10'!C21:N21)*100</f>
        <v>0.77280531211182013</v>
      </c>
      <c r="O21" s="41"/>
      <c r="P21" s="41">
        <f>'Tbl 10'!J21/SUM('Tbl 10'!C21:N21)*100</f>
        <v>0.855199878099972</v>
      </c>
      <c r="Q21" s="41"/>
      <c r="R21" s="41">
        <f>'Tbl 10'!K21/SUM('Tbl 10'!C21:N21)*100</f>
        <v>5.7802414894067473</v>
      </c>
      <c r="S21" s="41"/>
      <c r="T21" s="41">
        <f>'Tbl 10'!L21/SUM('Tbl 10'!C21:N21)*100</f>
        <v>6.0883762691427901</v>
      </c>
      <c r="U21" s="41"/>
      <c r="V21" s="41">
        <f>'Tbl 10'!M21/SUM('Tbl 10'!C21:N21)*100</f>
        <v>1.7919451122029548</v>
      </c>
      <c r="W21" s="41"/>
      <c r="X21" s="41">
        <f>'Tbl 10'!N21/SUM('Tbl 10'!C21:N21)*100</f>
        <v>24.094358116530969</v>
      </c>
      <c r="Y21" s="19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3" t="s">
        <v>61</v>
      </c>
      <c r="B23" s="41">
        <f>'Tbl 10'!C23/SUM('Tbl 10'!C23:N23)*100</f>
        <v>1.735453847216289</v>
      </c>
      <c r="C23" s="41"/>
      <c r="D23" s="41">
        <f>'Tbl 10'!D23/SUM('Tbl 10'!C23:N23)*100</f>
        <v>6.0314656598413841</v>
      </c>
      <c r="E23" s="41"/>
      <c r="F23" s="41">
        <f>'Tbl 10'!E23/SUM('Tbl 10'!C23:N23)*100</f>
        <v>38.529575194515346</v>
      </c>
      <c r="G23" s="41"/>
      <c r="H23" s="41">
        <f>'Tbl 10'!F23/SUM('Tbl 10'!C23:N23)*100</f>
        <v>1.7243289505562878</v>
      </c>
      <c r="I23" s="41"/>
      <c r="J23" s="41">
        <f>'Tbl 10'!G23/SUM('Tbl 10'!C23:N23)*100</f>
        <v>0.36529666101461694</v>
      </c>
      <c r="K23" s="41"/>
      <c r="L23" s="41">
        <f>'Tbl 10'!H23/SUM('Tbl 10'!C23:N23)*100</f>
        <v>8.8317043268443882</v>
      </c>
      <c r="M23" s="41"/>
      <c r="N23" s="41">
        <f>'Tbl 10'!I23/SUM('Tbl 10'!C23:N23)*100</f>
        <v>0.53731718196509826</v>
      </c>
      <c r="O23" s="41"/>
      <c r="P23" s="41">
        <f>'Tbl 10'!J23/SUM('Tbl 10'!C23:N23)*100</f>
        <v>1.1200463591921237</v>
      </c>
      <c r="Q23" s="41"/>
      <c r="R23" s="41">
        <f>'Tbl 10'!K23/SUM('Tbl 10'!C23:N23)*100</f>
        <v>3.5543793763243201</v>
      </c>
      <c r="S23" s="41"/>
      <c r="T23" s="41">
        <f>'Tbl 10'!L23/SUM('Tbl 10'!C23:N23)*100</f>
        <v>6.9135102441983651</v>
      </c>
      <c r="U23" s="41"/>
      <c r="V23" s="41">
        <f>'Tbl 10'!M23/SUM('Tbl 10'!C23:N23)*100</f>
        <v>2.1325536342771412</v>
      </c>
      <c r="W23" s="41"/>
      <c r="X23" s="41">
        <f>'Tbl 10'!N23/SUM('Tbl 10'!C23:N23)*100</f>
        <v>28.524368564054647</v>
      </c>
      <c r="Y23" s="19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3" t="s">
        <v>62</v>
      </c>
      <c r="B24" s="41">
        <f>'Tbl 10'!C24/SUM('Tbl 10'!C24:N24)*100</f>
        <v>2.7588884622093248</v>
      </c>
      <c r="C24" s="41"/>
      <c r="D24" s="41">
        <f>'Tbl 10'!D24/SUM('Tbl 10'!C24:N24)*100</f>
        <v>4.4939141675519378</v>
      </c>
      <c r="E24" s="41"/>
      <c r="F24" s="41">
        <f>'Tbl 10'!E24/SUM('Tbl 10'!C24:N24)*100</f>
        <v>38.746492520529671</v>
      </c>
      <c r="G24" s="41"/>
      <c r="H24" s="41">
        <f>'Tbl 10'!F24/SUM('Tbl 10'!C24:N24)*100</f>
        <v>1.0837568687613568</v>
      </c>
      <c r="I24" s="41"/>
      <c r="J24" s="41">
        <f>'Tbl 10'!G24/SUM('Tbl 10'!C24:N24)*100</f>
        <v>0.64638753121253723</v>
      </c>
      <c r="K24" s="41"/>
      <c r="L24" s="41">
        <f>'Tbl 10'!H24/SUM('Tbl 10'!C24:N24)*100</f>
        <v>6.9605743186480717</v>
      </c>
      <c r="M24" s="41"/>
      <c r="N24" s="41">
        <f>'Tbl 10'!I24/SUM('Tbl 10'!C24:N24)*100</f>
        <v>1.2195385327226538</v>
      </c>
      <c r="O24" s="41"/>
      <c r="P24" s="41">
        <f>'Tbl 10'!J24/SUM('Tbl 10'!C24:N24)*100</f>
        <v>1.0053370880284469</v>
      </c>
      <c r="Q24" s="41"/>
      <c r="R24" s="41">
        <f>'Tbl 10'!K24/SUM('Tbl 10'!C24:N24)*100</f>
        <v>7.6118384647749933</v>
      </c>
      <c r="S24" s="41"/>
      <c r="T24" s="41">
        <f>'Tbl 10'!L24/SUM('Tbl 10'!C24:N24)*100</f>
        <v>6.9122170986363027</v>
      </c>
      <c r="U24" s="41"/>
      <c r="V24" s="41">
        <f>'Tbl 10'!M24/SUM('Tbl 10'!C24:N24)*100</f>
        <v>1.6011973633353591</v>
      </c>
      <c r="W24" s="41"/>
      <c r="X24" s="41">
        <f>'Tbl 10'!N24/SUM('Tbl 10'!C24:N24)*100</f>
        <v>26.95985758358934</v>
      </c>
      <c r="Y24" s="19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3" t="s">
        <v>63</v>
      </c>
      <c r="B25" s="41">
        <f>'Tbl 10'!C25/SUM('Tbl 10'!C25:N25)*100</f>
        <v>2.4061157116972089</v>
      </c>
      <c r="C25" s="41"/>
      <c r="D25" s="41">
        <f>'Tbl 10'!D25/SUM('Tbl 10'!C25:N25)*100</f>
        <v>5.4043834541023035</v>
      </c>
      <c r="E25" s="41"/>
      <c r="F25" s="41">
        <f>'Tbl 10'!E25/SUM('Tbl 10'!C25:N25)*100</f>
        <v>35.812803099920323</v>
      </c>
      <c r="G25" s="41"/>
      <c r="H25" s="41">
        <f>'Tbl 10'!F25/SUM('Tbl 10'!C25:N25)*100</f>
        <v>1.8348532017566626</v>
      </c>
      <c r="I25" s="41"/>
      <c r="J25" s="41">
        <f>'Tbl 10'!G25/SUM('Tbl 10'!C25:N25)*100</f>
        <v>0.71182190414715329</v>
      </c>
      <c r="K25" s="41"/>
      <c r="L25" s="41">
        <f>'Tbl 10'!H25/SUM('Tbl 10'!C25:N25)*100</f>
        <v>9.0285834112006338</v>
      </c>
      <c r="M25" s="41"/>
      <c r="N25" s="41">
        <f>'Tbl 10'!I25/SUM('Tbl 10'!C25:N25)*100</f>
        <v>0.34186782177075214</v>
      </c>
      <c r="O25" s="41"/>
      <c r="P25" s="41">
        <f>'Tbl 10'!J25/SUM('Tbl 10'!C25:N25)*100</f>
        <v>0.69759886166502771</v>
      </c>
      <c r="Q25" s="41"/>
      <c r="R25" s="41">
        <f>'Tbl 10'!K25/SUM('Tbl 10'!C25:N25)*100</f>
        <v>6.5686872568430266</v>
      </c>
      <c r="S25" s="41"/>
      <c r="T25" s="41">
        <f>'Tbl 10'!L25/SUM('Tbl 10'!C25:N25)*100</f>
        <v>6.0703638339067671</v>
      </c>
      <c r="U25" s="41"/>
      <c r="V25" s="41">
        <f>'Tbl 10'!M25/SUM('Tbl 10'!C25:N25)*100</f>
        <v>2.6453980842251665</v>
      </c>
      <c r="W25" s="41"/>
      <c r="X25" s="41">
        <f>'Tbl 10'!N25/SUM('Tbl 10'!C25:N25)*100</f>
        <v>28.477523358764973</v>
      </c>
      <c r="Y25" s="19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3" t="s">
        <v>64</v>
      </c>
      <c r="B26" s="41">
        <f>'Tbl 10'!C26/SUM('Tbl 10'!C26:N26)*100</f>
        <v>1.4087150874562211</v>
      </c>
      <c r="C26" s="41"/>
      <c r="D26" s="41">
        <f>'Tbl 10'!D26/SUM('Tbl 10'!C26:N26)*100</f>
        <v>7.4535189704678304</v>
      </c>
      <c r="E26" s="41"/>
      <c r="F26" s="41">
        <f>'Tbl 10'!E26/SUM('Tbl 10'!C26:N26)*100</f>
        <v>38.950171039947911</v>
      </c>
      <c r="G26" s="41"/>
      <c r="H26" s="41">
        <f>'Tbl 10'!F26/SUM('Tbl 10'!C26:N26)*100</f>
        <v>1.941842896097548</v>
      </c>
      <c r="I26" s="41"/>
      <c r="J26" s="41">
        <f>'Tbl 10'!G26/SUM('Tbl 10'!C26:N26)*100</f>
        <v>0.39513303129382188</v>
      </c>
      <c r="K26" s="41"/>
      <c r="L26" s="41">
        <f>'Tbl 10'!H26/SUM('Tbl 10'!C26:N26)*100</f>
        <v>11.574422613428238</v>
      </c>
      <c r="M26" s="41"/>
      <c r="N26" s="41">
        <f>'Tbl 10'!I26/SUM('Tbl 10'!C26:N26)*100</f>
        <v>0.36723767354359482</v>
      </c>
      <c r="O26" s="41"/>
      <c r="P26" s="41">
        <f>'Tbl 10'!J26/SUM('Tbl 10'!C26:N26)*100</f>
        <v>0.79376060595023024</v>
      </c>
      <c r="Q26" s="41"/>
      <c r="R26" s="41">
        <f>'Tbl 10'!K26/SUM('Tbl 10'!C26:N26)*100</f>
        <v>4.7758911777209567</v>
      </c>
      <c r="S26" s="41"/>
      <c r="T26" s="41">
        <f>'Tbl 10'!L26/SUM('Tbl 10'!C26:N26)*100</f>
        <v>5.2263005212370537</v>
      </c>
      <c r="U26" s="41"/>
      <c r="V26" s="41">
        <f>'Tbl 10'!M26/SUM('Tbl 10'!C26:N26)*100</f>
        <v>3.139529276728799</v>
      </c>
      <c r="W26" s="41"/>
      <c r="X26" s="41">
        <f>'Tbl 10'!N26/SUM('Tbl 10'!C26:N26)*100</f>
        <v>23.973477106127795</v>
      </c>
      <c r="Y26" s="19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3" t="s">
        <v>65</v>
      </c>
      <c r="B27" s="41">
        <f>'Tbl 10'!C27/SUM('Tbl 10'!C27:N27)*100</f>
        <v>3.8688521120911994</v>
      </c>
      <c r="C27" s="41"/>
      <c r="D27" s="41">
        <f>'Tbl 10'!D27/SUM('Tbl 10'!C27:N27)*100</f>
        <v>7.3336382356015122</v>
      </c>
      <c r="E27" s="41"/>
      <c r="F27" s="41">
        <f>'Tbl 10'!E27/SUM('Tbl 10'!C27:N27)*100</f>
        <v>36.106589869325582</v>
      </c>
      <c r="G27" s="41"/>
      <c r="H27" s="41">
        <f>'Tbl 10'!F27/SUM('Tbl 10'!C27:N27)*100</f>
        <v>1.4377547758476852</v>
      </c>
      <c r="I27" s="41"/>
      <c r="J27" s="41">
        <f>'Tbl 10'!G27/SUM('Tbl 10'!C27:N27)*100</f>
        <v>0.85731502938332427</v>
      </c>
      <c r="K27" s="41"/>
      <c r="L27" s="41">
        <f>'Tbl 10'!H27/SUM('Tbl 10'!C27:N27)*100</f>
        <v>9.9306645998078213</v>
      </c>
      <c r="M27" s="41"/>
      <c r="N27" s="41">
        <f>'Tbl 10'!I27/SUM('Tbl 10'!C27:N27)*100</f>
        <v>0.7725815550551155</v>
      </c>
      <c r="O27" s="41"/>
      <c r="P27" s="41">
        <f>'Tbl 10'!J27/SUM('Tbl 10'!C27:N27)*100</f>
        <v>1.1627552024750508E-2</v>
      </c>
      <c r="Q27" s="41"/>
      <c r="R27" s="41">
        <f>'Tbl 10'!K27/SUM('Tbl 10'!C27:N27)*100</f>
        <v>7.716862555472356</v>
      </c>
      <c r="S27" s="41"/>
      <c r="T27" s="41">
        <f>'Tbl 10'!L27/SUM('Tbl 10'!C27:N27)*100</f>
        <v>7.024950549344311</v>
      </c>
      <c r="U27" s="41"/>
      <c r="V27" s="41">
        <f>'Tbl 10'!M27/SUM('Tbl 10'!C27:N27)*100</f>
        <v>2.1200700675616679</v>
      </c>
      <c r="W27" s="41"/>
      <c r="X27" s="41">
        <f>'Tbl 10'!N27/SUM('Tbl 10'!C27:N27)*100</f>
        <v>22.819093098484679</v>
      </c>
      <c r="Y27" s="19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>
      <c r="A29" s="130" t="s">
        <v>147</v>
      </c>
      <c r="B29" s="41">
        <f>'Tbl 10'!C29/SUM('Tbl 10'!C29:N29)*100</f>
        <v>1.7158271703152705</v>
      </c>
      <c r="C29" s="41"/>
      <c r="D29" s="41">
        <f>'Tbl 10'!D29/SUM('Tbl 10'!C29:N29)*100</f>
        <v>6.2722835416005749</v>
      </c>
      <c r="E29" s="41"/>
      <c r="F29" s="41">
        <f>'Tbl 10'!E29/SUM('Tbl 10'!C29:N29)*100</f>
        <v>37.84192534767611</v>
      </c>
      <c r="G29" s="41"/>
      <c r="H29" s="41">
        <f>'Tbl 10'!F29/SUM('Tbl 10'!C29:N29)*100</f>
        <v>1.203144421851984</v>
      </c>
      <c r="I29" s="41"/>
      <c r="J29" s="41">
        <f>'Tbl 10'!G29/SUM('Tbl 10'!C29:N29)*100</f>
        <v>0.58568458791791556</v>
      </c>
      <c r="K29" s="41"/>
      <c r="L29" s="41">
        <f>'Tbl 10'!H29/SUM('Tbl 10'!C29:N29)*100</f>
        <v>11.005150753126404</v>
      </c>
      <c r="M29" s="41"/>
      <c r="N29" s="41">
        <f>'Tbl 10'!I29/SUM('Tbl 10'!C29:N29)*100</f>
        <v>0.49973985605137761</v>
      </c>
      <c r="O29" s="41"/>
      <c r="P29" s="41">
        <f>'Tbl 10'!J29/SUM('Tbl 10'!C29:N29)*100</f>
        <v>7.9345594922269544E-4</v>
      </c>
      <c r="Q29" s="41"/>
      <c r="R29" s="41">
        <f>'Tbl 10'!K29/SUM('Tbl 10'!C29:N29)*100</f>
        <v>4.0327615173312727</v>
      </c>
      <c r="S29" s="41"/>
      <c r="T29" s="41">
        <f>'Tbl 10'!L29/SUM('Tbl 10'!C29:N29)*100</f>
        <v>5.4322712779505302</v>
      </c>
      <c r="U29" s="41"/>
      <c r="V29" s="41">
        <f>'Tbl 10'!M29/SUM('Tbl 10'!C29:N29)*100</f>
        <v>1.4733955833857768</v>
      </c>
      <c r="W29" s="41"/>
      <c r="X29" s="41">
        <f>'Tbl 10'!N29/SUM('Tbl 10'!C29:N29)*100</f>
        <v>29.937022486843574</v>
      </c>
      <c r="Y29" s="19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>
      <c r="A30" s="3" t="s">
        <v>67</v>
      </c>
      <c r="B30" s="41">
        <f>'Tbl 10'!C30/SUM('Tbl 10'!C30:N30)*100</f>
        <v>3.3702774608536856</v>
      </c>
      <c r="C30" s="41"/>
      <c r="D30" s="41">
        <f>'Tbl 10'!D30/SUM('Tbl 10'!C30:N30)*100</f>
        <v>6.2754470276343248</v>
      </c>
      <c r="E30" s="41"/>
      <c r="F30" s="41">
        <f>'Tbl 10'!E30/SUM('Tbl 10'!C30:N30)*100</f>
        <v>31.457324099614571</v>
      </c>
      <c r="G30" s="41"/>
      <c r="H30" s="41">
        <f>'Tbl 10'!F30/SUM('Tbl 10'!C30:N30)*100</f>
        <v>1.0459673613065639</v>
      </c>
      <c r="I30" s="41"/>
      <c r="J30" s="41">
        <f>'Tbl 10'!G30/SUM('Tbl 10'!C30:N30)*100</f>
        <v>2.9397491699938572</v>
      </c>
      <c r="K30" s="41"/>
      <c r="L30" s="41">
        <f>'Tbl 10'!H30/SUM('Tbl 10'!C30:N30)*100</f>
        <v>11.379637688273437</v>
      </c>
      <c r="M30" s="41"/>
      <c r="N30" s="41">
        <f>'Tbl 10'!I30/SUM('Tbl 10'!C30:N30)*100</f>
        <v>0.66971699775973925</v>
      </c>
      <c r="O30" s="41"/>
      <c r="P30" s="41">
        <f>'Tbl 10'!J30/SUM('Tbl 10'!C30:N30)*100</f>
        <v>0.88225424929809526</v>
      </c>
      <c r="Q30" s="41"/>
      <c r="R30" s="41">
        <f>'Tbl 10'!K30/SUM('Tbl 10'!C30:N30)*100</f>
        <v>6.0313144384883621</v>
      </c>
      <c r="S30" s="41"/>
      <c r="T30" s="41">
        <f>'Tbl 10'!L30/SUM('Tbl 10'!C30:N30)*100</f>
        <v>6.9345510518645099</v>
      </c>
      <c r="U30" s="41"/>
      <c r="V30" s="41">
        <f>'Tbl 10'!M30/SUM('Tbl 10'!C30:N30)*100</f>
        <v>2.0790154772268337</v>
      </c>
      <c r="W30" s="41"/>
      <c r="X30" s="41">
        <f>'Tbl 10'!N30/SUM('Tbl 10'!C30:N30)*100</f>
        <v>26.934744977686009</v>
      </c>
      <c r="Y30" s="19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>
      <c r="A31" s="3" t="s">
        <v>68</v>
      </c>
      <c r="B31" s="41">
        <f>'Tbl 10'!C31/SUM('Tbl 10'!C31:N31)*100</f>
        <v>2.0347205431409701</v>
      </c>
      <c r="C31" s="41"/>
      <c r="D31" s="41">
        <f>'Tbl 10'!D31/SUM('Tbl 10'!C31:N31)*100</f>
        <v>5.5688909883565945</v>
      </c>
      <c r="E31" s="41"/>
      <c r="F31" s="41">
        <f>'Tbl 10'!E31/SUM('Tbl 10'!C31:N31)*100</f>
        <v>37.775583793485794</v>
      </c>
      <c r="G31" s="41"/>
      <c r="H31" s="41">
        <f>'Tbl 10'!F31/SUM('Tbl 10'!C31:N31)*100</f>
        <v>1.5039769139264383</v>
      </c>
      <c r="I31" s="41"/>
      <c r="J31" s="41">
        <f>'Tbl 10'!G31/SUM('Tbl 10'!C31:N31)*100</f>
        <v>0.72447534679976078</v>
      </c>
      <c r="K31" s="41"/>
      <c r="L31" s="41">
        <f>'Tbl 10'!H31/SUM('Tbl 10'!C31:N31)*100</f>
        <v>9.4099901139366207</v>
      </c>
      <c r="M31" s="41"/>
      <c r="N31" s="41">
        <f>'Tbl 10'!I31/SUM('Tbl 10'!C31:N31)*100</f>
        <v>0.5451759697668922</v>
      </c>
      <c r="O31" s="41"/>
      <c r="P31" s="41">
        <f>'Tbl 10'!J31/SUM('Tbl 10'!C31:N31)*100</f>
        <v>0.72730555905565286</v>
      </c>
      <c r="Q31" s="41"/>
      <c r="R31" s="41">
        <f>'Tbl 10'!K31/SUM('Tbl 10'!C31:N31)*100</f>
        <v>7.3854825705774587</v>
      </c>
      <c r="S31" s="41"/>
      <c r="T31" s="41">
        <f>'Tbl 10'!L31/SUM('Tbl 10'!C31:N31)*100</f>
        <v>6.4521993898627423</v>
      </c>
      <c r="U31" s="41"/>
      <c r="V31" s="41">
        <f>'Tbl 10'!M31/SUM('Tbl 10'!C31:N31)*100</f>
        <v>1.8393890059381275</v>
      </c>
      <c r="W31" s="41"/>
      <c r="X31" s="41">
        <f>'Tbl 10'!N31/SUM('Tbl 10'!C31:N31)*100</f>
        <v>26.032809805152958</v>
      </c>
      <c r="Y31" s="19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3" t="s">
        <v>69</v>
      </c>
      <c r="B32" s="41">
        <f>'Tbl 10'!C32/SUM('Tbl 10'!C32:N32)*100</f>
        <v>1.9733691726110365</v>
      </c>
      <c r="C32" s="41"/>
      <c r="D32" s="41">
        <f>'Tbl 10'!D32/SUM('Tbl 10'!C32:N32)*100</f>
        <v>7.2300866771169856</v>
      </c>
      <c r="E32" s="41"/>
      <c r="F32" s="41">
        <f>'Tbl 10'!E32/SUM('Tbl 10'!C32:N32)*100</f>
        <v>35.822833817607972</v>
      </c>
      <c r="G32" s="41"/>
      <c r="H32" s="41">
        <f>'Tbl 10'!F32/SUM('Tbl 10'!C32:N32)*100</f>
        <v>1.4667674921274856</v>
      </c>
      <c r="I32" s="41"/>
      <c r="J32" s="41">
        <f>'Tbl 10'!G32/SUM('Tbl 10'!C32:N32)*100</f>
        <v>0.51381698393482755</v>
      </c>
      <c r="K32" s="41"/>
      <c r="L32" s="41">
        <f>'Tbl 10'!H32/SUM('Tbl 10'!C32:N32)*100</f>
        <v>9.3774648637558595</v>
      </c>
      <c r="M32" s="41"/>
      <c r="N32" s="41">
        <f>'Tbl 10'!I32/SUM('Tbl 10'!C32:N32)*100</f>
        <v>0.57707541498436477</v>
      </c>
      <c r="O32" s="41"/>
      <c r="P32" s="41">
        <f>'Tbl 10'!J32/SUM('Tbl 10'!C32:N32)*100</f>
        <v>0.93019722508593061</v>
      </c>
      <c r="Q32" s="41"/>
      <c r="R32" s="41">
        <f>'Tbl 10'!K32/SUM('Tbl 10'!C32:N32)*100</f>
        <v>7.4137431437728347</v>
      </c>
      <c r="S32" s="41"/>
      <c r="T32" s="41">
        <f>'Tbl 10'!L32/SUM('Tbl 10'!C32:N32)*100</f>
        <v>6.4726773712494214</v>
      </c>
      <c r="U32" s="41"/>
      <c r="V32" s="41">
        <f>'Tbl 10'!M32/SUM('Tbl 10'!C32:N32)*100</f>
        <v>1.7900348952415772</v>
      </c>
      <c r="W32" s="41"/>
      <c r="X32" s="41">
        <f>'Tbl 10'!N32/SUM('Tbl 10'!C32:N32)*100</f>
        <v>26.431932942511683</v>
      </c>
      <c r="Y32" s="19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3" t="s">
        <v>70</v>
      </c>
      <c r="B33" s="41">
        <f>'Tbl 10'!C33/SUM('Tbl 10'!C33:N33)*100</f>
        <v>2.2867708949223604</v>
      </c>
      <c r="C33" s="41"/>
      <c r="D33" s="41">
        <f>'Tbl 10'!D33/SUM('Tbl 10'!C33:N33)*100</f>
        <v>6.9108465371522172</v>
      </c>
      <c r="E33" s="41"/>
      <c r="F33" s="41">
        <f>'Tbl 10'!E33/SUM('Tbl 10'!C33:N33)*100</f>
        <v>38.123131328772168</v>
      </c>
      <c r="G33" s="41"/>
      <c r="H33" s="41">
        <f>'Tbl 10'!F33/SUM('Tbl 10'!C33:N33)*100</f>
        <v>1.584609458194336</v>
      </c>
      <c r="I33" s="41"/>
      <c r="J33" s="41">
        <f>'Tbl 10'!G33/SUM('Tbl 10'!C33:N33)*100</f>
        <v>0.88486555609668971</v>
      </c>
      <c r="K33" s="41"/>
      <c r="L33" s="41">
        <f>'Tbl 10'!H33/SUM('Tbl 10'!C33:N33)*100</f>
        <v>8.6686911036553056</v>
      </c>
      <c r="M33" s="41"/>
      <c r="N33" s="41">
        <f>'Tbl 10'!I33/SUM('Tbl 10'!C33:N33)*100</f>
        <v>1.3461015310332256</v>
      </c>
      <c r="O33" s="41"/>
      <c r="P33" s="41">
        <f>'Tbl 10'!J33/SUM('Tbl 10'!C33:N33)*100</f>
        <v>0.8037035394093881</v>
      </c>
      <c r="Q33" s="41"/>
      <c r="R33" s="41">
        <f>'Tbl 10'!K33/SUM('Tbl 10'!C33:N33)*100</f>
        <v>7.1701304381626239</v>
      </c>
      <c r="S33" s="41"/>
      <c r="T33" s="41">
        <f>'Tbl 10'!L33/SUM('Tbl 10'!C33:N33)*100</f>
        <v>5.5728524145587706</v>
      </c>
      <c r="U33" s="41"/>
      <c r="V33" s="41">
        <f>'Tbl 10'!M33/SUM('Tbl 10'!C33:N33)*100</f>
        <v>2.352256702467781</v>
      </c>
      <c r="W33" s="41"/>
      <c r="X33" s="41">
        <f>'Tbl 10'!N33/SUM('Tbl 10'!C33:N33)*100</f>
        <v>24.296040495575127</v>
      </c>
      <c r="Y33" s="19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>
      <c r="A35" s="3" t="s">
        <v>71</v>
      </c>
      <c r="B35" s="41">
        <f>'Tbl 10'!C35/SUM('Tbl 10'!C35:N35)*100</f>
        <v>2.1059353992632976</v>
      </c>
      <c r="C35" s="41"/>
      <c r="D35" s="41">
        <f>'Tbl 10'!D35/SUM('Tbl 10'!C35:N35)*100</f>
        <v>7.7073813497308175</v>
      </c>
      <c r="E35" s="41"/>
      <c r="F35" s="41">
        <f>'Tbl 10'!E35/SUM('Tbl 10'!C35:N35)*100</f>
        <v>38.238700323210473</v>
      </c>
      <c r="G35" s="41"/>
      <c r="H35" s="41">
        <f>'Tbl 10'!F35/SUM('Tbl 10'!C35:N35)*100</f>
        <v>1.4250230372140216</v>
      </c>
      <c r="I35" s="41"/>
      <c r="J35" s="41">
        <f>'Tbl 10'!G35/SUM('Tbl 10'!C35:N35)*100</f>
        <v>0.94031051544040523</v>
      </c>
      <c r="K35" s="41"/>
      <c r="L35" s="41">
        <f>'Tbl 10'!H35/SUM('Tbl 10'!C35:N35)*100</f>
        <v>8.6131937892112749</v>
      </c>
      <c r="M35" s="41"/>
      <c r="N35" s="41">
        <f>'Tbl 10'!I35/SUM('Tbl 10'!C35:N35)*100</f>
        <v>0.39947421187916482</v>
      </c>
      <c r="O35" s="41"/>
      <c r="P35" s="41">
        <f>'Tbl 10'!J35/SUM('Tbl 10'!C35:N35)*100</f>
        <v>0</v>
      </c>
      <c r="Q35" s="41"/>
      <c r="R35" s="41">
        <f>'Tbl 10'!K35/SUM('Tbl 10'!C35:N35)*100</f>
        <v>4.4768659864345288</v>
      </c>
      <c r="S35" s="41"/>
      <c r="T35" s="41">
        <f>'Tbl 10'!L35/SUM('Tbl 10'!C35:N35)*100</f>
        <v>6.682663240158675</v>
      </c>
      <c r="U35" s="41"/>
      <c r="V35" s="41">
        <f>'Tbl 10'!M35/SUM('Tbl 10'!C35:N35)*100</f>
        <v>2.0523399196009664</v>
      </c>
      <c r="W35" s="41"/>
      <c r="X35" s="41">
        <f>'Tbl 10'!N35/SUM('Tbl 10'!C35:N35)*100</f>
        <v>27.358112227856367</v>
      </c>
      <c r="Y35" s="19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3" t="s">
        <v>72</v>
      </c>
      <c r="B36" s="41">
        <f>'Tbl 10'!C36/SUM('Tbl 10'!C36:N36)*100</f>
        <v>2.3534416854043521</v>
      </c>
      <c r="C36" s="41"/>
      <c r="D36" s="41">
        <f>'Tbl 10'!D36/SUM('Tbl 10'!C36:N36)*100</f>
        <v>6.901643270114036</v>
      </c>
      <c r="E36" s="41"/>
      <c r="F36" s="41">
        <f>'Tbl 10'!E36/SUM('Tbl 10'!C36:N36)*100</f>
        <v>37.145742133819311</v>
      </c>
      <c r="G36" s="41"/>
      <c r="H36" s="41">
        <f>'Tbl 10'!F36/SUM('Tbl 10'!C36:N36)*100</f>
        <v>2.7715274612585534</v>
      </c>
      <c r="I36" s="41"/>
      <c r="J36" s="41">
        <f>'Tbl 10'!G36/SUM('Tbl 10'!C36:N36)*100</f>
        <v>1.0707180137742092</v>
      </c>
      <c r="K36" s="41"/>
      <c r="L36" s="41">
        <f>'Tbl 10'!H36/SUM('Tbl 10'!C36:N36)*100</f>
        <v>8.1007739838783586</v>
      </c>
      <c r="M36" s="41"/>
      <c r="N36" s="41">
        <f>'Tbl 10'!I36/SUM('Tbl 10'!C36:N36)*100</f>
        <v>0.59198199632518833</v>
      </c>
      <c r="O36" s="41"/>
      <c r="P36" s="41">
        <f>'Tbl 10'!J36/SUM('Tbl 10'!C36:N36)*100</f>
        <v>0.28501847348315529</v>
      </c>
      <c r="Q36" s="41"/>
      <c r="R36" s="41">
        <f>'Tbl 10'!K36/SUM('Tbl 10'!C36:N36)*100</f>
        <v>3.7448013341631907</v>
      </c>
      <c r="S36" s="41"/>
      <c r="T36" s="41">
        <f>'Tbl 10'!L36/SUM('Tbl 10'!C36:N36)*100</f>
        <v>6.9027206701061745</v>
      </c>
      <c r="U36" s="41"/>
      <c r="V36" s="41">
        <f>'Tbl 10'!M36/SUM('Tbl 10'!C36:N36)*100</f>
        <v>4.4128649630886407</v>
      </c>
      <c r="W36" s="41"/>
      <c r="X36" s="41">
        <f>'Tbl 10'!N36/SUM('Tbl 10'!C36:N36)*100</f>
        <v>25.718766014584819</v>
      </c>
      <c r="Y36" s="19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3" t="s">
        <v>73</v>
      </c>
      <c r="B37" s="41">
        <f>'Tbl 10'!C37/SUM('Tbl 10'!C37:N37)*100</f>
        <v>2.4032587155938585</v>
      </c>
      <c r="C37" s="41"/>
      <c r="D37" s="41">
        <f>'Tbl 10'!D37/SUM('Tbl 10'!C37:N37)*100</f>
        <v>6.3754966667418156</v>
      </c>
      <c r="E37" s="41"/>
      <c r="F37" s="41">
        <f>'Tbl 10'!E37/SUM('Tbl 10'!C37:N37)*100</f>
        <v>38.174671610154768</v>
      </c>
      <c r="G37" s="41"/>
      <c r="H37" s="41">
        <f>'Tbl 10'!F37/SUM('Tbl 10'!C37:N37)*100</f>
        <v>1.7329762744402031</v>
      </c>
      <c r="I37" s="41"/>
      <c r="J37" s="41">
        <f>'Tbl 10'!G37/SUM('Tbl 10'!C37:N37)*100</f>
        <v>1.032662549226472</v>
      </c>
      <c r="K37" s="41"/>
      <c r="L37" s="41">
        <f>'Tbl 10'!H37/SUM('Tbl 10'!C37:N37)*100</f>
        <v>9.6903479306340099</v>
      </c>
      <c r="M37" s="41"/>
      <c r="N37" s="41">
        <f>'Tbl 10'!I37/SUM('Tbl 10'!C37:N37)*100</f>
        <v>1.1827095560201297</v>
      </c>
      <c r="O37" s="41"/>
      <c r="P37" s="41">
        <f>'Tbl 10'!J37/SUM('Tbl 10'!C37:N37)*100</f>
        <v>0.78407869526291285</v>
      </c>
      <c r="Q37" s="41"/>
      <c r="R37" s="41">
        <f>'Tbl 10'!K37/SUM('Tbl 10'!C37:N37)*100</f>
        <v>4.7006538232974364</v>
      </c>
      <c r="S37" s="41"/>
      <c r="T37" s="41">
        <f>'Tbl 10'!L37/SUM('Tbl 10'!C37:N37)*100</f>
        <v>5.7168955828410866</v>
      </c>
      <c r="U37" s="41"/>
      <c r="V37" s="41">
        <f>'Tbl 10'!M37/SUM('Tbl 10'!C37:N37)*100</f>
        <v>1.5721734569930936</v>
      </c>
      <c r="W37" s="41"/>
      <c r="X37" s="41">
        <f>'Tbl 10'!N37/SUM('Tbl 10'!C37:N37)*100</f>
        <v>26.634075138794206</v>
      </c>
      <c r="Y37" s="19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8" t="s">
        <v>74</v>
      </c>
      <c r="B38" s="29">
        <f>'Tbl 10'!C38/SUM('Tbl 10'!C38:N38)*100</f>
        <v>1.3970490495897758</v>
      </c>
      <c r="C38" s="29"/>
      <c r="D38" s="29">
        <f>'Tbl 10'!D38/SUM('Tbl 10'!C38:N38)*100</f>
        <v>6.2983871711379171</v>
      </c>
      <c r="E38" s="29"/>
      <c r="F38" s="29">
        <f>'Tbl 10'!E38/SUM('Tbl 10'!C38:N38)*100</f>
        <v>39.158270687817215</v>
      </c>
      <c r="G38" s="29"/>
      <c r="H38" s="29">
        <f>'Tbl 10'!F38/SUM('Tbl 10'!C38:N38)*100</f>
        <v>2.6958212634988867</v>
      </c>
      <c r="I38" s="29"/>
      <c r="J38" s="29">
        <f>'Tbl 10'!G38/SUM('Tbl 10'!C38:N38)*100</f>
        <v>1.4412259535204686</v>
      </c>
      <c r="K38" s="29"/>
      <c r="L38" s="29">
        <f>'Tbl 10'!H38/SUM('Tbl 10'!C38:N38)*100</f>
        <v>9.9480769365600938</v>
      </c>
      <c r="M38" s="29"/>
      <c r="N38" s="29">
        <f>'Tbl 10'!I38/SUM('Tbl 10'!C38:N38)*100</f>
        <v>0.29111378516574044</v>
      </c>
      <c r="O38" s="29"/>
      <c r="P38" s="29">
        <f>'Tbl 10'!J38/SUM('Tbl 10'!C38:N38)*100</f>
        <v>0.79882231857986086</v>
      </c>
      <c r="Q38" s="29"/>
      <c r="R38" s="29">
        <f>'Tbl 10'!K38/SUM('Tbl 10'!C38:N38)*100</f>
        <v>5.7517942250687577</v>
      </c>
      <c r="S38" s="29"/>
      <c r="T38" s="29">
        <f>'Tbl 10'!L38/SUM('Tbl 10'!C38:N38)*100</f>
        <v>6.6661668574552708</v>
      </c>
      <c r="U38" s="29"/>
      <c r="V38" s="29">
        <f>'Tbl 10'!M38/SUM('Tbl 10'!C38:N38)*100</f>
        <v>0.93629328579267623</v>
      </c>
      <c r="W38" s="29"/>
      <c r="X38" s="29">
        <f>'Tbl 10'!N38/SUM('Tbl 10'!C38:N38)*100</f>
        <v>24.616978465813332</v>
      </c>
      <c r="Y38" s="19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3" t="s">
        <v>170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spans="1:35">
      <c r="A41" s="3" t="s">
        <v>106</v>
      </c>
    </row>
  </sheetData>
  <sheetProtection password="CAF5" sheet="1" objects="1" scenarios="1"/>
  <mergeCells count="31">
    <mergeCell ref="L8:M8"/>
    <mergeCell ref="L7:M7"/>
    <mergeCell ref="P8:Q8"/>
    <mergeCell ref="P7:Q7"/>
    <mergeCell ref="V7:W7"/>
    <mergeCell ref="V8:W8"/>
    <mergeCell ref="R8:S8"/>
    <mergeCell ref="R7:S7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R6:S6"/>
    <mergeCell ref="T8:U8"/>
    <mergeCell ref="T7:U7"/>
    <mergeCell ref="N8:O8"/>
    <mergeCell ref="N7:O7"/>
    <mergeCell ref="N6:O6"/>
    <mergeCell ref="D6:E6"/>
    <mergeCell ref="F8:G8"/>
    <mergeCell ref="F7:G7"/>
    <mergeCell ref="J8:K8"/>
    <mergeCell ref="J7:K7"/>
    <mergeCell ref="J6:K6"/>
    <mergeCell ref="H6:I6"/>
  </mergeCells>
  <phoneticPr fontId="0" type="noConversion"/>
  <printOptions horizontalCentered="1"/>
  <pageMargins left="0.31" right="0.38" top="0.87" bottom="0.88" header="0.67" footer="0.5"/>
  <pageSetup scale="92" orientation="landscape" r:id="rId1"/>
  <headerFooter scaleWithDoc="0" alignWithMargins="0">
    <oddFooter>&amp;L&amp;"Arial,Italic"MSDE-LFRO  12 / 2014&amp;C- 9 -&amp;R&amp;"Arial,Italic"Selected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Tbl1</vt:lpstr>
      <vt:lpstr>Tbl2</vt:lpstr>
      <vt:lpstr>Tbl3</vt:lpstr>
      <vt:lpstr>Tbl4</vt:lpstr>
      <vt:lpstr>Tbl5</vt:lpstr>
      <vt:lpstr>Tbl6</vt:lpstr>
      <vt:lpstr>Tbl 7</vt:lpstr>
      <vt:lpstr>Tbl8</vt:lpstr>
      <vt:lpstr>Tbl9</vt:lpstr>
      <vt:lpstr>Tbl 10</vt:lpstr>
      <vt:lpstr>Tbl11</vt:lpstr>
      <vt:lpstr>Allexp</vt:lpstr>
      <vt:lpstr>Tbl5a</vt:lpstr>
      <vt:lpstr>Sheet1</vt:lpstr>
      <vt:lpstr>'Tbl 10'!Print_Area</vt:lpstr>
      <vt:lpstr>'Tbl 7'!Print_Area</vt:lpstr>
      <vt:lpstr>'Tbl11'!Print_Area</vt:lpstr>
      <vt:lpstr>'Tbl2'!Print_Area</vt:lpstr>
      <vt:lpstr>Tbl5a!Print_Area</vt:lpstr>
      <vt:lpstr>'Tbl9'!Print_Area</vt:lpstr>
      <vt:lpstr>Tbl5a!Print_Titles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</dc:title>
  <dc:subject>Data as of 10-05-2009</dc:subject>
  <dc:creator>Sovaroun Ieng</dc:creator>
  <cp:lastModifiedBy>mbenjamin</cp:lastModifiedBy>
  <cp:lastPrinted>2015-01-22T19:12:19Z</cp:lastPrinted>
  <dcterms:created xsi:type="dcterms:W3CDTF">1999-02-18T17:46:40Z</dcterms:created>
  <dcterms:modified xsi:type="dcterms:W3CDTF">2015-01-22T19:13:35Z</dcterms:modified>
</cp:coreProperties>
</file>