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Donna Gunning" reservationPassword="DE32"/>
  <workbookPr saveExternalLinkValues="0" codeName="ThisWorkbook" defaultThemeVersion="124226"/>
  <bookViews>
    <workbookView xWindow="7635" yWindow="105" windowWidth="3825" windowHeight="8010" tabRatio="673"/>
  </bookViews>
  <sheets>
    <sheet name="tABLE1" sheetId="24" r:id="rId1"/>
    <sheet name="Admin" sheetId="4" r:id="rId2"/>
    <sheet name="MidLev" sheetId="5" r:id="rId3"/>
    <sheet name="Inst" sheetId="6" r:id="rId4"/>
    <sheet name="Adult" sheetId="25" r:id="rId5"/>
    <sheet name="sp ed" sheetId="8" r:id="rId6"/>
    <sheet name="ppshs" sheetId="11" r:id="rId7"/>
    <sheet name="trans" sheetId="10" r:id="rId8"/>
    <sheet name="opmp" sheetId="9" r:id="rId9"/>
    <sheet name="fixchg" sheetId="13" r:id="rId10"/>
    <sheet name="distfc" sheetId="20" r:id="rId11"/>
    <sheet name="comserv" sheetId="12" r:id="rId12"/>
    <sheet name="CapOut" sheetId="7" r:id="rId13"/>
    <sheet name="food" sheetId="15" r:id="rId14"/>
    <sheet name="const" sheetId="16" r:id="rId15"/>
    <sheet name="debt" sheetId="17" r:id="rId16"/>
    <sheet name="expbyobj" sheetId="26" r:id="rId17"/>
    <sheet name="Sheet1" sheetId="27" state="hidden" r:id="rId18"/>
  </sheets>
  <definedNames>
    <definedName name="_xlnm.Print_Area" localSheetId="1">Admin!$A$1:$L$41</definedName>
    <definedName name="_xlnm.Print_Area" localSheetId="4">Adult!$A$1:$Q$41</definedName>
    <definedName name="_xlnm.Print_Area" localSheetId="12">CapOut!$A$1:$K$40</definedName>
    <definedName name="_xlnm.Print_Area" localSheetId="11">comserv!$A$1:$I$42</definedName>
    <definedName name="_xlnm.Print_Area" localSheetId="14">const!$A$1:$J$40</definedName>
    <definedName name="_xlnm.Print_Area" localSheetId="15">debt!$A$1:$K$38</definedName>
    <definedName name="_xlnm.Print_Area" localSheetId="10">distfc!$A$1:$M$39</definedName>
    <definedName name="_xlnm.Print_Area" localSheetId="16">expbyobj!$A$1:$H$39</definedName>
    <definedName name="_xlnm.Print_Area" localSheetId="9">fixchg!$A$1:$K$41</definedName>
    <definedName name="_xlnm.Print_Area" localSheetId="13">food!$A$1:$X$40</definedName>
    <definedName name="_xlnm.Print_Area" localSheetId="3">Inst!$A$1:$W$44</definedName>
    <definedName name="_xlnm.Print_Area" localSheetId="2">MidLev!$A$1:$L$41</definedName>
    <definedName name="_xlnm.Print_Area" localSheetId="8">opmp!$A$1:$Q$39</definedName>
    <definedName name="_xlnm.Print_Area" localSheetId="6">ppshs!$A$1:$S$41</definedName>
    <definedName name="_xlnm.Print_Area" localSheetId="5">'sp ed'!$A$1:$Q$41</definedName>
    <definedName name="_xlnm.Print_Area" localSheetId="0">tABLE1!$A$1:$W$42</definedName>
    <definedName name="_xlnm.Print_Area" localSheetId="7">trans!$A$1:$N$39</definedName>
    <definedName name="_xlnm.Print_Titles" localSheetId="3">Inst!$A:$A</definedName>
    <definedName name="_xlnm.Print_Titles" localSheetId="8">opmp!$A:$A,opmp!$1:$3</definedName>
    <definedName name="QRY_SFD2">#REF!</definedName>
  </definedNames>
  <calcPr calcId="145621"/>
</workbook>
</file>

<file path=xl/calcChain.xml><?xml version="1.0" encoding="utf-8"?>
<calcChain xmlns="http://schemas.openxmlformats.org/spreadsheetml/2006/main">
  <c r="C51" i="26" l="1"/>
  <c r="B51" i="26"/>
  <c r="I50" i="26"/>
  <c r="C50" i="26"/>
  <c r="B50" i="26"/>
  <c r="C49" i="26"/>
  <c r="B49" i="26"/>
  <c r="G48" i="26"/>
  <c r="F48" i="26"/>
  <c r="E48" i="26"/>
  <c r="C48" i="26"/>
  <c r="B48" i="26"/>
  <c r="G47" i="26"/>
  <c r="F47" i="26"/>
  <c r="E47" i="26"/>
  <c r="C47" i="26"/>
  <c r="B47" i="26"/>
  <c r="C46" i="26"/>
  <c r="B46" i="26"/>
  <c r="H45" i="26"/>
  <c r="G45" i="26"/>
  <c r="F45" i="26"/>
  <c r="C45" i="26"/>
  <c r="B45" i="26"/>
  <c r="G44" i="26"/>
  <c r="F44" i="26"/>
  <c r="G43" i="26"/>
  <c r="F43" i="26"/>
  <c r="P41" i="26"/>
  <c r="O41" i="26"/>
  <c r="P39" i="26"/>
  <c r="O39" i="26"/>
  <c r="R38" i="26"/>
  <c r="R37" i="26"/>
  <c r="B37" i="26"/>
  <c r="R36" i="26"/>
  <c r="B36" i="26"/>
  <c r="R35" i="26"/>
  <c r="B35" i="26"/>
  <c r="R34" i="26"/>
  <c r="B34" i="26"/>
  <c r="R32" i="26"/>
  <c r="B32" i="26"/>
  <c r="R31" i="26"/>
  <c r="B31" i="26"/>
  <c r="R30" i="26"/>
  <c r="B30" i="26"/>
  <c r="R29" i="26"/>
  <c r="B29" i="26"/>
  <c r="R28" i="26"/>
  <c r="B28" i="26"/>
  <c r="R26" i="26"/>
  <c r="B26" i="26"/>
  <c r="R25" i="26"/>
  <c r="B25" i="26"/>
  <c r="R24" i="26"/>
  <c r="B24" i="26"/>
  <c r="R23" i="26"/>
  <c r="B23" i="26"/>
  <c r="R22" i="26"/>
  <c r="B22" i="26"/>
  <c r="R20" i="26"/>
  <c r="B20" i="26"/>
  <c r="R19" i="26"/>
  <c r="B19" i="26"/>
  <c r="R18" i="26"/>
  <c r="B18" i="26"/>
  <c r="R17" i="26"/>
  <c r="B17" i="26"/>
  <c r="R16" i="26"/>
  <c r="B16" i="26"/>
  <c r="R14" i="26"/>
  <c r="B14" i="26"/>
  <c r="R13" i="26"/>
  <c r="B13" i="26"/>
  <c r="R12" i="26"/>
  <c r="B12" i="26"/>
  <c r="R11" i="26"/>
  <c r="B11" i="26"/>
  <c r="R10" i="26"/>
  <c r="B10" i="26"/>
  <c r="H8" i="26"/>
  <c r="G8" i="26"/>
  <c r="F8" i="26"/>
  <c r="E8" i="26"/>
  <c r="D8" i="26"/>
  <c r="C8" i="26"/>
  <c r="B8" i="26"/>
  <c r="H38" i="17"/>
  <c r="D38" i="17"/>
  <c r="B38" i="17"/>
  <c r="H37" i="17"/>
  <c r="D37" i="17"/>
  <c r="B37" i="17"/>
  <c r="H36" i="17"/>
  <c r="D36" i="17"/>
  <c r="B36" i="17"/>
  <c r="H35" i="17"/>
  <c r="D35" i="17"/>
  <c r="B35" i="17"/>
  <c r="H33" i="17"/>
  <c r="D33" i="17"/>
  <c r="B33" i="17"/>
  <c r="H32" i="17"/>
  <c r="D32" i="17"/>
  <c r="B32" i="17"/>
  <c r="H31" i="17"/>
  <c r="D31" i="17"/>
  <c r="B31" i="17"/>
  <c r="H30" i="17"/>
  <c r="D30" i="17"/>
  <c r="B30" i="17"/>
  <c r="H29" i="17"/>
  <c r="D29" i="17"/>
  <c r="B29" i="17"/>
  <c r="H27" i="17"/>
  <c r="D27" i="17"/>
  <c r="B27" i="17"/>
  <c r="H26" i="17"/>
  <c r="D26" i="17"/>
  <c r="B26" i="17"/>
  <c r="H25" i="17"/>
  <c r="D25" i="17"/>
  <c r="B25" i="17"/>
  <c r="H24" i="17"/>
  <c r="D24" i="17"/>
  <c r="B24" i="17"/>
  <c r="H23" i="17"/>
  <c r="D23" i="17"/>
  <c r="B23" i="17"/>
  <c r="H21" i="17"/>
  <c r="D21" i="17"/>
  <c r="B21" i="17"/>
  <c r="H20" i="17"/>
  <c r="D20" i="17"/>
  <c r="B20" i="17"/>
  <c r="H19" i="17"/>
  <c r="D19" i="17"/>
  <c r="B19" i="17"/>
  <c r="H18" i="17"/>
  <c r="D18" i="17"/>
  <c r="B18" i="17"/>
  <c r="H17" i="17"/>
  <c r="D17" i="17"/>
  <c r="B17" i="17"/>
  <c r="H15" i="17"/>
  <c r="D15" i="17"/>
  <c r="B15" i="17"/>
  <c r="H14" i="17"/>
  <c r="D14" i="17"/>
  <c r="B14" i="17"/>
  <c r="H13" i="17"/>
  <c r="D13" i="17"/>
  <c r="B13" i="17"/>
  <c r="H12" i="17"/>
  <c r="D12" i="17"/>
  <c r="B12" i="17"/>
  <c r="H11" i="17"/>
  <c r="D11" i="17"/>
  <c r="B11" i="17"/>
  <c r="K9" i="17"/>
  <c r="J9" i="17"/>
  <c r="I9" i="17"/>
  <c r="H9" i="17"/>
  <c r="G9" i="17"/>
  <c r="F9" i="17"/>
  <c r="E9" i="17"/>
  <c r="D9" i="17"/>
  <c r="C9" i="17"/>
  <c r="B9" i="17"/>
  <c r="G38" i="16"/>
  <c r="B38" i="16"/>
  <c r="G37" i="16"/>
  <c r="B37" i="16"/>
  <c r="G36" i="16"/>
  <c r="B36" i="16"/>
  <c r="G35" i="16"/>
  <c r="B35" i="16"/>
  <c r="G33" i="16"/>
  <c r="B33" i="16"/>
  <c r="G32" i="16"/>
  <c r="B32" i="16"/>
  <c r="G31" i="16"/>
  <c r="B31" i="16"/>
  <c r="G30" i="16"/>
  <c r="B30" i="16"/>
  <c r="G29" i="16"/>
  <c r="B29" i="16"/>
  <c r="G27" i="16"/>
  <c r="B27" i="16"/>
  <c r="G26" i="16"/>
  <c r="B26" i="16"/>
  <c r="G25" i="16"/>
  <c r="B25" i="16"/>
  <c r="G24" i="16"/>
  <c r="B24" i="16"/>
  <c r="G23" i="16"/>
  <c r="B23" i="16"/>
  <c r="G21" i="16"/>
  <c r="B21" i="16"/>
  <c r="G20" i="16"/>
  <c r="B20" i="16"/>
  <c r="G19" i="16"/>
  <c r="B19" i="16"/>
  <c r="G18" i="16"/>
  <c r="B18" i="16"/>
  <c r="G17" i="16"/>
  <c r="B17" i="16"/>
  <c r="G15" i="16"/>
  <c r="B15" i="16"/>
  <c r="G14" i="16"/>
  <c r="B14" i="16"/>
  <c r="G13" i="16"/>
  <c r="B13" i="16"/>
  <c r="G12" i="16"/>
  <c r="B12" i="16"/>
  <c r="G11" i="16"/>
  <c r="B11" i="16"/>
  <c r="J9" i="16"/>
  <c r="I9" i="16"/>
  <c r="H9" i="16"/>
  <c r="G9" i="16"/>
  <c r="F9" i="16"/>
  <c r="E9" i="16"/>
  <c r="D9" i="16"/>
  <c r="C9" i="16"/>
  <c r="B9" i="16"/>
  <c r="I38" i="15"/>
  <c r="D38" i="15"/>
  <c r="B38" i="15"/>
  <c r="I37" i="15"/>
  <c r="D37" i="15"/>
  <c r="B37" i="15"/>
  <c r="I36" i="15"/>
  <c r="D36" i="15"/>
  <c r="B36" i="15"/>
  <c r="I35" i="15"/>
  <c r="D35" i="15"/>
  <c r="B35" i="15"/>
  <c r="I33" i="15"/>
  <c r="D33" i="15"/>
  <c r="B33" i="15"/>
  <c r="I32" i="15"/>
  <c r="D32" i="15"/>
  <c r="B32" i="15"/>
  <c r="I31" i="15"/>
  <c r="D31" i="15"/>
  <c r="B31" i="15"/>
  <c r="I30" i="15"/>
  <c r="D30" i="15"/>
  <c r="B30" i="15"/>
  <c r="I29" i="15"/>
  <c r="D29" i="15"/>
  <c r="B29" i="15"/>
  <c r="I27" i="15"/>
  <c r="D27" i="15"/>
  <c r="B27" i="15"/>
  <c r="I26" i="15"/>
  <c r="D26" i="15"/>
  <c r="B26" i="15"/>
  <c r="I25" i="15"/>
  <c r="D25" i="15"/>
  <c r="B25" i="15"/>
  <c r="I24" i="15"/>
  <c r="D24" i="15"/>
  <c r="B24" i="15"/>
  <c r="I23" i="15"/>
  <c r="D23" i="15"/>
  <c r="B23" i="15"/>
  <c r="I21" i="15"/>
  <c r="D21" i="15"/>
  <c r="B21" i="15"/>
  <c r="I20" i="15"/>
  <c r="D20" i="15"/>
  <c r="B20" i="15"/>
  <c r="I19" i="15"/>
  <c r="D19" i="15"/>
  <c r="B19" i="15"/>
  <c r="I18" i="15"/>
  <c r="D18" i="15"/>
  <c r="B18" i="15"/>
  <c r="I17" i="15"/>
  <c r="D17" i="15"/>
  <c r="B17" i="15"/>
  <c r="I15" i="15"/>
  <c r="D15" i="15"/>
  <c r="B15" i="15"/>
  <c r="I14" i="15"/>
  <c r="D14" i="15"/>
  <c r="B14" i="15"/>
  <c r="I13" i="15"/>
  <c r="D13" i="15"/>
  <c r="B13" i="15"/>
  <c r="I12" i="15"/>
  <c r="D12" i="15"/>
  <c r="B12" i="15"/>
  <c r="I11" i="15"/>
  <c r="D11" i="15"/>
  <c r="B11" i="15"/>
  <c r="X9" i="15"/>
  <c r="W9" i="15"/>
  <c r="V9" i="15"/>
  <c r="U9" i="15"/>
  <c r="T9" i="15"/>
  <c r="S9" i="15"/>
  <c r="R9" i="15"/>
  <c r="Q9" i="15"/>
  <c r="P9" i="15"/>
  <c r="O9" i="15"/>
  <c r="M9" i="15"/>
  <c r="L9" i="15"/>
  <c r="K9" i="15"/>
  <c r="J9" i="15"/>
  <c r="I9" i="15"/>
  <c r="H9" i="15"/>
  <c r="G9" i="15"/>
  <c r="F9" i="15"/>
  <c r="E9" i="15"/>
  <c r="D9" i="15"/>
  <c r="C9" i="15"/>
  <c r="B9" i="15"/>
  <c r="M38" i="7"/>
  <c r="G38" i="7"/>
  <c r="B38" i="7"/>
  <c r="M37" i="7"/>
  <c r="G37" i="7"/>
  <c r="B37" i="7"/>
  <c r="M36" i="7"/>
  <c r="G36" i="7"/>
  <c r="B36" i="7"/>
  <c r="M35" i="7"/>
  <c r="B35" i="7"/>
  <c r="M33" i="7"/>
  <c r="G33" i="7"/>
  <c r="B33" i="7"/>
  <c r="M32" i="7"/>
  <c r="G32" i="7"/>
  <c r="B32" i="7"/>
  <c r="M31" i="7"/>
  <c r="B31" i="7"/>
  <c r="M30" i="7"/>
  <c r="B30" i="7"/>
  <c r="M29" i="7"/>
  <c r="B29" i="7"/>
  <c r="M27" i="7"/>
  <c r="G27" i="7"/>
  <c r="B27" i="7"/>
  <c r="M26" i="7"/>
  <c r="G26" i="7"/>
  <c r="B26" i="7"/>
  <c r="M25" i="7"/>
  <c r="G25" i="7"/>
  <c r="B25" i="7"/>
  <c r="M24" i="7"/>
  <c r="G24" i="7"/>
  <c r="B24" i="7"/>
  <c r="M23" i="7"/>
  <c r="G23" i="7"/>
  <c r="B23" i="7"/>
  <c r="M21" i="7"/>
  <c r="G21" i="7"/>
  <c r="B21" i="7"/>
  <c r="M20" i="7"/>
  <c r="G20" i="7"/>
  <c r="B20" i="7"/>
  <c r="M19" i="7"/>
  <c r="G19" i="7"/>
  <c r="B19" i="7"/>
  <c r="M18" i="7"/>
  <c r="G18" i="7"/>
  <c r="B18" i="7"/>
  <c r="M17" i="7"/>
  <c r="G17" i="7"/>
  <c r="B17" i="7"/>
  <c r="M15" i="7"/>
  <c r="G15" i="7"/>
  <c r="B15" i="7"/>
  <c r="M14" i="7"/>
  <c r="G14" i="7"/>
  <c r="B14" i="7"/>
  <c r="M13" i="7"/>
  <c r="G13" i="7"/>
  <c r="B13" i="7"/>
  <c r="M12" i="7"/>
  <c r="G12" i="7"/>
  <c r="B12" i="7"/>
  <c r="M11" i="7"/>
  <c r="G11" i="7"/>
  <c r="B11" i="7"/>
  <c r="M9" i="7"/>
  <c r="K9" i="7"/>
  <c r="J9" i="7"/>
  <c r="I9" i="7"/>
  <c r="H9" i="7"/>
  <c r="G9" i="7"/>
  <c r="F9" i="7"/>
  <c r="E9" i="7"/>
  <c r="D9" i="7"/>
  <c r="C9" i="7"/>
  <c r="B9" i="7"/>
  <c r="L38" i="12"/>
  <c r="B38" i="12"/>
  <c r="L37" i="12"/>
  <c r="B37" i="12"/>
  <c r="L36" i="12"/>
  <c r="B36" i="12"/>
  <c r="L35" i="12"/>
  <c r="B35" i="12"/>
  <c r="L33" i="12"/>
  <c r="B33" i="12"/>
  <c r="L32" i="12"/>
  <c r="B32" i="12"/>
  <c r="L31" i="12"/>
  <c r="B31" i="12"/>
  <c r="L30" i="12"/>
  <c r="B30" i="12"/>
  <c r="L29" i="12"/>
  <c r="B29" i="12"/>
  <c r="L27" i="12"/>
  <c r="B27" i="12"/>
  <c r="L26" i="12"/>
  <c r="B26" i="12"/>
  <c r="L25" i="12"/>
  <c r="B25" i="12"/>
  <c r="L24" i="12"/>
  <c r="B24" i="12"/>
  <c r="L23" i="12"/>
  <c r="B23" i="12"/>
  <c r="L21" i="12"/>
  <c r="B21" i="12"/>
  <c r="L20" i="12"/>
  <c r="B20" i="12"/>
  <c r="L19" i="12"/>
  <c r="B19" i="12"/>
  <c r="L18" i="12"/>
  <c r="B18" i="12"/>
  <c r="L17" i="12"/>
  <c r="B17" i="12"/>
  <c r="L15" i="12"/>
  <c r="B15" i="12"/>
  <c r="L14" i="12"/>
  <c r="B14" i="12"/>
  <c r="L13" i="12"/>
  <c r="B13" i="12"/>
  <c r="L12" i="12"/>
  <c r="B12" i="12"/>
  <c r="L11" i="12"/>
  <c r="B11" i="12"/>
  <c r="L9" i="12"/>
  <c r="I9" i="12"/>
  <c r="H9" i="12"/>
  <c r="G9" i="12"/>
  <c r="F9" i="12"/>
  <c r="E9" i="12"/>
  <c r="D9" i="12"/>
  <c r="C9" i="12"/>
  <c r="B9" i="12"/>
  <c r="B37" i="20"/>
  <c r="B36" i="20"/>
  <c r="B35" i="20"/>
  <c r="B34" i="20"/>
  <c r="B32" i="20"/>
  <c r="B31" i="20"/>
  <c r="B30" i="20"/>
  <c r="B29" i="20"/>
  <c r="B28" i="20"/>
  <c r="B26" i="20"/>
  <c r="B25" i="20"/>
  <c r="B24" i="20"/>
  <c r="B23" i="20"/>
  <c r="B22" i="20"/>
  <c r="B20" i="20"/>
  <c r="B19" i="20"/>
  <c r="B18" i="20"/>
  <c r="B17" i="20"/>
  <c r="B16" i="20"/>
  <c r="B14" i="20"/>
  <c r="B13" i="20"/>
  <c r="B12" i="20"/>
  <c r="B11" i="20"/>
  <c r="B10" i="20"/>
  <c r="M8" i="20"/>
  <c r="L8" i="20"/>
  <c r="K8" i="20"/>
  <c r="J8" i="20"/>
  <c r="I8" i="20"/>
  <c r="H8" i="20"/>
  <c r="G8" i="20"/>
  <c r="F8" i="20"/>
  <c r="E8" i="20"/>
  <c r="D8" i="20"/>
  <c r="C8" i="20"/>
  <c r="B8" i="20"/>
  <c r="P40" i="13"/>
  <c r="M39" i="13"/>
  <c r="E39" i="13"/>
  <c r="C39" i="13"/>
  <c r="B39" i="13"/>
  <c r="M38" i="13"/>
  <c r="E38" i="13"/>
  <c r="C38" i="13"/>
  <c r="B38" i="13"/>
  <c r="M37" i="13"/>
  <c r="E37" i="13"/>
  <c r="C37" i="13"/>
  <c r="B37" i="13"/>
  <c r="M36" i="13"/>
  <c r="E36" i="13"/>
  <c r="C36" i="13"/>
  <c r="B36" i="13"/>
  <c r="M34" i="13"/>
  <c r="E34" i="13"/>
  <c r="C34" i="13"/>
  <c r="B34" i="13"/>
  <c r="M33" i="13"/>
  <c r="E33" i="13"/>
  <c r="C33" i="13"/>
  <c r="B33" i="13"/>
  <c r="M32" i="13"/>
  <c r="E32" i="13"/>
  <c r="C32" i="13"/>
  <c r="B32" i="13"/>
  <c r="M31" i="13"/>
  <c r="E31" i="13"/>
  <c r="C31" i="13"/>
  <c r="B31" i="13"/>
  <c r="M30" i="13"/>
  <c r="E30" i="13"/>
  <c r="C30" i="13"/>
  <c r="B30" i="13"/>
  <c r="M28" i="13"/>
  <c r="E28" i="13"/>
  <c r="C28" i="13"/>
  <c r="B28" i="13"/>
  <c r="M27" i="13"/>
  <c r="E27" i="13"/>
  <c r="C27" i="13"/>
  <c r="B27" i="13"/>
  <c r="M26" i="13"/>
  <c r="E26" i="13"/>
  <c r="C26" i="13"/>
  <c r="B26" i="13"/>
  <c r="M25" i="13"/>
  <c r="E25" i="13"/>
  <c r="C25" i="13"/>
  <c r="B25" i="13"/>
  <c r="M24" i="13"/>
  <c r="E24" i="13"/>
  <c r="C24" i="13"/>
  <c r="B24" i="13"/>
  <c r="M22" i="13"/>
  <c r="E22" i="13"/>
  <c r="C22" i="13"/>
  <c r="B22" i="13"/>
  <c r="M21" i="13"/>
  <c r="E21" i="13"/>
  <c r="C21" i="13"/>
  <c r="B21" i="13"/>
  <c r="M20" i="13"/>
  <c r="E20" i="13"/>
  <c r="C20" i="13"/>
  <c r="B20" i="13"/>
  <c r="M19" i="13"/>
  <c r="E19" i="13"/>
  <c r="C19" i="13"/>
  <c r="B19" i="13"/>
  <c r="M18" i="13"/>
  <c r="E18" i="13"/>
  <c r="C18" i="13"/>
  <c r="B18" i="13"/>
  <c r="M16" i="13"/>
  <c r="E16" i="13"/>
  <c r="C16" i="13"/>
  <c r="B16" i="13"/>
  <c r="M15" i="13"/>
  <c r="E15" i="13"/>
  <c r="C15" i="13"/>
  <c r="B15" i="13"/>
  <c r="M14" i="13"/>
  <c r="E14" i="13"/>
  <c r="C14" i="13"/>
  <c r="B14" i="13"/>
  <c r="M13" i="13"/>
  <c r="E13" i="13"/>
  <c r="C13" i="13"/>
  <c r="B13" i="13"/>
  <c r="M12" i="13"/>
  <c r="E12" i="13"/>
  <c r="C12" i="13"/>
  <c r="B12" i="13"/>
  <c r="M10" i="13"/>
  <c r="K10" i="13"/>
  <c r="J10" i="13"/>
  <c r="I10" i="13"/>
  <c r="H10" i="13"/>
  <c r="G10" i="13"/>
  <c r="F10" i="13"/>
  <c r="E10" i="13"/>
  <c r="D10" i="13"/>
  <c r="C10" i="13"/>
  <c r="B10" i="13"/>
  <c r="T38" i="9"/>
  <c r="S38" i="9"/>
  <c r="L38" i="9"/>
  <c r="B38" i="9"/>
  <c r="T37" i="9"/>
  <c r="S37" i="9"/>
  <c r="L37" i="9"/>
  <c r="B37" i="9"/>
  <c r="T36" i="9"/>
  <c r="S36" i="9"/>
  <c r="L36" i="9"/>
  <c r="B36" i="9"/>
  <c r="T35" i="9"/>
  <c r="S35" i="9"/>
  <c r="L35" i="9"/>
  <c r="B35" i="9"/>
  <c r="T33" i="9"/>
  <c r="S33" i="9"/>
  <c r="L33" i="9"/>
  <c r="B33" i="9"/>
  <c r="T32" i="9"/>
  <c r="S32" i="9"/>
  <c r="L32" i="9"/>
  <c r="B32" i="9"/>
  <c r="T31" i="9"/>
  <c r="S31" i="9"/>
  <c r="L31" i="9"/>
  <c r="B31" i="9"/>
  <c r="T30" i="9"/>
  <c r="S30" i="9"/>
  <c r="L30" i="9"/>
  <c r="B30" i="9"/>
  <c r="T29" i="9"/>
  <c r="S29" i="9"/>
  <c r="L29" i="9"/>
  <c r="B29" i="9"/>
  <c r="T27" i="9"/>
  <c r="S27" i="9"/>
  <c r="L27" i="9"/>
  <c r="B27" i="9"/>
  <c r="T26" i="9"/>
  <c r="S26" i="9"/>
  <c r="L26" i="9"/>
  <c r="B26" i="9"/>
  <c r="T25" i="9"/>
  <c r="S25" i="9"/>
  <c r="L25" i="9"/>
  <c r="B25" i="9"/>
  <c r="T24" i="9"/>
  <c r="S24" i="9"/>
  <c r="L24" i="9"/>
  <c r="B24" i="9"/>
  <c r="T23" i="9"/>
  <c r="S23" i="9"/>
  <c r="L23" i="9"/>
  <c r="B23" i="9"/>
  <c r="T21" i="9"/>
  <c r="S21" i="9"/>
  <c r="L21" i="9"/>
  <c r="B21" i="9"/>
  <c r="T20" i="9"/>
  <c r="S20" i="9"/>
  <c r="L20" i="9"/>
  <c r="B20" i="9"/>
  <c r="T19" i="9"/>
  <c r="S19" i="9"/>
  <c r="L19" i="9"/>
  <c r="B19" i="9"/>
  <c r="T18" i="9"/>
  <c r="S18" i="9"/>
  <c r="L18" i="9"/>
  <c r="B18" i="9"/>
  <c r="T17" i="9"/>
  <c r="S17" i="9"/>
  <c r="L17" i="9"/>
  <c r="B17" i="9"/>
  <c r="T15" i="9"/>
  <c r="S15" i="9"/>
  <c r="L15" i="9"/>
  <c r="B15" i="9"/>
  <c r="T14" i="9"/>
  <c r="S14" i="9"/>
  <c r="L14" i="9"/>
  <c r="B14" i="9"/>
  <c r="T13" i="9"/>
  <c r="S13" i="9"/>
  <c r="L13" i="9"/>
  <c r="B13" i="9"/>
  <c r="T12" i="9"/>
  <c r="S12" i="9"/>
  <c r="L12" i="9"/>
  <c r="B12" i="9"/>
  <c r="T11" i="9"/>
  <c r="S11" i="9"/>
  <c r="L11" i="9"/>
  <c r="B11" i="9"/>
  <c r="T9" i="9"/>
  <c r="S9" i="9"/>
  <c r="Q9" i="9"/>
  <c r="P9" i="9"/>
  <c r="O9" i="9"/>
  <c r="N9" i="9"/>
  <c r="M9" i="9"/>
  <c r="L9" i="9"/>
  <c r="J9" i="9"/>
  <c r="I9" i="9"/>
  <c r="H9" i="9"/>
  <c r="G9" i="9"/>
  <c r="F9" i="9"/>
  <c r="E9" i="9"/>
  <c r="D9" i="9"/>
  <c r="C9" i="9"/>
  <c r="B9" i="9"/>
  <c r="P38" i="10"/>
  <c r="F38" i="10"/>
  <c r="B38" i="10"/>
  <c r="P37" i="10"/>
  <c r="F37" i="10"/>
  <c r="B37" i="10"/>
  <c r="P36" i="10"/>
  <c r="F36" i="10"/>
  <c r="B36" i="10"/>
  <c r="P35" i="10"/>
  <c r="F35" i="10"/>
  <c r="B35" i="10"/>
  <c r="P33" i="10"/>
  <c r="F33" i="10"/>
  <c r="B33" i="10"/>
  <c r="P32" i="10"/>
  <c r="F32" i="10"/>
  <c r="B32" i="10"/>
  <c r="P31" i="10"/>
  <c r="F31" i="10"/>
  <c r="B31" i="10"/>
  <c r="P30" i="10"/>
  <c r="F30" i="10"/>
  <c r="B30" i="10"/>
  <c r="P29" i="10"/>
  <c r="F29" i="10"/>
  <c r="B29" i="10"/>
  <c r="P27" i="10"/>
  <c r="F27" i="10"/>
  <c r="B27" i="10"/>
  <c r="P26" i="10"/>
  <c r="F26" i="10"/>
  <c r="B26" i="10"/>
  <c r="P25" i="10"/>
  <c r="F25" i="10"/>
  <c r="B25" i="10"/>
  <c r="P24" i="10"/>
  <c r="F24" i="10"/>
  <c r="B24" i="10"/>
  <c r="P23" i="10"/>
  <c r="F23" i="10"/>
  <c r="B23" i="10"/>
  <c r="P21" i="10"/>
  <c r="F21" i="10"/>
  <c r="B21" i="10"/>
  <c r="P20" i="10"/>
  <c r="F20" i="10"/>
  <c r="B20" i="10"/>
  <c r="P19" i="10"/>
  <c r="F19" i="10"/>
  <c r="B19" i="10"/>
  <c r="P18" i="10"/>
  <c r="F18" i="10"/>
  <c r="B18" i="10"/>
  <c r="P17" i="10"/>
  <c r="F17" i="10"/>
  <c r="B17" i="10"/>
  <c r="P15" i="10"/>
  <c r="F15" i="10"/>
  <c r="B15" i="10"/>
  <c r="P14" i="10"/>
  <c r="F14" i="10"/>
  <c r="B14" i="10"/>
  <c r="P13" i="10"/>
  <c r="F13" i="10"/>
  <c r="B13" i="10"/>
  <c r="P12" i="10"/>
  <c r="F12" i="10"/>
  <c r="B12" i="10"/>
  <c r="P11" i="10"/>
  <c r="F11" i="10"/>
  <c r="B11" i="10"/>
  <c r="P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V39" i="11"/>
  <c r="U39" i="11"/>
  <c r="K39" i="11"/>
  <c r="B39" i="11"/>
  <c r="V38" i="11"/>
  <c r="U38" i="11"/>
  <c r="K38" i="11"/>
  <c r="B38" i="11"/>
  <c r="V37" i="11"/>
  <c r="U37" i="11"/>
  <c r="K37" i="11"/>
  <c r="B37" i="11"/>
  <c r="V36" i="11"/>
  <c r="U36" i="11"/>
  <c r="K36" i="11"/>
  <c r="B36" i="11"/>
  <c r="V34" i="11"/>
  <c r="U34" i="11"/>
  <c r="K34" i="11"/>
  <c r="B34" i="11"/>
  <c r="V33" i="11"/>
  <c r="U33" i="11"/>
  <c r="K33" i="11"/>
  <c r="B33" i="11"/>
  <c r="V32" i="11"/>
  <c r="U32" i="11"/>
  <c r="K32" i="11"/>
  <c r="B32" i="11"/>
  <c r="V31" i="11"/>
  <c r="U31" i="11"/>
  <c r="K31" i="11"/>
  <c r="B31" i="11"/>
  <c r="V30" i="11"/>
  <c r="U30" i="11"/>
  <c r="K30" i="11"/>
  <c r="B30" i="11"/>
  <c r="V28" i="11"/>
  <c r="U28" i="11"/>
  <c r="K28" i="11"/>
  <c r="B28" i="11"/>
  <c r="V27" i="11"/>
  <c r="U27" i="11"/>
  <c r="K27" i="11"/>
  <c r="B27" i="11"/>
  <c r="V26" i="11"/>
  <c r="U26" i="11"/>
  <c r="K26" i="11"/>
  <c r="B26" i="11"/>
  <c r="V25" i="11"/>
  <c r="U25" i="11"/>
  <c r="K25" i="11"/>
  <c r="B25" i="11"/>
  <c r="V24" i="11"/>
  <c r="U24" i="11"/>
  <c r="K24" i="11"/>
  <c r="B24" i="11"/>
  <c r="V22" i="11"/>
  <c r="U22" i="11"/>
  <c r="K22" i="11"/>
  <c r="B22" i="11"/>
  <c r="V21" i="11"/>
  <c r="U21" i="11"/>
  <c r="K21" i="11"/>
  <c r="B21" i="11"/>
  <c r="V20" i="11"/>
  <c r="U20" i="11"/>
  <c r="K20" i="11"/>
  <c r="B20" i="11"/>
  <c r="V19" i="11"/>
  <c r="U19" i="11"/>
  <c r="K19" i="11"/>
  <c r="B19" i="11"/>
  <c r="V18" i="11"/>
  <c r="U18" i="11"/>
  <c r="K18" i="11"/>
  <c r="B18" i="11"/>
  <c r="V16" i="11"/>
  <c r="U16" i="11"/>
  <c r="K16" i="11"/>
  <c r="B16" i="11"/>
  <c r="V15" i="11"/>
  <c r="U15" i="11"/>
  <c r="K15" i="11"/>
  <c r="B15" i="11"/>
  <c r="V14" i="11"/>
  <c r="U14" i="11"/>
  <c r="K14" i="11"/>
  <c r="B14" i="11"/>
  <c r="V13" i="11"/>
  <c r="U13" i="11"/>
  <c r="K13" i="11"/>
  <c r="B13" i="11"/>
  <c r="V12" i="11"/>
  <c r="U12" i="11"/>
  <c r="K12" i="11"/>
  <c r="B12" i="11"/>
  <c r="V10" i="11"/>
  <c r="U10" i="11"/>
  <c r="S10" i="11"/>
  <c r="R10" i="11"/>
  <c r="Q10" i="11"/>
  <c r="P10" i="11"/>
  <c r="O10" i="11"/>
  <c r="N10" i="11"/>
  <c r="M10" i="11"/>
  <c r="L10" i="11"/>
  <c r="K10" i="11"/>
  <c r="I10" i="11"/>
  <c r="H10" i="11"/>
  <c r="G10" i="11"/>
  <c r="F10" i="11"/>
  <c r="E10" i="11"/>
  <c r="D10" i="11"/>
  <c r="C10" i="11"/>
  <c r="B10" i="11"/>
  <c r="AA38" i="8"/>
  <c r="V38" i="8"/>
  <c r="S38" i="8"/>
  <c r="I38" i="8"/>
  <c r="C38" i="8"/>
  <c r="B38" i="8"/>
  <c r="AA37" i="8"/>
  <c r="V37" i="8"/>
  <c r="S37" i="8"/>
  <c r="I37" i="8"/>
  <c r="C37" i="8"/>
  <c r="B37" i="8"/>
  <c r="AA36" i="8"/>
  <c r="V36" i="8"/>
  <c r="S36" i="8"/>
  <c r="I36" i="8"/>
  <c r="C36" i="8"/>
  <c r="B36" i="8"/>
  <c r="AA35" i="8"/>
  <c r="V35" i="8"/>
  <c r="S35" i="8"/>
  <c r="I35" i="8"/>
  <c r="C35" i="8"/>
  <c r="B35" i="8"/>
  <c r="AA33" i="8"/>
  <c r="V33" i="8"/>
  <c r="S33" i="8"/>
  <c r="I33" i="8"/>
  <c r="C33" i="8"/>
  <c r="B33" i="8"/>
  <c r="AA32" i="8"/>
  <c r="V32" i="8"/>
  <c r="S32" i="8"/>
  <c r="I32" i="8"/>
  <c r="C32" i="8"/>
  <c r="B32" i="8"/>
  <c r="AA31" i="8"/>
  <c r="V31" i="8"/>
  <c r="S31" i="8"/>
  <c r="I31" i="8"/>
  <c r="C31" i="8"/>
  <c r="B31" i="8"/>
  <c r="AA30" i="8"/>
  <c r="V30" i="8"/>
  <c r="S30" i="8"/>
  <c r="I30" i="8"/>
  <c r="C30" i="8"/>
  <c r="B30" i="8"/>
  <c r="AA29" i="8"/>
  <c r="V29" i="8"/>
  <c r="S29" i="8"/>
  <c r="I29" i="8"/>
  <c r="C29" i="8"/>
  <c r="B29" i="8"/>
  <c r="AA27" i="8"/>
  <c r="V27" i="8"/>
  <c r="S27" i="8"/>
  <c r="I27" i="8"/>
  <c r="C27" i="8"/>
  <c r="B27" i="8"/>
  <c r="AA26" i="8"/>
  <c r="V26" i="8"/>
  <c r="S26" i="8"/>
  <c r="I26" i="8"/>
  <c r="C26" i="8"/>
  <c r="B26" i="8"/>
  <c r="AA25" i="8"/>
  <c r="V25" i="8"/>
  <c r="S25" i="8"/>
  <c r="I25" i="8"/>
  <c r="C25" i="8"/>
  <c r="B25" i="8"/>
  <c r="AA24" i="8"/>
  <c r="V24" i="8"/>
  <c r="S24" i="8"/>
  <c r="I24" i="8"/>
  <c r="C24" i="8"/>
  <c r="B24" i="8"/>
  <c r="AA23" i="8"/>
  <c r="V23" i="8"/>
  <c r="S23" i="8"/>
  <c r="I23" i="8"/>
  <c r="C23" i="8"/>
  <c r="B23" i="8"/>
  <c r="AA21" i="8"/>
  <c r="V21" i="8"/>
  <c r="S21" i="8"/>
  <c r="I21" i="8"/>
  <c r="C21" i="8"/>
  <c r="B21" i="8"/>
  <c r="AA20" i="8"/>
  <c r="V20" i="8"/>
  <c r="S20" i="8"/>
  <c r="I20" i="8"/>
  <c r="C20" i="8"/>
  <c r="B20" i="8"/>
  <c r="AA19" i="8"/>
  <c r="V19" i="8"/>
  <c r="S19" i="8"/>
  <c r="I19" i="8"/>
  <c r="C19" i="8"/>
  <c r="B19" i="8"/>
  <c r="AA18" i="8"/>
  <c r="V18" i="8"/>
  <c r="S18" i="8"/>
  <c r="I18" i="8"/>
  <c r="C18" i="8"/>
  <c r="B18" i="8"/>
  <c r="AA17" i="8"/>
  <c r="V17" i="8"/>
  <c r="S17" i="8"/>
  <c r="I17" i="8"/>
  <c r="C17" i="8"/>
  <c r="B17" i="8"/>
  <c r="AA15" i="8"/>
  <c r="V15" i="8"/>
  <c r="S15" i="8"/>
  <c r="I15" i="8"/>
  <c r="C15" i="8"/>
  <c r="B15" i="8"/>
  <c r="AA14" i="8"/>
  <c r="V14" i="8"/>
  <c r="S14" i="8"/>
  <c r="I14" i="8"/>
  <c r="C14" i="8"/>
  <c r="B14" i="8"/>
  <c r="AA13" i="8"/>
  <c r="V13" i="8"/>
  <c r="S13" i="8"/>
  <c r="I13" i="8"/>
  <c r="C13" i="8"/>
  <c r="B13" i="8"/>
  <c r="AA12" i="8"/>
  <c r="V12" i="8"/>
  <c r="S12" i="8"/>
  <c r="I12" i="8"/>
  <c r="C12" i="8"/>
  <c r="B12" i="8"/>
  <c r="AA11" i="8"/>
  <c r="V11" i="8"/>
  <c r="S11" i="8"/>
  <c r="I11" i="8"/>
  <c r="C11" i="8"/>
  <c r="B11" i="8"/>
  <c r="V9" i="8"/>
  <c r="S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J37" i="25"/>
  <c r="D37" i="25"/>
  <c r="C37" i="25"/>
  <c r="B37" i="25"/>
  <c r="Q36" i="25"/>
  <c r="O36" i="25"/>
  <c r="N36" i="25"/>
  <c r="M36" i="25"/>
  <c r="L36" i="25"/>
  <c r="K36" i="25"/>
  <c r="J36" i="25"/>
  <c r="I36" i="25"/>
  <c r="H36" i="25"/>
  <c r="D36" i="25"/>
  <c r="C36" i="25"/>
  <c r="B36" i="25"/>
  <c r="Q35" i="25"/>
  <c r="O35" i="25"/>
  <c r="N35" i="25"/>
  <c r="M35" i="25"/>
  <c r="L35" i="25"/>
  <c r="K35" i="25"/>
  <c r="J35" i="25"/>
  <c r="I35" i="25"/>
  <c r="H35" i="25"/>
  <c r="D35" i="25"/>
  <c r="C35" i="25"/>
  <c r="B35" i="25"/>
  <c r="Q34" i="25"/>
  <c r="O34" i="25"/>
  <c r="N34" i="25"/>
  <c r="M34" i="25"/>
  <c r="L34" i="25"/>
  <c r="K34" i="25"/>
  <c r="J34" i="25"/>
  <c r="I34" i="25"/>
  <c r="H34" i="25"/>
  <c r="D34" i="25"/>
  <c r="C34" i="25"/>
  <c r="B34" i="25"/>
  <c r="J32" i="25"/>
  <c r="D32" i="25"/>
  <c r="C32" i="25"/>
  <c r="B32" i="25"/>
  <c r="J31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J20" i="25"/>
  <c r="D20" i="25"/>
  <c r="C20" i="25"/>
  <c r="B20" i="25"/>
  <c r="J19" i="25"/>
  <c r="D19" i="25"/>
  <c r="C19" i="25"/>
  <c r="B19" i="25"/>
  <c r="D18" i="25"/>
  <c r="C18" i="25"/>
  <c r="B18" i="25"/>
  <c r="D17" i="25"/>
  <c r="C17" i="25"/>
  <c r="B17" i="25"/>
  <c r="D16" i="25"/>
  <c r="C16" i="25"/>
  <c r="B16" i="25"/>
  <c r="J14" i="25"/>
  <c r="D14" i="25"/>
  <c r="C14" i="25"/>
  <c r="B14" i="25"/>
  <c r="D13" i="25"/>
  <c r="C13" i="25"/>
  <c r="B13" i="25"/>
  <c r="D12" i="25"/>
  <c r="C12" i="25"/>
  <c r="B12" i="25"/>
  <c r="C11" i="25"/>
  <c r="B11" i="25"/>
  <c r="J10" i="25"/>
  <c r="D10" i="25"/>
  <c r="C10" i="25"/>
  <c r="B10" i="25"/>
  <c r="Q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S2" i="25"/>
  <c r="AD39" i="6"/>
  <c r="AB39" i="6"/>
  <c r="AA39" i="6"/>
  <c r="Z39" i="6"/>
  <c r="O39" i="6"/>
  <c r="I39" i="6"/>
  <c r="C39" i="6"/>
  <c r="B39" i="6"/>
  <c r="AD38" i="6"/>
  <c r="AB38" i="6"/>
  <c r="AA38" i="6"/>
  <c r="Z38" i="6"/>
  <c r="O38" i="6"/>
  <c r="I38" i="6"/>
  <c r="C38" i="6"/>
  <c r="B38" i="6"/>
  <c r="AD37" i="6"/>
  <c r="AB37" i="6"/>
  <c r="AA37" i="6"/>
  <c r="Z37" i="6"/>
  <c r="O37" i="6"/>
  <c r="I37" i="6"/>
  <c r="C37" i="6"/>
  <c r="B37" i="6"/>
  <c r="AD36" i="6"/>
  <c r="AB36" i="6"/>
  <c r="AA36" i="6"/>
  <c r="Z36" i="6"/>
  <c r="O36" i="6"/>
  <c r="I36" i="6"/>
  <c r="C36" i="6"/>
  <c r="B36" i="6"/>
  <c r="AD34" i="6"/>
  <c r="AB34" i="6"/>
  <c r="AA34" i="6"/>
  <c r="Z34" i="6"/>
  <c r="O34" i="6"/>
  <c r="I34" i="6"/>
  <c r="C34" i="6"/>
  <c r="B34" i="6"/>
  <c r="AD33" i="6"/>
  <c r="AB33" i="6"/>
  <c r="AA33" i="6"/>
  <c r="Z33" i="6"/>
  <c r="O33" i="6"/>
  <c r="I33" i="6"/>
  <c r="C33" i="6"/>
  <c r="B33" i="6"/>
  <c r="AD32" i="6"/>
  <c r="AB32" i="6"/>
  <c r="AA32" i="6"/>
  <c r="Z32" i="6"/>
  <c r="O32" i="6"/>
  <c r="I32" i="6"/>
  <c r="C32" i="6"/>
  <c r="B32" i="6"/>
  <c r="AD31" i="6"/>
  <c r="AB31" i="6"/>
  <c r="AA31" i="6"/>
  <c r="Z31" i="6"/>
  <c r="O31" i="6"/>
  <c r="I31" i="6"/>
  <c r="C31" i="6"/>
  <c r="B31" i="6"/>
  <c r="AD30" i="6"/>
  <c r="AB30" i="6"/>
  <c r="AA30" i="6"/>
  <c r="Z30" i="6"/>
  <c r="O30" i="6"/>
  <c r="I30" i="6"/>
  <c r="C30" i="6"/>
  <c r="B30" i="6"/>
  <c r="AD28" i="6"/>
  <c r="AB28" i="6"/>
  <c r="AA28" i="6"/>
  <c r="Z28" i="6"/>
  <c r="O28" i="6"/>
  <c r="I28" i="6"/>
  <c r="C28" i="6"/>
  <c r="B28" i="6"/>
  <c r="AD27" i="6"/>
  <c r="AB27" i="6"/>
  <c r="AA27" i="6"/>
  <c r="Z27" i="6"/>
  <c r="O27" i="6"/>
  <c r="I27" i="6"/>
  <c r="C27" i="6"/>
  <c r="B27" i="6"/>
  <c r="AD26" i="6"/>
  <c r="AB26" i="6"/>
  <c r="AA26" i="6"/>
  <c r="Z26" i="6"/>
  <c r="O26" i="6"/>
  <c r="I26" i="6"/>
  <c r="C26" i="6"/>
  <c r="B26" i="6"/>
  <c r="AD25" i="6"/>
  <c r="AB25" i="6"/>
  <c r="AA25" i="6"/>
  <c r="Z25" i="6"/>
  <c r="O25" i="6"/>
  <c r="I25" i="6"/>
  <c r="C25" i="6"/>
  <c r="B25" i="6"/>
  <c r="AD24" i="6"/>
  <c r="AB24" i="6"/>
  <c r="AA24" i="6"/>
  <c r="Z24" i="6"/>
  <c r="O24" i="6"/>
  <c r="I24" i="6"/>
  <c r="C24" i="6"/>
  <c r="B24" i="6"/>
  <c r="AD22" i="6"/>
  <c r="AB22" i="6"/>
  <c r="AA22" i="6"/>
  <c r="Z22" i="6"/>
  <c r="O22" i="6"/>
  <c r="I22" i="6"/>
  <c r="C22" i="6"/>
  <c r="B22" i="6"/>
  <c r="AD21" i="6"/>
  <c r="AB21" i="6"/>
  <c r="AA21" i="6"/>
  <c r="Z21" i="6"/>
  <c r="O21" i="6"/>
  <c r="I21" i="6"/>
  <c r="C21" i="6"/>
  <c r="B21" i="6"/>
  <c r="AD20" i="6"/>
  <c r="AB20" i="6"/>
  <c r="AA20" i="6"/>
  <c r="Z20" i="6"/>
  <c r="O20" i="6"/>
  <c r="I20" i="6"/>
  <c r="C20" i="6"/>
  <c r="B20" i="6"/>
  <c r="AD19" i="6"/>
  <c r="AB19" i="6"/>
  <c r="AA19" i="6"/>
  <c r="Z19" i="6"/>
  <c r="O19" i="6"/>
  <c r="I19" i="6"/>
  <c r="C19" i="6"/>
  <c r="B19" i="6"/>
  <c r="AD18" i="6"/>
  <c r="AB18" i="6"/>
  <c r="AA18" i="6"/>
  <c r="Z18" i="6"/>
  <c r="O18" i="6"/>
  <c r="I18" i="6"/>
  <c r="C18" i="6"/>
  <c r="B18" i="6"/>
  <c r="AD16" i="6"/>
  <c r="AB16" i="6"/>
  <c r="AA16" i="6"/>
  <c r="Z16" i="6"/>
  <c r="O16" i="6"/>
  <c r="I16" i="6"/>
  <c r="C16" i="6"/>
  <c r="B16" i="6"/>
  <c r="AD15" i="6"/>
  <c r="AB15" i="6"/>
  <c r="AA15" i="6"/>
  <c r="Z15" i="6"/>
  <c r="O15" i="6"/>
  <c r="I15" i="6"/>
  <c r="C15" i="6"/>
  <c r="B15" i="6"/>
  <c r="AD14" i="6"/>
  <c r="AB14" i="6"/>
  <c r="AA14" i="6"/>
  <c r="Z14" i="6"/>
  <c r="O14" i="6"/>
  <c r="I14" i="6"/>
  <c r="C14" i="6"/>
  <c r="B14" i="6"/>
  <c r="AD13" i="6"/>
  <c r="AB13" i="6"/>
  <c r="AA13" i="6"/>
  <c r="Z13" i="6"/>
  <c r="O13" i="6"/>
  <c r="I13" i="6"/>
  <c r="C13" i="6"/>
  <c r="B13" i="6"/>
  <c r="AD12" i="6"/>
  <c r="AB12" i="6"/>
  <c r="AA12" i="6"/>
  <c r="Z12" i="6"/>
  <c r="O12" i="6"/>
  <c r="I12" i="6"/>
  <c r="C12" i="6"/>
  <c r="B12" i="6"/>
  <c r="AD10" i="6"/>
  <c r="AB10" i="6"/>
  <c r="AA10" i="6"/>
  <c r="Z10" i="6"/>
  <c r="W10" i="6"/>
  <c r="V10" i="6"/>
  <c r="U10" i="6"/>
  <c r="T10" i="6"/>
  <c r="S10" i="6"/>
  <c r="R10" i="6"/>
  <c r="Q10" i="6"/>
  <c r="P10" i="6"/>
  <c r="O10" i="6"/>
  <c r="L10" i="6"/>
  <c r="K10" i="6"/>
  <c r="J10" i="6"/>
  <c r="I10" i="6"/>
  <c r="G10" i="6"/>
  <c r="F10" i="6"/>
  <c r="E10" i="6"/>
  <c r="D10" i="6"/>
  <c r="C10" i="6"/>
  <c r="B10" i="6"/>
  <c r="N37" i="5"/>
  <c r="B37" i="5"/>
  <c r="N36" i="5"/>
  <c r="B36" i="5"/>
  <c r="N35" i="5"/>
  <c r="B35" i="5"/>
  <c r="N34" i="5"/>
  <c r="B34" i="5"/>
  <c r="N32" i="5"/>
  <c r="B32" i="5"/>
  <c r="N31" i="5"/>
  <c r="B31" i="5"/>
  <c r="N30" i="5"/>
  <c r="B30" i="5"/>
  <c r="N29" i="5"/>
  <c r="B29" i="5"/>
  <c r="N28" i="5"/>
  <c r="B28" i="5"/>
  <c r="N26" i="5"/>
  <c r="B26" i="5"/>
  <c r="N25" i="5"/>
  <c r="B25" i="5"/>
  <c r="N24" i="5"/>
  <c r="B24" i="5"/>
  <c r="N23" i="5"/>
  <c r="B23" i="5"/>
  <c r="N22" i="5"/>
  <c r="B22" i="5"/>
  <c r="N20" i="5"/>
  <c r="B20" i="5"/>
  <c r="N19" i="5"/>
  <c r="B19" i="5"/>
  <c r="N18" i="5"/>
  <c r="B18" i="5"/>
  <c r="N17" i="5"/>
  <c r="B17" i="5"/>
  <c r="N16" i="5"/>
  <c r="B16" i="5"/>
  <c r="N14" i="5"/>
  <c r="B14" i="5"/>
  <c r="N13" i="5"/>
  <c r="B13" i="5"/>
  <c r="N12" i="5"/>
  <c r="B12" i="5"/>
  <c r="N11" i="5"/>
  <c r="B11" i="5"/>
  <c r="N10" i="5"/>
  <c r="B10" i="5"/>
  <c r="N8" i="5"/>
  <c r="L8" i="5"/>
  <c r="K8" i="5"/>
  <c r="J8" i="5"/>
  <c r="H8" i="5"/>
  <c r="G8" i="5"/>
  <c r="F8" i="5"/>
  <c r="E8" i="5"/>
  <c r="D8" i="5"/>
  <c r="B8" i="5"/>
  <c r="N38" i="4"/>
  <c r="B38" i="4"/>
  <c r="N37" i="4"/>
  <c r="B37" i="4"/>
  <c r="N36" i="4"/>
  <c r="B36" i="4"/>
  <c r="N35" i="4"/>
  <c r="B35" i="4"/>
  <c r="N33" i="4"/>
  <c r="B33" i="4"/>
  <c r="N32" i="4"/>
  <c r="B32" i="4"/>
  <c r="N31" i="4"/>
  <c r="B31" i="4"/>
  <c r="N30" i="4"/>
  <c r="B30" i="4"/>
  <c r="N29" i="4"/>
  <c r="B29" i="4"/>
  <c r="N27" i="4"/>
  <c r="B27" i="4"/>
  <c r="N26" i="4"/>
  <c r="B26" i="4"/>
  <c r="N25" i="4"/>
  <c r="B25" i="4"/>
  <c r="N24" i="4"/>
  <c r="B24" i="4"/>
  <c r="N23" i="4"/>
  <c r="B23" i="4"/>
  <c r="N21" i="4"/>
  <c r="B21" i="4"/>
  <c r="N20" i="4"/>
  <c r="B20" i="4"/>
  <c r="N19" i="4"/>
  <c r="B19" i="4"/>
  <c r="N18" i="4"/>
  <c r="B18" i="4"/>
  <c r="N17" i="4"/>
  <c r="B17" i="4"/>
  <c r="N15" i="4"/>
  <c r="B15" i="4"/>
  <c r="N14" i="4"/>
  <c r="B14" i="4"/>
  <c r="N13" i="4"/>
  <c r="B13" i="4"/>
  <c r="N12" i="4"/>
  <c r="B12" i="4"/>
  <c r="N11" i="4"/>
  <c r="B11" i="4"/>
  <c r="N9" i="4"/>
  <c r="L9" i="4"/>
  <c r="K9" i="4"/>
  <c r="J9" i="4"/>
  <c r="I9" i="4"/>
  <c r="H9" i="4"/>
  <c r="G9" i="4"/>
  <c r="F9" i="4"/>
  <c r="E9" i="4"/>
  <c r="D9" i="4"/>
  <c r="B9" i="4"/>
  <c r="AG39" i="24"/>
  <c r="C39" i="24"/>
  <c r="B39" i="24"/>
  <c r="AG38" i="24"/>
  <c r="C38" i="24"/>
  <c r="B38" i="24"/>
  <c r="AG37" i="24"/>
  <c r="C37" i="24"/>
  <c r="B37" i="24"/>
  <c r="AG36" i="24"/>
  <c r="C36" i="24"/>
  <c r="B36" i="24"/>
  <c r="AG34" i="24"/>
  <c r="C34" i="24"/>
  <c r="B34" i="24"/>
  <c r="AG33" i="24"/>
  <c r="C33" i="24"/>
  <c r="B33" i="24"/>
  <c r="AG32" i="24"/>
  <c r="C32" i="24"/>
  <c r="B32" i="24"/>
  <c r="AG31" i="24"/>
  <c r="C31" i="24"/>
  <c r="B31" i="24"/>
  <c r="AG30" i="24"/>
  <c r="C30" i="24"/>
  <c r="B30" i="24"/>
  <c r="AG28" i="24"/>
  <c r="C28" i="24"/>
  <c r="B28" i="24"/>
  <c r="AG27" i="24"/>
  <c r="C27" i="24"/>
  <c r="B27" i="24"/>
  <c r="AG26" i="24"/>
  <c r="C26" i="24"/>
  <c r="B26" i="24"/>
  <c r="AG25" i="24"/>
  <c r="C25" i="24"/>
  <c r="B25" i="24"/>
  <c r="AG24" i="24"/>
  <c r="C24" i="24"/>
  <c r="B24" i="24"/>
  <c r="AG22" i="24"/>
  <c r="C22" i="24"/>
  <c r="B22" i="24"/>
  <c r="AG21" i="24"/>
  <c r="C21" i="24"/>
  <c r="B21" i="24"/>
  <c r="AG20" i="24"/>
  <c r="C20" i="24"/>
  <c r="B20" i="24"/>
  <c r="AG19" i="24"/>
  <c r="C19" i="24"/>
  <c r="B19" i="24"/>
  <c r="AG18" i="24"/>
  <c r="C18" i="24"/>
  <c r="B18" i="24"/>
  <c r="AG16" i="24"/>
  <c r="C16" i="24"/>
  <c r="B16" i="24"/>
  <c r="AG15" i="24"/>
  <c r="C15" i="24"/>
  <c r="B15" i="24"/>
  <c r="AG14" i="24"/>
  <c r="C14" i="24"/>
  <c r="B14" i="24"/>
  <c r="AG13" i="24"/>
  <c r="C13" i="24"/>
  <c r="B13" i="24"/>
  <c r="AG12" i="24"/>
  <c r="C12" i="24"/>
  <c r="B12" i="24"/>
  <c r="AG10" i="24"/>
  <c r="W10" i="24"/>
  <c r="V10" i="24"/>
  <c r="U10" i="24"/>
  <c r="T10" i="24"/>
  <c r="S10" i="24"/>
  <c r="R10" i="24"/>
  <c r="Q10" i="24"/>
  <c r="P10" i="24"/>
  <c r="O10" i="24"/>
  <c r="N10" i="24"/>
  <c r="K10" i="24"/>
  <c r="J10" i="24"/>
  <c r="I10" i="24"/>
  <c r="H10" i="24"/>
  <c r="G10" i="24"/>
  <c r="F10" i="24"/>
  <c r="E10" i="24"/>
  <c r="D10" i="24"/>
  <c r="C10" i="24"/>
  <c r="B10" i="24"/>
</calcChain>
</file>

<file path=xl/sharedStrings.xml><?xml version="1.0" encoding="utf-8"?>
<sst xmlns="http://schemas.openxmlformats.org/spreadsheetml/2006/main" count="1147" uniqueCount="301">
  <si>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</si>
  <si>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</si>
  <si>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</si>
  <si>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</si>
  <si>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</si>
  <si>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</si>
  <si>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</si>
  <si>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</si>
  <si>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</si>
  <si>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</si>
  <si>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</si>
  <si>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</si>
  <si>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</si>
  <si>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</si>
  <si>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</si>
  <si>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</si>
  <si>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</si>
  <si>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</si>
  <si>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</si>
  <si>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</si>
  <si>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</si>
  <si>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</si>
  <si>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</si>
  <si>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</si>
  <si>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</si>
  <si>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</si>
  <si>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</si>
  <si>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</si>
  <si>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</si>
  <si>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</si>
  <si>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</si>
  <si>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</si>
  <si>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</si>
  <si>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</si>
  <si>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</si>
  <si>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</si>
  <si>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</si>
  <si>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</si>
  <si>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</si>
  <si>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</si>
  <si>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</si>
  <si>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</si>
  <si>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</si>
  <si>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</si>
  <si>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</si>
  <si>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</si>
  <si>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</si>
  <si>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</si>
  <si>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</si>
  <si>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</si>
  <si>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</si>
  <si>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</si>
  <si>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</si>
  <si>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</si>
  <si>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</si>
  <si>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</si>
  <si>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</si>
  <si>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</si>
  <si>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</si>
  <si>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</si>
  <si>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</si>
  <si>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</si>
  <si>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</si>
  <si>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</si>
  <si>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</si>
  <si>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</si>
  <si>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</si>
  <si>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</si>
  <si>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</si>
  <si>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</si>
  <si>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</si>
  <si>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</si>
  <si>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</si>
  <si>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</si>
  <si>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</si>
  <si>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</si>
  <si>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</si>
  <si>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</si>
  <si>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</si>
  <si>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</si>
  <si>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</si>
  <si>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</si>
  <si>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</si>
  <si>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</si>
  <si>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</si>
  <si>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</si>
  <si>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</si>
  <si>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</si>
  <si>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</si>
  <si>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</si>
  <si>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</si>
  <si>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</si>
  <si>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</si>
  <si>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</si>
  <si>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</si>
  <si>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</si>
  <si>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</si>
  <si>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</si>
  <si>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</si>
  <si>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</si>
  <si>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</si>
  <si>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</si>
  <si>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</si>
  <si>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</si>
  <si>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</si>
  <si>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</si>
  <si>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</si>
  <si>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</si>
  <si>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</si>
  <si>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</si>
  <si>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</si>
  <si>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</si>
  <si>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</si>
  <si>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</si>
  <si>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</si>
  <si>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</si>
  <si>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</si>
  <si>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</si>
  <si>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</si>
  <si>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</si>
  <si>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</si>
  <si>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</si>
  <si>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</si>
  <si>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</si>
  <si>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</si>
  <si>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</si>
  <si>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</si>
  <si>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</si>
  <si>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</si>
  <si>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</si>
  <si>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</si>
  <si>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</si>
  <si>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</si>
  <si>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</si>
  <si>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</si>
  <si>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</si>
  <si>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</si>
  <si>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</si>
  <si>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</si>
  <si>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</si>
  <si>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</si>
  <si>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</si>
  <si>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</si>
  <si>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</si>
  <si>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</si>
  <si>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</si>
  <si>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</si>
  <si>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</si>
  <si>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</si>
  <si>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</si>
  <si>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</si>
  <si>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</si>
  <si>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</si>
  <si>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</si>
  <si>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</si>
  <si>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</si>
  <si>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</si>
  <si>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</si>
  <si>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</si>
  <si>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</si>
  <si>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</si>
  <si>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</si>
  <si>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</si>
  <si>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</si>
  <si>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</si>
  <si>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</si>
  <si>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</si>
  <si>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</si>
  <si>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</si>
  <si>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</si>
  <si>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</si>
  <si>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</si>
  <si>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</si>
  <si>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</si>
  <si>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</si>
  <si>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</si>
  <si>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</si>
  <si>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</si>
  <si>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</si>
  <si>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</si>
  <si>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</si>
  <si>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</si>
  <si>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</si>
  <si>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</si>
  <si>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</si>
  <si>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</si>
  <si>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</si>
  <si>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</si>
  <si>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</si>
  <si>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</si>
  <si>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</si>
  <si>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**</t>
  </si>
  <si>
    <t>Textbook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</si>
  <si>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</si>
  <si>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</si>
  <si>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</si>
  <si>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</si>
  <si>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</si>
  <si>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</si>
  <si>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</si>
  <si>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</si>
  <si>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</si>
  <si>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</si>
  <si>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</si>
  <si>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</si>
  <si>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</si>
  <si>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Teachers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</si>
  <si>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</si>
  <si>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</si>
  <si>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</si>
  <si>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</si>
  <si>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</si>
  <si>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</si>
  <si>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</si>
  <si>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</si>
  <si>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</si>
  <si>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</si>
  <si>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</si>
  <si>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</si>
  <si>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</si>
  <si>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</si>
  <si>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</si>
  <si>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</si>
  <si>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</si>
  <si>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</si>
  <si>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</si>
  <si>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</si>
  <si>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</si>
  <si>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</si>
  <si>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</si>
  <si>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</si>
  <si>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</si>
  <si>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</si>
  <si>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</si>
  <si>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</si>
  <si>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</si>
  <si>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</si>
  <si>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</si>
  <si>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</si>
  <si>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</si>
  <si>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</si>
  <si>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</si>
  <si>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</si>
  <si>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</si>
  <si>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</si>
  <si>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</si>
  <si>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</si>
  <si>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</si>
  <si>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</si>
  <si>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</si>
  <si>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</si>
  <si>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</si>
  <si>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>NOTE:  * Includes state share of teachers' retirement, interfund transfers and transfers between Maryland LEAs</t>
  </si>
  <si>
    <t>Transfers *</t>
  </si>
  <si>
    <t>Nonpublic  Schools &amp; Other Transfers for SFD Part 4</t>
  </si>
  <si>
    <t>For Part 4</t>
  </si>
  <si>
    <t>Instr. Cost less</t>
  </si>
  <si>
    <t xml:space="preserve"> Adult Ed &amp; Equip</t>
  </si>
  <si>
    <t xml:space="preserve"> For SFD Part 4</t>
  </si>
  <si>
    <t>*Interfund transfers, Indirect Cost Recovery net transfers, and transfers between Maryland local education agencies are not shown on this table.</t>
  </si>
  <si>
    <t>*Excludes Debt Principal repayment and Student Activity Fund Expenditures.</t>
  </si>
  <si>
    <t>*Excludes Facilities Acquisition and Construction Services, now reported in Capital Outlay and  Instructional Supervision and Direction Services,</t>
  </si>
  <si>
    <t>**Excludes Interfund Transfers and Indirect Cost Recovery Net Transfers</t>
  </si>
  <si>
    <t xml:space="preserve">*Includes Instructional Supervision and Direction and Office of the Principal.  Prior to FY 1998, these expenditures were reported in Administration and </t>
  </si>
  <si>
    <t>**Excludes transfers to Maryland LEAs</t>
  </si>
  <si>
    <t>Private Schools Program ***</t>
  </si>
  <si>
    <t>*** This column  is a memorandum presentation of the Federal funds transfer to private school not included in the Maryland Public Schools Expenditures.</t>
  </si>
  <si>
    <t>FY 2014</t>
  </si>
  <si>
    <t>Expenditures for All Purposes*:  Maryland Public Schools:  2014 - 2015</t>
  </si>
  <si>
    <t>Expenditures for Administration*:  Maryland Public Schools: 2014 - 2015</t>
  </si>
  <si>
    <t>Expenditures for Prekindergarten Through Adult  Instructional Purposes:  Maryland Public Schools:  2014 - 2015</t>
  </si>
  <si>
    <t>Expenditures for Prekindergarten Through Adult Instructional Purposes:  Maryland Public Schools: 2014 - 2015</t>
  </si>
  <si>
    <t>Expenditures for Adult Education and Related Fixed Charges*:  Maryland Public Schools:  2014 - 2015</t>
  </si>
  <si>
    <t>Expenditures for Special Education:  Maryland Public Schools:  2014 - 2015</t>
  </si>
  <si>
    <t>Expenditures for Student Transportation Services:  Maryland Public Schools:  2014 - 2015</t>
  </si>
  <si>
    <t>Expenditures for Operation and Maintenance of Plant:  Maryland Public Schools:  2014 - 2015</t>
  </si>
  <si>
    <t>State Appropriation FY 2015</t>
  </si>
  <si>
    <t>Expenditures for Current Capital Outlay*:  Maryland Public Schools:  2014 - 2015</t>
  </si>
  <si>
    <t>Expenditures for Food Service:  Maryland Public Schools:  2014 - 2015</t>
  </si>
  <si>
    <t>Fund*</t>
  </si>
  <si>
    <t>* Total does not include Depreciation</t>
  </si>
  <si>
    <t>FY 2015</t>
  </si>
  <si>
    <t>Current Expense Fund Expenditures by Object:  Maryland Public Schools:  2014 - 2015</t>
  </si>
  <si>
    <t>Expenditures for Debt Service:  Maryland Public Schools:  2014 - 2015</t>
  </si>
  <si>
    <t>FY15 Ret</t>
  </si>
  <si>
    <t>TRANSFERS</t>
  </si>
  <si>
    <t>Retirement*</t>
  </si>
  <si>
    <t>* Includes the reinvestment of State funds.</t>
  </si>
  <si>
    <t>Expenditures for Mid-Level Administration*:  Maryland Public Schools:  2014 - 2015</t>
  </si>
  <si>
    <t>Expenditures for Student Personnel and Health Services:  Maryland Public Schools:  2014 - 2015</t>
  </si>
  <si>
    <t>Expenditures for Fixed Charges:  Maryland Public Schools:  2014 - 2015</t>
  </si>
  <si>
    <t>Distribution of Locally-Paid fixed Charges by Category:  Maryland Public Schools:  2014 - 2015</t>
  </si>
  <si>
    <t>Expenditures for School Construction:  Maryland Public Schools: 2014 - 2015</t>
  </si>
  <si>
    <t>Aides/ Assistants</t>
  </si>
  <si>
    <t xml:space="preserve"> Contracted</t>
  </si>
  <si>
    <t>Library/Media</t>
  </si>
  <si>
    <t>Contract</t>
  </si>
  <si>
    <t>Table 5  (continued)</t>
  </si>
  <si>
    <t>Table 6  (continued)</t>
  </si>
  <si>
    <t>Table 8  (continued)</t>
  </si>
  <si>
    <t>Expenditures for Community Services:  Maryland Public Schools: 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</si>
</sst>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$&quot;#,##0.00"/>
    <numFmt numFmtId="169" formatCode="&quot;$&quot;#,##0"/>
    <numFmt numFmtId="170" formatCode="0.0%"/>
    <numFmt numFmtId="171" formatCode="_(* #,##0.00000_);_(* \(#,##0.00000\);_(* &quot;-&quot;??_);_(@_)"/>
    <numFmt numFmtId="172" formatCode="_(&quot;$&quot;* #,##0.00_);_(&quot;$&quot;* \(#,##0.00\);_(&quot;$&quot;* &quot;-&quot;_);_(@_)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4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horizontal="center"/>
    </xf>
    <xf numFmtId="169" fontId="0" fillId="0" borderId="0" xfId="2" applyNumberFormat="1" applyFont="1"/>
    <xf numFmtId="166" fontId="2" fillId="0" borderId="0" xfId="1" applyNumberFormat="1" applyFont="1" applyAlignment="1">
      <alignment horizontal="center"/>
    </xf>
    <xf numFmtId="166" fontId="2" fillId="0" borderId="0" xfId="1" applyNumberFormat="1" applyFont="1"/>
    <xf numFmtId="166" fontId="2" fillId="0" borderId="0" xfId="1" applyNumberFormat="1" applyFont="1" applyBorder="1"/>
    <xf numFmtId="166" fontId="2" fillId="0" borderId="1" xfId="1" applyNumberFormat="1" applyFont="1" applyBorder="1"/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left"/>
    </xf>
    <xf numFmtId="166" fontId="2" fillId="0" borderId="0" xfId="1" applyNumberFormat="1" applyFont="1" applyBorder="1" applyAlignment="1"/>
    <xf numFmtId="166" fontId="2" fillId="0" borderId="2" xfId="1" applyNumberFormat="1" applyFont="1" applyBorder="1" applyAlignment="1"/>
    <xf numFmtId="166" fontId="2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left"/>
    </xf>
    <xf numFmtId="169" fontId="2" fillId="0" borderId="0" xfId="2" applyNumberFormat="1" applyFont="1" applyBorder="1" applyAlignment="1">
      <alignment horizontal="left"/>
    </xf>
    <xf numFmtId="166" fontId="2" fillId="0" borderId="3" xfId="1" applyNumberFormat="1" applyFont="1" applyBorder="1"/>
    <xf numFmtId="166" fontId="2" fillId="0" borderId="1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165" fontId="2" fillId="0" borderId="0" xfId="2" applyNumberFormat="1" applyFont="1"/>
    <xf numFmtId="0" fontId="2" fillId="0" borderId="0" xfId="0" applyFont="1"/>
    <xf numFmtId="43" fontId="2" fillId="0" borderId="0" xfId="0" applyNumberFormat="1" applyFont="1" applyBorder="1"/>
    <xf numFmtId="166" fontId="2" fillId="0" borderId="0" xfId="1" applyNumberFormat="1" applyFont="1" applyProtection="1">
      <protection locked="0"/>
    </xf>
    <xf numFmtId="165" fontId="2" fillId="0" borderId="0" xfId="2" applyNumberFormat="1" applyFont="1" applyBorder="1"/>
    <xf numFmtId="165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166" fontId="2" fillId="0" borderId="0" xfId="1" applyNumberFormat="1" applyFont="1" applyFill="1"/>
    <xf numFmtId="0" fontId="2" fillId="0" borderId="0" xfId="0" applyFont="1" applyBorder="1"/>
    <xf numFmtId="0" fontId="3" fillId="0" borderId="0" xfId="0" applyFont="1" applyBorder="1"/>
    <xf numFmtId="0" fontId="2" fillId="0" borderId="3" xfId="0" applyFont="1" applyBorder="1"/>
    <xf numFmtId="166" fontId="2" fillId="0" borderId="3" xfId="1" applyNumberFormat="1" applyFont="1" applyFill="1" applyBorder="1"/>
    <xf numFmtId="0" fontId="2" fillId="0" borderId="1" xfId="0" applyFont="1" applyBorder="1"/>
    <xf numFmtId="169" fontId="2" fillId="0" borderId="0" xfId="0" applyNumberFormat="1" applyFont="1" applyBorder="1"/>
    <xf numFmtId="49" fontId="2" fillId="0" borderId="0" xfId="1" applyNumberFormat="1" applyFont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/>
    <xf numFmtId="169" fontId="2" fillId="0" borderId="0" xfId="2" applyNumberFormat="1" applyFont="1" applyBorder="1"/>
    <xf numFmtId="168" fontId="2" fillId="0" borderId="0" xfId="0" applyNumberFormat="1" applyFont="1" applyBorder="1"/>
    <xf numFmtId="41" fontId="2" fillId="0" borderId="0" xfId="0" applyNumberFormat="1" applyFont="1" applyFill="1" applyBorder="1"/>
    <xf numFmtId="0" fontId="2" fillId="0" borderId="0" xfId="0" applyFont="1" applyFill="1" applyBorder="1"/>
    <xf numFmtId="49" fontId="2" fillId="0" borderId="0" xfId="1" applyNumberFormat="1" applyFont="1" applyFill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5" fontId="2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/>
    <xf numFmtId="168" fontId="2" fillId="0" borderId="0" xfId="2" applyNumberFormat="1" applyFont="1" applyBorder="1"/>
    <xf numFmtId="49" fontId="2" fillId="0" borderId="0" xfId="2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0" xfId="2" applyNumberFormat="1" applyFont="1" applyFill="1" applyBorder="1"/>
    <xf numFmtId="166" fontId="2" fillId="0" borderId="0" xfId="0" applyNumberFormat="1" applyFont="1" applyBorder="1"/>
    <xf numFmtId="41" fontId="2" fillId="0" borderId="0" xfId="0" quotePrefix="1" applyNumberFormat="1" applyFont="1" applyBorder="1"/>
    <xf numFmtId="166" fontId="2" fillId="0" borderId="0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6" fontId="2" fillId="0" borderId="0" xfId="0" applyNumberFormat="1" applyFont="1"/>
    <xf numFmtId="168" fontId="2" fillId="0" borderId="0" xfId="2" applyNumberFormat="1" applyFont="1" applyBorder="1" applyAlignment="1">
      <alignment horizontal="right"/>
    </xf>
    <xf numFmtId="166" fontId="2" fillId="0" borderId="0" xfId="1" applyNumberFormat="1" applyFont="1" applyFill="1" applyProtection="1">
      <protection locked="0"/>
    </xf>
    <xf numFmtId="166" fontId="2" fillId="0" borderId="0" xfId="1" applyNumberFormat="1" applyFont="1" applyBorder="1" applyAlignment="1">
      <alignment horizontal="left" indent="2"/>
    </xf>
    <xf numFmtId="0" fontId="0" fillId="0" borderId="0" xfId="0" applyFill="1"/>
    <xf numFmtId="166" fontId="2" fillId="0" borderId="4" xfId="1" applyNumberFormat="1" applyFont="1" applyBorder="1"/>
    <xf numFmtId="166" fontId="2" fillId="0" borderId="0" xfId="1" applyNumberFormat="1" applyFont="1" applyAlignment="1">
      <alignment horizontal="left" indent="1"/>
    </xf>
    <xf numFmtId="166" fontId="2" fillId="0" borderId="2" xfId="1" applyNumberFormat="1" applyFont="1" applyBorder="1" applyAlignment="1">
      <alignment horizontal="left" indent="3"/>
    </xf>
    <xf numFmtId="166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left"/>
    </xf>
    <xf numFmtId="166" fontId="2" fillId="0" borderId="2" xfId="1" applyNumberFormat="1" applyFont="1" applyFill="1" applyBorder="1" applyAlignment="1">
      <alignment horizontal="center"/>
    </xf>
    <xf numFmtId="43" fontId="2" fillId="0" borderId="0" xfId="1" applyNumberFormat="1" applyFont="1" applyBorder="1"/>
    <xf numFmtId="165" fontId="2" fillId="0" borderId="0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left" indent="1"/>
    </xf>
    <xf numFmtId="165" fontId="2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Alignment="1">
      <alignment horizontal="right"/>
    </xf>
    <xf numFmtId="166" fontId="5" fillId="0" borderId="0" xfId="1" applyNumberFormat="1" applyFont="1" applyFill="1" applyBorder="1"/>
    <xf numFmtId="43" fontId="2" fillId="0" borderId="0" xfId="1" applyNumberFormat="1" applyFont="1" applyFill="1" applyBorder="1"/>
    <xf numFmtId="165" fontId="2" fillId="0" borderId="2" xfId="2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171" fontId="2" fillId="0" borderId="0" xfId="1" applyNumberFormat="1" applyFont="1"/>
    <xf numFmtId="165" fontId="2" fillId="0" borderId="1" xfId="0" applyNumberFormat="1" applyFont="1" applyBorder="1"/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Fill="1" applyBorder="1" applyAlignment="1"/>
    <xf numFmtId="0" fontId="2" fillId="0" borderId="0" xfId="0" applyFont="1" applyAlignment="1">
      <alignment horizontal="center"/>
    </xf>
    <xf numFmtId="14" fontId="2" fillId="0" borderId="0" xfId="0" applyNumberFormat="1" applyFont="1"/>
    <xf numFmtId="169" fontId="2" fillId="0" borderId="0" xfId="2" applyNumberFormat="1" applyFont="1"/>
    <xf numFmtId="169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Border="1"/>
    <xf numFmtId="170" fontId="2" fillId="0" borderId="0" xfId="0" applyNumberFormat="1" applyFont="1"/>
    <xf numFmtId="14" fontId="2" fillId="0" borderId="0" xfId="0" quotePrefix="1" applyNumberFormat="1" applyFont="1" applyAlignment="1">
      <alignment horizontal="center"/>
    </xf>
    <xf numFmtId="0" fontId="4" fillId="0" borderId="0" xfId="0" applyFont="1" applyFill="1"/>
    <xf numFmtId="166" fontId="2" fillId="0" borderId="0" xfId="1" applyNumberFormat="1" applyFont="1" applyFill="1" applyAlignment="1">
      <alignment horizontal="right" vertical="top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left"/>
    </xf>
    <xf numFmtId="166" fontId="2" fillId="0" borderId="0" xfId="1" quotePrefix="1" applyNumberFormat="1" applyFont="1" applyFill="1" applyBorder="1" applyAlignment="1">
      <alignment horizontal="right"/>
    </xf>
    <xf numFmtId="0" fontId="2" fillId="0" borderId="1" xfId="0" applyFont="1" applyFill="1" applyBorder="1"/>
    <xf numFmtId="166" fontId="2" fillId="0" borderId="0" xfId="1" applyNumberFormat="1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/>
    </xf>
    <xf numFmtId="166" fontId="2" fillId="0" borderId="2" xfId="1" applyNumberFormat="1" applyFont="1" applyFill="1" applyBorder="1" applyAlignment="1">
      <alignment horizontal="left" indent="2"/>
    </xf>
    <xf numFmtId="16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horizontal="center"/>
    </xf>
    <xf numFmtId="166" fontId="2" fillId="0" borderId="6" xfId="1" applyNumberFormat="1" applyFont="1" applyFill="1" applyBorder="1"/>
    <xf numFmtId="43" fontId="2" fillId="0" borderId="0" xfId="1" applyFont="1" applyFill="1"/>
    <xf numFmtId="166" fontId="2" fillId="0" borderId="1" xfId="1" applyNumberFormat="1" applyFont="1" applyFill="1" applyBorder="1" applyAlignment="1"/>
    <xf numFmtId="166" fontId="2" fillId="0" borderId="0" xfId="0" applyNumberFormat="1" applyFont="1" applyFill="1" applyBorder="1"/>
    <xf numFmtId="0" fontId="2" fillId="0" borderId="2" xfId="0" applyFont="1" applyFill="1" applyBorder="1" applyAlignment="1">
      <alignment horizontal="left" indent="2"/>
    </xf>
    <xf numFmtId="44" fontId="2" fillId="0" borderId="0" xfId="3" applyNumberFormat="1" applyFont="1" applyFill="1" applyBorder="1"/>
    <xf numFmtId="44" fontId="2" fillId="0" borderId="0" xfId="0" applyNumberFormat="1" applyFont="1" applyFill="1" applyBorder="1"/>
    <xf numFmtId="10" fontId="2" fillId="0" borderId="0" xfId="0" applyNumberFormat="1" applyFont="1"/>
    <xf numFmtId="166" fontId="6" fillId="0" borderId="0" xfId="1" applyNumberFormat="1" applyFont="1" applyFill="1" applyBorder="1"/>
    <xf numFmtId="166" fontId="6" fillId="0" borderId="3" xfId="1" applyNumberFormat="1" applyFont="1" applyFill="1" applyBorder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44" fontId="2" fillId="0" borderId="0" xfId="2" applyFont="1"/>
    <xf numFmtId="166" fontId="1" fillId="0" borderId="0" xfId="1" applyNumberFormat="1" applyFont="1"/>
    <xf numFmtId="0" fontId="0" fillId="0" borderId="0" xfId="0" applyBorder="1" applyAlignment="1">
      <alignment horizontal="center" wrapText="1"/>
    </xf>
    <xf numFmtId="166" fontId="6" fillId="0" borderId="0" xfId="1" applyNumberFormat="1" applyFont="1"/>
    <xf numFmtId="166" fontId="2" fillId="0" borderId="0" xfId="1" applyNumberFormat="1" applyFont="1" applyBorder="1" applyAlignment="1">
      <alignment horizontal="center" wrapText="1"/>
    </xf>
    <xf numFmtId="0" fontId="0" fillId="0" borderId="5" xfId="0" applyBorder="1"/>
    <xf numFmtId="43" fontId="2" fillId="0" borderId="0" xfId="1" applyFont="1"/>
    <xf numFmtId="166" fontId="2" fillId="0" borderId="0" xfId="1" quotePrefix="1" applyNumberFormat="1" applyFont="1" applyFill="1"/>
    <xf numFmtId="44" fontId="2" fillId="0" borderId="0" xfId="2" applyFont="1" applyBorder="1"/>
    <xf numFmtId="44" fontId="2" fillId="0" borderId="0" xfId="2" applyFont="1" applyBorder="1" applyAlignment="1">
      <alignment horizontal="center"/>
    </xf>
    <xf numFmtId="44" fontId="2" fillId="0" borderId="0" xfId="2" applyFont="1" applyFill="1" applyBorder="1"/>
    <xf numFmtId="44" fontId="8" fillId="0" borderId="0" xfId="2" applyFont="1" applyFill="1" applyBorder="1"/>
    <xf numFmtId="44" fontId="8" fillId="0" borderId="0" xfId="2" applyFont="1" applyBorder="1"/>
    <xf numFmtId="166" fontId="2" fillId="0" borderId="0" xfId="0" applyNumberFormat="1" applyFont="1" applyFill="1"/>
    <xf numFmtId="43" fontId="2" fillId="0" borderId="0" xfId="1" applyFont="1" applyBorder="1"/>
    <xf numFmtId="0" fontId="7" fillId="0" borderId="0" xfId="0" applyFont="1" applyFill="1"/>
    <xf numFmtId="166" fontId="6" fillId="0" borderId="0" xfId="1" applyNumberFormat="1" applyFont="1" applyFill="1" applyAlignment="1">
      <alignment horizontal="right" vertical="top"/>
    </xf>
    <xf numFmtId="166" fontId="6" fillId="0" borderId="3" xfId="1" applyNumberFormat="1" applyFont="1" applyBorder="1"/>
    <xf numFmtId="166" fontId="6" fillId="0" borderId="0" xfId="1" applyNumberFormat="1" applyFont="1" applyFill="1" applyBorder="1" applyAlignment="1">
      <alignment horizontal="left"/>
    </xf>
    <xf numFmtId="166" fontId="6" fillId="0" borderId="0" xfId="1" applyNumberFormat="1" applyFont="1" applyBorder="1"/>
    <xf numFmtId="42" fontId="6" fillId="0" borderId="0" xfId="2" applyNumberFormat="1" applyFont="1" applyFill="1" applyBorder="1"/>
    <xf numFmtId="0" fontId="6" fillId="0" borderId="0" xfId="0" applyFont="1" applyFill="1" applyBorder="1"/>
    <xf numFmtId="166" fontId="6" fillId="0" borderId="0" xfId="1" applyNumberFormat="1" applyFont="1" applyFill="1" applyBorder="1" applyAlignment="1"/>
    <xf numFmtId="44" fontId="6" fillId="0" borderId="0" xfId="1" applyNumberFormat="1" applyFont="1" applyFill="1" applyBorder="1" applyAlignment="1">
      <alignment horizontal="left"/>
    </xf>
    <xf numFmtId="169" fontId="6" fillId="0" borderId="0" xfId="1" applyNumberFormat="1" applyFont="1" applyFill="1"/>
    <xf numFmtId="165" fontId="6" fillId="0" borderId="0" xfId="1" applyNumberFormat="1" applyFont="1" applyFill="1"/>
    <xf numFmtId="1" fontId="6" fillId="0" borderId="0" xfId="0" applyNumberFormat="1" applyFont="1" applyFill="1" applyBorder="1"/>
    <xf numFmtId="169" fontId="6" fillId="0" borderId="0" xfId="0" applyNumberFormat="1" applyFont="1" applyFill="1" applyBorder="1"/>
    <xf numFmtId="41" fontId="6" fillId="0" borderId="0" xfId="0" applyNumberFormat="1" applyFont="1" applyBorder="1"/>
    <xf numFmtId="42" fontId="2" fillId="0" borderId="0" xfId="2" applyNumberFormat="1" applyFont="1" applyAlignment="1">
      <alignment horizontal="left"/>
    </xf>
    <xf numFmtId="42" fontId="2" fillId="0" borderId="0" xfId="2" applyNumberFormat="1" applyFont="1" applyFill="1" applyBorder="1"/>
    <xf numFmtId="166" fontId="2" fillId="0" borderId="0" xfId="1" applyNumberFormat="1" applyFont="1" applyFill="1" applyAlignment="1" applyProtection="1">
      <alignment horizontal="left" indent="1"/>
      <protection locked="0"/>
    </xf>
    <xf numFmtId="166" fontId="2" fillId="0" borderId="0" xfId="1" quotePrefix="1" applyNumberFormat="1" applyFont="1" applyFill="1" applyProtection="1">
      <protection locked="0"/>
    </xf>
    <xf numFmtId="166" fontId="2" fillId="0" borderId="3" xfId="1" applyNumberFormat="1" applyFont="1" applyFill="1" applyBorder="1" applyProtection="1">
      <protection locked="0"/>
    </xf>
    <xf numFmtId="166" fontId="2" fillId="0" borderId="3" xfId="1" applyNumberFormat="1" applyFont="1" applyFill="1" applyBorder="1" applyAlignment="1">
      <alignment horizontal="left"/>
    </xf>
    <xf numFmtId="42" fontId="2" fillId="0" borderId="0" xfId="2" applyNumberFormat="1" applyFont="1" applyFill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left" indent="1"/>
    </xf>
    <xf numFmtId="166" fontId="2" fillId="0" borderId="0" xfId="1" applyNumberFormat="1" applyFont="1" applyFill="1" applyAlignment="1">
      <alignment horizontal="right"/>
    </xf>
    <xf numFmtId="43" fontId="2" fillId="0" borderId="0" xfId="1" applyFont="1" applyFill="1" applyProtection="1">
      <protection locked="0"/>
    </xf>
    <xf numFmtId="166" fontId="2" fillId="0" borderId="0" xfId="1" applyNumberFormat="1" applyFont="1" applyFill="1" applyAlignment="1"/>
    <xf numFmtId="41" fontId="2" fillId="0" borderId="0" xfId="1" applyNumberFormat="1" applyFont="1" applyFill="1" applyBorder="1" applyAlignment="1"/>
    <xf numFmtId="166" fontId="2" fillId="0" borderId="3" xfId="1" applyNumberFormat="1" applyFont="1" applyFill="1" applyBorder="1" applyAlignment="1"/>
    <xf numFmtId="42" fontId="2" fillId="0" borderId="0" xfId="0" applyNumberFormat="1" applyFont="1" applyFill="1"/>
    <xf numFmtId="167" fontId="2" fillId="0" borderId="0" xfId="0" applyNumberFormat="1" applyFont="1" applyFill="1"/>
    <xf numFmtId="42" fontId="2" fillId="0" borderId="0" xfId="2" applyNumberFormat="1" applyFont="1"/>
    <xf numFmtId="166" fontId="2" fillId="0" borderId="3" xfId="1" applyNumberFormat="1" applyFont="1" applyBorder="1" applyAlignment="1">
      <alignment horizontal="left"/>
    </xf>
    <xf numFmtId="41" fontId="2" fillId="0" borderId="0" xfId="0" applyNumberFormat="1" applyFont="1" applyBorder="1"/>
    <xf numFmtId="166" fontId="2" fillId="0" borderId="0" xfId="1" quotePrefix="1" applyNumberFormat="1" applyFont="1" applyBorder="1"/>
    <xf numFmtId="166" fontId="2" fillId="0" borderId="3" xfId="1" quotePrefix="1" applyNumberFormat="1" applyFont="1" applyBorder="1"/>
    <xf numFmtId="42" fontId="2" fillId="0" borderId="0" xfId="2" applyNumberFormat="1" applyFont="1" applyFill="1" applyBorder="1" applyAlignment="1"/>
    <xf numFmtId="42" fontId="2" fillId="0" borderId="0" xfId="0" applyNumberFormat="1" applyFont="1" applyFill="1" applyAlignment="1">
      <alignment horizontal="left"/>
    </xf>
    <xf numFmtId="41" fontId="2" fillId="0" borderId="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/>
    <xf numFmtId="0" fontId="2" fillId="0" borderId="0" xfId="0" quotePrefix="1" applyFont="1" applyFill="1" applyBorder="1" applyAlignment="1"/>
    <xf numFmtId="166" fontId="2" fillId="0" borderId="0" xfId="1" quotePrefix="1" applyNumberFormat="1" applyFont="1" applyFill="1" applyBorder="1" applyAlignment="1"/>
    <xf numFmtId="41" fontId="2" fillId="0" borderId="0" xfId="0" applyNumberFormat="1" applyFont="1"/>
    <xf numFmtId="41" fontId="2" fillId="0" borderId="0" xfId="1" applyNumberFormat="1" applyFont="1" applyFill="1"/>
    <xf numFmtId="41" fontId="6" fillId="0" borderId="0" xfId="1" applyNumberFormat="1" applyFont="1" applyFill="1" applyBorder="1"/>
    <xf numFmtId="166" fontId="2" fillId="0" borderId="0" xfId="1" applyNumberFormat="1" applyFont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2" fillId="0" borderId="0" xfId="1" applyNumberFormat="1" applyFont="1" applyBorder="1" applyAlignment="1">
      <alignment wrapText="1"/>
    </xf>
    <xf numFmtId="166" fontId="2" fillId="0" borderId="0" xfId="1" applyNumberFormat="1" applyFont="1" applyAlignment="1">
      <alignment wrapText="1"/>
    </xf>
    <xf numFmtId="166" fontId="2" fillId="0" borderId="0" xfId="0" quotePrefix="1" applyNumberFormat="1" applyFont="1"/>
    <xf numFmtId="41" fontId="0" fillId="0" borderId="0" xfId="0" applyNumberFormat="1"/>
    <xf numFmtId="5" fontId="2" fillId="0" borderId="0" xfId="2" applyNumberFormat="1" applyFont="1" applyBorder="1"/>
    <xf numFmtId="43" fontId="2" fillId="0" borderId="0" xfId="1" applyFont="1" applyBorder="1" applyAlignment="1">
      <alignment horizontal="center"/>
    </xf>
    <xf numFmtId="43" fontId="2" fillId="0" borderId="0" xfId="1" applyFont="1" applyFill="1" applyBorder="1"/>
    <xf numFmtId="41" fontId="2" fillId="0" borderId="0" xfId="1" applyNumberFormat="1" applyFont="1" applyBorder="1"/>
    <xf numFmtId="41" fontId="2" fillId="0" borderId="0" xfId="1" quotePrefix="1" applyNumberFormat="1" applyFont="1" applyFill="1" applyBorder="1" applyAlignment="1"/>
    <xf numFmtId="41" fontId="2" fillId="0" borderId="0" xfId="1" quotePrefix="1" applyNumberFormat="1" applyFont="1" applyFill="1" applyBorder="1" applyAlignment="1">
      <alignment horizontal="center"/>
    </xf>
    <xf numFmtId="169" fontId="2" fillId="0" borderId="0" xfId="0" applyNumberFormat="1" applyFont="1"/>
    <xf numFmtId="170" fontId="2" fillId="0" borderId="0" xfId="4" applyNumberFormat="1" applyFont="1"/>
    <xf numFmtId="166" fontId="6" fillId="0" borderId="0" xfId="1" applyNumberFormat="1" applyFont="1" applyFill="1" applyBorder="1" applyAlignment="1">
      <alignment horizontal="center"/>
    </xf>
    <xf numFmtId="0" fontId="2" fillId="0" borderId="0" xfId="0" quotePrefix="1" applyFont="1"/>
    <xf numFmtId="41" fontId="2" fillId="0" borderId="3" xfId="0" applyNumberFormat="1" applyFont="1" applyFill="1" applyBorder="1"/>
    <xf numFmtId="14" fontId="2" fillId="0" borderId="0" xfId="0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1" fontId="2" fillId="0" borderId="0" xfId="0" applyNumberFormat="1" applyFont="1" applyFill="1"/>
    <xf numFmtId="41" fontId="2" fillId="0" borderId="0" xfId="1" applyNumberFormat="1" applyFont="1"/>
    <xf numFmtId="0" fontId="10" fillId="0" borderId="0" xfId="0" applyFont="1"/>
    <xf numFmtId="41" fontId="2" fillId="0" borderId="0" xfId="0" applyNumberFormat="1" applyFont="1" applyFill="1" applyBorder="1" applyAlignment="1"/>
    <xf numFmtId="4" fontId="2" fillId="0" borderId="0" xfId="0" applyNumberFormat="1" applyFont="1"/>
    <xf numFmtId="168" fontId="2" fillId="0" borderId="0" xfId="2" applyNumberFormat="1" applyFont="1" applyFill="1"/>
    <xf numFmtId="168" fontId="2" fillId="0" borderId="0" xfId="2" applyNumberFormat="1" applyFont="1"/>
    <xf numFmtId="3" fontId="2" fillId="0" borderId="0" xfId="1" applyNumberFormat="1" applyFont="1" applyFill="1"/>
    <xf numFmtId="3" fontId="2" fillId="0" borderId="0" xfId="0" applyNumberFormat="1" applyFont="1" applyFill="1"/>
    <xf numFmtId="3" fontId="2" fillId="0" borderId="8" xfId="2" applyNumberFormat="1" applyFont="1" applyFill="1" applyBorder="1"/>
    <xf numFmtId="169" fontId="2" fillId="0" borderId="0" xfId="2" applyNumberFormat="1" applyFont="1" applyFill="1"/>
    <xf numFmtId="169" fontId="2" fillId="0" borderId="0" xfId="2" applyNumberFormat="1" applyFont="1" applyBorder="1" applyAlignment="1">
      <alignment horizontal="right"/>
    </xf>
    <xf numFmtId="41" fontId="2" fillId="0" borderId="0" xfId="0" quotePrefix="1" applyNumberFormat="1" applyFont="1" applyFill="1" applyBorder="1"/>
    <xf numFmtId="166" fontId="2" fillId="0" borderId="0" xfId="1" applyNumberFormat="1" applyFont="1" applyAlignment="1"/>
    <xf numFmtId="49" fontId="2" fillId="0" borderId="0" xfId="0" applyNumberFormat="1" applyFont="1" applyAlignment="1">
      <alignment horizontal="center"/>
    </xf>
    <xf numFmtId="41" fontId="2" fillId="0" borderId="0" xfId="1" applyNumberFormat="1" applyFont="1" applyFill="1" applyBorder="1" applyProtection="1">
      <protection locked="0"/>
    </xf>
    <xf numFmtId="165" fontId="2" fillId="0" borderId="0" xfId="0" applyNumberFormat="1" applyFont="1"/>
    <xf numFmtId="10" fontId="2" fillId="0" borderId="0" xfId="4" applyNumberFormat="1" applyFont="1"/>
    <xf numFmtId="172" fontId="2" fillId="0" borderId="8" xfId="0" applyNumberFormat="1" applyFont="1" applyBorder="1"/>
    <xf numFmtId="170" fontId="2" fillId="0" borderId="8" xfId="4" applyNumberFormat="1" applyFont="1" applyBorder="1"/>
    <xf numFmtId="44" fontId="2" fillId="0" borderId="0" xfId="0" applyNumberFormat="1" applyFont="1"/>
    <xf numFmtId="166" fontId="2" fillId="0" borderId="3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43" fontId="11" fillId="0" borderId="0" xfId="1" applyNumberFormat="1" applyFont="1"/>
    <xf numFmtId="14" fontId="2" fillId="0" borderId="0" xfId="1" applyNumberFormat="1" applyFont="1" applyBorder="1"/>
    <xf numFmtId="14" fontId="11" fillId="0" borderId="0" xfId="1" applyNumberFormat="1" applyFont="1" applyBorder="1"/>
    <xf numFmtId="166" fontId="11" fillId="0" borderId="0" xfId="1" applyNumberFormat="1" applyFont="1" applyBorder="1"/>
    <xf numFmtId="166" fontId="11" fillId="0" borderId="0" xfId="1" applyNumberFormat="1" applyFont="1"/>
    <xf numFmtId="41" fontId="11" fillId="0" borderId="0" xfId="0" applyNumberFormat="1" applyFont="1"/>
    <xf numFmtId="0" fontId="11" fillId="0" borderId="0" xfId="0" applyFont="1"/>
    <xf numFmtId="0" fontId="11" fillId="0" borderId="0" xfId="0" applyFont="1" applyBorder="1"/>
    <xf numFmtId="41" fontId="2" fillId="0" borderId="0" xfId="2" applyNumberFormat="1" applyFont="1" applyBorder="1"/>
    <xf numFmtId="166" fontId="2" fillId="0" borderId="3" xfId="1" applyNumberFormat="1" applyFont="1" applyFill="1" applyBorder="1" applyAlignment="1">
      <alignment horizontal="left" indent="2"/>
    </xf>
    <xf numFmtId="37" fontId="2" fillId="0" borderId="0" xfId="2" applyNumberFormat="1" applyFont="1"/>
    <xf numFmtId="41" fontId="2" fillId="2" borderId="0" xfId="0" applyNumberFormat="1" applyFont="1" applyFill="1"/>
    <xf numFmtId="0" fontId="2" fillId="2" borderId="0" xfId="0" applyFont="1" applyFill="1"/>
    <xf numFmtId="169" fontId="2" fillId="0" borderId="0" xfId="2" applyNumberFormat="1" applyFont="1" applyAlignment="1">
      <alignment horizontal="right"/>
    </xf>
    <xf numFmtId="41" fontId="2" fillId="0" borderId="0" xfId="2" applyNumberFormat="1" applyFont="1" applyAlignment="1">
      <alignment horizontal="right"/>
    </xf>
    <xf numFmtId="9" fontId="2" fillId="0" borderId="0" xfId="4" applyFont="1"/>
    <xf numFmtId="39" fontId="2" fillId="0" borderId="0" xfId="2" applyNumberFormat="1" applyFont="1"/>
    <xf numFmtId="166" fontId="2" fillId="0" borderId="2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42" fontId="2" fillId="0" borderId="0" xfId="2" applyNumberFormat="1" applyFont="1" applyFill="1" applyBorder="1" applyAlignment="1">
      <alignment vertical="top"/>
    </xf>
    <xf numFmtId="42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vertical="top"/>
    </xf>
    <xf numFmtId="166" fontId="2" fillId="0" borderId="2" xfId="1" applyNumberFormat="1" applyFont="1" applyBorder="1" applyAlignment="1">
      <alignment horizontal="center" vertical="top"/>
    </xf>
    <xf numFmtId="166" fontId="2" fillId="0" borderId="0" xfId="1" applyNumberFormat="1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6" fontId="2" fillId="0" borderId="3" xfId="1" applyNumberFormat="1" applyFont="1" applyBorder="1" applyAlignment="1">
      <alignment horizontal="center"/>
    </xf>
    <xf numFmtId="166" fontId="2" fillId="0" borderId="5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2" fillId="0" borderId="5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 wrapText="1"/>
    </xf>
    <xf numFmtId="166" fontId="2" fillId="0" borderId="3" xfId="1" applyNumberFormat="1" applyFont="1" applyFill="1" applyBorder="1" applyAlignment="1">
      <alignment horizontal="center" wrapText="1"/>
    </xf>
    <xf numFmtId="166" fontId="2" fillId="0" borderId="6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0" xfId="1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166" fontId="2" fillId="0" borderId="4" xfId="1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166" fontId="2" fillId="0" borderId="5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6" fontId="2" fillId="0" borderId="7" xfId="1" applyNumberFormat="1" applyFont="1" applyFill="1" applyBorder="1" applyAlignment="1">
      <alignment horizontal="left" wrapText="1"/>
    </xf>
    <xf numFmtId="166" fontId="2" fillId="0" borderId="0" xfId="1" applyNumberFormat="1" applyFont="1" applyFill="1" applyBorder="1" applyAlignment="1">
      <alignment horizontal="left" wrapText="1"/>
    </xf>
    <xf numFmtId="166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AFR FY 2001_9-30-0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Expense Fund Expenditures</a:t>
            </a:r>
          </a:p>
        </c:rich>
      </c:tx>
      <c:layout>
        <c:manualLayout>
          <c:xMode val="edge"/>
          <c:yMode val="edge"/>
          <c:x val="0.23032629558541629"/>
          <c:y val="4.11985018726591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10172744721687"/>
          <c:y val="0.33333455251694388"/>
          <c:w val="0.38771593090211132"/>
          <c:h val="0.299626564060180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expbyobj!$A$45:$A$50</c:f>
              <c:strCache>
                <c:ptCount val="6"/>
                <c:pt idx="0">
                  <c:v>Salaries &amp; Wages</c:v>
                </c:pt>
                <c:pt idx="1">
                  <c:v>Contracted Services</c:v>
                </c:pt>
                <c:pt idx="2">
                  <c:v>Supplies &amp; Materials</c:v>
                </c:pt>
                <c:pt idx="3">
                  <c:v>Other Charges</c:v>
                </c:pt>
                <c:pt idx="4">
                  <c:v>Equipment</c:v>
                </c:pt>
                <c:pt idx="5">
                  <c:v>Transfers</c:v>
                </c:pt>
              </c:strCache>
            </c:strRef>
          </c:cat>
          <c:val>
            <c:numRef>
              <c:f>expbyobj!$B$45:$B$50</c:f>
              <c:numCache>
                <c:formatCode>_("$"* #,##0_);_("$"* \(#,##0\);_("$"* "-"_);_(@_)</c:formatCode>
                <c:ptCount val="6"/>
                <c:pt idx="0" formatCode="_(&quot;$&quot;* #,##0_);_(&quot;$&quot;* \(#,##0\);_(&quot;$&quot;* &quot;-&quot;??_);_(@_)">
                  <c:v>7229335902.4900007</c:v>
                </c:pt>
                <c:pt idx="1">
                  <c:v>851332370.6500001</c:v>
                </c:pt>
                <c:pt idx="2">
                  <c:v>352101143.85000002</c:v>
                </c:pt>
                <c:pt idx="3">
                  <c:v>2854762304.6299987</c:v>
                </c:pt>
                <c:pt idx="4">
                  <c:v>86029529.719999984</c:v>
                </c:pt>
                <c:pt idx="5">
                  <c:v>295789610.98000002</c:v>
                </c:pt>
              </c:numCache>
            </c:numRef>
          </c:val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36468330134357"/>
          <c:y val="0.80524619815781451"/>
          <c:w val="0.79270633397312862"/>
          <c:h val="0.16854011226124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52</xdr:row>
      <xdr:rowOff>152400</xdr:rowOff>
    </xdr:from>
    <xdr:to>
      <xdr:col>5</xdr:col>
      <xdr:colOff>876300</xdr:colOff>
      <xdr:row>68</xdr:row>
      <xdr:rowOff>142875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113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140625" style="4" customWidth="1"/>
    <col min="2" max="2" width="16.140625" style="4" customWidth="1"/>
    <col min="3" max="3" width="17.42578125" style="4" customWidth="1"/>
    <col min="4" max="4" width="13" style="4" customWidth="1"/>
    <col min="5" max="5" width="13.7109375" style="4" customWidth="1"/>
    <col min="6" max="6" width="14.85546875" style="4" customWidth="1"/>
    <col min="7" max="7" width="16.7109375" style="4" customWidth="1"/>
    <col min="8" max="8" width="12.28515625" style="4" customWidth="1"/>
    <col min="9" max="9" width="12.7109375" style="4" customWidth="1"/>
    <col min="10" max="11" width="13.28515625" style="4" customWidth="1"/>
    <col min="12" max="12" width="2.5703125" style="4" customWidth="1"/>
    <col min="13" max="13" width="14.85546875" style="4" customWidth="1"/>
    <col min="14" max="14" width="13" style="4" customWidth="1"/>
    <col min="15" max="15" width="14.5703125" style="4" customWidth="1"/>
    <col min="16" max="16" width="12.28515625" style="4" customWidth="1"/>
    <col min="17" max="17" width="12.5703125" style="4" customWidth="1"/>
    <col min="18" max="18" width="14" style="4" customWidth="1"/>
    <col min="19" max="19" width="15" style="4" customWidth="1"/>
    <col min="20" max="20" width="13.5703125" style="4" bestFit="1" customWidth="1"/>
    <col min="21" max="21" width="15.140625" style="4" bestFit="1" customWidth="1"/>
    <col min="22" max="22" width="13.5703125" style="4" bestFit="1" customWidth="1"/>
    <col min="23" max="23" width="16.42578125" style="4" customWidth="1"/>
    <col min="24" max="25" width="9.140625" style="4"/>
    <col min="26" max="26" width="14.85546875" style="4" bestFit="1" customWidth="1"/>
    <col min="27" max="28" width="9.140625" style="4"/>
    <col min="29" max="29" width="13.85546875" style="4" bestFit="1" customWidth="1"/>
    <col min="30" max="30" width="9.140625" style="4"/>
    <col min="31" max="31" width="15.7109375" style="4" customWidth="1"/>
    <col min="32" max="32" width="13.85546875" style="4" customWidth="1"/>
    <col min="33" max="33" width="17.28515625" style="4" customWidth="1"/>
    <col min="34" max="16384" width="9.140625" style="4"/>
  </cols>
  <sheetData>
    <row r="1" spans="1:33" x14ac:dyDescent="0.2">
      <c r="A1" s="264" t="s">
        <v>131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M1" s="264" t="s">
        <v>144</v>
      </c>
      <c r="N1" s="264"/>
      <c r="O1" s="264"/>
      <c r="P1" s="264"/>
      <c r="Q1" s="264"/>
      <c r="R1" s="264"/>
      <c r="S1" s="264"/>
      <c r="T1" s="264"/>
      <c r="U1" s="264"/>
      <c r="V1" s="264"/>
      <c r="W1" s="264"/>
      <c r="Z1" s="250"/>
    </row>
    <row r="2" spans="1:33" x14ac:dyDescent="0.2">
      <c r="B2" s="78"/>
    </row>
    <row r="3" spans="1:33" x14ac:dyDescent="0.2">
      <c r="A3" s="264" t="s">
        <v>268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5"/>
      <c r="M3" s="264" t="s">
        <v>268</v>
      </c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3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3" ht="13.5" thickTop="1" x14ac:dyDescent="0.2">
      <c r="A5" s="5"/>
      <c r="B5" s="5"/>
      <c r="C5" s="5"/>
      <c r="D5" s="5"/>
      <c r="E5" s="5"/>
      <c r="F5" s="5"/>
      <c r="G5" s="5"/>
      <c r="H5" s="5"/>
      <c r="I5" s="5"/>
      <c r="J5" s="235"/>
      <c r="K5" s="235"/>
      <c r="L5" s="235"/>
      <c r="M5" s="5"/>
      <c r="N5" s="235"/>
      <c r="O5" s="235"/>
      <c r="P5" s="235"/>
      <c r="Q5" s="235"/>
      <c r="R5" s="269" t="s">
        <v>196</v>
      </c>
      <c r="S5" s="269" t="s">
        <v>197</v>
      </c>
      <c r="T5" s="271" t="s">
        <v>126</v>
      </c>
      <c r="U5" s="272"/>
      <c r="V5" s="272"/>
      <c r="W5" s="265" t="s">
        <v>236</v>
      </c>
    </row>
    <row r="6" spans="1:33" s="233" customFormat="1" x14ac:dyDescent="0.2">
      <c r="A6" s="8"/>
      <c r="D6" s="268" t="s">
        <v>129</v>
      </c>
      <c r="E6" s="268"/>
      <c r="F6" s="268"/>
      <c r="G6" s="268"/>
      <c r="H6" s="268"/>
      <c r="I6" s="268"/>
      <c r="J6" s="268"/>
      <c r="K6" s="268"/>
      <c r="L6" s="235"/>
      <c r="M6" s="8"/>
      <c r="N6" s="268" t="s">
        <v>128</v>
      </c>
      <c r="O6" s="268"/>
      <c r="P6" s="268"/>
      <c r="Q6" s="268"/>
      <c r="R6" s="270"/>
      <c r="S6" s="270"/>
      <c r="T6" s="273"/>
      <c r="U6" s="273"/>
      <c r="V6" s="273"/>
      <c r="W6" s="266"/>
      <c r="Z6" s="4"/>
    </row>
    <row r="7" spans="1:33" s="233" customFormat="1" x14ac:dyDescent="0.2">
      <c r="A7" s="9" t="s">
        <v>37</v>
      </c>
      <c r="B7" s="235" t="s">
        <v>122</v>
      </c>
      <c r="C7" s="235" t="s">
        <v>123</v>
      </c>
      <c r="G7" s="235"/>
      <c r="H7" s="235" t="s">
        <v>64</v>
      </c>
      <c r="I7" s="235"/>
      <c r="J7" s="235" t="s">
        <v>64</v>
      </c>
      <c r="K7" s="235"/>
      <c r="L7" s="235"/>
      <c r="M7" s="8" t="s">
        <v>37</v>
      </c>
      <c r="N7" s="235"/>
      <c r="O7" s="235"/>
      <c r="P7" s="235"/>
      <c r="Q7" s="235" t="s">
        <v>127</v>
      </c>
      <c r="R7" s="270"/>
      <c r="S7" s="270"/>
      <c r="T7" s="273"/>
      <c r="U7" s="273"/>
      <c r="V7" s="273"/>
      <c r="W7" s="266"/>
      <c r="AE7" s="235" t="s">
        <v>123</v>
      </c>
      <c r="AF7" s="233" t="s">
        <v>82</v>
      </c>
    </row>
    <row r="8" spans="1:33" s="233" customFormat="1" x14ac:dyDescent="0.2">
      <c r="A8" s="9" t="s">
        <v>38</v>
      </c>
      <c r="B8" s="235" t="s">
        <v>198</v>
      </c>
      <c r="C8" s="235" t="s">
        <v>124</v>
      </c>
      <c r="D8" s="235"/>
      <c r="E8" s="235" t="s">
        <v>125</v>
      </c>
      <c r="F8" s="235"/>
      <c r="G8" s="235" t="s">
        <v>63</v>
      </c>
      <c r="H8" s="235" t="s">
        <v>65</v>
      </c>
      <c r="I8" s="235" t="s">
        <v>66</v>
      </c>
      <c r="J8" s="235" t="s">
        <v>110</v>
      </c>
      <c r="K8" s="235" t="s">
        <v>76</v>
      </c>
      <c r="L8" s="235"/>
      <c r="M8" s="8" t="s">
        <v>38</v>
      </c>
      <c r="N8" s="235" t="s">
        <v>78</v>
      </c>
      <c r="O8" s="235" t="s">
        <v>84</v>
      </c>
      <c r="P8" s="235" t="s">
        <v>86</v>
      </c>
      <c r="Q8" s="235" t="s">
        <v>116</v>
      </c>
      <c r="R8" s="270"/>
      <c r="S8" s="270"/>
      <c r="T8" s="274"/>
      <c r="U8" s="274"/>
      <c r="V8" s="274"/>
      <c r="W8" s="266"/>
      <c r="AE8" s="235" t="s">
        <v>124</v>
      </c>
      <c r="AF8" s="233" t="s">
        <v>83</v>
      </c>
      <c r="AG8" s="233" t="s">
        <v>255</v>
      </c>
    </row>
    <row r="9" spans="1:33" s="233" customFormat="1" ht="13.5" thickBot="1" x14ac:dyDescent="0.25">
      <c r="A9" s="10" t="s">
        <v>39</v>
      </c>
      <c r="B9" s="234" t="s">
        <v>191</v>
      </c>
      <c r="C9" s="234" t="s">
        <v>108</v>
      </c>
      <c r="D9" s="234" t="s">
        <v>12</v>
      </c>
      <c r="E9" s="234" t="s">
        <v>12</v>
      </c>
      <c r="F9" s="56" t="s">
        <v>109</v>
      </c>
      <c r="G9" s="234" t="s">
        <v>38</v>
      </c>
      <c r="H9" s="234" t="s">
        <v>4</v>
      </c>
      <c r="I9" s="234" t="s">
        <v>4</v>
      </c>
      <c r="J9" s="234" t="s">
        <v>111</v>
      </c>
      <c r="K9" s="234" t="s">
        <v>77</v>
      </c>
      <c r="L9" s="235"/>
      <c r="M9" s="12" t="s">
        <v>39</v>
      </c>
      <c r="N9" s="234" t="s">
        <v>77</v>
      </c>
      <c r="O9" s="234" t="s">
        <v>8</v>
      </c>
      <c r="P9" s="234" t="s">
        <v>4</v>
      </c>
      <c r="Q9" s="234" t="s">
        <v>115</v>
      </c>
      <c r="R9" s="267"/>
      <c r="S9" s="267"/>
      <c r="T9" s="234" t="s">
        <v>104</v>
      </c>
      <c r="U9" s="234" t="s">
        <v>99</v>
      </c>
      <c r="V9" s="234" t="s">
        <v>7</v>
      </c>
      <c r="W9" s="267"/>
      <c r="AE9" s="234" t="s">
        <v>108</v>
      </c>
      <c r="AF9" s="234" t="s">
        <v>81</v>
      </c>
      <c r="AG9" s="234" t="s">
        <v>137</v>
      </c>
    </row>
    <row r="10" spans="1:33" s="249" customFormat="1" x14ac:dyDescent="0.2">
      <c r="A10" s="8" t="s">
        <v>13</v>
      </c>
      <c r="B10" s="70">
        <f>SUM(B12:B39)</f>
        <v>13578031314.84</v>
      </c>
      <c r="C10" s="70">
        <f>SUM(C12:C39)</f>
        <v>11660692801.67</v>
      </c>
      <c r="D10" s="70">
        <f>SUM(D12:D39)</f>
        <v>341453405.38999999</v>
      </c>
      <c r="E10" s="70">
        <f t="shared" ref="E10:K10" si="0">SUM(E12:E39)</f>
        <v>761438507.63000023</v>
      </c>
      <c r="F10" s="70">
        <f t="shared" si="0"/>
        <v>4691751978.4900017</v>
      </c>
      <c r="G10" s="70">
        <f t="shared" si="0"/>
        <v>1555566359.0600004</v>
      </c>
      <c r="H10" s="70">
        <f t="shared" si="0"/>
        <v>92417730.090000004</v>
      </c>
      <c r="I10" s="70">
        <f t="shared" si="0"/>
        <v>82845362.189999983</v>
      </c>
      <c r="J10" s="70">
        <f t="shared" si="0"/>
        <v>594384755.70000005</v>
      </c>
      <c r="K10" s="70">
        <f t="shared" si="0"/>
        <v>747872162.05999994</v>
      </c>
      <c r="L10" s="70"/>
      <c r="M10" s="16" t="s">
        <v>13</v>
      </c>
      <c r="N10" s="70">
        <f t="shared" ref="N10:W10" si="1">SUM(N12:N39)</f>
        <v>245834471.67000002</v>
      </c>
      <c r="O10" s="70">
        <f t="shared" si="1"/>
        <v>2491329998.1600003</v>
      </c>
      <c r="P10" s="70">
        <f t="shared" si="1"/>
        <v>18504857.529999997</v>
      </c>
      <c r="Q10" s="70">
        <f t="shared" si="1"/>
        <v>37293213.700000003</v>
      </c>
      <c r="R10" s="70">
        <f t="shared" si="1"/>
        <v>366008149.63000005</v>
      </c>
      <c r="S10" s="70">
        <f t="shared" si="1"/>
        <v>962122457.23000002</v>
      </c>
      <c r="T10" s="70">
        <f t="shared" si="1"/>
        <v>175295021.31</v>
      </c>
      <c r="U10" s="70">
        <f t="shared" si="1"/>
        <v>347010294.22000003</v>
      </c>
      <c r="V10" s="70">
        <f t="shared" si="1"/>
        <v>413912885</v>
      </c>
      <c r="W10" s="70">
        <f t="shared" si="1"/>
        <v>147562690.51000002</v>
      </c>
      <c r="AE10" s="70">
        <v>11660692801.67</v>
      </c>
      <c r="AF10" s="70">
        <v>738575040.73165143</v>
      </c>
      <c r="AG10" s="70">
        <f>SUM(AG12:AG39)</f>
        <v>10922117760.938349</v>
      </c>
    </row>
    <row r="11" spans="1:33" x14ac:dyDescent="0.2">
      <c r="A11" s="8"/>
      <c r="B11" s="8"/>
      <c r="C11" s="8"/>
      <c r="D11" s="5"/>
      <c r="E11" s="5"/>
      <c r="F11" s="5"/>
      <c r="G11" s="5"/>
      <c r="H11" s="5"/>
      <c r="I11" s="5"/>
      <c r="J11" s="5"/>
      <c r="K11" s="5"/>
      <c r="L11" s="5"/>
      <c r="M11" s="8"/>
      <c r="W11" s="119"/>
    </row>
    <row r="12" spans="1:33" x14ac:dyDescent="0.2">
      <c r="A12" s="8" t="s">
        <v>14</v>
      </c>
      <c r="B12" s="8">
        <f>+C12+R12+S12+T12+V12</f>
        <v>127400634.24000001</v>
      </c>
      <c r="C12" s="8">
        <f>SUM(D12:Q12)</f>
        <v>116288760.05000001</v>
      </c>
      <c r="D12" s="5">
        <v>2029998.3299999996</v>
      </c>
      <c r="E12" s="5">
        <v>6801443.8100000005</v>
      </c>
      <c r="F12" s="38">
        <v>48707067.870000012</v>
      </c>
      <c r="G12" s="5">
        <v>18116412.340000004</v>
      </c>
      <c r="H12" s="5">
        <v>624005.63</v>
      </c>
      <c r="I12" s="5">
        <v>976054.63</v>
      </c>
      <c r="J12" s="5">
        <v>6169808.8899999997</v>
      </c>
      <c r="K12" s="5">
        <v>7691791.3400000008</v>
      </c>
      <c r="L12" s="135"/>
      <c r="M12" s="8" t="s">
        <v>14</v>
      </c>
      <c r="N12" s="4">
        <v>1636335.49</v>
      </c>
      <c r="O12" s="4">
        <v>23095650.32</v>
      </c>
      <c r="P12" s="4">
        <v>268655.00999999995</v>
      </c>
      <c r="Q12" s="29">
        <v>171536.39</v>
      </c>
      <c r="R12" s="5">
        <v>5178892.4700000007</v>
      </c>
      <c r="S12" s="4">
        <v>5662481.1299999999</v>
      </c>
      <c r="T12" s="4">
        <v>270500.59000000003</v>
      </c>
      <c r="U12" s="4">
        <v>884790.74</v>
      </c>
      <c r="V12" s="4">
        <v>0</v>
      </c>
      <c r="W12" s="155">
        <v>2798969.95</v>
      </c>
      <c r="AE12" s="4">
        <v>116288760.05000001</v>
      </c>
      <c r="AF12" s="4">
        <v>7744932.5898722932</v>
      </c>
      <c r="AG12" s="4">
        <f>AE12-AF12</f>
        <v>108543827.46012771</v>
      </c>
    </row>
    <row r="13" spans="1:33" x14ac:dyDescent="0.2">
      <c r="A13" s="8" t="s">
        <v>15</v>
      </c>
      <c r="B13" s="8">
        <f t="shared" ref="B13:B39" si="2">+C13+R13+S13+T13+V13</f>
        <v>1186776724.3599999</v>
      </c>
      <c r="C13" s="8">
        <f>SUM(D13:Q13)</f>
        <v>990253010.56999993</v>
      </c>
      <c r="D13" s="5">
        <v>29695437.589999992</v>
      </c>
      <c r="E13" s="5">
        <v>62706599.910000011</v>
      </c>
      <c r="F13" s="5">
        <v>429582680.01999986</v>
      </c>
      <c r="G13" s="5">
        <v>126443654.39000006</v>
      </c>
      <c r="H13" s="5">
        <v>7006957.2600000007</v>
      </c>
      <c r="I13" s="5"/>
      <c r="J13" s="5">
        <v>51638978.549999997</v>
      </c>
      <c r="K13" s="5">
        <v>65292875.019999996</v>
      </c>
      <c r="L13" s="135"/>
      <c r="M13" s="8" t="s">
        <v>15</v>
      </c>
      <c r="N13" s="4">
        <v>16933849.960000001</v>
      </c>
      <c r="O13" s="4">
        <v>197324564.71000004</v>
      </c>
      <c r="P13" s="4">
        <v>401932.99000000005</v>
      </c>
      <c r="Q13" s="4">
        <v>3225480.1700000004</v>
      </c>
      <c r="R13" s="5">
        <v>28174328.789999999</v>
      </c>
      <c r="S13" s="4">
        <v>143474259</v>
      </c>
      <c r="T13" s="4">
        <v>24875126</v>
      </c>
      <c r="U13" s="4">
        <v>42755737</v>
      </c>
      <c r="V13" s="4">
        <v>0</v>
      </c>
      <c r="W13" s="123">
        <v>14502463</v>
      </c>
      <c r="AE13" s="4">
        <v>990253010.56999993</v>
      </c>
      <c r="AF13" s="4">
        <v>62085588.666431285</v>
      </c>
      <c r="AG13" s="4">
        <f t="shared" ref="AG13:AG39" si="3">AE13-AF13</f>
        <v>928167421.90356863</v>
      </c>
    </row>
    <row r="14" spans="1:33" x14ac:dyDescent="0.2">
      <c r="A14" s="5" t="s">
        <v>16</v>
      </c>
      <c r="B14" s="8">
        <f t="shared" si="2"/>
        <v>1350783644.7199998</v>
      </c>
      <c r="C14" s="8">
        <f>SUM(D14:Q14)</f>
        <v>1255423420.8199999</v>
      </c>
      <c r="D14" s="5">
        <v>71511252.820000038</v>
      </c>
      <c r="E14" s="5">
        <v>87309454.909999996</v>
      </c>
      <c r="F14" s="5">
        <v>457444014.38999981</v>
      </c>
      <c r="G14" s="5">
        <v>204885613.23000005</v>
      </c>
      <c r="H14" s="5">
        <v>16756735.950000001</v>
      </c>
      <c r="I14" s="5">
        <v>12399388.530000001</v>
      </c>
      <c r="J14" s="5">
        <v>51528485.879999988</v>
      </c>
      <c r="K14" s="5">
        <v>72045905.219999984</v>
      </c>
      <c r="L14" s="135"/>
      <c r="M14" s="5" t="s">
        <v>16</v>
      </c>
      <c r="N14" s="4">
        <v>23145984.610000003</v>
      </c>
      <c r="O14" s="4">
        <v>245710318.53999999</v>
      </c>
      <c r="P14" s="4">
        <v>-4400.78</v>
      </c>
      <c r="Q14" s="4">
        <v>12690667.52</v>
      </c>
      <c r="R14" s="5">
        <v>44663115.560000002</v>
      </c>
      <c r="S14" s="4">
        <v>45473199.340000004</v>
      </c>
      <c r="T14" s="4">
        <v>5223909</v>
      </c>
      <c r="U14" s="4">
        <v>7409000</v>
      </c>
      <c r="V14" s="4">
        <v>0</v>
      </c>
      <c r="W14" s="29">
        <v>4819118.13</v>
      </c>
      <c r="AE14" s="4">
        <v>1255423420.8199999</v>
      </c>
      <c r="AF14" s="4">
        <v>70190603.579385251</v>
      </c>
      <c r="AG14" s="4">
        <f t="shared" si="3"/>
        <v>1185232817.2406147</v>
      </c>
    </row>
    <row r="15" spans="1:33" x14ac:dyDescent="0.2">
      <c r="A15" s="5" t="s">
        <v>17</v>
      </c>
      <c r="B15" s="8">
        <f t="shared" si="2"/>
        <v>1582903523.7100003</v>
      </c>
      <c r="C15" s="8">
        <f>SUM(D15:Q15)</f>
        <v>1401261795.7100003</v>
      </c>
      <c r="D15" s="5">
        <v>54531713.360000007</v>
      </c>
      <c r="E15" s="5">
        <v>91843454.879999995</v>
      </c>
      <c r="F15" s="5">
        <v>530732075.79000008</v>
      </c>
      <c r="G15" s="5">
        <v>186786009.34000003</v>
      </c>
      <c r="H15" s="5">
        <v>10209663.699999999</v>
      </c>
      <c r="I15" s="5">
        <v>15081870.77</v>
      </c>
      <c r="J15" s="5">
        <v>65156684.049999997</v>
      </c>
      <c r="K15" s="5">
        <v>92957732.50999999</v>
      </c>
      <c r="L15" s="135"/>
      <c r="M15" s="5" t="s">
        <v>17</v>
      </c>
      <c r="N15" s="4">
        <v>33284148</v>
      </c>
      <c r="O15" s="4">
        <v>317058845.80000013</v>
      </c>
      <c r="P15" s="4">
        <v>249062.50999999998</v>
      </c>
      <c r="Q15" s="4">
        <v>3370535</v>
      </c>
      <c r="R15" s="5">
        <v>45330342</v>
      </c>
      <c r="S15" s="4">
        <v>122167060</v>
      </c>
      <c r="T15" s="4">
        <v>14144326</v>
      </c>
      <c r="U15" s="4">
        <v>24770000</v>
      </c>
      <c r="V15" s="4">
        <v>0</v>
      </c>
      <c r="W15" s="29">
        <v>15635234</v>
      </c>
      <c r="AE15" s="4">
        <v>1401261795.7100003</v>
      </c>
      <c r="AF15" s="4">
        <v>86392393.079233229</v>
      </c>
      <c r="AG15" s="4">
        <f t="shared" si="3"/>
        <v>1314869402.6307671</v>
      </c>
    </row>
    <row r="16" spans="1:33" x14ac:dyDescent="0.2">
      <c r="A16" s="5" t="s">
        <v>18</v>
      </c>
      <c r="B16" s="8">
        <f t="shared" si="2"/>
        <v>216913375.78000009</v>
      </c>
      <c r="C16" s="8">
        <f>SUM(D16:Q16)</f>
        <v>208089129.4600001</v>
      </c>
      <c r="D16" s="5">
        <v>5376530.5300000003</v>
      </c>
      <c r="E16" s="5">
        <v>11355437.539999999</v>
      </c>
      <c r="F16" s="5">
        <v>85466558.52000007</v>
      </c>
      <c r="G16" s="5">
        <v>24997806.32</v>
      </c>
      <c r="H16" s="5">
        <v>1402909.2899999998</v>
      </c>
      <c r="I16" s="5">
        <v>1489404.66</v>
      </c>
      <c r="J16" s="5">
        <v>13955279.959999999</v>
      </c>
      <c r="K16" s="5">
        <v>14999973.009999998</v>
      </c>
      <c r="L16" s="119"/>
      <c r="M16" s="5" t="s">
        <v>18</v>
      </c>
      <c r="N16" s="4">
        <v>3177491.5799999996</v>
      </c>
      <c r="O16" s="4">
        <v>43893133.950000003</v>
      </c>
      <c r="P16" s="4">
        <v>1205200.58</v>
      </c>
      <c r="Q16" s="4">
        <v>769403.5199999999</v>
      </c>
      <c r="R16" s="5">
        <v>5277029.62</v>
      </c>
      <c r="S16" s="4">
        <v>1815585.7000000002</v>
      </c>
      <c r="T16" s="4">
        <v>1731631</v>
      </c>
      <c r="U16" s="4">
        <v>5096351</v>
      </c>
      <c r="V16" s="4">
        <v>0</v>
      </c>
      <c r="W16" s="29">
        <v>7755816</v>
      </c>
      <c r="AE16" s="4">
        <v>208089129.4600001</v>
      </c>
      <c r="AF16" s="4">
        <v>14366278.161661156</v>
      </c>
      <c r="AG16" s="4">
        <f t="shared" si="3"/>
        <v>193722851.29833895</v>
      </c>
    </row>
    <row r="17" spans="1:33" x14ac:dyDescent="0.2">
      <c r="A17" s="5"/>
      <c r="B17" s="8"/>
      <c r="C17" s="8"/>
      <c r="D17" s="5"/>
      <c r="E17" s="5"/>
      <c r="F17" s="5"/>
      <c r="G17" s="5"/>
      <c r="H17" s="5"/>
      <c r="I17" s="5"/>
      <c r="J17" s="5"/>
      <c r="K17" s="5"/>
      <c r="L17" s="119"/>
      <c r="M17" s="5"/>
      <c r="R17" s="5"/>
      <c r="W17" s="29"/>
    </row>
    <row r="18" spans="1:33" x14ac:dyDescent="0.2">
      <c r="A18" s="5" t="s">
        <v>19</v>
      </c>
      <c r="B18" s="8">
        <f t="shared" si="2"/>
        <v>71236391.019999996</v>
      </c>
      <c r="C18" s="8">
        <f>SUM(D18:Q18)</f>
        <v>66166613.069999993</v>
      </c>
      <c r="D18" s="5">
        <v>1690417.5100000002</v>
      </c>
      <c r="E18" s="5">
        <v>4745024.5199999996</v>
      </c>
      <c r="F18" s="5">
        <v>28635086.319999993</v>
      </c>
      <c r="G18" s="5">
        <v>6759741.3400000017</v>
      </c>
      <c r="H18" s="5">
        <v>604162.22</v>
      </c>
      <c r="I18" s="5">
        <v>678934.17999999993</v>
      </c>
      <c r="J18" s="5">
        <v>3849953.51</v>
      </c>
      <c r="K18" s="5">
        <v>4178287.8400000003</v>
      </c>
      <c r="L18" s="119"/>
      <c r="M18" s="5" t="s">
        <v>19</v>
      </c>
      <c r="N18" s="4">
        <v>852449.8</v>
      </c>
      <c r="O18" s="4">
        <v>13619613.110000001</v>
      </c>
      <c r="P18" s="4">
        <v>416079.26000000007</v>
      </c>
      <c r="Q18" s="4">
        <v>136863.46000000002</v>
      </c>
      <c r="R18" s="5">
        <v>3052834.84</v>
      </c>
      <c r="S18" s="4">
        <v>1461948.79</v>
      </c>
      <c r="T18" s="4">
        <v>554994.31999999995</v>
      </c>
      <c r="U18" s="4">
        <v>1502019.1</v>
      </c>
      <c r="V18" s="4">
        <v>0</v>
      </c>
      <c r="W18" s="29">
        <v>933988</v>
      </c>
      <c r="AE18" s="4">
        <v>66166613.069999993</v>
      </c>
      <c r="AF18" s="4">
        <v>4320005.6300150296</v>
      </c>
      <c r="AG18" s="4">
        <f t="shared" si="3"/>
        <v>61846607.439984962</v>
      </c>
    </row>
    <row r="19" spans="1:33" x14ac:dyDescent="0.2">
      <c r="A19" s="5" t="s">
        <v>20</v>
      </c>
      <c r="B19" s="8">
        <f t="shared" si="2"/>
        <v>341876197.90999997</v>
      </c>
      <c r="C19" s="8">
        <f>SUM(D19:Q19)</f>
        <v>327497171.47999996</v>
      </c>
      <c r="D19" s="5">
        <v>5027053.34</v>
      </c>
      <c r="E19" s="5">
        <v>22634321.350000005</v>
      </c>
      <c r="F19" s="5">
        <v>131441893.12</v>
      </c>
      <c r="G19" s="5">
        <v>37435004.479999989</v>
      </c>
      <c r="H19" s="5">
        <v>1573420.7600000002</v>
      </c>
      <c r="I19" s="5">
        <v>3426591.71</v>
      </c>
      <c r="J19" s="5">
        <v>20542083.369999997</v>
      </c>
      <c r="K19" s="5">
        <v>23494795.879999999</v>
      </c>
      <c r="L19" s="119"/>
      <c r="M19" s="5" t="s">
        <v>20</v>
      </c>
      <c r="N19" s="4">
        <v>7724765.7300000004</v>
      </c>
      <c r="O19" s="4">
        <v>73253390.310000002</v>
      </c>
      <c r="P19" s="4">
        <v>269329.42000000004</v>
      </c>
      <c r="Q19" s="4">
        <v>674522.01</v>
      </c>
      <c r="R19" s="5">
        <v>5994820.8600000003</v>
      </c>
      <c r="S19" s="4">
        <v>4174760.96</v>
      </c>
      <c r="T19" s="4">
        <v>4209444.6100000003</v>
      </c>
      <c r="U19" s="4">
        <v>9071187.7699999996</v>
      </c>
      <c r="V19" s="4">
        <v>0</v>
      </c>
      <c r="W19" s="29">
        <v>5072582.88</v>
      </c>
      <c r="AE19" s="4">
        <v>327497171.47999996</v>
      </c>
      <c r="AF19" s="4">
        <v>21324403.281408615</v>
      </c>
      <c r="AG19" s="4">
        <f t="shared" si="3"/>
        <v>306172768.19859135</v>
      </c>
    </row>
    <row r="20" spans="1:33" x14ac:dyDescent="0.2">
      <c r="A20" s="5" t="s">
        <v>21</v>
      </c>
      <c r="B20" s="8">
        <f t="shared" si="2"/>
        <v>219933672.40000004</v>
      </c>
      <c r="C20" s="8">
        <f>SUM(D20:Q20)</f>
        <v>185597770.18000004</v>
      </c>
      <c r="D20" s="5">
        <v>4074201.45</v>
      </c>
      <c r="E20" s="5">
        <v>13375657.1</v>
      </c>
      <c r="F20" s="5">
        <v>77395244.740000024</v>
      </c>
      <c r="G20" s="5">
        <v>25226215.910000004</v>
      </c>
      <c r="H20" s="5">
        <v>1071993.8400000001</v>
      </c>
      <c r="I20" s="5">
        <v>1520897.73</v>
      </c>
      <c r="J20" s="5">
        <v>9456522.2499999981</v>
      </c>
      <c r="K20" s="5">
        <v>11900684.379999999</v>
      </c>
      <c r="L20" s="119"/>
      <c r="M20" s="5" t="s">
        <v>21</v>
      </c>
      <c r="N20" s="4">
        <v>4092318.8499999996</v>
      </c>
      <c r="O20" s="4">
        <v>36882451.689999998</v>
      </c>
      <c r="P20" s="4">
        <v>304994.74</v>
      </c>
      <c r="Q20" s="4">
        <v>296587.5</v>
      </c>
      <c r="R20" s="5">
        <v>6405288.6099999975</v>
      </c>
      <c r="S20" s="4">
        <v>25284165.610000003</v>
      </c>
      <c r="T20" s="4">
        <v>2646448</v>
      </c>
      <c r="U20" s="4">
        <v>5113175</v>
      </c>
      <c r="V20" s="4">
        <v>0</v>
      </c>
      <c r="W20" s="123">
        <v>2172174</v>
      </c>
      <c r="AE20" s="4">
        <v>185597770.18000004</v>
      </c>
      <c r="AF20" s="4">
        <v>13047423.822915636</v>
      </c>
      <c r="AG20" s="4">
        <f t="shared" si="3"/>
        <v>172550346.35708439</v>
      </c>
    </row>
    <row r="21" spans="1:33" x14ac:dyDescent="0.2">
      <c r="A21" s="5" t="s">
        <v>22</v>
      </c>
      <c r="B21" s="8">
        <f t="shared" si="2"/>
        <v>364350325.03000003</v>
      </c>
      <c r="C21" s="8">
        <f>SUM(D21:Q21)</f>
        <v>341969146.00999999</v>
      </c>
      <c r="D21" s="5">
        <v>9116083.3499999996</v>
      </c>
      <c r="E21" s="5">
        <v>21564007.43</v>
      </c>
      <c r="F21" s="5">
        <v>139876940.61000001</v>
      </c>
      <c r="G21" s="5">
        <v>33858499.410000011</v>
      </c>
      <c r="H21" s="5">
        <v>3635145.39</v>
      </c>
      <c r="I21" s="5">
        <v>3033645.89</v>
      </c>
      <c r="J21" s="5">
        <v>24239863.410000004</v>
      </c>
      <c r="K21" s="5">
        <v>25465266.939999998</v>
      </c>
      <c r="L21" s="119"/>
      <c r="M21" s="5" t="s">
        <v>22</v>
      </c>
      <c r="N21" s="4">
        <v>8421595.9600000009</v>
      </c>
      <c r="O21" s="4">
        <v>65960815.870000005</v>
      </c>
      <c r="P21" s="4">
        <v>1603001.3499999999</v>
      </c>
      <c r="Q21" s="4">
        <v>5194280.4000000004</v>
      </c>
      <c r="R21" s="5">
        <v>12082083.85</v>
      </c>
      <c r="S21" s="4">
        <v>7580996.169999999</v>
      </c>
      <c r="T21" s="4">
        <v>2718099</v>
      </c>
      <c r="U21" s="4">
        <v>9410568</v>
      </c>
      <c r="V21" s="4">
        <v>0</v>
      </c>
      <c r="W21" s="29">
        <v>6247522</v>
      </c>
      <c r="AE21" s="4">
        <v>341969146.00999999</v>
      </c>
      <c r="AF21" s="4">
        <v>21862186.506747395</v>
      </c>
      <c r="AG21" s="4">
        <f t="shared" si="3"/>
        <v>320106959.50325263</v>
      </c>
    </row>
    <row r="22" spans="1:33" x14ac:dyDescent="0.2">
      <c r="A22" s="5" t="s">
        <v>23</v>
      </c>
      <c r="B22" s="8">
        <f t="shared" si="2"/>
        <v>66104695.370000005</v>
      </c>
      <c r="C22" s="8">
        <f>SUM(D22:Q22)</f>
        <v>61219493.370000005</v>
      </c>
      <c r="D22" s="5">
        <v>1450864.0300000003</v>
      </c>
      <c r="E22" s="5">
        <v>5277682.3899999987</v>
      </c>
      <c r="F22" s="5">
        <v>26599155.690000009</v>
      </c>
      <c r="G22" s="5">
        <v>5692277.0899999999</v>
      </c>
      <c r="H22" s="5">
        <v>609681.97</v>
      </c>
      <c r="I22" s="5">
        <v>559496</v>
      </c>
      <c r="J22" s="5">
        <v>3665434.5500000003</v>
      </c>
      <c r="K22" s="5">
        <v>3848439.52</v>
      </c>
      <c r="L22" s="119"/>
      <c r="M22" s="5" t="s">
        <v>23</v>
      </c>
      <c r="N22" s="4">
        <v>1296429.69</v>
      </c>
      <c r="O22" s="4">
        <v>12164698.42</v>
      </c>
      <c r="Q22" s="4">
        <v>55334.020000000004</v>
      </c>
      <c r="R22" s="5">
        <v>2610842</v>
      </c>
      <c r="S22" s="4">
        <v>1569602</v>
      </c>
      <c r="T22" s="4">
        <v>704758</v>
      </c>
      <c r="U22" s="4">
        <v>1772300</v>
      </c>
      <c r="V22" s="4">
        <v>0</v>
      </c>
      <c r="W22" s="29">
        <v>1268402</v>
      </c>
      <c r="AE22" s="4">
        <v>61219493.370000005</v>
      </c>
      <c r="AF22" s="4">
        <v>3685302.0645830445</v>
      </c>
      <c r="AG22" s="4">
        <f t="shared" si="3"/>
        <v>57534191.305416957</v>
      </c>
    </row>
    <row r="23" spans="1:33" x14ac:dyDescent="0.2">
      <c r="A23" s="5"/>
      <c r="B23" s="8"/>
      <c r="C23" s="8"/>
      <c r="D23" s="5"/>
      <c r="E23" s="5"/>
      <c r="F23" s="5"/>
      <c r="G23" s="5"/>
      <c r="H23" s="5"/>
      <c r="I23" s="5"/>
      <c r="J23" s="5"/>
      <c r="K23" s="5"/>
      <c r="L23" s="119"/>
      <c r="M23" s="5"/>
      <c r="R23" s="5"/>
      <c r="W23" s="29"/>
    </row>
    <row r="24" spans="1:33" x14ac:dyDescent="0.2">
      <c r="A24" s="5" t="s">
        <v>24</v>
      </c>
      <c r="B24" s="8">
        <f t="shared" si="2"/>
        <v>546654728.02999997</v>
      </c>
      <c r="C24" s="8">
        <f>SUM(D24:Q24)</f>
        <v>495176601.02999991</v>
      </c>
      <c r="D24" s="5">
        <v>8943064.2599999998</v>
      </c>
      <c r="E24" s="5">
        <v>30992324.600000005</v>
      </c>
      <c r="F24" s="5">
        <v>209555938.24999997</v>
      </c>
      <c r="G24" s="5">
        <v>56190573.11999996</v>
      </c>
      <c r="H24" s="5">
        <v>2648581.0700000003</v>
      </c>
      <c r="I24" s="5">
        <v>6410008.9199999999</v>
      </c>
      <c r="J24" s="5">
        <v>19314263.91</v>
      </c>
      <c r="K24" s="5">
        <v>34071362.830000006</v>
      </c>
      <c r="L24" s="119"/>
      <c r="M24" s="5" t="s">
        <v>24</v>
      </c>
      <c r="N24" s="4">
        <v>10569628.26</v>
      </c>
      <c r="O24" s="4">
        <v>114038369.58</v>
      </c>
      <c r="P24" s="4">
        <v>852239.83000000007</v>
      </c>
      <c r="Q24" s="4">
        <v>1590246.4000000001</v>
      </c>
      <c r="R24" s="5">
        <v>11070767</v>
      </c>
      <c r="S24" s="4">
        <v>31766292</v>
      </c>
      <c r="T24" s="4">
        <v>8641068</v>
      </c>
      <c r="U24" s="4">
        <v>31803048</v>
      </c>
      <c r="V24" s="4">
        <v>0</v>
      </c>
      <c r="W24" s="29">
        <v>6602959</v>
      </c>
      <c r="AE24" s="4">
        <v>495176601.02999991</v>
      </c>
      <c r="AF24" s="4">
        <v>32881711.565273609</v>
      </c>
      <c r="AG24" s="4">
        <f t="shared" si="3"/>
        <v>462294889.46472633</v>
      </c>
    </row>
    <row r="25" spans="1:33" x14ac:dyDescent="0.2">
      <c r="A25" s="5" t="s">
        <v>25</v>
      </c>
      <c r="B25" s="8">
        <f t="shared" si="2"/>
        <v>55571310.140000023</v>
      </c>
      <c r="C25" s="8">
        <f>SUM(D25:Q25)</f>
        <v>52112350.610000022</v>
      </c>
      <c r="D25" s="5">
        <v>1796252.77</v>
      </c>
      <c r="E25" s="5">
        <v>2662771.9900000007</v>
      </c>
      <c r="F25" s="5">
        <v>21288838.560000006</v>
      </c>
      <c r="G25" s="5">
        <v>4389693.5000000028</v>
      </c>
      <c r="H25" s="5">
        <v>736744.9</v>
      </c>
      <c r="I25" s="5">
        <v>528782.42000000004</v>
      </c>
      <c r="J25" s="5">
        <v>3962590.8999999994</v>
      </c>
      <c r="K25" s="5">
        <v>3730327.42</v>
      </c>
      <c r="L25" s="119"/>
      <c r="M25" s="5" t="s">
        <v>25</v>
      </c>
      <c r="N25" s="4">
        <v>987283.04</v>
      </c>
      <c r="O25" s="4">
        <v>10820377.48</v>
      </c>
      <c r="P25" s="4">
        <v>239126.77</v>
      </c>
      <c r="Q25" s="4">
        <v>969560.86</v>
      </c>
      <c r="R25" s="5">
        <v>2675154</v>
      </c>
      <c r="S25" s="4">
        <v>783805.53</v>
      </c>
      <c r="T25" s="4">
        <v>0</v>
      </c>
      <c r="U25" s="4">
        <v>0</v>
      </c>
      <c r="V25" s="4">
        <v>0</v>
      </c>
      <c r="W25" s="29">
        <v>1050425</v>
      </c>
      <c r="AE25" s="4">
        <v>52112350.610000022</v>
      </c>
      <c r="AF25" s="4">
        <v>3168958.2627572711</v>
      </c>
      <c r="AG25" s="4">
        <f t="shared" si="3"/>
        <v>48943392.34724275</v>
      </c>
    </row>
    <row r="26" spans="1:33" x14ac:dyDescent="0.2">
      <c r="A26" s="5" t="s">
        <v>26</v>
      </c>
      <c r="B26" s="8">
        <f t="shared" si="2"/>
        <v>513926867.36000007</v>
      </c>
      <c r="C26" s="8">
        <f>SUM(D26:Q26)</f>
        <v>452145396.49000007</v>
      </c>
      <c r="D26" s="5">
        <v>10642616.369999997</v>
      </c>
      <c r="E26" s="5">
        <v>25052236.090000004</v>
      </c>
      <c r="F26" s="5">
        <v>171868006.23000005</v>
      </c>
      <c r="G26" s="5">
        <v>57459338.199999988</v>
      </c>
      <c r="H26" s="5">
        <v>1644311.57</v>
      </c>
      <c r="I26" s="5">
        <v>3355916.43</v>
      </c>
      <c r="J26" s="5">
        <v>30221115.309999999</v>
      </c>
      <c r="K26" s="5">
        <v>28444098.399999999</v>
      </c>
      <c r="L26" s="119"/>
      <c r="M26" s="5" t="s">
        <v>26</v>
      </c>
      <c r="N26" s="4">
        <v>12394992.720000001</v>
      </c>
      <c r="O26" s="4">
        <v>109976155.22</v>
      </c>
      <c r="P26" s="4">
        <v>465548.35999999993</v>
      </c>
      <c r="Q26" s="4">
        <v>621061.59000000008</v>
      </c>
      <c r="R26" s="5">
        <v>15967334</v>
      </c>
      <c r="S26" s="4">
        <v>33669871.079999998</v>
      </c>
      <c r="T26" s="4">
        <v>12144265.789999999</v>
      </c>
      <c r="U26" s="4">
        <v>18497994.609999999</v>
      </c>
      <c r="V26" s="4">
        <v>0</v>
      </c>
      <c r="W26" s="29">
        <v>6191157</v>
      </c>
      <c r="AE26" s="4">
        <v>452145396.49000007</v>
      </c>
      <c r="AF26" s="4">
        <v>29357744.038693152</v>
      </c>
      <c r="AG26" s="4">
        <f t="shared" si="3"/>
        <v>422787652.45130694</v>
      </c>
    </row>
    <row r="27" spans="1:33" s="29" customFormat="1" x14ac:dyDescent="0.2">
      <c r="A27" s="38" t="s">
        <v>27</v>
      </c>
      <c r="B27" s="8">
        <f t="shared" si="2"/>
        <v>895140697.43999994</v>
      </c>
      <c r="C27" s="37">
        <f>SUM(D27:Q27)</f>
        <v>783972915.43999994</v>
      </c>
      <c r="D27" s="38">
        <v>12210506</v>
      </c>
      <c r="E27" s="38">
        <v>57793140.629999995</v>
      </c>
      <c r="F27" s="38">
        <v>338311184.24000007</v>
      </c>
      <c r="G27" s="38">
        <v>106092283.21000001</v>
      </c>
      <c r="H27" s="38">
        <v>3027601</v>
      </c>
      <c r="I27" s="38">
        <v>7103773</v>
      </c>
      <c r="J27" s="38">
        <v>36910751</v>
      </c>
      <c r="K27" s="38">
        <v>41058508</v>
      </c>
      <c r="L27" s="115"/>
      <c r="M27" s="38" t="s">
        <v>27</v>
      </c>
      <c r="N27" s="29">
        <v>24318029</v>
      </c>
      <c r="O27" s="29">
        <v>150238612.55999994</v>
      </c>
      <c r="P27" s="29">
        <v>6106063.7999999998</v>
      </c>
      <c r="Q27" s="29">
        <v>802463</v>
      </c>
      <c r="R27" s="38">
        <v>13464878</v>
      </c>
      <c r="S27" s="29">
        <v>80461598</v>
      </c>
      <c r="T27" s="29">
        <v>17241306</v>
      </c>
      <c r="U27" s="29">
        <v>27374856</v>
      </c>
      <c r="V27" s="4">
        <v>0</v>
      </c>
      <c r="W27" s="29">
        <v>12036459</v>
      </c>
      <c r="Y27" s="4"/>
      <c r="Z27" s="4"/>
      <c r="AC27" s="4"/>
      <c r="AE27" s="29">
        <v>783972915.43999994</v>
      </c>
      <c r="AF27" s="29">
        <v>56071857.593230352</v>
      </c>
      <c r="AG27" s="29">
        <f t="shared" si="3"/>
        <v>727901057.84676957</v>
      </c>
    </row>
    <row r="28" spans="1:33" x14ac:dyDescent="0.2">
      <c r="A28" s="5" t="s">
        <v>28</v>
      </c>
      <c r="B28" s="8">
        <f t="shared" si="2"/>
        <v>29773701.519999996</v>
      </c>
      <c r="C28" s="8">
        <f>SUM(D28:Q28)</f>
        <v>27991930.569999997</v>
      </c>
      <c r="D28" s="5">
        <v>979744.57000000007</v>
      </c>
      <c r="E28" s="5">
        <v>1986958.7300000002</v>
      </c>
      <c r="F28" s="5">
        <v>11288354.219999999</v>
      </c>
      <c r="G28" s="5">
        <v>2822141.21</v>
      </c>
      <c r="H28" s="5">
        <v>186828.68</v>
      </c>
      <c r="I28" s="5">
        <v>307972.8</v>
      </c>
      <c r="J28" s="5">
        <v>1901097.1500000001</v>
      </c>
      <c r="K28" s="5">
        <v>1917132.4300000002</v>
      </c>
      <c r="L28" s="119"/>
      <c r="M28" s="5" t="s">
        <v>28</v>
      </c>
      <c r="N28" s="4">
        <v>745558.58</v>
      </c>
      <c r="O28" s="4">
        <v>5570530.3600000003</v>
      </c>
      <c r="P28" s="4">
        <v>74504.790000000008</v>
      </c>
      <c r="Q28" s="4">
        <v>211107.05</v>
      </c>
      <c r="R28" s="5">
        <v>1204149</v>
      </c>
      <c r="S28" s="4">
        <v>577621.94999999995</v>
      </c>
      <c r="T28" s="4">
        <v>0</v>
      </c>
      <c r="U28" s="4">
        <v>0</v>
      </c>
      <c r="V28" s="4">
        <v>0</v>
      </c>
      <c r="W28" s="29">
        <v>251943</v>
      </c>
      <c r="AE28" s="4">
        <v>27991930.569999997</v>
      </c>
      <c r="AF28" s="4">
        <v>1880592.8730134594</v>
      </c>
      <c r="AG28" s="4">
        <f t="shared" si="3"/>
        <v>26111337.696986537</v>
      </c>
    </row>
    <row r="29" spans="1:33" x14ac:dyDescent="0.2">
      <c r="A29" s="5"/>
      <c r="B29" s="8"/>
      <c r="C29" s="8"/>
      <c r="D29" s="5"/>
      <c r="E29" s="5"/>
      <c r="F29" s="5"/>
      <c r="G29" s="5"/>
      <c r="H29" s="5"/>
      <c r="I29" s="5"/>
      <c r="J29" s="5"/>
      <c r="K29" s="5"/>
      <c r="L29" s="119"/>
      <c r="M29" s="5"/>
      <c r="R29" s="5"/>
      <c r="W29" s="29"/>
    </row>
    <row r="30" spans="1:33" x14ac:dyDescent="0.2">
      <c r="A30" s="5" t="s">
        <v>148</v>
      </c>
      <c r="B30" s="8">
        <f t="shared" si="2"/>
        <v>2919042717.7300005</v>
      </c>
      <c r="C30" s="8">
        <f>SUM(D30:Q30)</f>
        <v>2193573838.7300005</v>
      </c>
      <c r="D30" s="5">
        <v>43126308.140000008</v>
      </c>
      <c r="E30" s="5">
        <v>136800794.95999998</v>
      </c>
      <c r="F30" s="5">
        <v>922558598.94000018</v>
      </c>
      <c r="G30" s="5">
        <v>298749971.35000008</v>
      </c>
      <c r="H30" s="5">
        <v>11185874.149999999</v>
      </c>
      <c r="I30" s="5">
        <v>1594.37</v>
      </c>
      <c r="J30" s="5">
        <v>101277643.02</v>
      </c>
      <c r="K30" s="5">
        <v>131458080.41999999</v>
      </c>
      <c r="L30" s="119"/>
      <c r="M30" s="5" t="s">
        <v>148</v>
      </c>
      <c r="N30" s="4">
        <v>32877249.689999998</v>
      </c>
      <c r="O30" s="4">
        <v>513045353.70999992</v>
      </c>
      <c r="P30" s="4">
        <v>2492369.98</v>
      </c>
      <c r="Q30" s="4">
        <v>0</v>
      </c>
      <c r="R30" s="5">
        <v>54386379</v>
      </c>
      <c r="S30" s="4">
        <v>209371418</v>
      </c>
      <c r="T30" s="4">
        <v>47799513</v>
      </c>
      <c r="U30" s="4">
        <v>85389223</v>
      </c>
      <c r="V30" s="4">
        <v>413911569</v>
      </c>
      <c r="W30" s="29">
        <v>34435064</v>
      </c>
      <c r="AE30" s="4">
        <v>2193573838.7300005</v>
      </c>
      <c r="AF30" s="4">
        <v>153961381.81881812</v>
      </c>
      <c r="AG30" s="4">
        <f t="shared" si="3"/>
        <v>2039612456.9111824</v>
      </c>
    </row>
    <row r="31" spans="1:33" x14ac:dyDescent="0.2">
      <c r="A31" s="5" t="s">
        <v>29</v>
      </c>
      <c r="B31" s="8">
        <f t="shared" si="2"/>
        <v>1993795413.6399999</v>
      </c>
      <c r="C31" s="8">
        <f>SUM(D31:Q31)</f>
        <v>1758093941.51</v>
      </c>
      <c r="D31" s="5">
        <v>58075933.389999993</v>
      </c>
      <c r="E31" s="5">
        <v>112331092.36</v>
      </c>
      <c r="F31" s="5">
        <v>660414345.44999981</v>
      </c>
      <c r="G31" s="5">
        <v>266302823.72000003</v>
      </c>
      <c r="H31" s="5">
        <v>22642703.440000001</v>
      </c>
      <c r="I31" s="5">
        <v>16601584.410000002</v>
      </c>
      <c r="J31" s="5">
        <v>96517701.030000001</v>
      </c>
      <c r="K31" s="5">
        <v>119424734.72000001</v>
      </c>
      <c r="L31" s="119"/>
      <c r="M31" s="5" t="s">
        <v>29</v>
      </c>
      <c r="N31" s="4">
        <v>40843631.240000002</v>
      </c>
      <c r="O31" s="4">
        <v>362250869.78999996</v>
      </c>
      <c r="P31" s="4">
        <v>2688521.96</v>
      </c>
      <c r="Q31" s="4">
        <v>0</v>
      </c>
      <c r="R31" s="5">
        <v>73326173.129999995</v>
      </c>
      <c r="S31" s="4">
        <v>140051314</v>
      </c>
      <c r="T31" s="4">
        <v>22323985</v>
      </c>
      <c r="U31" s="4">
        <v>51407181</v>
      </c>
      <c r="V31" s="4">
        <v>0</v>
      </c>
      <c r="W31" s="29">
        <v>14244342</v>
      </c>
      <c r="Y31" s="29"/>
      <c r="Z31" s="29"/>
      <c r="AE31" s="4">
        <v>1758093941.51</v>
      </c>
      <c r="AF31" s="4">
        <v>94879889.984228984</v>
      </c>
      <c r="AG31" s="4">
        <f t="shared" si="3"/>
        <v>1663214051.5257709</v>
      </c>
    </row>
    <row r="32" spans="1:33" x14ac:dyDescent="0.2">
      <c r="A32" s="5" t="s">
        <v>30</v>
      </c>
      <c r="B32" s="8">
        <f t="shared" si="2"/>
        <v>114409839.27000003</v>
      </c>
      <c r="C32" s="8">
        <f>SUM(D32:Q32)</f>
        <v>90068887.780000031</v>
      </c>
      <c r="D32" s="5">
        <v>1865068.3599999999</v>
      </c>
      <c r="E32" s="5">
        <v>5129852.1100000003</v>
      </c>
      <c r="F32" s="5">
        <v>39561454.040000029</v>
      </c>
      <c r="G32" s="5">
        <v>9172431.5499999989</v>
      </c>
      <c r="H32" s="5">
        <v>421897.41</v>
      </c>
      <c r="I32" s="5">
        <v>689776.61</v>
      </c>
      <c r="J32" s="5">
        <v>6270908.8199999994</v>
      </c>
      <c r="K32" s="5">
        <v>6371943.0100000007</v>
      </c>
      <c r="L32" s="119"/>
      <c r="M32" s="5" t="s">
        <v>30</v>
      </c>
      <c r="N32" s="4">
        <v>1577163.56</v>
      </c>
      <c r="O32" s="4">
        <v>18984592.309999995</v>
      </c>
      <c r="P32" s="4">
        <v>23799.999999999996</v>
      </c>
      <c r="Q32" s="4">
        <v>0</v>
      </c>
      <c r="R32" s="5">
        <v>2293723.02</v>
      </c>
      <c r="S32" s="4">
        <v>19510945.469999999</v>
      </c>
      <c r="T32" s="4">
        <v>2536283</v>
      </c>
      <c r="U32" s="4">
        <v>5556365</v>
      </c>
      <c r="V32" s="4">
        <v>0</v>
      </c>
      <c r="W32" s="29">
        <v>0</v>
      </c>
      <c r="Y32" s="29"/>
      <c r="Z32" s="29"/>
      <c r="AE32" s="4">
        <v>90068887.780000031</v>
      </c>
      <c r="AF32" s="4">
        <v>5669542.1926397188</v>
      </c>
      <c r="AG32" s="4">
        <f t="shared" si="3"/>
        <v>84399345.587360308</v>
      </c>
    </row>
    <row r="33" spans="1:33" x14ac:dyDescent="0.2">
      <c r="A33" s="5" t="s">
        <v>31</v>
      </c>
      <c r="B33" s="8">
        <f t="shared" si="2"/>
        <v>240884082.34000006</v>
      </c>
      <c r="C33" s="8">
        <f>SUM(D33:Q33)</f>
        <v>201435760.82000005</v>
      </c>
      <c r="D33" s="5">
        <v>3057174.2699999996</v>
      </c>
      <c r="E33" s="5">
        <v>16519794.84</v>
      </c>
      <c r="F33" s="5">
        <v>79417218.470000044</v>
      </c>
      <c r="G33" s="5">
        <v>21117660.159999993</v>
      </c>
      <c r="H33" s="5">
        <v>1362356.11</v>
      </c>
      <c r="I33" s="5">
        <v>2060051.0900000003</v>
      </c>
      <c r="J33" s="5">
        <v>15525899.879999999</v>
      </c>
      <c r="K33" s="5">
        <v>13594724.870000001</v>
      </c>
      <c r="L33" s="119"/>
      <c r="M33" s="5" t="s">
        <v>31</v>
      </c>
      <c r="N33" s="4">
        <v>3577964.44</v>
      </c>
      <c r="O33" s="4">
        <v>44304046.130000003</v>
      </c>
      <c r="P33" s="4">
        <v>220503.21</v>
      </c>
      <c r="Q33" s="4">
        <v>678367.35000000009</v>
      </c>
      <c r="R33" s="5">
        <v>6918889.5</v>
      </c>
      <c r="S33" s="4">
        <v>31211861.020000003</v>
      </c>
      <c r="T33" s="4">
        <v>1317571</v>
      </c>
      <c r="U33" s="4">
        <v>4022880</v>
      </c>
      <c r="V33" s="4">
        <v>0</v>
      </c>
      <c r="W33" s="29">
        <v>3224940</v>
      </c>
      <c r="AE33" s="4">
        <v>201435760.82000005</v>
      </c>
      <c r="AF33" s="4">
        <v>13354538.521996494</v>
      </c>
      <c r="AG33" s="4">
        <f t="shared" si="3"/>
        <v>188081222.29800355</v>
      </c>
    </row>
    <row r="34" spans="1:33" x14ac:dyDescent="0.2">
      <c r="A34" s="5" t="s">
        <v>32</v>
      </c>
      <c r="B34" s="8">
        <f t="shared" si="2"/>
        <v>44852651.520000003</v>
      </c>
      <c r="C34" s="8">
        <f>SUM(D34:Q34)</f>
        <v>42250035.160000004</v>
      </c>
      <c r="D34" s="5">
        <v>1636219.8399999996</v>
      </c>
      <c r="E34" s="5">
        <v>3813356.12</v>
      </c>
      <c r="F34" s="5">
        <v>16871917.920000002</v>
      </c>
      <c r="G34" s="5">
        <v>4189285.3600000003</v>
      </c>
      <c r="H34" s="5">
        <v>750659.41</v>
      </c>
      <c r="I34" s="5">
        <v>378094.61</v>
      </c>
      <c r="J34" s="5">
        <v>2933333.6699999995</v>
      </c>
      <c r="K34" s="5">
        <v>2509673.91</v>
      </c>
      <c r="L34" s="119"/>
      <c r="M34" s="5" t="s">
        <v>32</v>
      </c>
      <c r="N34" s="4">
        <v>938352.56</v>
      </c>
      <c r="O34" s="4">
        <v>8065153.5600000005</v>
      </c>
      <c r="P34" s="4">
        <v>3013.77</v>
      </c>
      <c r="Q34" s="4">
        <v>160974.43000000002</v>
      </c>
      <c r="R34" s="5">
        <v>1769339.0000000002</v>
      </c>
      <c r="S34" s="4">
        <v>543987.36</v>
      </c>
      <c r="T34" s="4">
        <v>287974</v>
      </c>
      <c r="U34" s="4">
        <v>1343052</v>
      </c>
      <c r="V34" s="4">
        <v>1316</v>
      </c>
      <c r="W34" s="29">
        <v>550903</v>
      </c>
      <c r="AE34" s="4">
        <v>42250035.160000004</v>
      </c>
      <c r="AF34" s="4">
        <v>2553372.9566189023</v>
      </c>
      <c r="AG34" s="4">
        <f t="shared" si="3"/>
        <v>39696662.203381099</v>
      </c>
    </row>
    <row r="35" spans="1:33" x14ac:dyDescent="0.2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119"/>
      <c r="M35" s="5"/>
      <c r="R35" s="5"/>
      <c r="W35" s="29"/>
    </row>
    <row r="36" spans="1:33" x14ac:dyDescent="0.2">
      <c r="A36" s="5" t="s">
        <v>33</v>
      </c>
      <c r="B36" s="8">
        <f t="shared" si="2"/>
        <v>54533016.920000002</v>
      </c>
      <c r="C36" s="8">
        <f>SUM(D36:Q36)</f>
        <v>51273867.210000001</v>
      </c>
      <c r="D36" s="5">
        <v>1044948.48</v>
      </c>
      <c r="E36" s="5">
        <v>3723977.1799999997</v>
      </c>
      <c r="F36" s="5">
        <v>22810381.390000004</v>
      </c>
      <c r="G36" s="5">
        <v>4173592.83</v>
      </c>
      <c r="H36" s="5">
        <v>259511.50999999998</v>
      </c>
      <c r="I36" s="5"/>
      <c r="J36" s="5">
        <v>2485149.6000000006</v>
      </c>
      <c r="K36" s="5">
        <v>3439894.7199999997</v>
      </c>
      <c r="L36" s="119"/>
      <c r="M36" s="5" t="s">
        <v>33</v>
      </c>
      <c r="N36" s="4">
        <v>1193415.1900000002</v>
      </c>
      <c r="O36" s="4">
        <v>11846662.770000001</v>
      </c>
      <c r="P36" s="4">
        <v>296333.54000000004</v>
      </c>
      <c r="Q36" s="4">
        <v>0</v>
      </c>
      <c r="R36" s="5">
        <v>1930343.8600000003</v>
      </c>
      <c r="S36" s="4">
        <v>316200.84999999998</v>
      </c>
      <c r="T36" s="4">
        <v>1012605</v>
      </c>
      <c r="U36" s="4">
        <v>2358595</v>
      </c>
      <c r="V36" s="4">
        <v>0</v>
      </c>
      <c r="W36" s="123">
        <v>867505</v>
      </c>
      <c r="AE36" s="4">
        <v>51273867.210000001</v>
      </c>
      <c r="AF36" s="4">
        <v>3542151.48561374</v>
      </c>
      <c r="AG36" s="4">
        <f t="shared" si="3"/>
        <v>47731715.72438626</v>
      </c>
    </row>
    <row r="37" spans="1:33" x14ac:dyDescent="0.2">
      <c r="A37" s="5" t="s">
        <v>34</v>
      </c>
      <c r="B37" s="8">
        <f t="shared" si="2"/>
        <v>299777720.43000001</v>
      </c>
      <c r="C37" s="8">
        <f>SUM(D37:Q37)</f>
        <v>273157350.95999998</v>
      </c>
      <c r="D37" s="5">
        <v>7201122.3699999992</v>
      </c>
      <c r="E37" s="5">
        <v>17839321.75</v>
      </c>
      <c r="F37" s="5">
        <v>117744454.88999999</v>
      </c>
      <c r="G37" s="5">
        <v>25570667.590000007</v>
      </c>
      <c r="H37" s="5">
        <v>1546958.53</v>
      </c>
      <c r="I37" s="5">
        <v>3843380.85</v>
      </c>
      <c r="J37" s="5">
        <v>11901243.26</v>
      </c>
      <c r="K37" s="5">
        <v>20433398.689999998</v>
      </c>
      <c r="L37" s="119"/>
      <c r="M37" s="5" t="s">
        <v>34</v>
      </c>
      <c r="N37" s="4">
        <v>10503736.500000002</v>
      </c>
      <c r="O37" s="4">
        <v>54855476.009999998</v>
      </c>
      <c r="P37" s="4">
        <v>39320.43</v>
      </c>
      <c r="Q37" s="4">
        <v>1678270.0899999999</v>
      </c>
      <c r="R37" s="5">
        <v>12225046.74</v>
      </c>
      <c r="S37" s="4">
        <v>12719556.73</v>
      </c>
      <c r="T37" s="4">
        <v>1675766</v>
      </c>
      <c r="U37" s="4">
        <v>3986286</v>
      </c>
      <c r="V37" s="4">
        <v>0</v>
      </c>
      <c r="W37" s="29">
        <v>4585931.05</v>
      </c>
      <c r="AE37" s="4">
        <v>273157350.95999998</v>
      </c>
      <c r="AF37" s="4">
        <v>17329149.440108642</v>
      </c>
      <c r="AG37" s="4">
        <f t="shared" si="3"/>
        <v>255828201.51989132</v>
      </c>
    </row>
    <row r="38" spans="1:33" x14ac:dyDescent="0.2">
      <c r="A38" s="5" t="s">
        <v>35</v>
      </c>
      <c r="B38" s="8">
        <f t="shared" si="2"/>
        <v>214208475.92999992</v>
      </c>
      <c r="C38" s="8">
        <f>SUM(D38:Q38)</f>
        <v>181374427.09999993</v>
      </c>
      <c r="D38" s="5">
        <v>4661790.4300000006</v>
      </c>
      <c r="E38" s="5">
        <v>12294269.339999998</v>
      </c>
      <c r="F38" s="5">
        <v>76885219.799999982</v>
      </c>
      <c r="G38" s="5">
        <v>18018872.93</v>
      </c>
      <c r="H38" s="5">
        <v>2174138.2400000002</v>
      </c>
      <c r="I38" s="5">
        <v>1495418.38</v>
      </c>
      <c r="J38" s="5">
        <v>8511804.2200000007</v>
      </c>
      <c r="K38" s="5">
        <v>12019920.34</v>
      </c>
      <c r="L38" s="119"/>
      <c r="M38" s="5" t="s">
        <v>35</v>
      </c>
      <c r="N38" s="4">
        <v>3707081.71</v>
      </c>
      <c r="O38" s="4">
        <v>37580329.479999997</v>
      </c>
      <c r="P38" s="4">
        <v>241912.06</v>
      </c>
      <c r="Q38" s="4">
        <v>3783670.1700000004</v>
      </c>
      <c r="R38" s="5">
        <v>7363529.7899999991</v>
      </c>
      <c r="S38" s="4">
        <v>22235071.039999999</v>
      </c>
      <c r="T38" s="4">
        <v>3235448</v>
      </c>
      <c r="U38" s="4">
        <v>7485685</v>
      </c>
      <c r="V38" s="4">
        <v>0</v>
      </c>
      <c r="W38" s="29">
        <v>2314792.4999999995</v>
      </c>
      <c r="AE38" s="4">
        <v>181374427.09999993</v>
      </c>
      <c r="AF38" s="4">
        <v>12115210.537958141</v>
      </c>
      <c r="AG38" s="4">
        <f t="shared" si="3"/>
        <v>169259216.56204179</v>
      </c>
    </row>
    <row r="39" spans="1:33" x14ac:dyDescent="0.2">
      <c r="A39" s="14" t="s">
        <v>36</v>
      </c>
      <c r="B39" s="163">
        <f t="shared" si="2"/>
        <v>127180908.02999999</v>
      </c>
      <c r="C39" s="163">
        <f>SUM(D39:Q39)</f>
        <v>104299187.53999999</v>
      </c>
      <c r="D39" s="14">
        <v>1709103.83</v>
      </c>
      <c r="E39" s="14">
        <v>6885533.0899999989</v>
      </c>
      <c r="F39" s="14">
        <v>47295349.019999988</v>
      </c>
      <c r="G39" s="14">
        <v>11115790.479999995</v>
      </c>
      <c r="H39" s="14">
        <v>334888.06</v>
      </c>
      <c r="I39" s="14">
        <v>902724.19999999984</v>
      </c>
      <c r="J39" s="14">
        <v>6448159.5099999998</v>
      </c>
      <c r="K39" s="14">
        <v>7522610.6399999997</v>
      </c>
      <c r="L39" s="133"/>
      <c r="M39" s="14" t="s">
        <v>36</v>
      </c>
      <c r="N39" s="14">
        <v>1035015.5100000001</v>
      </c>
      <c r="O39" s="14">
        <v>20789986.48</v>
      </c>
      <c r="P39" s="14">
        <v>47743.950000000004</v>
      </c>
      <c r="Q39" s="14">
        <v>212282.77000000002</v>
      </c>
      <c r="R39" s="14">
        <v>2642864.9900000002</v>
      </c>
      <c r="S39" s="14">
        <v>20238855.499999996</v>
      </c>
      <c r="T39" s="14">
        <v>0</v>
      </c>
      <c r="U39" s="14">
        <v>0</v>
      </c>
      <c r="V39" s="14">
        <v>0</v>
      </c>
      <c r="W39" s="33">
        <v>0</v>
      </c>
      <c r="AE39" s="4">
        <v>104299187.53999999</v>
      </c>
      <c r="AF39" s="4">
        <v>6789822.078448032</v>
      </c>
      <c r="AG39" s="4">
        <f t="shared" si="3"/>
        <v>97509365.461551964</v>
      </c>
    </row>
    <row r="40" spans="1:33" x14ac:dyDescent="0.2">
      <c r="A40" s="4" t="s">
        <v>259</v>
      </c>
    </row>
    <row r="41" spans="1:33" x14ac:dyDescent="0.2">
      <c r="A41" s="4" t="s">
        <v>260</v>
      </c>
    </row>
    <row r="43" spans="1:33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M43" s="5"/>
      <c r="O43" s="236"/>
    </row>
    <row r="44" spans="1:33" x14ac:dyDescent="0.2">
      <c r="A44" s="5"/>
      <c r="B44" s="5"/>
      <c r="C44" s="5"/>
      <c r="D44" s="5"/>
      <c r="E44" s="5"/>
      <c r="F44" s="5"/>
      <c r="G44" s="5"/>
      <c r="H44" s="5"/>
      <c r="I44" s="5"/>
      <c r="K44" s="5"/>
      <c r="L44" s="5"/>
      <c r="M44" s="5"/>
    </row>
    <row r="45" spans="1:33" s="193" customFormat="1" x14ac:dyDescent="0.2">
      <c r="A45" s="192"/>
      <c r="B45" s="192"/>
      <c r="C45" s="192"/>
      <c r="D45" s="192"/>
      <c r="E45" s="192"/>
      <c r="F45" s="192"/>
      <c r="G45" s="192"/>
      <c r="H45" s="192"/>
      <c r="I45" s="192"/>
      <c r="K45" s="192"/>
      <c r="L45" s="192"/>
      <c r="M45" s="192"/>
    </row>
    <row r="46" spans="1:33" x14ac:dyDescent="0.2">
      <c r="A46" s="5"/>
      <c r="B46" s="5"/>
      <c r="C46" s="5"/>
      <c r="D46" s="5"/>
      <c r="E46" s="5"/>
      <c r="F46" s="5"/>
      <c r="G46" s="5"/>
      <c r="H46" s="5"/>
      <c r="I46" s="5"/>
      <c r="K46" s="5"/>
      <c r="L46" s="5"/>
      <c r="M46" s="5"/>
    </row>
    <row r="47" spans="1:33" x14ac:dyDescent="0.2">
      <c r="A47" s="5"/>
      <c r="B47" s="5"/>
      <c r="C47" s="5"/>
      <c r="D47" s="5"/>
      <c r="E47" s="5"/>
      <c r="F47" s="5"/>
      <c r="G47" s="5"/>
      <c r="H47" s="5"/>
      <c r="I47" s="5"/>
      <c r="K47" s="5"/>
      <c r="L47" s="5"/>
      <c r="M47" s="5"/>
    </row>
    <row r="48" spans="1:33" x14ac:dyDescent="0.2">
      <c r="A48" s="5"/>
      <c r="B48" s="5"/>
      <c r="C48" s="5"/>
      <c r="D48" s="5"/>
      <c r="E48" s="5"/>
      <c r="F48" s="5"/>
      <c r="G48" s="5"/>
      <c r="H48" s="5"/>
      <c r="I48" s="5"/>
      <c r="K48" s="5"/>
      <c r="L48" s="5"/>
      <c r="M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K51" s="5"/>
      <c r="L51" s="5"/>
      <c r="M51" s="5"/>
    </row>
    <row r="52" spans="1:13" x14ac:dyDescent="0.2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  <c r="M52" s="5"/>
    </row>
    <row r="53" spans="1:13" x14ac:dyDescent="0.2">
      <c r="A53" s="5"/>
      <c r="B53" s="5"/>
      <c r="I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K54" s="5"/>
      <c r="L54" s="5"/>
      <c r="M54" s="5"/>
    </row>
    <row r="55" spans="1:13" x14ac:dyDescent="0.2">
      <c r="A55" s="5"/>
      <c r="B55" s="5"/>
      <c r="C55" s="5"/>
      <c r="D55" s="5"/>
      <c r="E55" s="5"/>
      <c r="F55" s="5"/>
      <c r="G55" s="5"/>
      <c r="H55" s="5"/>
      <c r="I55" s="5"/>
      <c r="K55" s="5"/>
      <c r="L55" s="5"/>
      <c r="M55" s="5"/>
    </row>
    <row r="56" spans="1:13" x14ac:dyDescent="0.2">
      <c r="A56" s="5"/>
      <c r="B56" s="5"/>
      <c r="C56" s="5"/>
      <c r="D56" s="5"/>
      <c r="E56" s="5"/>
      <c r="F56" s="5"/>
      <c r="G56" s="5"/>
      <c r="H56" s="5"/>
      <c r="I56" s="5"/>
      <c r="K56" s="5"/>
      <c r="L56" s="5"/>
      <c r="M56" s="5"/>
    </row>
    <row r="57" spans="1:13" x14ac:dyDescent="0.2">
      <c r="A57" s="5"/>
      <c r="B57" s="5"/>
      <c r="C57" s="5"/>
      <c r="D57" s="5"/>
      <c r="E57" s="5"/>
      <c r="F57" s="5"/>
      <c r="G57" s="5"/>
      <c r="H57" s="5"/>
      <c r="I57" s="5"/>
      <c r="K57" s="5"/>
      <c r="L57" s="5"/>
      <c r="M57" s="5"/>
    </row>
    <row r="58" spans="1:13" x14ac:dyDescent="0.2">
      <c r="A58" s="5"/>
      <c r="B58" s="5"/>
      <c r="C58" s="5"/>
      <c r="D58" s="5"/>
      <c r="E58" s="5"/>
      <c r="F58" s="5"/>
      <c r="G58" s="5"/>
      <c r="H58" s="5"/>
      <c r="I58" s="5"/>
      <c r="K58" s="5"/>
      <c r="L58" s="5"/>
      <c r="M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K59" s="5"/>
      <c r="L59" s="5"/>
      <c r="M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K60" s="5"/>
      <c r="L60" s="5"/>
      <c r="M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K61" s="5"/>
      <c r="L61" s="5"/>
      <c r="M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</row>
    <row r="63" spans="1:13" x14ac:dyDescent="0.2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</row>
    <row r="64" spans="1:13" x14ac:dyDescent="0.2">
      <c r="A64" s="5"/>
      <c r="B64" s="5"/>
      <c r="C64" s="5"/>
      <c r="D64" s="5"/>
      <c r="E64" s="5"/>
      <c r="F64" s="5"/>
      <c r="G64" s="5"/>
      <c r="H64" s="5"/>
      <c r="I64" s="5"/>
      <c r="K64" s="5"/>
      <c r="L64" s="5"/>
      <c r="M64" s="5"/>
    </row>
    <row r="65" spans="1:23" x14ac:dyDescent="0.2">
      <c r="A65" s="5"/>
      <c r="B65" s="5"/>
      <c r="C65" s="5"/>
      <c r="D65" s="5"/>
      <c r="E65" s="5"/>
      <c r="F65" s="5"/>
      <c r="G65" s="5"/>
      <c r="H65" s="5"/>
      <c r="I65" s="5"/>
      <c r="K65" s="5"/>
      <c r="L65" s="5"/>
      <c r="M65" s="5"/>
    </row>
    <row r="66" spans="1:23" x14ac:dyDescent="0.2">
      <c r="A66" s="5"/>
      <c r="B66" s="5"/>
      <c r="C66" s="5"/>
      <c r="D66" s="5"/>
      <c r="E66" s="5"/>
      <c r="F66" s="5"/>
      <c r="G66" s="5"/>
      <c r="H66" s="5"/>
      <c r="I66" s="5"/>
      <c r="K66" s="5"/>
      <c r="L66" s="5"/>
      <c r="M66" s="5"/>
    </row>
    <row r="67" spans="1:23" x14ac:dyDescent="0.2">
      <c r="A67" s="5"/>
      <c r="B67" s="5"/>
      <c r="C67" s="5"/>
      <c r="D67" s="5"/>
      <c r="E67" s="5"/>
      <c r="F67" s="5"/>
      <c r="G67" s="5"/>
      <c r="H67" s="5"/>
      <c r="I67" s="5"/>
      <c r="K67" s="5"/>
      <c r="L67" s="5"/>
      <c r="M67" s="5"/>
    </row>
    <row r="68" spans="1:23" x14ac:dyDescent="0.2">
      <c r="A68" s="5"/>
      <c r="B68" s="5"/>
      <c r="C68" s="5"/>
      <c r="D68" s="5"/>
      <c r="E68" s="5"/>
      <c r="F68" s="5"/>
      <c r="G68" s="5"/>
      <c r="H68" s="5"/>
      <c r="I68" s="5"/>
      <c r="K68" s="5"/>
      <c r="L68" s="5"/>
      <c r="M68" s="5"/>
    </row>
    <row r="69" spans="1:23" x14ac:dyDescent="0.2">
      <c r="A69" s="5"/>
      <c r="B69" s="5"/>
      <c r="C69" s="5"/>
      <c r="D69" s="5"/>
      <c r="E69" s="5"/>
      <c r="F69" s="5"/>
      <c r="G69" s="5"/>
      <c r="H69" s="5"/>
      <c r="I69" s="5"/>
      <c r="K69" s="5"/>
      <c r="L69" s="5"/>
      <c r="M69" s="5"/>
    </row>
    <row r="70" spans="1:23" x14ac:dyDescent="0.2">
      <c r="A70" s="5"/>
      <c r="B70" s="5"/>
      <c r="C70" s="5"/>
      <c r="D70" s="5"/>
      <c r="E70" s="5"/>
      <c r="F70" s="5"/>
      <c r="G70" s="5"/>
      <c r="H70" s="5"/>
      <c r="I70" s="5"/>
      <c r="K70" s="5"/>
      <c r="L70" s="5"/>
      <c r="M70" s="5"/>
    </row>
    <row r="71" spans="1:23" x14ac:dyDescent="0.2">
      <c r="A71" s="5"/>
      <c r="B71" s="5"/>
      <c r="C71" s="5"/>
      <c r="D71" s="5"/>
      <c r="E71" s="5"/>
      <c r="F71" s="5"/>
      <c r="G71" s="5"/>
      <c r="H71" s="5"/>
      <c r="I71" s="5"/>
      <c r="K71" s="5"/>
      <c r="L71" s="5"/>
      <c r="M71" s="5"/>
    </row>
    <row r="72" spans="1:23" x14ac:dyDescent="0.2">
      <c r="A72" s="5"/>
      <c r="B72" s="5"/>
      <c r="C72" s="5"/>
      <c r="D72" s="5"/>
      <c r="E72" s="5"/>
      <c r="F72" s="5"/>
      <c r="G72" s="5"/>
      <c r="H72" s="5"/>
      <c r="I72" s="5"/>
      <c r="K72" s="5"/>
      <c r="L72" s="5"/>
      <c r="M72" s="5"/>
    </row>
    <row r="73" spans="1:23" x14ac:dyDescent="0.2">
      <c r="A73" s="5"/>
      <c r="B73" s="5"/>
      <c r="C73" s="5"/>
      <c r="D73" s="5"/>
      <c r="E73" s="5"/>
      <c r="F73" s="5"/>
      <c r="G73" s="5"/>
      <c r="H73" s="5"/>
      <c r="I73" s="5"/>
      <c r="K73" s="5"/>
      <c r="L73" s="5"/>
      <c r="M73" s="5"/>
    </row>
    <row r="75" spans="1:23" x14ac:dyDescent="0.2">
      <c r="C75" s="237"/>
      <c r="D75" s="5"/>
      <c r="E75" s="5"/>
      <c r="F75" s="5"/>
      <c r="G75" s="5"/>
      <c r="H75" s="5"/>
      <c r="I75" s="5"/>
      <c r="K75" s="5"/>
      <c r="L75" s="5"/>
      <c r="M75" s="5"/>
    </row>
    <row r="76" spans="1:23" x14ac:dyDescent="0.2">
      <c r="A76" s="5"/>
      <c r="B76" s="5"/>
      <c r="C76" s="5"/>
      <c r="D76" s="5"/>
      <c r="E76" s="5"/>
      <c r="F76" s="5"/>
      <c r="G76" s="5"/>
      <c r="H76" s="5"/>
      <c r="I76" s="5"/>
      <c r="K76" s="5"/>
      <c r="L76" s="5"/>
      <c r="M76" s="5"/>
    </row>
    <row r="77" spans="1:23" x14ac:dyDescent="0.2">
      <c r="A77" s="5"/>
      <c r="B77" s="5"/>
      <c r="C77" s="237"/>
      <c r="D77" s="5"/>
      <c r="E77" s="5"/>
      <c r="F77" s="5"/>
      <c r="G77" s="5"/>
      <c r="H77" s="5"/>
      <c r="I77" s="5"/>
      <c r="K77" s="5"/>
      <c r="L77" s="5"/>
      <c r="M77" s="5"/>
    </row>
    <row r="78" spans="1:23" x14ac:dyDescent="0.2">
      <c r="A78" s="5"/>
      <c r="B78" s="5"/>
      <c r="C78" s="5"/>
      <c r="D78" s="5"/>
      <c r="E78" s="5"/>
      <c r="F78" s="5"/>
      <c r="G78" s="5"/>
      <c r="H78" s="5"/>
      <c r="I78" s="5"/>
      <c r="K78" s="5"/>
      <c r="L78" s="5"/>
      <c r="M78" s="5"/>
    </row>
    <row r="79" spans="1:23" x14ac:dyDescent="0.2">
      <c r="A79" s="5"/>
      <c r="B79" s="5"/>
      <c r="C79" s="238"/>
      <c r="D79" s="239"/>
      <c r="E79" s="239"/>
      <c r="F79" s="239"/>
      <c r="G79" s="239"/>
      <c r="H79" s="239"/>
      <c r="I79" s="239"/>
      <c r="J79" s="240"/>
      <c r="K79" s="239"/>
      <c r="L79" s="239"/>
      <c r="M79" s="239"/>
      <c r="N79" s="240"/>
      <c r="O79" s="240"/>
      <c r="P79" s="240"/>
      <c r="Q79" s="240"/>
      <c r="R79" s="240"/>
      <c r="S79" s="240"/>
      <c r="T79" s="240"/>
      <c r="U79" s="240"/>
      <c r="V79" s="240"/>
      <c r="W79" s="240"/>
    </row>
    <row r="80" spans="1:2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M80" s="5"/>
    </row>
    <row r="81" spans="1:17" x14ac:dyDescent="0.2">
      <c r="A81" s="5"/>
      <c r="B81" s="5"/>
      <c r="C81" s="5"/>
      <c r="D81" s="5"/>
      <c r="E81" s="5"/>
      <c r="F81" s="5"/>
      <c r="G81" s="5"/>
      <c r="H81" s="5"/>
      <c r="J81" s="5"/>
      <c r="K81" s="5"/>
      <c r="M81" s="5"/>
      <c r="Q81" s="211"/>
    </row>
    <row r="82" spans="1:17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M82" s="5"/>
      <c r="Q82" s="211"/>
    </row>
    <row r="83" spans="1:17" x14ac:dyDescent="0.2">
      <c r="A83" s="5"/>
      <c r="B83" s="5"/>
      <c r="C83" s="5"/>
      <c r="E83" s="5"/>
      <c r="H83" s="5"/>
      <c r="I83" s="5"/>
      <c r="J83" s="5"/>
      <c r="K83" s="5"/>
      <c r="M83" s="5"/>
      <c r="Q83" s="211"/>
    </row>
    <row r="84" spans="1:17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M84" s="5"/>
      <c r="Q84" s="211"/>
    </row>
    <row r="85" spans="1:17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M85" s="5"/>
      <c r="Q85" s="211"/>
    </row>
    <row r="86" spans="1:17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M86" s="5"/>
      <c r="Q86" s="211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M87" s="5"/>
      <c r="Q87" s="211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M88" s="5"/>
      <c r="Q88" s="211"/>
    </row>
    <row r="89" spans="1:17" x14ac:dyDescent="0.2">
      <c r="D89" s="5"/>
      <c r="F89" s="5"/>
      <c r="G89" s="5"/>
      <c r="I89" s="5"/>
      <c r="Q89" s="211"/>
    </row>
    <row r="90" spans="1:17" x14ac:dyDescent="0.2">
      <c r="D90" s="5"/>
      <c r="F90" s="5"/>
      <c r="G90" s="5"/>
      <c r="I90" s="5"/>
      <c r="Q90" s="211"/>
    </row>
    <row r="91" spans="1:17" x14ac:dyDescent="0.2">
      <c r="Q91" s="211"/>
    </row>
    <row r="92" spans="1:17" x14ac:dyDescent="0.2">
      <c r="Q92" s="211"/>
    </row>
    <row r="93" spans="1:17" x14ac:dyDescent="0.2">
      <c r="Q93" s="211"/>
    </row>
    <row r="94" spans="1:17" x14ac:dyDescent="0.2">
      <c r="Q94" s="211"/>
    </row>
    <row r="95" spans="1:17" x14ac:dyDescent="0.2">
      <c r="Q95" s="211"/>
    </row>
    <row r="96" spans="1:17" x14ac:dyDescent="0.2">
      <c r="Q96" s="211"/>
    </row>
    <row r="97" spans="17:17" x14ac:dyDescent="0.2">
      <c r="Q97" s="211"/>
    </row>
    <row r="98" spans="17:17" x14ac:dyDescent="0.2">
      <c r="Q98" s="211"/>
    </row>
    <row r="99" spans="17:17" x14ac:dyDescent="0.2">
      <c r="Q99" s="211"/>
    </row>
    <row r="100" spans="17:17" x14ac:dyDescent="0.2">
      <c r="Q100" s="211"/>
    </row>
    <row r="101" spans="17:17" x14ac:dyDescent="0.2">
      <c r="Q101" s="211"/>
    </row>
    <row r="102" spans="17:17" x14ac:dyDescent="0.2">
      <c r="Q102" s="211"/>
    </row>
    <row r="103" spans="17:17" x14ac:dyDescent="0.2">
      <c r="Q103" s="211"/>
    </row>
    <row r="104" spans="17:17" x14ac:dyDescent="0.2">
      <c r="Q104" s="211"/>
    </row>
    <row r="105" spans="17:17" x14ac:dyDescent="0.2">
      <c r="Q105" s="211"/>
    </row>
    <row r="106" spans="17:17" x14ac:dyDescent="0.2">
      <c r="Q106" s="211"/>
    </row>
    <row r="107" spans="17:17" x14ac:dyDescent="0.2">
      <c r="Q107" s="211"/>
    </row>
    <row r="108" spans="17:17" x14ac:dyDescent="0.2">
      <c r="Q108" s="211"/>
    </row>
    <row r="110" spans="17:17" x14ac:dyDescent="0.2">
      <c r="Q110" s="211"/>
    </row>
    <row r="111" spans="17:17" x14ac:dyDescent="0.2">
      <c r="Q111" s="211"/>
    </row>
    <row r="112" spans="17:17" x14ac:dyDescent="0.2">
      <c r="Q112" s="211"/>
    </row>
    <row r="113" spans="17:17" x14ac:dyDescent="0.2">
      <c r="Q113" s="211"/>
    </row>
  </sheetData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honeticPr fontId="0" type="noConversion"/>
  <printOptions horizontalCentered="1"/>
  <pageMargins left="0.25" right="0.23" top="0.87" bottom="0.82" header="0.67" footer="0.5"/>
  <pageSetup scale="84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79"/>
  <sheetViews>
    <sheetView zoomScaleNormal="100" workbookViewId="0">
      <selection activeCell="A2" sqref="A2"/>
    </sheetView>
  </sheetViews>
  <sheetFormatPr defaultRowHeight="12.75" x14ac:dyDescent="0.2"/>
  <cols>
    <col min="1" max="1" width="13.28515625" style="5" customWidth="1"/>
    <col min="2" max="3" width="14.7109375" style="5" customWidth="1"/>
    <col min="4" max="4" width="11.5703125" style="4" customWidth="1"/>
    <col min="5" max="5" width="15" style="4" customWidth="1"/>
    <col min="6" max="6" width="13" style="4" customWidth="1"/>
    <col min="7" max="7" width="13.7109375" style="4" customWidth="1"/>
    <col min="8" max="8" width="14.28515625" style="4" customWidth="1"/>
    <col min="9" max="9" width="14.5703125" style="4" customWidth="1"/>
    <col min="10" max="10" width="11.5703125" style="4" customWidth="1"/>
    <col min="11" max="11" width="13.5703125" style="4" customWidth="1"/>
    <col min="12" max="12" width="9.140625" style="18"/>
    <col min="13" max="13" width="16" style="18" bestFit="1" customWidth="1"/>
    <col min="14" max="14" width="9.140625" style="18"/>
    <col min="15" max="15" width="9.42578125" style="18" bestFit="1" customWidth="1"/>
    <col min="16" max="16" width="15.28515625" style="214" customWidth="1"/>
    <col min="17" max="16384" width="9.140625" style="18"/>
  </cols>
  <sheetData>
    <row r="1" spans="1:16" x14ac:dyDescent="0.2">
      <c r="A1" s="279" t="s">
        <v>139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3" spans="1:16" x14ac:dyDescent="0.2">
      <c r="A3" s="279" t="s">
        <v>290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6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s="311" customFormat="1" ht="13.5" thickTop="1" x14ac:dyDescent="0.2">
      <c r="A5" s="310" t="s">
        <v>85</v>
      </c>
    </row>
    <row r="6" spans="1:16" ht="12.75" customHeight="1" x14ac:dyDescent="0.2">
      <c r="A6" s="181"/>
      <c r="B6" s="181"/>
      <c r="C6" s="181"/>
      <c r="E6" s="312" t="s">
        <v>70</v>
      </c>
      <c r="F6" s="312"/>
      <c r="G6" s="312"/>
      <c r="H6" s="312"/>
      <c r="I6" s="312"/>
      <c r="J6" s="62"/>
      <c r="M6" s="270" t="s">
        <v>251</v>
      </c>
      <c r="P6" s="313" t="s">
        <v>276</v>
      </c>
    </row>
    <row r="7" spans="1:16" s="189" customFormat="1" ht="12.75" customHeight="1" x14ac:dyDescent="0.2">
      <c r="A7" s="8" t="s">
        <v>37</v>
      </c>
      <c r="B7" s="181" t="s">
        <v>167</v>
      </c>
      <c r="C7" s="181" t="s">
        <v>11</v>
      </c>
      <c r="D7" s="179"/>
      <c r="E7" s="262" t="s">
        <v>11</v>
      </c>
      <c r="F7" s="179" t="s">
        <v>7</v>
      </c>
      <c r="G7" s="179"/>
      <c r="H7" s="179"/>
      <c r="I7" s="179" t="s">
        <v>7</v>
      </c>
      <c r="J7" s="179"/>
      <c r="K7" s="179" t="s">
        <v>82</v>
      </c>
      <c r="M7" s="270"/>
      <c r="P7" s="313"/>
    </row>
    <row r="8" spans="1:16" s="189" customFormat="1" ht="12.75" customHeight="1" x14ac:dyDescent="0.2">
      <c r="A8" s="8" t="s">
        <v>38</v>
      </c>
      <c r="B8" s="181" t="s">
        <v>166</v>
      </c>
      <c r="C8" s="181" t="s">
        <v>182</v>
      </c>
      <c r="D8" s="63" t="s">
        <v>296</v>
      </c>
      <c r="E8" s="262" t="s">
        <v>7</v>
      </c>
      <c r="F8" s="179" t="s">
        <v>75</v>
      </c>
      <c r="G8" s="179" t="s">
        <v>165</v>
      </c>
      <c r="H8" s="179" t="s">
        <v>181</v>
      </c>
      <c r="I8" s="179" t="s">
        <v>73</v>
      </c>
      <c r="J8" s="179" t="s">
        <v>7</v>
      </c>
      <c r="K8" s="179" t="s">
        <v>83</v>
      </c>
      <c r="M8" s="270"/>
      <c r="P8" s="313"/>
    </row>
    <row r="9" spans="1:16" s="189" customFormat="1" ht="13.5" customHeight="1" thickBot="1" x14ac:dyDescent="0.25">
      <c r="A9" s="12" t="s">
        <v>39</v>
      </c>
      <c r="B9" s="64" t="s">
        <v>8</v>
      </c>
      <c r="C9" s="180" t="s">
        <v>183</v>
      </c>
      <c r="D9" s="180" t="s">
        <v>4</v>
      </c>
      <c r="E9" s="263" t="s">
        <v>8</v>
      </c>
      <c r="F9" s="180" t="s">
        <v>4</v>
      </c>
      <c r="G9" s="180" t="s">
        <v>81</v>
      </c>
      <c r="H9" s="180" t="s">
        <v>71</v>
      </c>
      <c r="I9" s="180" t="s">
        <v>74</v>
      </c>
      <c r="J9" s="180" t="s">
        <v>8</v>
      </c>
      <c r="K9" s="180" t="s">
        <v>286</v>
      </c>
      <c r="M9" s="270"/>
      <c r="P9" s="313"/>
    </row>
    <row r="10" spans="1:16" s="216" customFormat="1" x14ac:dyDescent="0.2">
      <c r="A10" s="8" t="s">
        <v>13</v>
      </c>
      <c r="B10" s="72">
        <f>SUM(C10,K10)</f>
        <v>3229905038.8916516</v>
      </c>
      <c r="C10" s="73">
        <f t="shared" ref="C10:J10" si="0">SUM(C12:C39)</f>
        <v>2491329998.1600003</v>
      </c>
      <c r="D10" s="73">
        <f t="shared" si="0"/>
        <v>1665905.08</v>
      </c>
      <c r="E10" s="73">
        <f t="shared" si="0"/>
        <v>2489664093.0800004</v>
      </c>
      <c r="F10" s="73">
        <f t="shared" si="0"/>
        <v>14427968.279999997</v>
      </c>
      <c r="G10" s="258">
        <f t="shared" si="0"/>
        <v>405444480.02000004</v>
      </c>
      <c r="H10" s="73">
        <f t="shared" si="0"/>
        <v>534288429.59000003</v>
      </c>
      <c r="I10" s="73">
        <f t="shared" si="0"/>
        <v>1525757635.9700003</v>
      </c>
      <c r="J10" s="73">
        <f t="shared" si="0"/>
        <v>9745579.2200000007</v>
      </c>
      <c r="K10" s="73">
        <f>SUM(K12:K39)</f>
        <v>738575040.73165143</v>
      </c>
      <c r="L10" s="215"/>
      <c r="M10" s="73">
        <f>SUM(M12:M39)</f>
        <v>3229756321.7316518</v>
      </c>
      <c r="P10" s="214"/>
    </row>
    <row r="11" spans="1:16" x14ac:dyDescent="0.2">
      <c r="A11" s="8"/>
      <c r="B11" s="134"/>
      <c r="C11" s="139"/>
      <c r="D11" s="112"/>
      <c r="E11" s="112"/>
      <c r="F11" s="112"/>
      <c r="G11" s="112"/>
      <c r="H11" s="112"/>
      <c r="I11" s="112"/>
      <c r="J11" s="112"/>
      <c r="K11" s="38"/>
      <c r="L11" s="100"/>
      <c r="M11" s="122"/>
    </row>
    <row r="12" spans="1:16" s="100" customFormat="1" x14ac:dyDescent="0.2">
      <c r="A12" s="37" t="s">
        <v>14</v>
      </c>
      <c r="B12" s="37">
        <f>C12+K12</f>
        <v>30840582.909872293</v>
      </c>
      <c r="C12" s="37">
        <f>D12+E12</f>
        <v>23095650.32</v>
      </c>
      <c r="D12" s="38">
        <v>0</v>
      </c>
      <c r="E12" s="29">
        <f>SUM(F12:J12)</f>
        <v>23095650.32</v>
      </c>
      <c r="F12" s="59">
        <v>0</v>
      </c>
      <c r="G12" s="59">
        <v>3161723.3600000003</v>
      </c>
      <c r="H12" s="59">
        <v>5195390.2799999993</v>
      </c>
      <c r="I12" s="59">
        <v>14369898.780000001</v>
      </c>
      <c r="J12" s="59">
        <v>368637.9</v>
      </c>
      <c r="K12" s="29">
        <v>7744932.5898722932</v>
      </c>
      <c r="M12" s="105">
        <f>B12-Adult!Q10</f>
        <v>30822433.549872294</v>
      </c>
      <c r="O12" s="216"/>
      <c r="P12" s="217">
        <v>7744932.5898722932</v>
      </c>
    </row>
    <row r="13" spans="1:16" s="100" customFormat="1" x14ac:dyDescent="0.2">
      <c r="A13" s="37" t="s">
        <v>15</v>
      </c>
      <c r="B13" s="37">
        <f>C13+K13</f>
        <v>259410153.37643132</v>
      </c>
      <c r="C13" s="37">
        <f>D13+E13</f>
        <v>197324564.71000004</v>
      </c>
      <c r="D13" s="38">
        <v>0</v>
      </c>
      <c r="E13" s="29">
        <f>SUM(F13:J13)</f>
        <v>197324564.71000004</v>
      </c>
      <c r="F13" s="59">
        <v>102243.57</v>
      </c>
      <c r="G13" s="59">
        <v>25745503.710000005</v>
      </c>
      <c r="H13" s="59">
        <v>45514989.889999986</v>
      </c>
      <c r="I13" s="59">
        <v>125961827.54000005</v>
      </c>
      <c r="J13" s="59">
        <v>0</v>
      </c>
      <c r="K13" s="29">
        <v>62085588.666431285</v>
      </c>
      <c r="M13" s="105">
        <f>B13-Adult!Q11</f>
        <v>259410153.37643132</v>
      </c>
      <c r="O13" s="216"/>
      <c r="P13" s="217">
        <v>62085588.666431285</v>
      </c>
    </row>
    <row r="14" spans="1:16" s="100" customFormat="1" x14ac:dyDescent="0.2">
      <c r="A14" s="38" t="s">
        <v>16</v>
      </c>
      <c r="B14" s="37">
        <f>C14+K14</f>
        <v>315900922.11938524</v>
      </c>
      <c r="C14" s="37">
        <f>D14+E14</f>
        <v>245710318.53999999</v>
      </c>
      <c r="D14" s="38">
        <v>-6796.08</v>
      </c>
      <c r="E14" s="29">
        <f>SUM(F14:J14)</f>
        <v>245717114.62</v>
      </c>
      <c r="F14" s="59">
        <v>0</v>
      </c>
      <c r="G14" s="59">
        <v>15986029.669999998</v>
      </c>
      <c r="H14" s="59">
        <v>48643546.009999998</v>
      </c>
      <c r="I14" s="59">
        <v>181087538.94</v>
      </c>
      <c r="J14" s="59">
        <v>0</v>
      </c>
      <c r="K14" s="29">
        <v>70190603.579385251</v>
      </c>
      <c r="M14" s="105">
        <f>B14-Adult!Q12</f>
        <v>315900922.11938524</v>
      </c>
      <c r="O14" s="216"/>
      <c r="P14" s="217">
        <v>70190603.579385251</v>
      </c>
    </row>
    <row r="15" spans="1:16" s="100" customFormat="1" x14ac:dyDescent="0.2">
      <c r="A15" s="38" t="s">
        <v>17</v>
      </c>
      <c r="B15" s="37">
        <f>C15+K15</f>
        <v>403451238.87923336</v>
      </c>
      <c r="C15" s="37">
        <f>D15+E15</f>
        <v>317058845.80000013</v>
      </c>
      <c r="D15" s="38">
        <v>0</v>
      </c>
      <c r="E15" s="29">
        <f>SUM(F15:J15)</f>
        <v>317058845.80000013</v>
      </c>
      <c r="F15" s="59">
        <v>1921074</v>
      </c>
      <c r="G15" s="59">
        <v>86924739.039999977</v>
      </c>
      <c r="H15" s="59">
        <v>63354997.490000017</v>
      </c>
      <c r="I15" s="59">
        <v>164648877.27000013</v>
      </c>
      <c r="J15" s="59">
        <v>209158</v>
      </c>
      <c r="K15" s="29">
        <v>86392393.079233229</v>
      </c>
      <c r="M15" s="105">
        <f>B15-Adult!Q13</f>
        <v>403451238.87923336</v>
      </c>
      <c r="O15" s="216"/>
      <c r="P15" s="217">
        <v>86392393.079233229</v>
      </c>
    </row>
    <row r="16" spans="1:16" s="100" customFormat="1" x14ac:dyDescent="0.2">
      <c r="A16" s="38" t="s">
        <v>18</v>
      </c>
      <c r="B16" s="37">
        <f>C16+K16</f>
        <v>58259412.111661159</v>
      </c>
      <c r="C16" s="37">
        <f>D16+E16</f>
        <v>43893133.950000003</v>
      </c>
      <c r="D16" s="38">
        <v>0</v>
      </c>
      <c r="E16" s="29">
        <f>SUM(F16:J16)</f>
        <v>43893133.950000003</v>
      </c>
      <c r="F16" s="59">
        <v>179705.44</v>
      </c>
      <c r="G16" s="59">
        <v>6672453.5599999987</v>
      </c>
      <c r="H16" s="59">
        <v>9506847.3600000087</v>
      </c>
      <c r="I16" s="59">
        <v>27513102.510000002</v>
      </c>
      <c r="J16" s="59">
        <v>21025.08</v>
      </c>
      <c r="K16" s="29">
        <v>14366278.161661156</v>
      </c>
      <c r="M16" s="105">
        <f>B16-Adult!Q14</f>
        <v>58245538.721661158</v>
      </c>
      <c r="O16" s="216"/>
      <c r="P16" s="217">
        <v>14366278.161661156</v>
      </c>
    </row>
    <row r="17" spans="1:16" s="100" customFormat="1" x14ac:dyDescent="0.2">
      <c r="A17" s="38"/>
      <c r="B17" s="134"/>
      <c r="C17" s="134"/>
      <c r="D17" s="112"/>
      <c r="E17" s="112"/>
      <c r="F17" s="114"/>
      <c r="G17" s="114"/>
      <c r="H17" s="115"/>
      <c r="I17" s="114"/>
      <c r="J17" s="114"/>
      <c r="K17" s="29"/>
      <c r="M17" s="105"/>
      <c r="P17" s="218"/>
    </row>
    <row r="18" spans="1:16" s="100" customFormat="1" x14ac:dyDescent="0.2">
      <c r="A18" s="38" t="s">
        <v>19</v>
      </c>
      <c r="B18" s="37">
        <f>C18+K18</f>
        <v>17939618.74001503</v>
      </c>
      <c r="C18" s="37">
        <f>D18+E18</f>
        <v>13619613.110000001</v>
      </c>
      <c r="D18" s="38">
        <v>0</v>
      </c>
      <c r="E18" s="29">
        <f t="shared" ref="E18:E39" si="1">SUM(F18:J18)</f>
        <v>13619613.110000001</v>
      </c>
      <c r="F18" s="59">
        <v>41137.9</v>
      </c>
      <c r="G18" s="59">
        <v>1654362.86</v>
      </c>
      <c r="H18" s="59">
        <v>3013505.6199999996</v>
      </c>
      <c r="I18" s="59">
        <v>8699514.040000001</v>
      </c>
      <c r="J18" s="29">
        <v>211092.69</v>
      </c>
      <c r="K18" s="29">
        <v>4320005.6300150296</v>
      </c>
      <c r="M18" s="105">
        <f>B18-Adult!Q16</f>
        <v>17939618.74001503</v>
      </c>
      <c r="O18" s="216"/>
      <c r="P18" s="217">
        <v>4320005.6300150296</v>
      </c>
    </row>
    <row r="19" spans="1:16" s="100" customFormat="1" x14ac:dyDescent="0.2">
      <c r="A19" s="38" t="s">
        <v>20</v>
      </c>
      <c r="B19" s="37">
        <f>C19+K19</f>
        <v>94577793.59140861</v>
      </c>
      <c r="C19" s="37">
        <f>D19+E19</f>
        <v>73253390.310000002</v>
      </c>
      <c r="D19" s="38">
        <v>0</v>
      </c>
      <c r="E19" s="29">
        <f t="shared" si="1"/>
        <v>73253390.310000002</v>
      </c>
      <c r="F19" s="59">
        <v>228385.88</v>
      </c>
      <c r="G19" s="59">
        <v>8762492.3499999996</v>
      </c>
      <c r="H19" s="59">
        <v>14537541.649999999</v>
      </c>
      <c r="I19" s="59">
        <v>49575419.120000005</v>
      </c>
      <c r="J19" s="59">
        <v>149551.31</v>
      </c>
      <c r="K19" s="29">
        <v>21324403.281408615</v>
      </c>
      <c r="M19" s="105">
        <f>B19-Adult!Q17</f>
        <v>94577793.59140861</v>
      </c>
      <c r="O19" s="216"/>
      <c r="P19" s="217">
        <v>21324403.281408615</v>
      </c>
    </row>
    <row r="20" spans="1:16" s="100" customFormat="1" x14ac:dyDescent="0.2">
      <c r="A20" s="38" t="s">
        <v>21</v>
      </c>
      <c r="B20" s="37">
        <f>C20+K20</f>
        <v>49929875.512915634</v>
      </c>
      <c r="C20" s="37">
        <f>D20+E20</f>
        <v>36882451.689999998</v>
      </c>
      <c r="D20" s="38">
        <v>0</v>
      </c>
      <c r="E20" s="29">
        <f t="shared" si="1"/>
        <v>36882451.689999998</v>
      </c>
      <c r="F20" s="59">
        <v>0</v>
      </c>
      <c r="G20" s="59">
        <v>5392681.5700000003</v>
      </c>
      <c r="H20" s="59">
        <v>8705006.75</v>
      </c>
      <c r="I20" s="59">
        <v>22784763.370000001</v>
      </c>
      <c r="J20" s="59">
        <v>0</v>
      </c>
      <c r="K20" s="29">
        <v>13047423.822915636</v>
      </c>
      <c r="M20" s="105">
        <f>B20-Adult!Q18</f>
        <v>49929875.512915634</v>
      </c>
      <c r="O20" s="216"/>
      <c r="P20" s="217">
        <v>13047423.822915636</v>
      </c>
    </row>
    <row r="21" spans="1:16" s="100" customFormat="1" x14ac:dyDescent="0.2">
      <c r="A21" s="38" t="s">
        <v>22</v>
      </c>
      <c r="B21" s="37">
        <f>C21+K21</f>
        <v>87823002.3767474</v>
      </c>
      <c r="C21" s="37">
        <f>D21+E21</f>
        <v>65960815.870000005</v>
      </c>
      <c r="D21" s="38">
        <v>0</v>
      </c>
      <c r="E21" s="29">
        <f t="shared" si="1"/>
        <v>65960815.870000005</v>
      </c>
      <c r="F21" s="59">
        <v>0</v>
      </c>
      <c r="G21" s="59">
        <v>11405117.460000001</v>
      </c>
      <c r="H21" s="59">
        <v>14924175.09</v>
      </c>
      <c r="I21" s="59">
        <v>39631523.32</v>
      </c>
      <c r="J21" s="59">
        <v>0</v>
      </c>
      <c r="K21" s="29">
        <v>21862186.506747395</v>
      </c>
      <c r="M21" s="105">
        <f>B21-Adult!Q19</f>
        <v>87795701.896747395</v>
      </c>
      <c r="O21" s="216"/>
      <c r="P21" s="217">
        <v>21862186.506747395</v>
      </c>
    </row>
    <row r="22" spans="1:16" s="100" customFormat="1" x14ac:dyDescent="0.2">
      <c r="A22" s="38" t="s">
        <v>23</v>
      </c>
      <c r="B22" s="37">
        <f>C22+K22</f>
        <v>15850000.484583044</v>
      </c>
      <c r="C22" s="37">
        <f>D22+E22</f>
        <v>12164698.42</v>
      </c>
      <c r="D22" s="38">
        <v>0</v>
      </c>
      <c r="E22" s="29">
        <f t="shared" si="1"/>
        <v>12164698.42</v>
      </c>
      <c r="F22" s="59">
        <v>0</v>
      </c>
      <c r="G22" s="59">
        <v>392707.06</v>
      </c>
      <c r="H22" s="59">
        <v>2637895.83</v>
      </c>
      <c r="I22" s="59">
        <v>9134095.5299999993</v>
      </c>
      <c r="J22" s="59">
        <v>0</v>
      </c>
      <c r="K22" s="29">
        <v>3685302.0645830445</v>
      </c>
      <c r="M22" s="105">
        <f>B22-Adult!Q20</f>
        <v>15850000.484583044</v>
      </c>
      <c r="O22" s="216"/>
      <c r="P22" s="217">
        <v>3685302.0645830445</v>
      </c>
    </row>
    <row r="23" spans="1:16" s="100" customFormat="1" x14ac:dyDescent="0.2">
      <c r="A23" s="38"/>
      <c r="B23" s="134"/>
      <c r="C23" s="134"/>
      <c r="D23" s="112"/>
      <c r="E23" s="112"/>
      <c r="F23" s="114"/>
      <c r="G23" s="115"/>
      <c r="H23" s="114"/>
      <c r="I23" s="114"/>
      <c r="J23" s="114"/>
      <c r="K23" s="29"/>
      <c r="M23" s="105"/>
      <c r="P23" s="218"/>
    </row>
    <row r="24" spans="1:16" s="100" customFormat="1" x14ac:dyDescent="0.2">
      <c r="A24" s="38" t="s">
        <v>24</v>
      </c>
      <c r="B24" s="37">
        <f>C24+K24</f>
        <v>146920081.1452736</v>
      </c>
      <c r="C24" s="37">
        <f>D24+E24</f>
        <v>114038369.58</v>
      </c>
      <c r="D24" s="38">
        <v>1114822.77</v>
      </c>
      <c r="E24" s="29">
        <f>SUM(F24:J24)</f>
        <v>112923546.81</v>
      </c>
      <c r="F24" s="59">
        <v>572665.81000000006</v>
      </c>
      <c r="G24" s="59">
        <v>2324261.1899999995</v>
      </c>
      <c r="H24" s="29">
        <v>23533469.179999992</v>
      </c>
      <c r="I24" s="59">
        <v>85933438.700000003</v>
      </c>
      <c r="J24" s="59">
        <v>559711.93000000005</v>
      </c>
      <c r="K24" s="29">
        <v>32881711.565273609</v>
      </c>
      <c r="M24" s="105">
        <f>B24-Adult!Q22</f>
        <v>146920081.1452736</v>
      </c>
      <c r="O24" s="216"/>
      <c r="P24" s="217">
        <v>32881711.565273609</v>
      </c>
    </row>
    <row r="25" spans="1:16" s="100" customFormat="1" x14ac:dyDescent="0.2">
      <c r="A25" s="38" t="s">
        <v>25</v>
      </c>
      <c r="B25" s="37">
        <f>C25+K25</f>
        <v>13989335.742757272</v>
      </c>
      <c r="C25" s="37">
        <f>D25+E25</f>
        <v>10820377.48</v>
      </c>
      <c r="D25" s="38">
        <v>0</v>
      </c>
      <c r="E25" s="29">
        <f>SUM(F25:J25)</f>
        <v>10820377.48</v>
      </c>
      <c r="F25" s="59">
        <v>0</v>
      </c>
      <c r="G25" s="59">
        <v>1426697.17</v>
      </c>
      <c r="H25" s="59">
        <v>2164165.5499999998</v>
      </c>
      <c r="I25" s="59">
        <v>7190346.1899999995</v>
      </c>
      <c r="J25" s="59">
        <v>39168.57</v>
      </c>
      <c r="K25" s="29">
        <v>3168958.2627572711</v>
      </c>
      <c r="M25" s="105">
        <f>B25-Adult!Q23</f>
        <v>13989335.742757272</v>
      </c>
      <c r="O25" s="216"/>
      <c r="P25" s="217">
        <v>3168958.2627572711</v>
      </c>
    </row>
    <row r="26" spans="1:16" s="100" customFormat="1" x14ac:dyDescent="0.2">
      <c r="A26" s="38" t="s">
        <v>26</v>
      </c>
      <c r="B26" s="37">
        <f>C26+K26</f>
        <v>139333899.25869316</v>
      </c>
      <c r="C26" s="37">
        <f>D26+E26</f>
        <v>109976155.22</v>
      </c>
      <c r="D26" s="38">
        <v>0</v>
      </c>
      <c r="E26" s="29">
        <f t="shared" si="1"/>
        <v>109976155.22</v>
      </c>
      <c r="F26" s="59">
        <v>0</v>
      </c>
      <c r="G26" s="59">
        <v>12125325.029999999</v>
      </c>
      <c r="H26" s="59">
        <v>19010578.140000001</v>
      </c>
      <c r="I26" s="59">
        <v>75625102.469999999</v>
      </c>
      <c r="J26" s="59">
        <v>3215149.58</v>
      </c>
      <c r="K26" s="29">
        <v>29357744.038693152</v>
      </c>
      <c r="M26" s="105">
        <f>B26-Adult!Q24</f>
        <v>139333899.25869316</v>
      </c>
      <c r="O26" s="216"/>
      <c r="P26" s="217">
        <v>29357744.038693152</v>
      </c>
    </row>
    <row r="27" spans="1:16" s="100" customFormat="1" x14ac:dyDescent="0.2">
      <c r="A27" s="38" t="s">
        <v>27</v>
      </c>
      <c r="B27" s="37">
        <f>C27+K27</f>
        <v>206310470.15323031</v>
      </c>
      <c r="C27" s="37">
        <f>D27+E27</f>
        <v>150238612.55999994</v>
      </c>
      <c r="D27" s="38">
        <v>0</v>
      </c>
      <c r="E27" s="29">
        <f t="shared" si="1"/>
        <v>150238612.55999994</v>
      </c>
      <c r="F27" s="59">
        <v>680000</v>
      </c>
      <c r="G27" s="59">
        <v>21602267.719999991</v>
      </c>
      <c r="H27" s="59">
        <v>38376990.289999999</v>
      </c>
      <c r="I27" s="59">
        <v>89579354.549999967</v>
      </c>
      <c r="J27" s="59">
        <v>0</v>
      </c>
      <c r="K27" s="29">
        <v>56071857.593230352</v>
      </c>
      <c r="M27" s="105">
        <f>B27-Adult!Q25</f>
        <v>206310470.15323031</v>
      </c>
      <c r="O27" s="216"/>
      <c r="P27" s="217">
        <v>56071857.593230352</v>
      </c>
    </row>
    <row r="28" spans="1:16" s="100" customFormat="1" x14ac:dyDescent="0.2">
      <c r="A28" s="38" t="s">
        <v>28</v>
      </c>
      <c r="B28" s="37">
        <f>C28+K28</f>
        <v>7451123.2330134585</v>
      </c>
      <c r="C28" s="37">
        <f>D28+E28</f>
        <v>5570530.3599999994</v>
      </c>
      <c r="D28" s="38">
        <v>0</v>
      </c>
      <c r="E28" s="29">
        <f t="shared" si="1"/>
        <v>5570530.3599999994</v>
      </c>
      <c r="F28" s="59">
        <v>18541</v>
      </c>
      <c r="G28" s="59">
        <v>146916.54999999999</v>
      </c>
      <c r="H28" s="59">
        <v>1142332.8</v>
      </c>
      <c r="I28" s="59">
        <v>4262714.26</v>
      </c>
      <c r="J28" s="59">
        <v>25.75</v>
      </c>
      <c r="K28" s="29">
        <v>1880592.8730134594</v>
      </c>
      <c r="M28" s="105">
        <f>B28-Adult!Q26</f>
        <v>7451123.2330134585</v>
      </c>
      <c r="O28" s="216"/>
      <c r="P28" s="217">
        <v>1880592.8730134594</v>
      </c>
    </row>
    <row r="29" spans="1:16" s="100" customFormat="1" x14ac:dyDescent="0.2">
      <c r="A29" s="38"/>
      <c r="B29" s="134"/>
      <c r="C29" s="134"/>
      <c r="D29" s="112"/>
      <c r="E29" s="112"/>
      <c r="F29" s="114"/>
      <c r="G29" s="115"/>
      <c r="H29" s="114"/>
      <c r="I29" s="114"/>
      <c r="J29" s="114"/>
      <c r="K29" s="29"/>
      <c r="M29" s="105"/>
      <c r="P29" s="218"/>
    </row>
    <row r="30" spans="1:16" s="100" customFormat="1" x14ac:dyDescent="0.2">
      <c r="A30" s="37" t="s">
        <v>148</v>
      </c>
      <c r="B30" s="37">
        <f>C30+K30</f>
        <v>667006735.52881801</v>
      </c>
      <c r="C30" s="37">
        <f>D30+E30</f>
        <v>513045353.70999992</v>
      </c>
      <c r="D30" s="38">
        <v>0</v>
      </c>
      <c r="E30" s="29">
        <f>SUM(F30:J30)</f>
        <v>513045353.70999992</v>
      </c>
      <c r="F30" s="59">
        <v>9204971.0600000005</v>
      </c>
      <c r="G30" s="59">
        <v>127645314.32000001</v>
      </c>
      <c r="H30" s="59">
        <v>112534044.45999999</v>
      </c>
      <c r="I30" s="59">
        <v>263661023.86999997</v>
      </c>
      <c r="J30" s="59">
        <v>0</v>
      </c>
      <c r="K30" s="29">
        <v>153961381.81881812</v>
      </c>
      <c r="M30" s="105">
        <f>B30-Adult!Q28</f>
        <v>667006735.52881801</v>
      </c>
      <c r="O30" s="216"/>
      <c r="P30" s="217">
        <v>153961381.81881812</v>
      </c>
    </row>
    <row r="31" spans="1:16" s="100" customFormat="1" x14ac:dyDescent="0.2">
      <c r="A31" s="38" t="s">
        <v>29</v>
      </c>
      <c r="B31" s="37">
        <f>C31+K31</f>
        <v>457130759.77422893</v>
      </c>
      <c r="C31" s="37">
        <f>D31+E31</f>
        <v>362250869.78999996</v>
      </c>
      <c r="D31" s="38">
        <v>557878.39</v>
      </c>
      <c r="E31" s="29">
        <f>SUM(F31:J31)</f>
        <v>361692991.39999998</v>
      </c>
      <c r="F31" s="59">
        <v>0</v>
      </c>
      <c r="G31" s="59">
        <v>49337484.120000005</v>
      </c>
      <c r="H31" s="59">
        <v>78899202.00999999</v>
      </c>
      <c r="I31" s="59">
        <v>229890242.21999997</v>
      </c>
      <c r="J31" s="59">
        <v>3566063.05</v>
      </c>
      <c r="K31" s="29">
        <v>94879889.984228984</v>
      </c>
      <c r="M31" s="105">
        <f>B31-Adult!Q29</f>
        <v>457130759.77422893</v>
      </c>
      <c r="O31" s="216"/>
      <c r="P31" s="217">
        <v>94879889.984228984</v>
      </c>
    </row>
    <row r="32" spans="1:16" s="100" customFormat="1" x14ac:dyDescent="0.2">
      <c r="A32" s="38" t="s">
        <v>30</v>
      </c>
      <c r="B32" s="37">
        <f>C32+K32</f>
        <v>24654134.502639715</v>
      </c>
      <c r="C32" s="37">
        <f>D32+E32</f>
        <v>18984592.309999995</v>
      </c>
      <c r="D32" s="38">
        <v>0</v>
      </c>
      <c r="E32" s="29">
        <f t="shared" si="1"/>
        <v>18984592.309999995</v>
      </c>
      <c r="F32" s="59">
        <v>71012.17</v>
      </c>
      <c r="G32" s="59">
        <v>2421030.5699999998</v>
      </c>
      <c r="H32" s="59">
        <v>4243171.6799999988</v>
      </c>
      <c r="I32" s="59">
        <v>12039428.759999998</v>
      </c>
      <c r="J32" s="59">
        <v>209949.13</v>
      </c>
      <c r="K32" s="29">
        <v>5669542.1926397188</v>
      </c>
      <c r="M32" s="105">
        <f>B32-Adult!Q30</f>
        <v>24654134.502639715</v>
      </c>
      <c r="O32" s="216"/>
      <c r="P32" s="217">
        <v>5669542.1926397188</v>
      </c>
    </row>
    <row r="33" spans="1:16" s="100" customFormat="1" x14ac:dyDescent="0.2">
      <c r="A33" s="38" t="s">
        <v>31</v>
      </c>
      <c r="B33" s="37">
        <f>C33+K33</f>
        <v>57658584.651996493</v>
      </c>
      <c r="C33" s="37">
        <f>D33+E33</f>
        <v>44304046.130000003</v>
      </c>
      <c r="D33" s="38">
        <v>0</v>
      </c>
      <c r="E33" s="29">
        <f t="shared" si="1"/>
        <v>44304046.130000003</v>
      </c>
      <c r="F33" s="59">
        <v>173239.94</v>
      </c>
      <c r="G33" s="59">
        <v>6169017.2400000002</v>
      </c>
      <c r="H33" s="59">
        <v>8757490.1799999978</v>
      </c>
      <c r="I33" s="59">
        <v>29204298.770000003</v>
      </c>
      <c r="J33" s="59">
        <v>0</v>
      </c>
      <c r="K33" s="29">
        <v>13354538.521996494</v>
      </c>
      <c r="M33" s="105">
        <f>B33-Adult!Q31</f>
        <v>57608613.411996491</v>
      </c>
      <c r="O33" s="216"/>
      <c r="P33" s="217">
        <v>13354538.521996494</v>
      </c>
    </row>
    <row r="34" spans="1:16" s="100" customFormat="1" x14ac:dyDescent="0.2">
      <c r="A34" s="38" t="s">
        <v>32</v>
      </c>
      <c r="B34" s="37">
        <f>C34+K34</f>
        <v>10618526.516618904</v>
      </c>
      <c r="C34" s="37">
        <f>D34+E34</f>
        <v>8065153.5600000005</v>
      </c>
      <c r="D34" s="38">
        <v>0</v>
      </c>
      <c r="E34" s="29">
        <f t="shared" si="1"/>
        <v>8065153.5600000005</v>
      </c>
      <c r="F34" s="59">
        <v>162768.28</v>
      </c>
      <c r="G34" s="59">
        <v>1006986.67</v>
      </c>
      <c r="H34" s="59">
        <v>1857522.4100000001</v>
      </c>
      <c r="I34" s="59">
        <v>4903310.53</v>
      </c>
      <c r="J34" s="59">
        <v>134565.67000000001</v>
      </c>
      <c r="K34" s="29">
        <v>2553372.9566189023</v>
      </c>
      <c r="M34" s="105">
        <f>B34-Adult!Q32</f>
        <v>10596176.816618904</v>
      </c>
      <c r="O34" s="216"/>
      <c r="P34" s="217">
        <v>2553372.9566189023</v>
      </c>
    </row>
    <row r="35" spans="1:16" s="100" customFormat="1" x14ac:dyDescent="0.2">
      <c r="A35" s="38"/>
      <c r="B35" s="134"/>
      <c r="C35" s="134"/>
      <c r="D35" s="112"/>
      <c r="E35" s="112"/>
      <c r="F35" s="114"/>
      <c r="G35" s="115"/>
      <c r="H35" s="114"/>
      <c r="I35" s="114"/>
      <c r="J35" s="114"/>
      <c r="K35" s="29"/>
      <c r="M35" s="105"/>
      <c r="P35" s="218"/>
    </row>
    <row r="36" spans="1:16" s="100" customFormat="1" x14ac:dyDescent="0.2">
      <c r="A36" s="38" t="s">
        <v>33</v>
      </c>
      <c r="B36" s="37">
        <f>C36+K36</f>
        <v>15388814.255613741</v>
      </c>
      <c r="C36" s="37">
        <f>D36+E36</f>
        <v>11846662.770000001</v>
      </c>
      <c r="D36" s="38">
        <v>0</v>
      </c>
      <c r="E36" s="29">
        <f>SUM(F36:J36)</f>
        <v>11846662.770000001</v>
      </c>
      <c r="F36" s="59">
        <v>0</v>
      </c>
      <c r="G36" s="59">
        <v>1512592.4300000002</v>
      </c>
      <c r="H36" s="59">
        <v>2344837.3400000008</v>
      </c>
      <c r="I36" s="59">
        <v>7989233</v>
      </c>
      <c r="J36" s="59">
        <v>0</v>
      </c>
      <c r="K36" s="29">
        <v>3542151.48561374</v>
      </c>
      <c r="M36" s="105">
        <f>B36-Adult!Q34</f>
        <v>15388814.255613741</v>
      </c>
      <c r="O36" s="216"/>
      <c r="P36" s="218">
        <v>3542151.48561374</v>
      </c>
    </row>
    <row r="37" spans="1:16" s="100" customFormat="1" x14ac:dyDescent="0.2">
      <c r="A37" s="38" t="s">
        <v>34</v>
      </c>
      <c r="B37" s="37">
        <f>C37+K37</f>
        <v>72184625.450108647</v>
      </c>
      <c r="C37" s="37">
        <f>D37+E37</f>
        <v>54855476.009999998</v>
      </c>
      <c r="D37" s="38">
        <v>0</v>
      </c>
      <c r="E37" s="29">
        <f>SUM(F37:J37)</f>
        <v>54855476.009999998</v>
      </c>
      <c r="F37" s="38">
        <v>0</v>
      </c>
      <c r="G37" s="29">
        <v>7268106.8000000007</v>
      </c>
      <c r="H37" s="59">
        <v>12270244.879999999</v>
      </c>
      <c r="I37" s="59">
        <v>35276011.850000001</v>
      </c>
      <c r="J37" s="59">
        <v>41112.480000000003</v>
      </c>
      <c r="K37" s="29">
        <v>17329149.440108642</v>
      </c>
      <c r="M37" s="105">
        <f>B37-Adult!Q35</f>
        <v>72184625.450108647</v>
      </c>
      <c r="O37" s="216"/>
      <c r="P37" s="218">
        <v>17329149.440108642</v>
      </c>
    </row>
    <row r="38" spans="1:16" s="100" customFormat="1" x14ac:dyDescent="0.2">
      <c r="A38" s="38" t="s">
        <v>35</v>
      </c>
      <c r="B38" s="37">
        <f>C38+K38</f>
        <v>49695540.017958134</v>
      </c>
      <c r="C38" s="37">
        <f>D38+E38</f>
        <v>37580329.479999997</v>
      </c>
      <c r="D38" s="38">
        <v>0</v>
      </c>
      <c r="E38" s="29">
        <f t="shared" si="1"/>
        <v>37580329.479999997</v>
      </c>
      <c r="F38" s="59">
        <v>1072127.1099999999</v>
      </c>
      <c r="G38" s="59">
        <v>4163483.12</v>
      </c>
      <c r="H38" s="59">
        <v>8358076.7400000002</v>
      </c>
      <c r="I38" s="59">
        <v>23395202.710000001</v>
      </c>
      <c r="J38" s="59">
        <v>591439.80000000005</v>
      </c>
      <c r="K38" s="38">
        <v>12115210.537958141</v>
      </c>
      <c r="M38" s="105">
        <f>B38-Adult!Q36</f>
        <v>49695540.017958134</v>
      </c>
      <c r="O38" s="216"/>
      <c r="P38" s="218">
        <v>12115210.537958141</v>
      </c>
    </row>
    <row r="39" spans="1:16" s="100" customFormat="1" x14ac:dyDescent="0.2">
      <c r="A39" s="33" t="s">
        <v>36</v>
      </c>
      <c r="B39" s="150">
        <f>C39+K39</f>
        <v>27579808.558448032</v>
      </c>
      <c r="C39" s="150">
        <f>D39+E39</f>
        <v>20789986.48</v>
      </c>
      <c r="D39" s="33">
        <v>0</v>
      </c>
      <c r="E39" s="33">
        <f t="shared" si="1"/>
        <v>20789986.48</v>
      </c>
      <c r="F39" s="149">
        <v>96.12</v>
      </c>
      <c r="G39" s="149">
        <v>2197186.4500000002</v>
      </c>
      <c r="H39" s="149">
        <v>4762407.96</v>
      </c>
      <c r="I39" s="149">
        <v>13401367.67</v>
      </c>
      <c r="J39" s="149">
        <v>428928.28</v>
      </c>
      <c r="K39" s="33">
        <v>6789822.078448032</v>
      </c>
      <c r="M39" s="105">
        <f>B39-Adult!Q37</f>
        <v>27562735.568448033</v>
      </c>
      <c r="O39" s="216"/>
      <c r="P39" s="218">
        <v>6789822.078448032</v>
      </c>
    </row>
    <row r="40" spans="1:16" s="100" customFormat="1" ht="13.5" thickBot="1" x14ac:dyDescent="0.25">
      <c r="A40" s="38"/>
      <c r="B40" s="38"/>
      <c r="C40" s="38"/>
      <c r="D40" s="29"/>
      <c r="E40" s="29"/>
      <c r="F40" s="29"/>
      <c r="G40" s="29"/>
      <c r="H40" s="29"/>
      <c r="I40" s="29"/>
      <c r="J40" s="29"/>
      <c r="K40" s="29"/>
      <c r="P40" s="219">
        <f>SUM(P12:P39)</f>
        <v>738575040.73165143</v>
      </c>
    </row>
    <row r="41" spans="1:16" ht="13.5" thickTop="1" x14ac:dyDescent="0.2">
      <c r="A41" s="5" t="s">
        <v>287</v>
      </c>
      <c r="C41" s="38"/>
      <c r="D41" s="29"/>
      <c r="E41" s="29"/>
      <c r="F41" s="29"/>
      <c r="G41" s="29"/>
      <c r="H41" s="29"/>
      <c r="I41" s="29"/>
      <c r="J41" s="29"/>
      <c r="K41" s="29"/>
    </row>
    <row r="42" spans="1:16" x14ac:dyDescent="0.2">
      <c r="C42" s="38"/>
      <c r="D42" s="29"/>
      <c r="E42" s="29"/>
      <c r="F42" s="29"/>
      <c r="G42" s="29"/>
      <c r="H42" s="29"/>
      <c r="I42" s="29"/>
      <c r="J42" s="29"/>
      <c r="K42" s="29"/>
      <c r="M42" s="57"/>
    </row>
    <row r="43" spans="1:16" x14ac:dyDescent="0.2">
      <c r="M43" s="57"/>
    </row>
    <row r="44" spans="1:16" x14ac:dyDescent="0.2">
      <c r="M44" s="57"/>
    </row>
    <row r="45" spans="1:16" x14ac:dyDescent="0.2">
      <c r="K45" s="18"/>
      <c r="M45" s="57"/>
    </row>
    <row r="46" spans="1:16" x14ac:dyDescent="0.2">
      <c r="K46" s="18"/>
      <c r="M46" s="57"/>
    </row>
    <row r="47" spans="1:16" x14ac:dyDescent="0.2">
      <c r="K47" s="18"/>
      <c r="M47" s="57"/>
    </row>
    <row r="48" spans="1:16" x14ac:dyDescent="0.2">
      <c r="K48" s="18"/>
      <c r="M48" s="57"/>
    </row>
    <row r="49" spans="11:13" x14ac:dyDescent="0.2">
      <c r="K49" s="18"/>
      <c r="M49" s="57"/>
    </row>
    <row r="50" spans="11:13" x14ac:dyDescent="0.2">
      <c r="K50" s="18"/>
      <c r="M50" s="57"/>
    </row>
    <row r="51" spans="11:13" x14ac:dyDescent="0.2">
      <c r="K51" s="18"/>
      <c r="M51" s="57"/>
    </row>
    <row r="52" spans="11:13" x14ac:dyDescent="0.2">
      <c r="K52" s="18"/>
      <c r="M52" s="57"/>
    </row>
    <row r="53" spans="11:13" x14ac:dyDescent="0.2">
      <c r="K53" s="18"/>
      <c r="M53" s="57"/>
    </row>
    <row r="54" spans="11:13" x14ac:dyDescent="0.2">
      <c r="K54" s="18"/>
      <c r="M54" s="57"/>
    </row>
    <row r="55" spans="11:13" x14ac:dyDescent="0.2">
      <c r="K55" s="18"/>
      <c r="M55" s="57"/>
    </row>
    <row r="56" spans="11:13" x14ac:dyDescent="0.2">
      <c r="K56" s="18"/>
      <c r="M56" s="57"/>
    </row>
    <row r="57" spans="11:13" x14ac:dyDescent="0.2">
      <c r="K57" s="18"/>
      <c r="M57" s="57"/>
    </row>
    <row r="58" spans="11:13" x14ac:dyDescent="0.2">
      <c r="K58" s="18"/>
      <c r="M58" s="57"/>
    </row>
    <row r="59" spans="11:13" x14ac:dyDescent="0.2">
      <c r="K59" s="18"/>
      <c r="M59" s="57"/>
    </row>
    <row r="60" spans="11:13" x14ac:dyDescent="0.2">
      <c r="K60" s="18"/>
      <c r="M60" s="57"/>
    </row>
    <row r="61" spans="11:13" x14ac:dyDescent="0.2">
      <c r="K61" s="18"/>
      <c r="M61" s="57"/>
    </row>
    <row r="62" spans="11:13" x14ac:dyDescent="0.2">
      <c r="K62" s="18"/>
      <c r="M62" s="57"/>
    </row>
    <row r="63" spans="11:13" x14ac:dyDescent="0.2">
      <c r="K63" s="18"/>
      <c r="M63" s="57"/>
    </row>
    <row r="64" spans="11:13" x14ac:dyDescent="0.2">
      <c r="K64" s="18"/>
      <c r="M64" s="57"/>
    </row>
    <row r="65" spans="11:13" x14ac:dyDescent="0.2">
      <c r="K65" s="18"/>
      <c r="M65" s="57"/>
    </row>
    <row r="66" spans="11:13" x14ac:dyDescent="0.2">
      <c r="K66" s="18"/>
      <c r="M66" s="57"/>
    </row>
    <row r="67" spans="11:13" x14ac:dyDescent="0.2">
      <c r="K67" s="18"/>
      <c r="M67" s="57"/>
    </row>
    <row r="68" spans="11:13" x14ac:dyDescent="0.2">
      <c r="K68" s="18"/>
      <c r="M68" s="57"/>
    </row>
    <row r="69" spans="11:13" x14ac:dyDescent="0.2">
      <c r="K69" s="18"/>
      <c r="M69" s="57"/>
    </row>
    <row r="70" spans="11:13" x14ac:dyDescent="0.2">
      <c r="K70" s="18"/>
      <c r="M70" s="57"/>
    </row>
    <row r="71" spans="11:13" x14ac:dyDescent="0.2">
      <c r="K71" s="18"/>
    </row>
    <row r="72" spans="11:13" x14ac:dyDescent="0.2">
      <c r="K72" s="18"/>
      <c r="M72" s="57"/>
    </row>
    <row r="73" spans="11:13" x14ac:dyDescent="0.2">
      <c r="M73" s="57"/>
    </row>
    <row r="74" spans="11:13" x14ac:dyDescent="0.2">
      <c r="K74" s="18"/>
      <c r="M74" s="57"/>
    </row>
    <row r="75" spans="11:13" x14ac:dyDescent="0.2">
      <c r="K75" s="18"/>
      <c r="M75" s="57"/>
    </row>
    <row r="76" spans="11:13" x14ac:dyDescent="0.2">
      <c r="K76" s="18"/>
    </row>
    <row r="77" spans="11:13" x14ac:dyDescent="0.2">
      <c r="K77" s="18"/>
      <c r="M77" s="57"/>
    </row>
    <row r="78" spans="11:13" x14ac:dyDescent="0.2">
      <c r="M78" s="57"/>
    </row>
    <row r="79" spans="11:13" x14ac:dyDescent="0.2">
      <c r="M79" s="57"/>
    </row>
  </sheetData>
  <mergeCells count="6">
    <mergeCell ref="A5:XFD5"/>
    <mergeCell ref="A3:K3"/>
    <mergeCell ref="A1:K1"/>
    <mergeCell ref="E6:I6"/>
    <mergeCell ref="M6:M9"/>
    <mergeCell ref="P6:P9"/>
  </mergeCells>
  <phoneticPr fontId="0" type="noConversion"/>
  <printOptions horizontalCentered="1"/>
  <pageMargins left="0.25" right="0.23" top="0.87" bottom="0.82" header="0.67" footer="0.5"/>
  <pageSetup scale="91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ignoredErrors>
    <ignoredError sqref="E12:E3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121"/>
  <sheetViews>
    <sheetView zoomScaleNormal="100" workbookViewId="0">
      <selection activeCell="A2" sqref="A2"/>
    </sheetView>
  </sheetViews>
  <sheetFormatPr defaultRowHeight="12.75" x14ac:dyDescent="0.2"/>
  <cols>
    <col min="1" max="1" width="17.140625" style="29" customWidth="1"/>
    <col min="2" max="2" width="15" style="29" bestFit="1" customWidth="1"/>
    <col min="3" max="4" width="13.140625" style="29" customWidth="1"/>
    <col min="5" max="5" width="14.85546875" style="29" customWidth="1"/>
    <col min="6" max="6" width="13" style="29" customWidth="1"/>
    <col min="7" max="7" width="12.28515625" style="29" customWidth="1"/>
    <col min="8" max="8" width="12.140625" style="29" customWidth="1"/>
    <col min="9" max="9" width="12.5703125" style="29" customWidth="1"/>
    <col min="10" max="10" width="13.28515625" style="29" customWidth="1"/>
    <col min="11" max="11" width="12.42578125" style="29" customWidth="1"/>
    <col min="12" max="12" width="11.140625" style="29" customWidth="1"/>
    <col min="13" max="13" width="11.28515625" style="29" customWidth="1"/>
    <col min="14" max="14" width="3.7109375" style="100" customWidth="1"/>
    <col min="15" max="16384" width="9.140625" style="100"/>
  </cols>
  <sheetData>
    <row r="1" spans="1:13" x14ac:dyDescent="0.2">
      <c r="A1" s="288" t="s">
        <v>140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3" spans="1:13" x14ac:dyDescent="0.2">
      <c r="A3" s="288" t="s">
        <v>291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3.5" thickBo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86" customFormat="1" ht="13.5" thickTop="1" x14ac:dyDescent="0.2">
      <c r="A5" s="37" t="s">
        <v>37</v>
      </c>
      <c r="B5" s="188" t="s">
        <v>11</v>
      </c>
      <c r="C5" s="314" t="s">
        <v>12</v>
      </c>
      <c r="D5" s="314" t="s">
        <v>250</v>
      </c>
      <c r="E5" s="188"/>
      <c r="F5" s="188"/>
      <c r="G5" s="188" t="s">
        <v>64</v>
      </c>
      <c r="H5" s="188"/>
      <c r="I5" s="188" t="s">
        <v>64</v>
      </c>
      <c r="J5" s="188"/>
      <c r="K5" s="188" t="s">
        <v>112</v>
      </c>
      <c r="L5" s="188"/>
      <c r="M5" s="188"/>
    </row>
    <row r="6" spans="1:13" s="186" customFormat="1" ht="12.75" customHeight="1" x14ac:dyDescent="0.2">
      <c r="A6" s="37" t="s">
        <v>38</v>
      </c>
      <c r="B6" s="188" t="s">
        <v>117</v>
      </c>
      <c r="C6" s="315"/>
      <c r="D6" s="315"/>
      <c r="E6" s="188"/>
      <c r="F6" s="188" t="s">
        <v>63</v>
      </c>
      <c r="G6" s="188" t="s">
        <v>65</v>
      </c>
      <c r="H6" s="188" t="s">
        <v>66</v>
      </c>
      <c r="I6" s="188" t="s">
        <v>110</v>
      </c>
      <c r="J6" s="188" t="s">
        <v>76</v>
      </c>
      <c r="K6" s="188" t="s">
        <v>113</v>
      </c>
      <c r="L6" s="188" t="s">
        <v>86</v>
      </c>
      <c r="M6" s="188" t="s">
        <v>116</v>
      </c>
    </row>
    <row r="7" spans="1:13" s="186" customFormat="1" ht="13.5" thickBot="1" x14ac:dyDescent="0.25">
      <c r="A7" s="67" t="s">
        <v>39</v>
      </c>
      <c r="B7" s="68" t="s">
        <v>118</v>
      </c>
      <c r="C7" s="316"/>
      <c r="D7" s="316"/>
      <c r="E7" s="68" t="s">
        <v>109</v>
      </c>
      <c r="F7" s="68" t="s">
        <v>38</v>
      </c>
      <c r="G7" s="68" t="s">
        <v>4</v>
      </c>
      <c r="H7" s="68" t="s">
        <v>4</v>
      </c>
      <c r="I7" s="68" t="s">
        <v>111</v>
      </c>
      <c r="J7" s="68" t="s">
        <v>77</v>
      </c>
      <c r="K7" s="68" t="s">
        <v>114</v>
      </c>
      <c r="L7" s="68" t="s">
        <v>4</v>
      </c>
      <c r="M7" s="68" t="s">
        <v>115</v>
      </c>
    </row>
    <row r="8" spans="1:13" s="220" customFormat="1" x14ac:dyDescent="0.2">
      <c r="A8" s="37" t="s">
        <v>13</v>
      </c>
      <c r="B8" s="151">
        <f>SUM(B10:B37)</f>
        <v>2490306289.8500004</v>
      </c>
      <c r="C8" s="151">
        <f>SUM(C10:C37)</f>
        <v>83631842.679999992</v>
      </c>
      <c r="D8" s="151">
        <f t="shared" ref="D8:M8" si="0">SUM(D10:D38)</f>
        <v>227293407.04000005</v>
      </c>
      <c r="E8" s="151">
        <f t="shared" si="0"/>
        <v>1428865214.3999999</v>
      </c>
      <c r="F8" s="151">
        <f t="shared" si="0"/>
        <v>400995076.54000014</v>
      </c>
      <c r="G8" s="151">
        <f t="shared" si="0"/>
        <v>26593532.900000002</v>
      </c>
      <c r="H8" s="151">
        <f t="shared" si="0"/>
        <v>18749297.740000006</v>
      </c>
      <c r="I8" s="151">
        <f t="shared" si="0"/>
        <v>93369207.859999999</v>
      </c>
      <c r="J8" s="151">
        <f t="shared" si="0"/>
        <v>157112685.44</v>
      </c>
      <c r="K8" s="151">
        <f t="shared" si="0"/>
        <v>45755728.960000001</v>
      </c>
      <c r="L8" s="151">
        <f t="shared" si="0"/>
        <v>3496113.01</v>
      </c>
      <c r="M8" s="151">
        <f t="shared" si="0"/>
        <v>4444183.2799999993</v>
      </c>
    </row>
    <row r="9" spans="1:13" x14ac:dyDescent="0.2">
      <c r="A9" s="37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x14ac:dyDescent="0.2">
      <c r="A10" s="37" t="s">
        <v>14</v>
      </c>
      <c r="B10" s="29">
        <f>SUM(C10:M10)</f>
        <v>23095650.319999997</v>
      </c>
      <c r="C10" s="4">
        <v>538143.96</v>
      </c>
      <c r="D10" s="4">
        <v>2127326.7599999998</v>
      </c>
      <c r="E10" s="4">
        <v>13718452.559999997</v>
      </c>
      <c r="F10" s="4">
        <v>3715487.3600000003</v>
      </c>
      <c r="G10" s="4">
        <v>188798.09</v>
      </c>
      <c r="H10" s="4">
        <v>0</v>
      </c>
      <c r="I10" s="4">
        <v>359366.3</v>
      </c>
      <c r="J10" s="4">
        <v>1979408.7400000002</v>
      </c>
      <c r="K10" s="4">
        <v>399576.28</v>
      </c>
      <c r="L10" s="29">
        <v>69090.26999999999</v>
      </c>
      <c r="M10" s="29">
        <v>0</v>
      </c>
    </row>
    <row r="11" spans="1:13" x14ac:dyDescent="0.2">
      <c r="A11" s="37" t="s">
        <v>15</v>
      </c>
      <c r="B11" s="38">
        <f t="shared" ref="B11:B37" si="1">SUM(C11:M11)</f>
        <v>197324564.71000004</v>
      </c>
      <c r="C11" s="4">
        <v>7011139.6799999997</v>
      </c>
      <c r="D11" s="4">
        <v>19023679.960000005</v>
      </c>
      <c r="E11" s="4">
        <v>122266696.12000003</v>
      </c>
      <c r="F11" s="4">
        <v>32080630.579999994</v>
      </c>
      <c r="G11" s="4">
        <v>2179386.1600000006</v>
      </c>
      <c r="H11" s="29">
        <v>0</v>
      </c>
      <c r="I11" s="4">
        <v>1646834.83</v>
      </c>
      <c r="J11" s="4">
        <v>9514065.9899999984</v>
      </c>
      <c r="K11" s="4">
        <v>2540113.09</v>
      </c>
      <c r="L11" s="4">
        <v>73110.91</v>
      </c>
      <c r="M11" s="4">
        <v>988907.39</v>
      </c>
    </row>
    <row r="12" spans="1:13" x14ac:dyDescent="0.2">
      <c r="A12" s="38" t="s">
        <v>16</v>
      </c>
      <c r="B12" s="38">
        <f t="shared" si="1"/>
        <v>245710318.54000002</v>
      </c>
      <c r="C12" s="4">
        <v>15114857.860000001</v>
      </c>
      <c r="D12" s="4">
        <v>24797159.849999998</v>
      </c>
      <c r="E12" s="4">
        <v>136773219.63</v>
      </c>
      <c r="F12" s="4">
        <v>45129873.010000005</v>
      </c>
      <c r="G12" s="4">
        <v>4840330.1900000004</v>
      </c>
      <c r="H12" s="29">
        <v>2084.21</v>
      </c>
      <c r="I12" s="4">
        <v>2065410.5</v>
      </c>
      <c r="J12" s="4">
        <v>14665516.779999999</v>
      </c>
      <c r="K12" s="4">
        <v>1532155.64</v>
      </c>
      <c r="L12" s="29">
        <v>0</v>
      </c>
      <c r="M12" s="4">
        <v>789710.87</v>
      </c>
    </row>
    <row r="13" spans="1:13" x14ac:dyDescent="0.2">
      <c r="A13" s="38" t="s">
        <v>17</v>
      </c>
      <c r="B13" s="38">
        <f t="shared" si="1"/>
        <v>317058845.79999995</v>
      </c>
      <c r="C13" s="38">
        <v>11459387.749999998</v>
      </c>
      <c r="D13" s="29">
        <v>31306255.189999998</v>
      </c>
      <c r="E13" s="29">
        <v>178001450.99999991</v>
      </c>
      <c r="F13" s="29">
        <v>51503185.410000026</v>
      </c>
      <c r="G13" s="29">
        <v>3653304.04</v>
      </c>
      <c r="H13" s="29">
        <v>5351554.8499999996</v>
      </c>
      <c r="I13" s="29">
        <v>12838778</v>
      </c>
      <c r="J13" s="29">
        <v>16882299</v>
      </c>
      <c r="K13" s="29">
        <v>4961188</v>
      </c>
      <c r="L13" s="29">
        <v>70573.56</v>
      </c>
      <c r="M13" s="29">
        <v>1030869</v>
      </c>
    </row>
    <row r="14" spans="1:13" x14ac:dyDescent="0.2">
      <c r="A14" s="38" t="s">
        <v>18</v>
      </c>
      <c r="B14" s="38">
        <f t="shared" si="1"/>
        <v>43893133.949999958</v>
      </c>
      <c r="C14" s="38">
        <v>1160533.4400000002</v>
      </c>
      <c r="D14" s="29">
        <v>3098256.7</v>
      </c>
      <c r="E14" s="29">
        <v>26265089.589999974</v>
      </c>
      <c r="F14" s="29">
        <v>7491991.6800000006</v>
      </c>
      <c r="G14" s="29">
        <v>319665.03999999998</v>
      </c>
      <c r="H14" s="29">
        <v>571274.68000000005</v>
      </c>
      <c r="I14" s="29">
        <v>489911.98</v>
      </c>
      <c r="J14" s="29">
        <v>3016859.8699999996</v>
      </c>
      <c r="K14" s="29">
        <v>994873.08</v>
      </c>
      <c r="L14" s="29">
        <v>383949.98</v>
      </c>
      <c r="M14" s="29">
        <v>100727.91</v>
      </c>
    </row>
    <row r="15" spans="1:13" x14ac:dyDescent="0.2">
      <c r="A15" s="38"/>
      <c r="B15" s="112"/>
      <c r="C15" s="112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x14ac:dyDescent="0.2">
      <c r="A16" s="38" t="s">
        <v>19</v>
      </c>
      <c r="B16" s="38">
        <f t="shared" si="1"/>
        <v>13619613.109999998</v>
      </c>
      <c r="C16" s="38">
        <v>344405</v>
      </c>
      <c r="D16" s="29">
        <v>1561889.76</v>
      </c>
      <c r="E16" s="29">
        <v>8403876.8899999987</v>
      </c>
      <c r="F16" s="29">
        <v>1621085.6099999999</v>
      </c>
      <c r="G16" s="29">
        <v>186317.67</v>
      </c>
      <c r="H16" s="29">
        <v>210362.52000000002</v>
      </c>
      <c r="I16" s="29">
        <v>438429.76</v>
      </c>
      <c r="J16" s="29">
        <v>561681.9</v>
      </c>
      <c r="K16" s="59">
        <v>185722.00999999998</v>
      </c>
      <c r="L16" s="29">
        <v>105841.98999999999</v>
      </c>
      <c r="M16" s="29">
        <v>0</v>
      </c>
    </row>
    <row r="17" spans="1:14" x14ac:dyDescent="0.2">
      <c r="A17" s="38" t="s">
        <v>20</v>
      </c>
      <c r="B17" s="38">
        <f t="shared" si="1"/>
        <v>73253390.310000002</v>
      </c>
      <c r="C17" s="38">
        <v>1536395.4100000001</v>
      </c>
      <c r="D17" s="29">
        <v>6063341.0500000007</v>
      </c>
      <c r="E17" s="29">
        <v>47213738.039999999</v>
      </c>
      <c r="F17" s="29">
        <v>9392823.8900000043</v>
      </c>
      <c r="G17" s="29">
        <v>371325.21</v>
      </c>
      <c r="H17" s="29">
        <v>858045.74</v>
      </c>
      <c r="I17" s="29">
        <v>382008.45</v>
      </c>
      <c r="J17" s="29">
        <v>5467962.8000000007</v>
      </c>
      <c r="K17" s="29">
        <v>1712881.59</v>
      </c>
      <c r="L17" s="29">
        <v>26932.47</v>
      </c>
      <c r="M17" s="29">
        <v>227935.66</v>
      </c>
    </row>
    <row r="18" spans="1:14" x14ac:dyDescent="0.2">
      <c r="A18" s="38" t="s">
        <v>21</v>
      </c>
      <c r="B18" s="38">
        <f t="shared" si="1"/>
        <v>36882451.689999998</v>
      </c>
      <c r="C18" s="38">
        <v>1277262.43</v>
      </c>
      <c r="D18" s="29">
        <v>3214145.1500000004</v>
      </c>
      <c r="E18" s="29">
        <v>22038138.68</v>
      </c>
      <c r="F18" s="29">
        <v>6807301.9699999988</v>
      </c>
      <c r="G18" s="29">
        <v>341770.73</v>
      </c>
      <c r="H18" s="29">
        <v>478410.56</v>
      </c>
      <c r="I18" s="29">
        <v>235147.92</v>
      </c>
      <c r="J18" s="29">
        <v>1666732.36</v>
      </c>
      <c r="K18" s="29">
        <v>762907.22</v>
      </c>
      <c r="L18" s="29">
        <v>1906.68</v>
      </c>
      <c r="M18" s="29">
        <v>58727.99</v>
      </c>
    </row>
    <row r="19" spans="1:14" x14ac:dyDescent="0.2">
      <c r="A19" s="38" t="s">
        <v>22</v>
      </c>
      <c r="B19" s="38">
        <f t="shared" si="1"/>
        <v>65960815.869999975</v>
      </c>
      <c r="C19" s="38">
        <v>2756415.6799999997</v>
      </c>
      <c r="D19" s="29">
        <v>4114400.66</v>
      </c>
      <c r="E19" s="29">
        <v>37397622.839999996</v>
      </c>
      <c r="F19" s="29">
        <v>6347896.2600000007</v>
      </c>
      <c r="G19" s="29">
        <v>762743.16</v>
      </c>
      <c r="H19" s="29">
        <v>0</v>
      </c>
      <c r="I19" s="29">
        <v>272942.87</v>
      </c>
      <c r="J19" s="29">
        <v>12578865.469999999</v>
      </c>
      <c r="K19" s="29">
        <v>1416170.72</v>
      </c>
      <c r="L19" s="29">
        <v>194608.41</v>
      </c>
      <c r="M19" s="29">
        <v>119149.8</v>
      </c>
    </row>
    <row r="20" spans="1:14" x14ac:dyDescent="0.2">
      <c r="A20" s="38" t="s">
        <v>23</v>
      </c>
      <c r="B20" s="38">
        <f t="shared" si="1"/>
        <v>11382174.689999999</v>
      </c>
      <c r="C20" s="4">
        <v>348549.57999999996</v>
      </c>
      <c r="D20" s="4">
        <v>1551051.93</v>
      </c>
      <c r="E20" s="4">
        <v>7026473.1600000001</v>
      </c>
      <c r="F20" s="4">
        <v>1374712.4799999997</v>
      </c>
      <c r="G20" s="4">
        <v>197890.23</v>
      </c>
      <c r="H20" s="4">
        <v>0</v>
      </c>
      <c r="I20" s="4">
        <v>167033.09</v>
      </c>
      <c r="J20" s="4">
        <v>515372.87</v>
      </c>
      <c r="K20" s="4">
        <v>183673.41</v>
      </c>
      <c r="L20" s="29">
        <v>0</v>
      </c>
      <c r="M20" s="4">
        <v>17417.939999999999</v>
      </c>
    </row>
    <row r="21" spans="1:14" x14ac:dyDescent="0.2">
      <c r="A21" s="38"/>
      <c r="B21" s="112"/>
      <c r="C21" s="11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4" x14ac:dyDescent="0.2">
      <c r="A22" s="38" t="s">
        <v>24</v>
      </c>
      <c r="B22" s="38">
        <f t="shared" si="1"/>
        <v>114038369.58000001</v>
      </c>
      <c r="C22" s="38">
        <v>2376422.9500000002</v>
      </c>
      <c r="D22" s="29">
        <v>9951596.9899999984</v>
      </c>
      <c r="E22" s="29">
        <v>74991305.740000024</v>
      </c>
      <c r="F22" s="29">
        <v>13692825.319999995</v>
      </c>
      <c r="G22" s="29">
        <v>821510.03</v>
      </c>
      <c r="H22" s="29">
        <v>39646.75</v>
      </c>
      <c r="I22" s="29">
        <v>4108470.14</v>
      </c>
      <c r="J22" s="29">
        <v>5208577.8400000008</v>
      </c>
      <c r="K22" s="29">
        <v>2453805.33</v>
      </c>
      <c r="L22" s="29">
        <v>90040.33</v>
      </c>
      <c r="M22" s="29">
        <v>304168.15999999997</v>
      </c>
    </row>
    <row r="23" spans="1:14" x14ac:dyDescent="0.2">
      <c r="A23" s="38" t="s">
        <v>25</v>
      </c>
      <c r="B23" s="38">
        <f t="shared" si="1"/>
        <v>10820377.479999997</v>
      </c>
      <c r="C23" s="38">
        <v>1204743.4099999999</v>
      </c>
      <c r="D23" s="29">
        <v>824944.26</v>
      </c>
      <c r="E23" s="29">
        <v>6024855.8399999989</v>
      </c>
      <c r="F23" s="29">
        <v>1307524.49</v>
      </c>
      <c r="G23" s="29">
        <v>221913.78</v>
      </c>
      <c r="H23" s="29">
        <v>165911.46</v>
      </c>
      <c r="I23" s="29">
        <v>65097.09</v>
      </c>
      <c r="J23" s="29">
        <v>759762.84000000008</v>
      </c>
      <c r="K23" s="59">
        <v>185019.69</v>
      </c>
      <c r="L23" s="29">
        <v>60604.62</v>
      </c>
      <c r="M23" s="29">
        <v>0</v>
      </c>
    </row>
    <row r="24" spans="1:14" x14ac:dyDescent="0.2">
      <c r="A24" s="38" t="s">
        <v>26</v>
      </c>
      <c r="B24" s="38">
        <f t="shared" si="1"/>
        <v>109976155.22000001</v>
      </c>
      <c r="C24" s="38">
        <v>2561457.61</v>
      </c>
      <c r="D24" s="29">
        <v>7537276.2800000003</v>
      </c>
      <c r="E24" s="29">
        <v>55344509.350000001</v>
      </c>
      <c r="F24" s="29">
        <v>19509718.59</v>
      </c>
      <c r="G24" s="29">
        <v>455325.79</v>
      </c>
      <c r="H24" s="29">
        <v>2581479.15</v>
      </c>
      <c r="I24" s="59">
        <v>6421755.5899999999</v>
      </c>
      <c r="J24" s="29">
        <v>10438022.23</v>
      </c>
      <c r="K24" s="29">
        <v>5073438.93</v>
      </c>
      <c r="L24" s="29">
        <v>52979.55</v>
      </c>
      <c r="M24" s="29">
        <v>192.15</v>
      </c>
    </row>
    <row r="25" spans="1:14" x14ac:dyDescent="0.2">
      <c r="A25" s="38" t="s">
        <v>27</v>
      </c>
      <c r="B25" s="38">
        <f t="shared" si="1"/>
        <v>150004957.56</v>
      </c>
      <c r="C25" s="38">
        <v>2612622</v>
      </c>
      <c r="D25" s="29">
        <v>14779171.699999999</v>
      </c>
      <c r="E25" s="29">
        <v>93730308.890000001</v>
      </c>
      <c r="F25" s="29">
        <v>25871912.970000003</v>
      </c>
      <c r="G25" s="29">
        <v>784387</v>
      </c>
      <c r="H25" s="29">
        <v>1925487</v>
      </c>
      <c r="I25" s="29">
        <v>405273</v>
      </c>
      <c r="J25" s="29">
        <v>5715589</v>
      </c>
      <c r="K25" s="29">
        <v>3091915</v>
      </c>
      <c r="L25" s="29">
        <v>891470</v>
      </c>
      <c r="M25" s="29">
        <v>196821</v>
      </c>
    </row>
    <row r="26" spans="1:14" x14ac:dyDescent="0.2">
      <c r="A26" s="38" t="s">
        <v>28</v>
      </c>
      <c r="B26" s="38">
        <f t="shared" si="1"/>
        <v>5570530.3600000013</v>
      </c>
      <c r="C26" s="38">
        <v>252764.46000000002</v>
      </c>
      <c r="D26" s="29">
        <v>739753.63000000012</v>
      </c>
      <c r="E26" s="29">
        <v>3312561.4400000004</v>
      </c>
      <c r="F26" s="29">
        <v>820206.23999999987</v>
      </c>
      <c r="G26" s="29">
        <v>67406.86</v>
      </c>
      <c r="H26" s="29">
        <v>0</v>
      </c>
      <c r="I26" s="29">
        <v>31301.279999999999</v>
      </c>
      <c r="J26" s="29">
        <v>257176.5</v>
      </c>
      <c r="K26" s="29">
        <v>89359.95</v>
      </c>
      <c r="L26" s="29">
        <v>0</v>
      </c>
      <c r="M26" s="29">
        <v>0</v>
      </c>
    </row>
    <row r="27" spans="1:14" x14ac:dyDescent="0.2">
      <c r="A27" s="38"/>
      <c r="B27" s="112"/>
      <c r="C27" s="112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05"/>
    </row>
    <row r="28" spans="1:14" x14ac:dyDescent="0.2">
      <c r="A28" s="37" t="s">
        <v>148</v>
      </c>
      <c r="B28" s="38">
        <f t="shared" si="1"/>
        <v>513066354.65999997</v>
      </c>
      <c r="C28" s="38">
        <v>13784480</v>
      </c>
      <c r="D28" s="29">
        <v>45092770.18</v>
      </c>
      <c r="E28" s="29">
        <v>303734886.60999995</v>
      </c>
      <c r="F28" s="29">
        <v>86293902.939999998</v>
      </c>
      <c r="G28" s="29">
        <v>3704884.36</v>
      </c>
      <c r="H28" s="29">
        <v>0</v>
      </c>
      <c r="I28" s="29">
        <v>26123778</v>
      </c>
      <c r="J28" s="29">
        <v>26316292</v>
      </c>
      <c r="K28" s="29">
        <v>7412424</v>
      </c>
      <c r="L28" s="29">
        <v>602936.57000000007</v>
      </c>
      <c r="M28" s="29">
        <v>0</v>
      </c>
    </row>
    <row r="29" spans="1:14" x14ac:dyDescent="0.2">
      <c r="A29" s="38" t="s">
        <v>29</v>
      </c>
      <c r="B29" s="38">
        <f t="shared" si="1"/>
        <v>362250869.79000002</v>
      </c>
      <c r="C29" s="38">
        <v>13803047.909999998</v>
      </c>
      <c r="D29" s="29">
        <v>31409159.650000006</v>
      </c>
      <c r="E29" s="29">
        <v>171834721.34999996</v>
      </c>
      <c r="F29" s="29">
        <v>60449667.470000006</v>
      </c>
      <c r="G29" s="29">
        <v>5685706.3499999996</v>
      </c>
      <c r="H29" s="29">
        <v>4446230.2300000004</v>
      </c>
      <c r="I29" s="29">
        <v>33647487.810000002</v>
      </c>
      <c r="J29" s="29">
        <v>30613189.989999998</v>
      </c>
      <c r="K29" s="29">
        <v>9588559.0800000001</v>
      </c>
      <c r="L29" s="29">
        <v>773099.95</v>
      </c>
      <c r="M29" s="29">
        <v>0</v>
      </c>
    </row>
    <row r="30" spans="1:14" x14ac:dyDescent="0.2">
      <c r="A30" s="38" t="s">
        <v>30</v>
      </c>
      <c r="B30" s="38">
        <f t="shared" si="1"/>
        <v>18984592.290000003</v>
      </c>
      <c r="C30" s="38">
        <v>481225.46</v>
      </c>
      <c r="D30" s="29">
        <v>1651093.77</v>
      </c>
      <c r="E30" s="29">
        <v>12207101.639999995</v>
      </c>
      <c r="F30" s="29">
        <v>2751392.9699999993</v>
      </c>
      <c r="G30" s="29">
        <v>133593.35</v>
      </c>
      <c r="H30" s="29">
        <v>226233.51</v>
      </c>
      <c r="I30" s="29">
        <v>400608.52999999997</v>
      </c>
      <c r="J30" s="29">
        <v>923930.78</v>
      </c>
      <c r="K30" s="29">
        <v>209412.28</v>
      </c>
      <c r="L30" s="29">
        <v>0</v>
      </c>
      <c r="M30" s="29">
        <v>0</v>
      </c>
    </row>
    <row r="31" spans="1:14" x14ac:dyDescent="0.2">
      <c r="A31" s="38" t="s">
        <v>31</v>
      </c>
      <c r="B31" s="38">
        <f t="shared" si="1"/>
        <v>44301264.260000005</v>
      </c>
      <c r="C31" s="38">
        <v>1262858.5899999999</v>
      </c>
      <c r="D31" s="29">
        <v>4836263.28</v>
      </c>
      <c r="E31" s="29">
        <v>25653763.840000004</v>
      </c>
      <c r="F31" s="29">
        <v>5928847.1600000001</v>
      </c>
      <c r="G31" s="29">
        <v>345751.95999999996</v>
      </c>
      <c r="H31" s="29">
        <v>793865.08000000007</v>
      </c>
      <c r="I31" s="29">
        <v>622372.22</v>
      </c>
      <c r="J31" s="29">
        <v>3328508.06</v>
      </c>
      <c r="K31" s="29">
        <v>1203710.8799999999</v>
      </c>
      <c r="L31" s="29">
        <v>68742.73</v>
      </c>
      <c r="M31" s="29">
        <v>256580.46</v>
      </c>
    </row>
    <row r="32" spans="1:14" x14ac:dyDescent="0.2">
      <c r="A32" s="38" t="s">
        <v>32</v>
      </c>
      <c r="B32" s="38">
        <f>SUM(C32:M32)</f>
        <v>8065153.3499999987</v>
      </c>
      <c r="C32" s="38">
        <v>390012.03</v>
      </c>
      <c r="D32" s="29">
        <v>1005808.3500000001</v>
      </c>
      <c r="E32" s="29">
        <v>4720298.879999999</v>
      </c>
      <c r="F32" s="29">
        <v>1083476.6399999997</v>
      </c>
      <c r="G32" s="29">
        <v>221345.21</v>
      </c>
      <c r="H32" s="29">
        <v>115219.78</v>
      </c>
      <c r="I32" s="29">
        <v>79755.100000000006</v>
      </c>
      <c r="J32" s="29">
        <v>301322.71000000002</v>
      </c>
      <c r="K32" s="29">
        <v>147914.65</v>
      </c>
      <c r="L32" s="29">
        <v>0</v>
      </c>
      <c r="M32" s="29">
        <v>0</v>
      </c>
    </row>
    <row r="33" spans="1:15" x14ac:dyDescent="0.2">
      <c r="A33" s="38"/>
      <c r="B33" s="112"/>
      <c r="C33" s="112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5" x14ac:dyDescent="0.2">
      <c r="A34" s="38" t="s">
        <v>33</v>
      </c>
      <c r="B34" s="38">
        <f t="shared" si="1"/>
        <v>11820914.34</v>
      </c>
      <c r="C34" s="4">
        <v>266962.38</v>
      </c>
      <c r="D34" s="4">
        <v>1305672.77</v>
      </c>
      <c r="E34" s="4">
        <v>7411855.0899999999</v>
      </c>
      <c r="F34" s="4">
        <v>1449108.6000000003</v>
      </c>
      <c r="G34" s="4">
        <v>51305.91</v>
      </c>
      <c r="I34" s="4">
        <v>521862.35</v>
      </c>
      <c r="J34" s="4">
        <v>514975.33999999997</v>
      </c>
      <c r="K34" s="4">
        <v>286104.14</v>
      </c>
      <c r="L34" s="29">
        <v>13067.76</v>
      </c>
      <c r="M34" s="29">
        <v>0</v>
      </c>
      <c r="N34" s="29"/>
    </row>
    <row r="35" spans="1:15" x14ac:dyDescent="0.2">
      <c r="A35" s="38" t="s">
        <v>34</v>
      </c>
      <c r="B35" s="38">
        <f t="shared" si="1"/>
        <v>54855476.009999998</v>
      </c>
      <c r="C35" s="4">
        <v>1505361.62</v>
      </c>
      <c r="D35" s="4">
        <v>5424514.8600000003</v>
      </c>
      <c r="E35" s="4">
        <v>34281659.019999996</v>
      </c>
      <c r="F35" s="4">
        <v>7199406.0700000022</v>
      </c>
      <c r="G35" s="4">
        <v>459569.74</v>
      </c>
      <c r="H35" s="4">
        <v>232901.62</v>
      </c>
      <c r="I35" s="4">
        <v>1768094.25</v>
      </c>
      <c r="J35" s="4">
        <v>3156807.2600000002</v>
      </c>
      <c r="K35" s="4">
        <v>658494.97</v>
      </c>
      <c r="L35" s="4">
        <v>0</v>
      </c>
      <c r="M35" s="4">
        <v>168666.6</v>
      </c>
      <c r="N35" s="29"/>
    </row>
    <row r="36" spans="1:15" x14ac:dyDescent="0.2">
      <c r="A36" s="38" t="s">
        <v>35</v>
      </c>
      <c r="B36" s="38">
        <f>SUM(C36:M36)</f>
        <v>37580329.479999989</v>
      </c>
      <c r="C36" s="4">
        <v>1172352.8599999999</v>
      </c>
      <c r="D36" s="4">
        <v>3753157.3499999996</v>
      </c>
      <c r="E36" s="4">
        <v>23041252.780000001</v>
      </c>
      <c r="F36" s="4">
        <v>6026220.6799999997</v>
      </c>
      <c r="G36" s="4">
        <v>495287.44</v>
      </c>
      <c r="H36" s="4">
        <v>482666.87</v>
      </c>
      <c r="I36" s="4">
        <v>190063.83</v>
      </c>
      <c r="J36" s="4">
        <v>1774036.97</v>
      </c>
      <c r="K36" s="4">
        <v>481785.8</v>
      </c>
      <c r="L36" s="4">
        <v>15070.609999999999</v>
      </c>
      <c r="M36" s="4">
        <v>148434.29</v>
      </c>
      <c r="N36" s="29"/>
    </row>
    <row r="37" spans="1:15" x14ac:dyDescent="0.2">
      <c r="A37" s="33" t="s">
        <v>36</v>
      </c>
      <c r="B37" s="33">
        <f t="shared" si="1"/>
        <v>20789986.480000008</v>
      </c>
      <c r="C37" s="14">
        <v>410440.61000000004</v>
      </c>
      <c r="D37" s="14">
        <v>2124716.96</v>
      </c>
      <c r="E37" s="14">
        <v>13471375.420000006</v>
      </c>
      <c r="F37" s="14">
        <v>3145878.1500000004</v>
      </c>
      <c r="G37" s="14">
        <v>104014.6</v>
      </c>
      <c r="H37" s="14">
        <v>267923.73</v>
      </c>
      <c r="I37" s="14">
        <v>87424.97</v>
      </c>
      <c r="J37" s="14">
        <v>955728.14</v>
      </c>
      <c r="K37" s="14">
        <v>184523.22</v>
      </c>
      <c r="L37" s="14">
        <v>2086.62</v>
      </c>
      <c r="M37" s="14">
        <v>35874.06</v>
      </c>
      <c r="N37" s="29"/>
    </row>
    <row r="39" spans="1:15" x14ac:dyDescent="0.2">
      <c r="A39" s="177"/>
      <c r="B39" s="177"/>
      <c r="C39" s="16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210"/>
      <c r="O39" s="210"/>
    </row>
    <row r="40" spans="1:15" x14ac:dyDescent="0.2">
      <c r="A40" s="210"/>
      <c r="B40" s="177"/>
      <c r="C40" s="16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10"/>
      <c r="O40" s="210"/>
    </row>
    <row r="41" spans="1:15" x14ac:dyDescent="0.2">
      <c r="A41" s="177"/>
      <c r="B41" s="177"/>
      <c r="C41" s="16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10"/>
      <c r="O41" s="210"/>
    </row>
    <row r="42" spans="1:15" x14ac:dyDescent="0.2">
      <c r="A42" s="177"/>
      <c r="B42" s="177"/>
      <c r="C42" s="169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210"/>
      <c r="O42" s="210"/>
    </row>
    <row r="43" spans="1:15" x14ac:dyDescent="0.2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210"/>
      <c r="O43" s="210"/>
    </row>
    <row r="44" spans="1:15" x14ac:dyDescent="0.2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10"/>
      <c r="O44" s="210"/>
    </row>
    <row r="45" spans="1:15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210"/>
      <c r="O45" s="210"/>
    </row>
    <row r="46" spans="1:15" x14ac:dyDescent="0.2">
      <c r="A46" s="177"/>
      <c r="B46" s="169"/>
      <c r="C46" s="169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210"/>
      <c r="O46" s="210"/>
    </row>
    <row r="47" spans="1:15" x14ac:dyDescent="0.2">
      <c r="A47" s="177"/>
      <c r="B47" s="169"/>
      <c r="C47" s="169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210"/>
      <c r="O47" s="210"/>
    </row>
    <row r="48" spans="1:15" x14ac:dyDescent="0.2">
      <c r="A48" s="177"/>
      <c r="B48" s="177"/>
      <c r="C48" s="169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210"/>
      <c r="O48" s="210"/>
    </row>
    <row r="49" spans="1:15" x14ac:dyDescent="0.2">
      <c r="A49" s="177"/>
      <c r="B49" s="177"/>
      <c r="C49" s="169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210"/>
      <c r="O49" s="210"/>
    </row>
    <row r="50" spans="1:15" x14ac:dyDescent="0.2">
      <c r="A50" s="177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210"/>
      <c r="O50" s="210"/>
    </row>
    <row r="51" spans="1:15" x14ac:dyDescent="0.2">
      <c r="A51" s="177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210"/>
      <c r="O51" s="210"/>
    </row>
    <row r="52" spans="1:15" x14ac:dyDescent="0.2">
      <c r="A52" s="177"/>
      <c r="B52" s="177"/>
      <c r="C52" s="169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210"/>
      <c r="O52" s="210"/>
    </row>
    <row r="53" spans="1:15" x14ac:dyDescent="0.2">
      <c r="A53" s="177"/>
      <c r="B53" s="177"/>
      <c r="C53" s="169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210"/>
      <c r="O53" s="210"/>
    </row>
    <row r="54" spans="1:15" x14ac:dyDescent="0.2">
      <c r="A54" s="177"/>
      <c r="B54" s="177"/>
      <c r="C54" s="169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210"/>
      <c r="O54" s="210"/>
    </row>
    <row r="55" spans="1:15" x14ac:dyDescent="0.2">
      <c r="A55" s="177"/>
      <c r="B55" s="177"/>
      <c r="C55" s="169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210"/>
      <c r="O55" s="210"/>
    </row>
    <row r="56" spans="1:15" x14ac:dyDescent="0.2">
      <c r="A56" s="177"/>
      <c r="B56" s="177"/>
      <c r="C56" s="169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210"/>
      <c r="O56" s="210"/>
    </row>
    <row r="57" spans="1:15" x14ac:dyDescent="0.2">
      <c r="A57" s="177"/>
      <c r="B57" s="177"/>
      <c r="C57" s="169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210"/>
      <c r="O57" s="210"/>
    </row>
    <row r="58" spans="1:15" x14ac:dyDescent="0.2">
      <c r="A58" s="177"/>
      <c r="B58" s="177"/>
      <c r="C58" s="169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210"/>
      <c r="O58" s="210"/>
    </row>
    <row r="59" spans="1:15" x14ac:dyDescent="0.2">
      <c r="A59" s="177"/>
      <c r="B59" s="169"/>
      <c r="C59" s="169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210"/>
      <c r="O59" s="210"/>
    </row>
    <row r="60" spans="1:15" x14ac:dyDescent="0.2">
      <c r="A60" s="177"/>
      <c r="B60" s="177"/>
      <c r="C60" s="169"/>
      <c r="D60" s="177"/>
      <c r="E60" s="169"/>
      <c r="F60" s="169"/>
      <c r="G60" s="169"/>
      <c r="H60" s="169"/>
      <c r="I60" s="169"/>
      <c r="J60" s="169"/>
      <c r="K60" s="169"/>
      <c r="L60" s="177"/>
      <c r="M60" s="177"/>
      <c r="N60" s="210"/>
      <c r="O60" s="210"/>
    </row>
    <row r="61" spans="1:15" x14ac:dyDescent="0.2">
      <c r="A61" s="177"/>
      <c r="B61" s="177"/>
      <c r="C61" s="169"/>
      <c r="D61" s="177"/>
      <c r="E61" s="169"/>
      <c r="F61" s="169"/>
      <c r="G61" s="169"/>
      <c r="H61" s="169"/>
      <c r="I61" s="169"/>
      <c r="J61" s="169"/>
      <c r="K61" s="169"/>
      <c r="L61" s="177"/>
      <c r="M61" s="177"/>
      <c r="N61" s="210"/>
      <c r="O61" s="210"/>
    </row>
    <row r="62" spans="1:15" x14ac:dyDescent="0.2">
      <c r="A62" s="177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7"/>
      <c r="N62" s="210"/>
      <c r="O62" s="210"/>
    </row>
    <row r="63" spans="1:15" x14ac:dyDescent="0.2">
      <c r="A63" s="177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77"/>
      <c r="N63" s="210"/>
      <c r="O63" s="210"/>
    </row>
    <row r="64" spans="1:15" x14ac:dyDescent="0.2">
      <c r="A64" s="177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77"/>
      <c r="N64" s="210"/>
      <c r="O64" s="210"/>
    </row>
    <row r="65" spans="1:15" x14ac:dyDescent="0.2">
      <c r="A65" s="177"/>
      <c r="B65" s="169"/>
      <c r="C65" s="169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210"/>
      <c r="O65" s="210"/>
    </row>
    <row r="66" spans="1:15" x14ac:dyDescent="0.2">
      <c r="A66" s="177"/>
      <c r="B66" s="169"/>
      <c r="C66" s="169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10"/>
      <c r="O66" s="210"/>
    </row>
    <row r="67" spans="1:15" x14ac:dyDescent="0.2">
      <c r="A67" s="177"/>
      <c r="B67" s="177"/>
      <c r="C67" s="169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210"/>
      <c r="O67" s="210"/>
    </row>
    <row r="69" spans="1:15" x14ac:dyDescent="0.2">
      <c r="A69" s="177"/>
      <c r="B69" s="177"/>
      <c r="C69" s="169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210"/>
      <c r="O69" s="210"/>
    </row>
    <row r="70" spans="1:15" x14ac:dyDescent="0.2">
      <c r="A70" s="177"/>
      <c r="B70" s="177"/>
      <c r="C70" s="169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210"/>
      <c r="O70" s="210"/>
    </row>
    <row r="71" spans="1:15" x14ac:dyDescent="0.2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210"/>
      <c r="O71" s="210"/>
    </row>
    <row r="72" spans="1:15" x14ac:dyDescent="0.2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210"/>
      <c r="O72" s="210"/>
    </row>
    <row r="74" spans="1:15" x14ac:dyDescent="0.2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210"/>
      <c r="O74" s="210"/>
    </row>
    <row r="75" spans="1:15" x14ac:dyDescent="0.2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210"/>
      <c r="O75" s="210"/>
    </row>
    <row r="76" spans="1:15" x14ac:dyDescent="0.2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210"/>
      <c r="O76" s="210"/>
    </row>
    <row r="77" spans="1:15" x14ac:dyDescent="0.2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210"/>
      <c r="O77" s="210"/>
    </row>
    <row r="78" spans="1:15" x14ac:dyDescent="0.2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210"/>
      <c r="O78" s="210"/>
    </row>
    <row r="79" spans="1:15" x14ac:dyDescent="0.2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210"/>
      <c r="O79" s="210"/>
    </row>
    <row r="80" spans="1:15" x14ac:dyDescent="0.2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210"/>
      <c r="O80" s="210"/>
    </row>
    <row r="81" spans="1:15" x14ac:dyDescent="0.2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210"/>
      <c r="O81" s="210"/>
    </row>
    <row r="82" spans="1:15" x14ac:dyDescent="0.2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210"/>
      <c r="O82" s="210"/>
    </row>
    <row r="83" spans="1:15" x14ac:dyDescent="0.2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210"/>
      <c r="O83" s="210"/>
    </row>
    <row r="84" spans="1:15" x14ac:dyDescent="0.2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210"/>
      <c r="O84" s="210"/>
    </row>
    <row r="85" spans="1:15" x14ac:dyDescent="0.2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210"/>
      <c r="O85" s="210"/>
    </row>
    <row r="86" spans="1:15" x14ac:dyDescent="0.2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210"/>
      <c r="O86" s="210"/>
    </row>
    <row r="87" spans="1:15" x14ac:dyDescent="0.2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210"/>
      <c r="O87" s="210"/>
    </row>
    <row r="88" spans="1:15" x14ac:dyDescent="0.2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210"/>
      <c r="O88" s="210"/>
    </row>
    <row r="89" spans="1:15" x14ac:dyDescent="0.2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210"/>
      <c r="O89" s="210"/>
    </row>
    <row r="90" spans="1:15" x14ac:dyDescent="0.2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210"/>
      <c r="O90" s="210"/>
    </row>
    <row r="91" spans="1:15" x14ac:dyDescent="0.2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210"/>
      <c r="O91" s="210"/>
    </row>
    <row r="92" spans="1:15" x14ac:dyDescent="0.2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210"/>
      <c r="O92" s="210"/>
    </row>
    <row r="93" spans="1:15" x14ac:dyDescent="0.2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210"/>
      <c r="O93" s="210"/>
    </row>
    <row r="94" spans="1:15" x14ac:dyDescent="0.2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210"/>
      <c r="O94" s="210"/>
    </row>
    <row r="95" spans="1:15" x14ac:dyDescent="0.2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210"/>
      <c r="O95" s="210"/>
    </row>
    <row r="96" spans="1:15" x14ac:dyDescent="0.2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210"/>
      <c r="O96" s="210"/>
    </row>
    <row r="97" spans="1:15" x14ac:dyDescent="0.2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210"/>
      <c r="O97" s="210"/>
    </row>
    <row r="98" spans="1:15" x14ac:dyDescent="0.2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210"/>
      <c r="O98" s="210"/>
    </row>
    <row r="99" spans="1:15" x14ac:dyDescent="0.2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210"/>
      <c r="O99" s="210"/>
    </row>
    <row r="100" spans="1:15" x14ac:dyDescent="0.2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210"/>
      <c r="O100" s="210"/>
    </row>
    <row r="101" spans="1:15" x14ac:dyDescent="0.2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210"/>
      <c r="O101" s="210"/>
    </row>
    <row r="102" spans="1:15" x14ac:dyDescent="0.2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210"/>
      <c r="O102" s="210"/>
    </row>
    <row r="103" spans="1:15" x14ac:dyDescent="0.2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210"/>
      <c r="O103" s="210"/>
    </row>
    <row r="104" spans="1:15" x14ac:dyDescent="0.2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210"/>
      <c r="O104" s="210"/>
    </row>
    <row r="105" spans="1:15" x14ac:dyDescent="0.2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210"/>
      <c r="O105" s="210"/>
    </row>
    <row r="106" spans="1:15" x14ac:dyDescent="0.2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210"/>
      <c r="O106" s="210"/>
    </row>
    <row r="107" spans="1:15" x14ac:dyDescent="0.2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210"/>
      <c r="O107" s="210"/>
    </row>
    <row r="108" spans="1:15" x14ac:dyDescent="0.2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210"/>
      <c r="O108" s="210"/>
    </row>
    <row r="109" spans="1:15" x14ac:dyDescent="0.2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210"/>
      <c r="O109" s="210"/>
    </row>
    <row r="110" spans="1:15" x14ac:dyDescent="0.2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210"/>
      <c r="O110" s="210"/>
    </row>
    <row r="111" spans="1:15" x14ac:dyDescent="0.2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210"/>
      <c r="O111" s="210"/>
    </row>
    <row r="112" spans="1:15" x14ac:dyDescent="0.2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210"/>
      <c r="O112" s="210"/>
    </row>
    <row r="113" spans="1:15" x14ac:dyDescent="0.2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210"/>
      <c r="O113" s="210"/>
    </row>
    <row r="114" spans="1:15" x14ac:dyDescent="0.2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210"/>
      <c r="O114" s="210"/>
    </row>
    <row r="115" spans="1:15" x14ac:dyDescent="0.2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210"/>
      <c r="O115" s="210"/>
    </row>
    <row r="116" spans="1:15" x14ac:dyDescent="0.2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210"/>
      <c r="O116" s="210"/>
    </row>
    <row r="117" spans="1:15" x14ac:dyDescent="0.2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210"/>
      <c r="O117" s="210"/>
    </row>
    <row r="118" spans="1:15" x14ac:dyDescent="0.2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210"/>
      <c r="O118" s="210"/>
    </row>
    <row r="119" spans="1:15" x14ac:dyDescent="0.2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210"/>
      <c r="O119" s="210"/>
    </row>
    <row r="120" spans="1:15" x14ac:dyDescent="0.2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210"/>
      <c r="O120" s="210"/>
    </row>
    <row r="121" spans="1:15" x14ac:dyDescent="0.2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210"/>
      <c r="O121" s="210"/>
    </row>
  </sheetData>
  <mergeCells count="4">
    <mergeCell ref="A3:M3"/>
    <mergeCell ref="A1:M1"/>
    <mergeCell ref="C5:C7"/>
    <mergeCell ref="D5:D7"/>
  </mergeCells>
  <phoneticPr fontId="0" type="noConversion"/>
  <printOptions horizontalCentered="1"/>
  <pageMargins left="0.25" right="0.23" top="0.87" bottom="0.82" header="0.67" footer="0.5"/>
  <pageSetup scale="79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8"/>
  <sheetViews>
    <sheetView zoomScaleNormal="100" workbookViewId="0">
      <selection activeCell="A2" sqref="A2"/>
    </sheetView>
  </sheetViews>
  <sheetFormatPr defaultRowHeight="12.75" x14ac:dyDescent="0.2"/>
  <cols>
    <col min="1" max="1" width="14" style="30" customWidth="1"/>
    <col min="2" max="2" width="13.7109375" style="42" customWidth="1"/>
    <col min="3" max="3" width="12.42578125" style="42" customWidth="1"/>
    <col min="4" max="4" width="12.5703125" style="42" customWidth="1"/>
    <col min="5" max="5" width="13" style="42" customWidth="1"/>
    <col min="6" max="6" width="12.140625" style="42" customWidth="1"/>
    <col min="7" max="7" width="11.7109375" style="42" customWidth="1"/>
    <col min="8" max="8" width="11" style="42" customWidth="1"/>
    <col min="9" max="9" width="12.85546875" style="42" customWidth="1"/>
    <col min="10" max="11" width="9.140625" style="42"/>
    <col min="12" max="12" width="24.5703125" style="30" customWidth="1"/>
    <col min="13" max="16384" width="9.140625" style="42"/>
  </cols>
  <sheetData>
    <row r="1" spans="1:12" x14ac:dyDescent="0.2">
      <c r="A1" s="282" t="s">
        <v>146</v>
      </c>
      <c r="B1" s="282"/>
      <c r="C1" s="282"/>
      <c r="D1" s="282"/>
      <c r="E1" s="282"/>
      <c r="F1" s="282"/>
      <c r="G1" s="282"/>
      <c r="H1" s="282"/>
      <c r="I1" s="282"/>
    </row>
    <row r="3" spans="1:12" x14ac:dyDescent="0.2">
      <c r="A3" s="282" t="s">
        <v>300</v>
      </c>
      <c r="B3" s="282"/>
      <c r="C3" s="282"/>
      <c r="D3" s="282"/>
      <c r="E3" s="282"/>
      <c r="F3" s="282"/>
      <c r="G3" s="282"/>
      <c r="H3" s="282"/>
      <c r="I3" s="282"/>
    </row>
    <row r="4" spans="1:12" ht="13.5" thickBot="1" x14ac:dyDescent="0.25">
      <c r="A4" s="23"/>
      <c r="B4" s="95"/>
      <c r="C4" s="95"/>
      <c r="D4" s="95"/>
      <c r="E4" s="95"/>
      <c r="F4" s="95"/>
      <c r="G4" s="95"/>
      <c r="H4" s="95"/>
    </row>
    <row r="5" spans="1:12" ht="13.5" thickTop="1" x14ac:dyDescent="0.2">
      <c r="A5" s="183"/>
      <c r="I5" s="289" t="s">
        <v>211</v>
      </c>
      <c r="L5" s="89">
        <v>42513</v>
      </c>
    </row>
    <row r="6" spans="1:12" x14ac:dyDescent="0.2">
      <c r="A6" s="24" t="s">
        <v>37</v>
      </c>
      <c r="B6" s="185" t="s">
        <v>11</v>
      </c>
      <c r="C6" s="185" t="s">
        <v>0</v>
      </c>
      <c r="D6" s="185"/>
      <c r="E6" s="185" t="s">
        <v>5</v>
      </c>
      <c r="F6" s="185"/>
      <c r="G6" s="185"/>
      <c r="I6" s="306"/>
      <c r="L6" s="189" t="s">
        <v>234</v>
      </c>
    </row>
    <row r="7" spans="1:12" x14ac:dyDescent="0.2">
      <c r="A7" s="24" t="s">
        <v>38</v>
      </c>
      <c r="B7" s="185" t="s">
        <v>86</v>
      </c>
      <c r="C7" s="185" t="s">
        <v>1</v>
      </c>
      <c r="D7" s="185" t="s">
        <v>3</v>
      </c>
      <c r="E7" s="185" t="s">
        <v>1</v>
      </c>
      <c r="F7" s="185" t="s">
        <v>7</v>
      </c>
      <c r="G7" s="185"/>
      <c r="H7" s="185" t="s">
        <v>7</v>
      </c>
      <c r="I7" s="306"/>
      <c r="L7" s="189" t="s">
        <v>229</v>
      </c>
    </row>
    <row r="8" spans="1:12" ht="13.5" thickBot="1" x14ac:dyDescent="0.25">
      <c r="A8" s="26" t="s">
        <v>39</v>
      </c>
      <c r="B8" s="170" t="s">
        <v>4</v>
      </c>
      <c r="C8" s="170" t="s">
        <v>2</v>
      </c>
      <c r="D8" s="170" t="s">
        <v>4</v>
      </c>
      <c r="E8" s="170" t="s">
        <v>6</v>
      </c>
      <c r="F8" s="170" t="s">
        <v>8</v>
      </c>
      <c r="G8" s="170" t="s">
        <v>9</v>
      </c>
      <c r="H8" s="170" t="s">
        <v>10</v>
      </c>
      <c r="I8" s="291"/>
      <c r="L8" s="191" t="s">
        <v>230</v>
      </c>
    </row>
    <row r="9" spans="1:12" s="86" customFormat="1" x14ac:dyDescent="0.2">
      <c r="A9" s="44" t="s">
        <v>13</v>
      </c>
      <c r="B9" s="152">
        <f t="shared" ref="B9:I9" si="0">SUM(B11:B38)</f>
        <v>18504857.529999997</v>
      </c>
      <c r="C9" s="152">
        <f t="shared" si="0"/>
        <v>11448957.199999999</v>
      </c>
      <c r="D9" s="152">
        <f t="shared" si="0"/>
        <v>3265476.4099999992</v>
      </c>
      <c r="E9" s="152">
        <f t="shared" si="0"/>
        <v>1784543.9100000004</v>
      </c>
      <c r="F9" s="152">
        <f t="shared" si="0"/>
        <v>1458299.0200000003</v>
      </c>
      <c r="G9" s="152">
        <f t="shared" si="0"/>
        <v>546186.91</v>
      </c>
      <c r="H9" s="152">
        <f t="shared" si="0"/>
        <v>1394.08</v>
      </c>
      <c r="I9" s="153">
        <f t="shared" si="0"/>
        <v>0</v>
      </c>
      <c r="L9" s="58">
        <f>SUM(L11:L38)</f>
        <v>17957276.539999995</v>
      </c>
    </row>
    <row r="10" spans="1:12" x14ac:dyDescent="0.2">
      <c r="A10" s="24"/>
      <c r="B10" s="137"/>
      <c r="C10" s="112"/>
      <c r="D10" s="142"/>
      <c r="E10" s="112"/>
      <c r="F10" s="112"/>
      <c r="G10" s="137"/>
      <c r="H10" s="143"/>
      <c r="I10" s="137"/>
    </row>
    <row r="11" spans="1:12" x14ac:dyDescent="0.2">
      <c r="A11" s="24" t="s">
        <v>14</v>
      </c>
      <c r="B11" s="38">
        <f>SUM(C11:H11)</f>
        <v>268655.00999999995</v>
      </c>
      <c r="C11" s="38">
        <v>208436.47999999998</v>
      </c>
      <c r="D11" s="38">
        <v>16239.12</v>
      </c>
      <c r="E11" s="38">
        <v>30524.92</v>
      </c>
      <c r="F11" s="38">
        <v>5088.9699999999993</v>
      </c>
      <c r="G11" s="38">
        <v>8365.52</v>
      </c>
      <c r="H11" s="38">
        <v>0</v>
      </c>
      <c r="I11" s="38">
        <v>0</v>
      </c>
      <c r="L11" s="164">
        <f>B11-G11-H11</f>
        <v>260289.48999999996</v>
      </c>
    </row>
    <row r="12" spans="1:12" x14ac:dyDescent="0.2">
      <c r="A12" s="24" t="s">
        <v>15</v>
      </c>
      <c r="B12" s="38">
        <f t="shared" ref="B12:B38" si="1">SUM(C12:H12)</f>
        <v>401932.99000000005</v>
      </c>
      <c r="C12" s="38">
        <v>207576.38</v>
      </c>
      <c r="D12" s="38">
        <v>68579.7</v>
      </c>
      <c r="E12" s="38">
        <v>102658.08</v>
      </c>
      <c r="F12" s="38">
        <v>23118.83</v>
      </c>
      <c r="G12" s="38">
        <v>0</v>
      </c>
      <c r="H12" s="38">
        <v>0</v>
      </c>
      <c r="I12" s="38">
        <v>0</v>
      </c>
      <c r="L12" s="164">
        <f>B12-G12-H12</f>
        <v>401932.99000000005</v>
      </c>
    </row>
    <row r="13" spans="1:12" x14ac:dyDescent="0.2">
      <c r="A13" s="30" t="s">
        <v>16</v>
      </c>
      <c r="B13" s="38">
        <f t="shared" si="1"/>
        <v>-4400.78</v>
      </c>
      <c r="C13" s="38">
        <v>0</v>
      </c>
      <c r="D13" s="38">
        <v>-2039.86</v>
      </c>
      <c r="E13" s="38">
        <v>-2360.92</v>
      </c>
      <c r="F13" s="38">
        <v>0</v>
      </c>
      <c r="G13" s="38">
        <v>0</v>
      </c>
      <c r="H13" s="38">
        <v>0</v>
      </c>
      <c r="I13" s="38">
        <v>0</v>
      </c>
      <c r="L13" s="164">
        <f>B13-G13-H13</f>
        <v>-4400.78</v>
      </c>
    </row>
    <row r="14" spans="1:12" x14ac:dyDescent="0.2">
      <c r="A14" s="30" t="s">
        <v>17</v>
      </c>
      <c r="B14" s="38">
        <f t="shared" si="1"/>
        <v>249062.50999999998</v>
      </c>
      <c r="C14" s="38">
        <v>217650.4</v>
      </c>
      <c r="D14" s="38">
        <v>20085.150000000001</v>
      </c>
      <c r="E14" s="38">
        <v>9946.4</v>
      </c>
      <c r="F14" s="38">
        <v>1380.56</v>
      </c>
      <c r="G14" s="38">
        <v>0</v>
      </c>
      <c r="H14" s="38">
        <v>0</v>
      </c>
      <c r="I14" s="38">
        <v>0</v>
      </c>
      <c r="L14" s="164">
        <f>B14-G14-H14</f>
        <v>249062.50999999998</v>
      </c>
    </row>
    <row r="15" spans="1:12" x14ac:dyDescent="0.2">
      <c r="A15" s="30" t="s">
        <v>18</v>
      </c>
      <c r="B15" s="38">
        <f t="shared" si="1"/>
        <v>1205200.58</v>
      </c>
      <c r="C15" s="38">
        <v>974071.32000000007</v>
      </c>
      <c r="D15" s="38">
        <v>88446.669999999984</v>
      </c>
      <c r="E15" s="38">
        <v>73834.49000000002</v>
      </c>
      <c r="F15" s="59">
        <v>63281.030000000006</v>
      </c>
      <c r="G15" s="38">
        <v>5567.07</v>
      </c>
      <c r="H15" s="38">
        <v>0</v>
      </c>
      <c r="I15" s="38">
        <v>0</v>
      </c>
      <c r="L15" s="164">
        <f>B15-G15-H15</f>
        <v>1199633.51</v>
      </c>
    </row>
    <row r="16" spans="1:12" x14ac:dyDescent="0.2">
      <c r="B16" s="112"/>
      <c r="C16" s="112"/>
      <c r="D16" s="112"/>
      <c r="E16" s="112"/>
      <c r="F16" s="112"/>
      <c r="G16" s="112"/>
      <c r="H16" s="137"/>
      <c r="I16" s="137"/>
    </row>
    <row r="17" spans="1:12" x14ac:dyDescent="0.2">
      <c r="A17" s="30" t="s">
        <v>19</v>
      </c>
      <c r="B17" s="38">
        <f t="shared" si="1"/>
        <v>416079.26000000007</v>
      </c>
      <c r="C17" s="38">
        <v>318502.30000000005</v>
      </c>
      <c r="D17" s="38">
        <v>28966.33</v>
      </c>
      <c r="E17" s="38">
        <v>53469.139999999992</v>
      </c>
      <c r="F17" s="38">
        <v>15141.49</v>
      </c>
      <c r="G17" s="38">
        <v>0</v>
      </c>
      <c r="H17" s="38">
        <v>0</v>
      </c>
      <c r="I17" s="38">
        <v>0</v>
      </c>
      <c r="L17" s="164">
        <f>B17-G17-H17</f>
        <v>416079.26000000007</v>
      </c>
    </row>
    <row r="18" spans="1:12" x14ac:dyDescent="0.2">
      <c r="A18" s="30" t="s">
        <v>20</v>
      </c>
      <c r="B18" s="38">
        <f t="shared" si="1"/>
        <v>269329.42000000004</v>
      </c>
      <c r="C18" s="38">
        <v>243742.44</v>
      </c>
      <c r="D18" s="38">
        <v>14318.48</v>
      </c>
      <c r="E18" s="38">
        <v>5180.75</v>
      </c>
      <c r="F18" s="38">
        <v>6087.75</v>
      </c>
      <c r="G18" s="38">
        <v>0</v>
      </c>
      <c r="H18" s="38">
        <v>0</v>
      </c>
      <c r="I18" s="38">
        <v>0</v>
      </c>
      <c r="L18" s="164">
        <f>B18-G18-H18</f>
        <v>269329.42000000004</v>
      </c>
    </row>
    <row r="19" spans="1:12" x14ac:dyDescent="0.2">
      <c r="A19" s="30" t="s">
        <v>21</v>
      </c>
      <c r="B19" s="38">
        <f t="shared" si="1"/>
        <v>304994.74</v>
      </c>
      <c r="C19" s="38">
        <v>18069.84</v>
      </c>
      <c r="D19" s="38">
        <v>257992.84</v>
      </c>
      <c r="E19" s="38">
        <v>13238.58</v>
      </c>
      <c r="F19" s="38">
        <v>15693.480000000001</v>
      </c>
      <c r="G19" s="38">
        <v>0</v>
      </c>
      <c r="H19" s="38">
        <v>0</v>
      </c>
      <c r="I19" s="38">
        <v>0</v>
      </c>
      <c r="L19" s="164">
        <f>B19-G19-H19</f>
        <v>304994.74</v>
      </c>
    </row>
    <row r="20" spans="1:12" x14ac:dyDescent="0.2">
      <c r="A20" s="30" t="s">
        <v>22</v>
      </c>
      <c r="B20" s="38">
        <f t="shared" si="1"/>
        <v>1603001.3499999999</v>
      </c>
      <c r="C20" s="38">
        <v>671918.37</v>
      </c>
      <c r="D20" s="38">
        <v>725672.44</v>
      </c>
      <c r="E20" s="38">
        <v>188569.15999999997</v>
      </c>
      <c r="F20" s="38">
        <v>16841.38</v>
      </c>
      <c r="G20" s="38">
        <v>0</v>
      </c>
      <c r="H20" s="38">
        <v>0</v>
      </c>
      <c r="I20" s="38">
        <v>0</v>
      </c>
      <c r="L20" s="164">
        <f>B20-G20-H20</f>
        <v>1603001.3499999999</v>
      </c>
    </row>
    <row r="21" spans="1:12" x14ac:dyDescent="0.2">
      <c r="A21" s="30" t="s">
        <v>23</v>
      </c>
      <c r="B21" s="38">
        <f t="shared" si="1"/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L21" s="164">
        <f>B21-G21-H21</f>
        <v>0</v>
      </c>
    </row>
    <row r="22" spans="1:12" x14ac:dyDescent="0.2">
      <c r="B22" s="112"/>
      <c r="C22" s="112"/>
      <c r="D22" s="112"/>
      <c r="E22" s="112"/>
      <c r="F22" s="112"/>
      <c r="G22" s="112"/>
      <c r="H22" s="112"/>
      <c r="I22" s="137"/>
    </row>
    <row r="23" spans="1:12" x14ac:dyDescent="0.2">
      <c r="A23" s="30" t="s">
        <v>24</v>
      </c>
      <c r="B23" s="38">
        <f t="shared" si="1"/>
        <v>852239.83000000007</v>
      </c>
      <c r="C23" s="38">
        <v>591634.1</v>
      </c>
      <c r="D23" s="38">
        <v>134212.92000000001</v>
      </c>
      <c r="E23" s="38">
        <v>81845.040000000008</v>
      </c>
      <c r="F23" s="38">
        <v>43568.11</v>
      </c>
      <c r="G23" s="38">
        <v>0</v>
      </c>
      <c r="H23" s="38">
        <v>979.66</v>
      </c>
      <c r="I23" s="38">
        <v>0</v>
      </c>
      <c r="L23" s="164">
        <f>B23-G23-H23</f>
        <v>851260.17</v>
      </c>
    </row>
    <row r="24" spans="1:12" x14ac:dyDescent="0.2">
      <c r="A24" s="30" t="s">
        <v>25</v>
      </c>
      <c r="B24" s="38">
        <f t="shared" si="1"/>
        <v>239126.77</v>
      </c>
      <c r="C24" s="38">
        <v>182734.6</v>
      </c>
      <c r="D24" s="38">
        <v>8137.8099999999995</v>
      </c>
      <c r="E24" s="38">
        <v>38121.9</v>
      </c>
      <c r="F24" s="38">
        <v>10132.459999999999</v>
      </c>
      <c r="G24" s="38">
        <v>0</v>
      </c>
      <c r="H24" s="38">
        <v>0</v>
      </c>
      <c r="I24" s="38">
        <v>0</v>
      </c>
      <c r="L24" s="164">
        <f>B24-G24-H24</f>
        <v>239126.77</v>
      </c>
    </row>
    <row r="25" spans="1:12" x14ac:dyDescent="0.2">
      <c r="A25" s="30" t="s">
        <v>26</v>
      </c>
      <c r="B25" s="38">
        <f t="shared" si="1"/>
        <v>465548.35999999993</v>
      </c>
      <c r="C25" s="38">
        <v>325773.92</v>
      </c>
      <c r="D25" s="38">
        <v>5750</v>
      </c>
      <c r="E25" s="38">
        <v>133464.9</v>
      </c>
      <c r="F25" s="38">
        <v>559.54</v>
      </c>
      <c r="G25" s="38">
        <v>0</v>
      </c>
      <c r="H25" s="38">
        <v>0</v>
      </c>
      <c r="I25" s="38">
        <v>0</v>
      </c>
      <c r="L25" s="164">
        <f>B25-G25-H25</f>
        <v>465548.35999999993</v>
      </c>
    </row>
    <row r="26" spans="1:12" x14ac:dyDescent="0.2">
      <c r="A26" s="30" t="s">
        <v>27</v>
      </c>
      <c r="B26" s="38">
        <f t="shared" si="1"/>
        <v>6106063.7999999998</v>
      </c>
      <c r="C26" s="38">
        <v>3184170.8</v>
      </c>
      <c r="D26" s="38">
        <v>1236128</v>
      </c>
      <c r="E26" s="38">
        <v>405945</v>
      </c>
      <c r="F26" s="38">
        <v>1002353</v>
      </c>
      <c r="G26" s="38">
        <v>277467</v>
      </c>
      <c r="H26" s="38">
        <v>0</v>
      </c>
      <c r="I26" s="38">
        <v>0</v>
      </c>
      <c r="L26" s="164">
        <f>B26-G26-H26</f>
        <v>5828596.7999999998</v>
      </c>
    </row>
    <row r="27" spans="1:12" x14ac:dyDescent="0.2">
      <c r="A27" s="30" t="s">
        <v>28</v>
      </c>
      <c r="B27" s="38">
        <f t="shared" si="1"/>
        <v>74504.790000000008</v>
      </c>
      <c r="C27" s="38">
        <v>53927.71</v>
      </c>
      <c r="D27" s="38"/>
      <c r="E27" s="38">
        <v>20005.580000000002</v>
      </c>
      <c r="F27" s="38">
        <v>571.5</v>
      </c>
      <c r="G27" s="38">
        <v>0</v>
      </c>
      <c r="H27" s="38">
        <v>0</v>
      </c>
      <c r="I27" s="38">
        <v>0</v>
      </c>
      <c r="L27" s="164">
        <f>B27-G27-H27</f>
        <v>74504.790000000008</v>
      </c>
    </row>
    <row r="28" spans="1:12" x14ac:dyDescent="0.2">
      <c r="B28" s="112"/>
      <c r="C28" s="112"/>
      <c r="D28" s="112"/>
      <c r="E28" s="115"/>
      <c r="F28" s="115"/>
      <c r="G28" s="112"/>
      <c r="H28" s="137"/>
      <c r="I28" s="137"/>
    </row>
    <row r="29" spans="1:12" x14ac:dyDescent="0.2">
      <c r="A29" s="36" t="s">
        <v>148</v>
      </c>
      <c r="B29" s="38">
        <f t="shared" si="1"/>
        <v>2492369.98</v>
      </c>
      <c r="C29" s="38">
        <v>1749545.0999999999</v>
      </c>
      <c r="D29" s="38">
        <v>221825.83000000002</v>
      </c>
      <c r="E29" s="38">
        <v>363213.91000000003</v>
      </c>
      <c r="F29" s="59">
        <v>149421.35</v>
      </c>
      <c r="G29" s="38">
        <v>8363.7900000000009</v>
      </c>
      <c r="H29" s="112">
        <v>0</v>
      </c>
      <c r="I29" s="112">
        <v>0</v>
      </c>
      <c r="L29" s="164">
        <f>B29-G29-H29</f>
        <v>2484006.19</v>
      </c>
    </row>
    <row r="30" spans="1:12" x14ac:dyDescent="0.2">
      <c r="A30" s="30" t="s">
        <v>29</v>
      </c>
      <c r="B30" s="38">
        <f t="shared" si="1"/>
        <v>2688521.96</v>
      </c>
      <c r="C30" s="38">
        <v>2078454.5899999999</v>
      </c>
      <c r="D30" s="38">
        <v>246645.98</v>
      </c>
      <c r="E30" s="38">
        <v>133844.12</v>
      </c>
      <c r="F30" s="38">
        <v>2235</v>
      </c>
      <c r="G30" s="38">
        <v>227342.27</v>
      </c>
      <c r="H30" s="38">
        <v>0</v>
      </c>
      <c r="I30" s="38">
        <v>0</v>
      </c>
      <c r="L30" s="164">
        <f>B30-G30-H30</f>
        <v>2461179.69</v>
      </c>
    </row>
    <row r="31" spans="1:12" x14ac:dyDescent="0.2">
      <c r="A31" s="30" t="s">
        <v>30</v>
      </c>
      <c r="B31" s="38">
        <f t="shared" si="1"/>
        <v>23799.999999999996</v>
      </c>
      <c r="C31" s="38">
        <v>0</v>
      </c>
      <c r="D31" s="38">
        <v>15977</v>
      </c>
      <c r="E31" s="38">
        <v>5169.32</v>
      </c>
      <c r="F31" s="38">
        <v>1242</v>
      </c>
      <c r="G31" s="38">
        <v>997.26</v>
      </c>
      <c r="H31" s="38">
        <v>414.42</v>
      </c>
      <c r="I31" s="38">
        <v>0</v>
      </c>
      <c r="L31" s="164">
        <f>B31-G31-H31</f>
        <v>22388.32</v>
      </c>
    </row>
    <row r="32" spans="1:12" x14ac:dyDescent="0.2">
      <c r="A32" s="30" t="s">
        <v>31</v>
      </c>
      <c r="B32" s="38">
        <f t="shared" si="1"/>
        <v>220503.21</v>
      </c>
      <c r="C32" s="38">
        <v>145961.51</v>
      </c>
      <c r="D32" s="38">
        <v>42767.8</v>
      </c>
      <c r="E32" s="38">
        <v>5141.5</v>
      </c>
      <c r="F32" s="4">
        <v>26632.400000000001</v>
      </c>
      <c r="G32" s="38">
        <v>0</v>
      </c>
      <c r="H32" s="38">
        <v>0</v>
      </c>
      <c r="I32" s="38">
        <v>0</v>
      </c>
      <c r="L32" s="164">
        <f>B32-G32-H32</f>
        <v>220503.21</v>
      </c>
    </row>
    <row r="33" spans="1:18" x14ac:dyDescent="0.2">
      <c r="A33" s="30" t="s">
        <v>32</v>
      </c>
      <c r="B33" s="38">
        <f t="shared" si="1"/>
        <v>3013.77</v>
      </c>
      <c r="C33" s="38">
        <v>0</v>
      </c>
      <c r="D33" s="38">
        <v>0</v>
      </c>
      <c r="E33" s="38">
        <v>739.77</v>
      </c>
      <c r="F33" s="38"/>
      <c r="G33" s="38">
        <v>2274</v>
      </c>
      <c r="H33" s="38">
        <v>0</v>
      </c>
      <c r="I33" s="38">
        <v>0</v>
      </c>
      <c r="L33" s="164">
        <f>B33-G33-H33</f>
        <v>739.77</v>
      </c>
    </row>
    <row r="34" spans="1:18" x14ac:dyDescent="0.2">
      <c r="B34" s="112"/>
      <c r="C34" s="112"/>
      <c r="D34" s="112"/>
      <c r="E34" s="137"/>
      <c r="F34" s="112"/>
      <c r="G34" s="112"/>
      <c r="H34" s="137"/>
      <c r="I34" s="137"/>
    </row>
    <row r="35" spans="1:18" x14ac:dyDescent="0.2">
      <c r="A35" s="30" t="s">
        <v>33</v>
      </c>
      <c r="B35" s="38">
        <f t="shared" si="1"/>
        <v>296333.54000000004</v>
      </c>
      <c r="C35" s="38">
        <v>180177.22</v>
      </c>
      <c r="D35" s="38">
        <v>50183.82</v>
      </c>
      <c r="E35" s="38">
        <v>52137.47</v>
      </c>
      <c r="F35" s="38">
        <v>7725.03</v>
      </c>
      <c r="G35" s="38">
        <v>6110</v>
      </c>
      <c r="H35" s="38">
        <v>0</v>
      </c>
      <c r="I35" s="38">
        <v>0</v>
      </c>
      <c r="L35" s="164">
        <f>B35-G35-H35</f>
        <v>290223.54000000004</v>
      </c>
    </row>
    <row r="36" spans="1:18" x14ac:dyDescent="0.2">
      <c r="A36" s="30" t="s">
        <v>34</v>
      </c>
      <c r="B36" s="38">
        <f t="shared" si="1"/>
        <v>39320.43</v>
      </c>
      <c r="C36" s="38">
        <v>0</v>
      </c>
      <c r="D36" s="38">
        <v>29833.08</v>
      </c>
      <c r="E36" s="38">
        <v>8919.35</v>
      </c>
      <c r="F36" s="38">
        <v>568</v>
      </c>
      <c r="G36" s="38">
        <v>0</v>
      </c>
      <c r="H36" s="38">
        <v>0</v>
      </c>
      <c r="I36" s="38">
        <v>0</v>
      </c>
      <c r="L36" s="164">
        <f>B36-G36-H36</f>
        <v>39320.43</v>
      </c>
    </row>
    <row r="37" spans="1:18" x14ac:dyDescent="0.2">
      <c r="A37" s="30" t="s">
        <v>35</v>
      </c>
      <c r="B37" s="38">
        <f t="shared" si="1"/>
        <v>241912.06</v>
      </c>
      <c r="C37" s="38">
        <v>68059.350000000006</v>
      </c>
      <c r="D37" s="38">
        <v>48427.05</v>
      </c>
      <c r="E37" s="38">
        <v>49752.639999999999</v>
      </c>
      <c r="F37" s="38">
        <v>65973.02</v>
      </c>
      <c r="G37" s="38">
        <v>9700</v>
      </c>
      <c r="H37" s="38">
        <v>0</v>
      </c>
      <c r="I37" s="38">
        <v>0</v>
      </c>
      <c r="L37" s="164">
        <f>B37-G37-H37</f>
        <v>232212.06</v>
      </c>
    </row>
    <row r="38" spans="1:18" x14ac:dyDescent="0.2">
      <c r="A38" s="32" t="s">
        <v>36</v>
      </c>
      <c r="B38" s="33">
        <f t="shared" si="1"/>
        <v>47743.950000000004</v>
      </c>
      <c r="C38" s="33">
        <v>28550.77</v>
      </c>
      <c r="D38" s="33">
        <v>7326.25</v>
      </c>
      <c r="E38" s="33">
        <v>11182.810000000001</v>
      </c>
      <c r="F38" s="33">
        <v>684.12</v>
      </c>
      <c r="G38" s="33">
        <v>0</v>
      </c>
      <c r="H38" s="33">
        <v>0</v>
      </c>
      <c r="I38" s="33">
        <v>0</v>
      </c>
      <c r="L38" s="164">
        <f>B38-G38-H38</f>
        <v>47743.950000000004</v>
      </c>
    </row>
    <row r="39" spans="1:18" s="30" customFormat="1" ht="12.75" customHeight="1" x14ac:dyDescent="0.2">
      <c r="A39" s="81" t="s">
        <v>214</v>
      </c>
      <c r="B39" s="317" t="s">
        <v>216</v>
      </c>
      <c r="C39" s="317"/>
      <c r="D39" s="317"/>
      <c r="E39" s="317"/>
      <c r="F39" s="317"/>
      <c r="G39" s="317"/>
      <c r="H39" s="317"/>
      <c r="I39" s="317"/>
      <c r="J39" s="259"/>
      <c r="K39" s="38"/>
      <c r="M39" s="38"/>
      <c r="N39" s="38"/>
      <c r="O39" s="38"/>
      <c r="P39" s="38"/>
      <c r="Q39" s="38"/>
      <c r="R39" s="42"/>
    </row>
    <row r="40" spans="1:18" x14ac:dyDescent="0.2">
      <c r="B40" s="318"/>
      <c r="C40" s="318"/>
      <c r="D40" s="318"/>
      <c r="E40" s="318"/>
      <c r="F40" s="318"/>
      <c r="G40" s="318"/>
      <c r="H40" s="318"/>
      <c r="I40" s="318"/>
      <c r="J40" s="259"/>
    </row>
    <row r="41" spans="1:18" s="41" customFormat="1" x14ac:dyDescent="0.2">
      <c r="A41" s="164"/>
      <c r="L41" s="164"/>
    </row>
    <row r="42" spans="1:18" s="41" customFormat="1" x14ac:dyDescent="0.2">
      <c r="A42" s="164"/>
      <c r="L42" s="164"/>
    </row>
    <row r="43" spans="1:18" s="41" customFormat="1" x14ac:dyDescent="0.2">
      <c r="A43" s="164"/>
      <c r="L43" s="164"/>
    </row>
    <row r="44" spans="1:18" s="41" customFormat="1" x14ac:dyDescent="0.2">
      <c r="A44" s="164"/>
      <c r="L44" s="164"/>
    </row>
    <row r="45" spans="1:18" s="41" customFormat="1" x14ac:dyDescent="0.2">
      <c r="A45" s="164"/>
      <c r="L45" s="164"/>
    </row>
    <row r="46" spans="1:18" s="41" customFormat="1" x14ac:dyDescent="0.2">
      <c r="A46" s="164"/>
      <c r="L46" s="164"/>
    </row>
    <row r="47" spans="1:18" s="41" customFormat="1" x14ac:dyDescent="0.2">
      <c r="A47" s="164"/>
      <c r="L47" s="164"/>
    </row>
    <row r="48" spans="1:18" s="41" customFormat="1" x14ac:dyDescent="0.2">
      <c r="A48" s="164"/>
      <c r="L48" s="164"/>
    </row>
    <row r="49" spans="1:12" s="41" customFormat="1" x14ac:dyDescent="0.2">
      <c r="A49" s="164"/>
      <c r="L49" s="164"/>
    </row>
    <row r="50" spans="1:12" s="41" customFormat="1" x14ac:dyDescent="0.2">
      <c r="A50" s="164"/>
      <c r="L50" s="164"/>
    </row>
    <row r="51" spans="1:12" s="41" customFormat="1" x14ac:dyDescent="0.2">
      <c r="A51" s="164"/>
      <c r="L51" s="164"/>
    </row>
    <row r="52" spans="1:12" s="41" customFormat="1" x14ac:dyDescent="0.2">
      <c r="A52" s="164"/>
      <c r="L52" s="164"/>
    </row>
    <row r="53" spans="1:12" s="41" customFormat="1" x14ac:dyDescent="0.2">
      <c r="A53" s="164"/>
      <c r="L53" s="164"/>
    </row>
    <row r="54" spans="1:12" s="41" customFormat="1" x14ac:dyDescent="0.2">
      <c r="A54" s="164"/>
      <c r="L54" s="164"/>
    </row>
    <row r="55" spans="1:12" s="41" customFormat="1" x14ac:dyDescent="0.2">
      <c r="A55" s="164"/>
      <c r="L55" s="164"/>
    </row>
    <row r="56" spans="1:12" s="41" customFormat="1" x14ac:dyDescent="0.2">
      <c r="A56" s="164"/>
      <c r="L56" s="164"/>
    </row>
    <row r="57" spans="1:12" s="41" customFormat="1" x14ac:dyDescent="0.2">
      <c r="A57" s="164"/>
      <c r="L57" s="164"/>
    </row>
    <row r="58" spans="1:12" s="41" customFormat="1" x14ac:dyDescent="0.2">
      <c r="A58" s="164"/>
      <c r="L58" s="164"/>
    </row>
    <row r="59" spans="1:12" s="41" customFormat="1" x14ac:dyDescent="0.2">
      <c r="A59" s="164"/>
      <c r="L59" s="164"/>
    </row>
    <row r="60" spans="1:12" s="41" customFormat="1" x14ac:dyDescent="0.2">
      <c r="A60" s="164"/>
      <c r="L60" s="164"/>
    </row>
    <row r="61" spans="1:12" s="41" customFormat="1" x14ac:dyDescent="0.2">
      <c r="A61" s="164"/>
      <c r="L61" s="164"/>
    </row>
    <row r="62" spans="1:12" s="41" customFormat="1" x14ac:dyDescent="0.2">
      <c r="A62" s="164"/>
      <c r="L62" s="164"/>
    </row>
    <row r="63" spans="1:12" s="41" customFormat="1" x14ac:dyDescent="0.2">
      <c r="A63" s="164"/>
      <c r="L63" s="164"/>
    </row>
    <row r="64" spans="1:12" s="41" customFormat="1" x14ac:dyDescent="0.2">
      <c r="A64" s="164"/>
      <c r="L64" s="164"/>
    </row>
    <row r="65" spans="1:12" s="41" customFormat="1" x14ac:dyDescent="0.2">
      <c r="A65" s="164"/>
      <c r="L65" s="164"/>
    </row>
    <row r="66" spans="1:12" s="41" customFormat="1" x14ac:dyDescent="0.2">
      <c r="A66" s="164"/>
      <c r="L66" s="164"/>
    </row>
    <row r="67" spans="1:12" s="41" customFormat="1" x14ac:dyDescent="0.2">
      <c r="A67" s="164"/>
      <c r="L67" s="164"/>
    </row>
    <row r="68" spans="1:12" s="41" customFormat="1" x14ac:dyDescent="0.2">
      <c r="A68" s="164"/>
      <c r="L68" s="164"/>
    </row>
    <row r="69" spans="1:12" s="41" customFormat="1" x14ac:dyDescent="0.2">
      <c r="A69" s="164"/>
      <c r="L69" s="164"/>
    </row>
    <row r="71" spans="1:12" s="41" customFormat="1" x14ac:dyDescent="0.2">
      <c r="A71" s="164"/>
      <c r="L71" s="164"/>
    </row>
    <row r="72" spans="1:12" s="41" customFormat="1" x14ac:dyDescent="0.2">
      <c r="A72" s="164"/>
      <c r="L72" s="164"/>
    </row>
    <row r="73" spans="1:12" s="41" customFormat="1" x14ac:dyDescent="0.2">
      <c r="A73" s="164"/>
      <c r="L73" s="164"/>
    </row>
    <row r="74" spans="1:12" s="41" customFormat="1" x14ac:dyDescent="0.2">
      <c r="A74" s="164"/>
      <c r="L74" s="164"/>
    </row>
    <row r="75" spans="1:12" s="41" customFormat="1" x14ac:dyDescent="0.2">
      <c r="A75" s="164"/>
      <c r="L75" s="164"/>
    </row>
    <row r="77" spans="1:12" s="41" customFormat="1" x14ac:dyDescent="0.2">
      <c r="A77" s="164"/>
      <c r="L77" s="164"/>
    </row>
    <row r="78" spans="1:12" s="41" customFormat="1" x14ac:dyDescent="0.2">
      <c r="A78" s="164"/>
      <c r="L78" s="164"/>
    </row>
    <row r="79" spans="1:12" s="41" customFormat="1" x14ac:dyDescent="0.2">
      <c r="A79" s="164"/>
      <c r="L79" s="164"/>
    </row>
    <row r="80" spans="1:12" s="41" customFormat="1" x14ac:dyDescent="0.2">
      <c r="A80" s="164"/>
      <c r="L80" s="164"/>
    </row>
    <row r="81" spans="1:12" s="41" customFormat="1" x14ac:dyDescent="0.2">
      <c r="A81" s="164"/>
      <c r="L81" s="164"/>
    </row>
    <row r="82" spans="1:12" s="41" customFormat="1" x14ac:dyDescent="0.2">
      <c r="A82" s="164"/>
      <c r="L82" s="164"/>
    </row>
    <row r="83" spans="1:12" s="41" customFormat="1" x14ac:dyDescent="0.2">
      <c r="A83" s="164"/>
      <c r="L83" s="164"/>
    </row>
    <row r="84" spans="1:12" s="41" customFormat="1" x14ac:dyDescent="0.2">
      <c r="A84" s="164"/>
      <c r="L84" s="164"/>
    </row>
    <row r="85" spans="1:12" s="41" customFormat="1" x14ac:dyDescent="0.2">
      <c r="A85" s="164"/>
      <c r="L85" s="164"/>
    </row>
    <row r="86" spans="1:12" s="41" customFormat="1" x14ac:dyDescent="0.2">
      <c r="A86" s="164"/>
      <c r="L86" s="164"/>
    </row>
    <row r="87" spans="1:12" s="41" customFormat="1" x14ac:dyDescent="0.2">
      <c r="A87" s="164"/>
      <c r="L87" s="164"/>
    </row>
    <row r="88" spans="1:12" s="41" customFormat="1" x14ac:dyDescent="0.2">
      <c r="A88" s="164"/>
      <c r="L88" s="164"/>
    </row>
  </sheetData>
  <mergeCells count="4">
    <mergeCell ref="A1:I1"/>
    <mergeCell ref="A3:I3"/>
    <mergeCell ref="I5:I8"/>
    <mergeCell ref="B39:I40"/>
  </mergeCells>
  <phoneticPr fontId="0" type="noConversion"/>
  <printOptions horizontalCentered="1"/>
  <pageMargins left="0.25" right="0.23" top="0.87" bottom="0.82" header="0.67" footer="0.5"/>
  <pageSetup scale="93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91"/>
  <sheetViews>
    <sheetView zoomScaleNormal="100" workbookViewId="0">
      <selection activeCell="A2" sqref="A2"/>
    </sheetView>
  </sheetViews>
  <sheetFormatPr defaultRowHeight="12.75" x14ac:dyDescent="0.2"/>
  <cols>
    <col min="1" max="1" width="13.28515625" style="30" customWidth="1"/>
    <col min="2" max="2" width="12.85546875" style="30" customWidth="1"/>
    <col min="3" max="3" width="12.5703125" style="42" customWidth="1"/>
    <col min="4" max="4" width="11.42578125" style="42" customWidth="1"/>
    <col min="5" max="5" width="10" style="42" customWidth="1"/>
    <col min="6" max="6" width="12.85546875" style="42" bestFit="1" customWidth="1"/>
    <col min="7" max="7" width="12.28515625" style="42" customWidth="1"/>
    <col min="8" max="8" width="10.42578125" style="42" customWidth="1"/>
    <col min="9" max="9" width="12.42578125" style="42" customWidth="1"/>
    <col min="10" max="10" width="12.28515625" style="42" customWidth="1"/>
    <col min="11" max="11" width="10.7109375" style="42" customWidth="1"/>
    <col min="12" max="12" width="9.140625" style="30"/>
    <col min="13" max="13" width="16.85546875" style="30" customWidth="1"/>
    <col min="14" max="16384" width="9.140625" style="30"/>
  </cols>
  <sheetData>
    <row r="1" spans="1:17" x14ac:dyDescent="0.2">
      <c r="A1" s="282" t="s">
        <v>141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7" x14ac:dyDescent="0.2">
      <c r="K2" s="107"/>
    </row>
    <row r="3" spans="1:17" x14ac:dyDescent="0.2">
      <c r="A3" s="282" t="s">
        <v>277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7" ht="13.5" thickBot="1" x14ac:dyDescent="0.25">
      <c r="A4" s="23"/>
      <c r="B4" s="34"/>
      <c r="C4" s="95"/>
      <c r="D4" s="95"/>
      <c r="E4" s="95"/>
      <c r="F4" s="95"/>
      <c r="G4" s="95"/>
      <c r="H4" s="95"/>
      <c r="I4" s="95"/>
      <c r="J4" s="95"/>
      <c r="K4" s="95"/>
    </row>
    <row r="5" spans="1:17" ht="13.5" thickTop="1" x14ac:dyDescent="0.2">
      <c r="A5" s="183"/>
      <c r="G5" s="296" t="s">
        <v>89</v>
      </c>
      <c r="H5" s="296"/>
      <c r="I5" s="296"/>
      <c r="J5" s="296"/>
      <c r="M5" s="89">
        <v>42513</v>
      </c>
    </row>
    <row r="6" spans="1:17" x14ac:dyDescent="0.2">
      <c r="A6" s="24" t="s">
        <v>37</v>
      </c>
      <c r="B6" s="183" t="s">
        <v>11</v>
      </c>
      <c r="C6" s="185" t="s">
        <v>0</v>
      </c>
      <c r="D6" s="185"/>
      <c r="E6" s="185" t="s">
        <v>5</v>
      </c>
      <c r="F6" s="185"/>
      <c r="G6" s="171" t="s">
        <v>90</v>
      </c>
      <c r="M6" s="30" t="s">
        <v>235</v>
      </c>
    </row>
    <row r="7" spans="1:17" x14ac:dyDescent="0.2">
      <c r="A7" s="24" t="s">
        <v>38</v>
      </c>
      <c r="B7" s="183" t="s">
        <v>116</v>
      </c>
      <c r="C7" s="185" t="s">
        <v>1</v>
      </c>
      <c r="D7" s="185" t="s">
        <v>3</v>
      </c>
      <c r="E7" s="185" t="s">
        <v>1</v>
      </c>
      <c r="F7" s="185" t="s">
        <v>7</v>
      </c>
      <c r="G7" s="185" t="s">
        <v>91</v>
      </c>
      <c r="H7" s="185"/>
      <c r="I7" s="185"/>
      <c r="J7" s="185"/>
      <c r="K7" s="255" t="s">
        <v>92</v>
      </c>
      <c r="M7" s="30" t="s">
        <v>229</v>
      </c>
    </row>
    <row r="8" spans="1:17" ht="13.5" thickBot="1" x14ac:dyDescent="0.25">
      <c r="A8" s="26" t="s">
        <v>39</v>
      </c>
      <c r="B8" s="172" t="s">
        <v>175</v>
      </c>
      <c r="C8" s="170" t="s">
        <v>2</v>
      </c>
      <c r="D8" s="170" t="s">
        <v>4</v>
      </c>
      <c r="E8" s="170" t="s">
        <v>6</v>
      </c>
      <c r="F8" s="170" t="s">
        <v>8</v>
      </c>
      <c r="G8" s="170" t="s">
        <v>9</v>
      </c>
      <c r="H8" s="108" t="s">
        <v>87</v>
      </c>
      <c r="I8" s="108" t="s">
        <v>88</v>
      </c>
      <c r="J8" s="170" t="s">
        <v>9</v>
      </c>
      <c r="K8" s="170" t="s">
        <v>10</v>
      </c>
      <c r="M8" s="30" t="s">
        <v>230</v>
      </c>
    </row>
    <row r="9" spans="1:17" s="221" customFormat="1" x14ac:dyDescent="0.2">
      <c r="A9" s="13" t="s">
        <v>13</v>
      </c>
      <c r="B9" s="70">
        <f t="shared" ref="B9:K9" si="0">SUM(B11:B38)</f>
        <v>37293213.700000003</v>
      </c>
      <c r="C9" s="152">
        <f t="shared" si="0"/>
        <v>12422257.510000002</v>
      </c>
      <c r="D9" s="152">
        <f t="shared" si="0"/>
        <v>6043384.839999998</v>
      </c>
      <c r="E9" s="152">
        <f t="shared" si="0"/>
        <v>368180.8</v>
      </c>
      <c r="F9" s="152">
        <f t="shared" si="0"/>
        <v>10738945.550000001</v>
      </c>
      <c r="G9" s="152">
        <f t="shared" si="0"/>
        <v>7720445</v>
      </c>
      <c r="H9" s="152">
        <f t="shared" si="0"/>
        <v>29329.360000000001</v>
      </c>
      <c r="I9" s="152">
        <f t="shared" si="0"/>
        <v>3210310.88</v>
      </c>
      <c r="J9" s="152">
        <f t="shared" si="0"/>
        <v>4480804.76</v>
      </c>
      <c r="K9" s="152">
        <f t="shared" si="0"/>
        <v>192119.61</v>
      </c>
      <c r="M9" s="86">
        <f>SUM(M11:M38)</f>
        <v>29572768.700000003</v>
      </c>
    </row>
    <row r="10" spans="1:17" x14ac:dyDescent="0.2">
      <c r="A10" s="24"/>
      <c r="B10" s="144"/>
      <c r="C10" s="112"/>
      <c r="D10" s="112"/>
      <c r="E10" s="112"/>
      <c r="F10" s="112"/>
      <c r="G10" s="112"/>
      <c r="H10" s="137"/>
      <c r="I10" s="137"/>
      <c r="J10" s="137"/>
      <c r="K10" s="137"/>
    </row>
    <row r="11" spans="1:17" x14ac:dyDescent="0.2">
      <c r="A11" s="24" t="s">
        <v>14</v>
      </c>
      <c r="B11" s="38">
        <f>SUM(C11:G11)</f>
        <v>171536.39</v>
      </c>
      <c r="C11" s="38">
        <v>0</v>
      </c>
      <c r="D11" s="91">
        <v>0</v>
      </c>
      <c r="E11" s="38">
        <v>0</v>
      </c>
      <c r="F11" s="59">
        <v>171536.39</v>
      </c>
      <c r="G11" s="38">
        <f t="shared" ref="G11:G38" si="1">SUM(H11:J11)</f>
        <v>0</v>
      </c>
      <c r="H11" s="38">
        <v>0</v>
      </c>
      <c r="I11" s="38">
        <v>0</v>
      </c>
      <c r="J11" s="38">
        <v>0</v>
      </c>
      <c r="K11" s="38">
        <v>192119.61</v>
      </c>
      <c r="M11" s="130">
        <f>B11-G11</f>
        <v>171536.39</v>
      </c>
    </row>
    <row r="12" spans="1:17" x14ac:dyDescent="0.2">
      <c r="A12" s="24" t="s">
        <v>15</v>
      </c>
      <c r="B12" s="38">
        <f t="shared" ref="B12:B38" si="2">SUM(C12:G12)</f>
        <v>3225480.17</v>
      </c>
      <c r="C12" s="38">
        <v>3083989.09</v>
      </c>
      <c r="D12" s="38">
        <v>9439.74</v>
      </c>
      <c r="E12" s="38">
        <v>122700.33</v>
      </c>
      <c r="F12" s="38">
        <v>9351.01</v>
      </c>
      <c r="G12" s="38">
        <f t="shared" si="1"/>
        <v>0</v>
      </c>
      <c r="H12" s="38">
        <v>0</v>
      </c>
      <c r="I12" s="38">
        <v>0</v>
      </c>
      <c r="J12" s="38">
        <v>0</v>
      </c>
      <c r="K12" s="38">
        <v>0</v>
      </c>
      <c r="M12" s="130">
        <f>B12-G12</f>
        <v>3225480.17</v>
      </c>
    </row>
    <row r="13" spans="1:17" x14ac:dyDescent="0.2">
      <c r="A13" s="30" t="s">
        <v>16</v>
      </c>
      <c r="B13" s="38">
        <f t="shared" si="2"/>
        <v>12690667.519999998</v>
      </c>
      <c r="C13" s="38">
        <v>1811672.29</v>
      </c>
      <c r="D13" s="38">
        <v>500982.58</v>
      </c>
      <c r="E13" s="38">
        <v>4082.09</v>
      </c>
      <c r="F13" s="38">
        <v>10043222.369999999</v>
      </c>
      <c r="G13" s="38">
        <f t="shared" si="1"/>
        <v>330708.19</v>
      </c>
      <c r="H13" s="38">
        <v>0</v>
      </c>
      <c r="I13" s="38">
        <v>330708.19</v>
      </c>
      <c r="J13" s="38">
        <v>0</v>
      </c>
      <c r="K13" s="38">
        <v>0</v>
      </c>
      <c r="L13" s="42"/>
      <c r="M13" s="130">
        <f>B13-G13</f>
        <v>12359959.329999998</v>
      </c>
      <c r="N13" s="42"/>
      <c r="O13" s="42"/>
      <c r="P13" s="42"/>
      <c r="Q13" s="42"/>
    </row>
    <row r="14" spans="1:17" x14ac:dyDescent="0.2">
      <c r="A14" s="30" t="s">
        <v>17</v>
      </c>
      <c r="B14" s="38">
        <f t="shared" si="2"/>
        <v>3370535</v>
      </c>
      <c r="C14" s="29">
        <v>2771744</v>
      </c>
      <c r="D14" s="38">
        <v>46333</v>
      </c>
      <c r="E14" s="38">
        <v>37493</v>
      </c>
      <c r="F14" s="29">
        <v>65201</v>
      </c>
      <c r="G14" s="38">
        <f t="shared" si="1"/>
        <v>449764</v>
      </c>
      <c r="H14" s="38">
        <v>0</v>
      </c>
      <c r="I14" s="38">
        <v>0</v>
      </c>
      <c r="J14" s="29">
        <v>449764</v>
      </c>
      <c r="K14" s="38">
        <v>0</v>
      </c>
      <c r="M14" s="130">
        <f>B14-G14</f>
        <v>2920771</v>
      </c>
    </row>
    <row r="15" spans="1:17" x14ac:dyDescent="0.2">
      <c r="A15" s="30" t="s">
        <v>18</v>
      </c>
      <c r="B15" s="38">
        <f t="shared" si="2"/>
        <v>769403.52</v>
      </c>
      <c r="C15" s="29">
        <v>242111.52</v>
      </c>
      <c r="D15" s="29">
        <v>144972.1</v>
      </c>
      <c r="E15" s="29">
        <v>190.54</v>
      </c>
      <c r="F15" s="29">
        <v>875.06</v>
      </c>
      <c r="G15" s="38">
        <f t="shared" si="1"/>
        <v>381254.3</v>
      </c>
      <c r="H15" s="38">
        <v>0</v>
      </c>
      <c r="I15" s="38">
        <v>381254.3</v>
      </c>
      <c r="J15" s="38">
        <v>0</v>
      </c>
      <c r="K15" s="38">
        <v>0</v>
      </c>
      <c r="M15" s="130">
        <f>B15-G15</f>
        <v>388149.22000000003</v>
      </c>
    </row>
    <row r="16" spans="1:17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M16" s="130"/>
    </row>
    <row r="17" spans="1:13" x14ac:dyDescent="0.2">
      <c r="A17" s="30" t="s">
        <v>19</v>
      </c>
      <c r="B17" s="38">
        <f t="shared" si="2"/>
        <v>136863.46000000002</v>
      </c>
      <c r="C17" s="38">
        <v>0</v>
      </c>
      <c r="D17" s="38">
        <v>13404.39</v>
      </c>
      <c r="E17" s="38">
        <v>0</v>
      </c>
      <c r="F17" s="38">
        <v>0</v>
      </c>
      <c r="G17" s="38">
        <f t="shared" si="1"/>
        <v>123459.07</v>
      </c>
      <c r="H17" s="38">
        <v>0</v>
      </c>
      <c r="I17" s="38">
        <v>118721.57</v>
      </c>
      <c r="J17" s="29">
        <v>4737.5</v>
      </c>
      <c r="K17" s="38">
        <v>0</v>
      </c>
      <c r="M17" s="130">
        <f>B17-G17</f>
        <v>13404.390000000014</v>
      </c>
    </row>
    <row r="18" spans="1:13" x14ac:dyDescent="0.2">
      <c r="A18" s="30" t="s">
        <v>20</v>
      </c>
      <c r="B18" s="38">
        <f t="shared" si="2"/>
        <v>674522.01</v>
      </c>
      <c r="C18" s="29">
        <v>601777.92000000004</v>
      </c>
      <c r="D18" s="38">
        <v>56563.3</v>
      </c>
      <c r="E18" s="38">
        <v>8298.32</v>
      </c>
      <c r="F18" s="38">
        <v>7882.4699999999993</v>
      </c>
      <c r="G18" s="38">
        <f t="shared" si="1"/>
        <v>0</v>
      </c>
      <c r="H18" s="38">
        <v>0</v>
      </c>
      <c r="I18" s="38">
        <v>0</v>
      </c>
      <c r="J18" s="38">
        <v>0</v>
      </c>
      <c r="K18" s="38">
        <v>0</v>
      </c>
      <c r="M18" s="130">
        <f>B18-G18</f>
        <v>674522.01</v>
      </c>
    </row>
    <row r="19" spans="1:13" x14ac:dyDescent="0.2">
      <c r="A19" s="30" t="s">
        <v>21</v>
      </c>
      <c r="B19" s="38">
        <f t="shared" si="2"/>
        <v>296587.50000000006</v>
      </c>
      <c r="C19" s="38">
        <v>184544.5</v>
      </c>
      <c r="D19" s="38">
        <v>100943.58</v>
      </c>
      <c r="E19" s="29">
        <v>759.03</v>
      </c>
      <c r="F19" s="38">
        <v>1240.3900000000001</v>
      </c>
      <c r="G19" s="38">
        <f t="shared" si="1"/>
        <v>9100</v>
      </c>
      <c r="H19" s="38">
        <v>0</v>
      </c>
      <c r="I19" s="38">
        <v>0</v>
      </c>
      <c r="J19" s="38">
        <v>9100</v>
      </c>
      <c r="K19" s="38">
        <v>0</v>
      </c>
      <c r="M19" s="130">
        <f>B19-G19</f>
        <v>287487.50000000006</v>
      </c>
    </row>
    <row r="20" spans="1:13" x14ac:dyDescent="0.2">
      <c r="A20" s="30" t="s">
        <v>22</v>
      </c>
      <c r="B20" s="38">
        <f t="shared" si="2"/>
        <v>5194280.4000000004</v>
      </c>
      <c r="C20" s="29">
        <v>442244.93</v>
      </c>
      <c r="D20" s="29">
        <v>1969003.2599999998</v>
      </c>
      <c r="E20" s="29">
        <v>526.37</v>
      </c>
      <c r="F20" s="38">
        <v>2325.5300000000002</v>
      </c>
      <c r="G20" s="38">
        <f t="shared" si="1"/>
        <v>2780180.31</v>
      </c>
      <c r="H20" s="38">
        <v>0</v>
      </c>
      <c r="I20" s="29">
        <v>705553.23</v>
      </c>
      <c r="J20" s="38">
        <v>2074627.08</v>
      </c>
      <c r="K20" s="38">
        <v>0</v>
      </c>
      <c r="M20" s="130">
        <f>B20-G20</f>
        <v>2414100.0900000003</v>
      </c>
    </row>
    <row r="21" spans="1:13" x14ac:dyDescent="0.2">
      <c r="A21" s="30" t="s">
        <v>23</v>
      </c>
      <c r="B21" s="38">
        <f t="shared" si="2"/>
        <v>55334.02</v>
      </c>
      <c r="C21" s="29">
        <v>51788.4</v>
      </c>
      <c r="D21" s="29">
        <v>0</v>
      </c>
      <c r="E21" s="38">
        <v>1691.6</v>
      </c>
      <c r="F21" s="29">
        <v>1854.02</v>
      </c>
      <c r="G21" s="38">
        <f t="shared" si="1"/>
        <v>0</v>
      </c>
      <c r="H21" s="38">
        <v>0</v>
      </c>
      <c r="I21" s="38">
        <v>0</v>
      </c>
      <c r="J21" s="38">
        <v>0</v>
      </c>
      <c r="K21" s="38">
        <v>0</v>
      </c>
      <c r="M21" s="130">
        <f>B21-G21</f>
        <v>55334.02</v>
      </c>
    </row>
    <row r="22" spans="1:13" x14ac:dyDescent="0.2">
      <c r="B22" s="112"/>
      <c r="C22" s="112"/>
      <c r="D22" s="112"/>
      <c r="E22" s="137"/>
      <c r="F22" s="112"/>
      <c r="G22" s="112"/>
      <c r="H22" s="112"/>
      <c r="I22" s="112"/>
      <c r="J22" s="112"/>
      <c r="K22" s="112"/>
      <c r="M22" s="130"/>
    </row>
    <row r="23" spans="1:13" x14ac:dyDescent="0.2">
      <c r="A23" s="30" t="s">
        <v>24</v>
      </c>
      <c r="B23" s="38">
        <f t="shared" si="2"/>
        <v>1590246.4000000001</v>
      </c>
      <c r="C23" s="38">
        <v>859860.12999999989</v>
      </c>
      <c r="D23" s="38">
        <v>453632.62</v>
      </c>
      <c r="E23" s="38">
        <v>17067.55</v>
      </c>
      <c r="F23" s="38">
        <v>32410.55</v>
      </c>
      <c r="G23" s="38">
        <f t="shared" si="1"/>
        <v>227275.55000000002</v>
      </c>
      <c r="H23" s="38">
        <v>18815.22</v>
      </c>
      <c r="I23" s="38">
        <v>208460.33000000002</v>
      </c>
      <c r="J23" s="38">
        <v>0</v>
      </c>
      <c r="K23" s="38">
        <v>0</v>
      </c>
      <c r="M23" s="130">
        <f>B23-G23</f>
        <v>1362970.85</v>
      </c>
    </row>
    <row r="24" spans="1:13" x14ac:dyDescent="0.2">
      <c r="A24" s="30" t="s">
        <v>25</v>
      </c>
      <c r="B24" s="38">
        <f t="shared" si="2"/>
        <v>969560.86</v>
      </c>
      <c r="C24" s="38">
        <v>0</v>
      </c>
      <c r="D24" s="38">
        <v>960872.33</v>
      </c>
      <c r="E24" s="38">
        <v>8688.5300000000007</v>
      </c>
      <c r="F24" s="38"/>
      <c r="G24" s="38">
        <f t="shared" si="1"/>
        <v>0</v>
      </c>
      <c r="H24" s="38">
        <v>0</v>
      </c>
      <c r="I24" s="38">
        <v>0</v>
      </c>
      <c r="J24" s="38">
        <v>0</v>
      </c>
      <c r="K24" s="38">
        <v>0</v>
      </c>
      <c r="M24" s="130">
        <f>B24-G24</f>
        <v>969560.86</v>
      </c>
    </row>
    <row r="25" spans="1:13" x14ac:dyDescent="0.2">
      <c r="A25" s="30" t="s">
        <v>26</v>
      </c>
      <c r="B25" s="38">
        <f t="shared" si="2"/>
        <v>621061.59000000008</v>
      </c>
      <c r="C25" s="38">
        <v>2204.34</v>
      </c>
      <c r="D25" s="38">
        <v>243860.18</v>
      </c>
      <c r="E25" s="38">
        <v>762.7</v>
      </c>
      <c r="F25" s="38">
        <v>371258.2</v>
      </c>
      <c r="G25" s="38">
        <f t="shared" si="1"/>
        <v>2976.17</v>
      </c>
      <c r="H25" s="38">
        <v>0</v>
      </c>
      <c r="I25" s="38">
        <v>0</v>
      </c>
      <c r="J25" s="29">
        <v>2976.17</v>
      </c>
      <c r="K25" s="38">
        <v>0</v>
      </c>
      <c r="M25" s="130">
        <f>B25-G25</f>
        <v>618085.42000000004</v>
      </c>
    </row>
    <row r="26" spans="1:13" x14ac:dyDescent="0.2">
      <c r="A26" s="30" t="s">
        <v>27</v>
      </c>
      <c r="B26" s="38">
        <f t="shared" si="2"/>
        <v>802463</v>
      </c>
      <c r="C26" s="29">
        <v>668400</v>
      </c>
      <c r="D26" s="38">
        <v>84705</v>
      </c>
      <c r="E26" s="29">
        <v>22518</v>
      </c>
      <c r="F26" s="29">
        <v>26840</v>
      </c>
      <c r="G26" s="38">
        <f t="shared" si="1"/>
        <v>0</v>
      </c>
      <c r="H26" s="38">
        <v>0</v>
      </c>
      <c r="I26" s="38">
        <v>0</v>
      </c>
      <c r="J26" s="38">
        <v>0</v>
      </c>
      <c r="K26" s="38">
        <v>0</v>
      </c>
      <c r="M26" s="130">
        <f>B26-G26</f>
        <v>802463</v>
      </c>
    </row>
    <row r="27" spans="1:13" x14ac:dyDescent="0.2">
      <c r="A27" s="30" t="s">
        <v>28</v>
      </c>
      <c r="B27" s="38">
        <f t="shared" si="2"/>
        <v>211107.05</v>
      </c>
      <c r="C27" s="38">
        <v>0</v>
      </c>
      <c r="D27" s="29">
        <v>211107.05</v>
      </c>
      <c r="E27" s="38">
        <v>0</v>
      </c>
      <c r="F27" s="38">
        <v>0</v>
      </c>
      <c r="G27" s="38">
        <f t="shared" si="1"/>
        <v>0</v>
      </c>
      <c r="H27" s="38">
        <v>0</v>
      </c>
      <c r="I27" s="38">
        <v>0</v>
      </c>
      <c r="J27" s="38">
        <v>0</v>
      </c>
      <c r="K27" s="38">
        <v>0</v>
      </c>
      <c r="M27" s="130">
        <f>B27-G27</f>
        <v>211107.05</v>
      </c>
    </row>
    <row r="28" spans="1:13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M28" s="130"/>
    </row>
    <row r="29" spans="1:13" x14ac:dyDescent="0.2">
      <c r="A29" s="36" t="s">
        <v>148</v>
      </c>
      <c r="B29" s="38">
        <f t="shared" si="2"/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M29" s="130">
        <f>B29-G29</f>
        <v>0</v>
      </c>
    </row>
    <row r="30" spans="1:13" x14ac:dyDescent="0.2">
      <c r="A30" s="30" t="s">
        <v>29</v>
      </c>
      <c r="B30" s="38">
        <f t="shared" si="2"/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M30" s="130">
        <f>B30-G30</f>
        <v>0</v>
      </c>
    </row>
    <row r="31" spans="1:13" x14ac:dyDescent="0.2">
      <c r="A31" s="30" t="s">
        <v>30</v>
      </c>
      <c r="B31" s="38">
        <f t="shared" si="2"/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M31" s="130">
        <f>B31-G31</f>
        <v>0</v>
      </c>
    </row>
    <row r="32" spans="1:13" x14ac:dyDescent="0.2">
      <c r="A32" s="30" t="s">
        <v>31</v>
      </c>
      <c r="B32" s="38">
        <f t="shared" si="2"/>
        <v>678367.35</v>
      </c>
      <c r="C32" s="29">
        <v>646502.29</v>
      </c>
      <c r="D32" s="29">
        <v>659.34</v>
      </c>
      <c r="E32" s="29">
        <v>26458.15</v>
      </c>
      <c r="F32" s="29">
        <v>4747.57</v>
      </c>
      <c r="G32" s="38">
        <f t="shared" si="1"/>
        <v>0</v>
      </c>
      <c r="H32" s="38">
        <v>0</v>
      </c>
      <c r="I32" s="38">
        <v>0</v>
      </c>
      <c r="J32" s="38">
        <v>0</v>
      </c>
      <c r="K32" s="38">
        <v>0</v>
      </c>
      <c r="M32" s="130">
        <f>B32-G32</f>
        <v>678367.35</v>
      </c>
    </row>
    <row r="33" spans="1:13" x14ac:dyDescent="0.2">
      <c r="A33" s="30" t="s">
        <v>32</v>
      </c>
      <c r="B33" s="38">
        <f t="shared" si="2"/>
        <v>160974.43000000002</v>
      </c>
      <c r="C33" s="38">
        <v>0</v>
      </c>
      <c r="D33" s="38">
        <v>79.47</v>
      </c>
      <c r="E33" s="38">
        <v>0</v>
      </c>
      <c r="F33" s="38">
        <v>0</v>
      </c>
      <c r="G33" s="38">
        <f t="shared" si="1"/>
        <v>160894.96000000002</v>
      </c>
      <c r="H33" s="38">
        <v>10514.14</v>
      </c>
      <c r="I33" s="38">
        <v>150380.82</v>
      </c>
      <c r="J33" s="38">
        <v>0</v>
      </c>
      <c r="K33" s="38">
        <v>0</v>
      </c>
      <c r="M33" s="130">
        <f>B33-G33</f>
        <v>79.470000000001164</v>
      </c>
    </row>
    <row r="34" spans="1:13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M34" s="130"/>
    </row>
    <row r="35" spans="1:13" x14ac:dyDescent="0.2">
      <c r="A35" s="30" t="s">
        <v>33</v>
      </c>
      <c r="B35" s="38">
        <f t="shared" si="2"/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M35" s="130">
        <f>B35-G35</f>
        <v>0</v>
      </c>
    </row>
    <row r="36" spans="1:13" x14ac:dyDescent="0.2">
      <c r="A36" s="30" t="s">
        <v>34</v>
      </c>
      <c r="B36" s="38">
        <f t="shared" si="2"/>
        <v>1678270.0899999999</v>
      </c>
      <c r="C36" s="38">
        <v>511172.4</v>
      </c>
      <c r="D36" s="38">
        <v>524042.39</v>
      </c>
      <c r="E36" s="38">
        <v>5016.24</v>
      </c>
      <c r="F36" s="38">
        <v>200.99</v>
      </c>
      <c r="G36" s="38">
        <f t="shared" si="1"/>
        <v>637838.06999999995</v>
      </c>
      <c r="H36" s="38">
        <v>0</v>
      </c>
      <c r="I36" s="38">
        <v>633468.48</v>
      </c>
      <c r="J36" s="38">
        <v>4369.59</v>
      </c>
      <c r="K36" s="38">
        <v>0</v>
      </c>
      <c r="M36" s="130">
        <f>B36-G36</f>
        <v>1040432.0199999999</v>
      </c>
    </row>
    <row r="37" spans="1:13" x14ac:dyDescent="0.2">
      <c r="A37" s="30" t="s">
        <v>35</v>
      </c>
      <c r="B37" s="38">
        <f t="shared" si="2"/>
        <v>3783670.17</v>
      </c>
      <c r="C37" s="29">
        <v>434203.06</v>
      </c>
      <c r="D37" s="29">
        <v>710747.01</v>
      </c>
      <c r="E37" s="29">
        <v>111844.72</v>
      </c>
      <c r="F37" s="38">
        <v>0</v>
      </c>
      <c r="G37" s="38">
        <f t="shared" si="1"/>
        <v>2526875.38</v>
      </c>
      <c r="H37" s="38">
        <v>0</v>
      </c>
      <c r="I37" s="38">
        <v>591644.96</v>
      </c>
      <c r="J37" s="38">
        <v>1935230.42</v>
      </c>
      <c r="K37" s="38">
        <v>0</v>
      </c>
      <c r="M37" s="130">
        <f>B37-G37</f>
        <v>1256794.79</v>
      </c>
    </row>
    <row r="38" spans="1:13" x14ac:dyDescent="0.2">
      <c r="A38" s="32" t="s">
        <v>36</v>
      </c>
      <c r="B38" s="33">
        <f t="shared" si="2"/>
        <v>212282.77000000002</v>
      </c>
      <c r="C38" s="33">
        <v>110042.64</v>
      </c>
      <c r="D38" s="33">
        <v>12037.5</v>
      </c>
      <c r="E38" s="33">
        <v>83.63</v>
      </c>
      <c r="F38" s="33">
        <v>0</v>
      </c>
      <c r="G38" s="33">
        <f t="shared" si="1"/>
        <v>90119</v>
      </c>
      <c r="H38" s="33">
        <v>0</v>
      </c>
      <c r="I38" s="33">
        <v>90119</v>
      </c>
      <c r="J38" s="149">
        <v>0</v>
      </c>
      <c r="K38" s="33">
        <v>0</v>
      </c>
      <c r="M38" s="130">
        <f>B38-G38</f>
        <v>122163.77000000002</v>
      </c>
    </row>
    <row r="39" spans="1:13" x14ac:dyDescent="0.2">
      <c r="A39" s="30" t="s">
        <v>121</v>
      </c>
    </row>
    <row r="40" spans="1:13" x14ac:dyDescent="0.2">
      <c r="A40" s="30" t="s">
        <v>176</v>
      </c>
    </row>
    <row r="41" spans="1:13" x14ac:dyDescent="0.2">
      <c r="C41" s="109"/>
      <c r="D41" s="109"/>
      <c r="E41" s="109"/>
      <c r="F41" s="109"/>
      <c r="G41" s="110"/>
    </row>
    <row r="42" spans="1:13" x14ac:dyDescent="0.2">
      <c r="A42" s="164"/>
      <c r="B42" s="164"/>
      <c r="C42" s="164"/>
      <c r="D42" s="164"/>
      <c r="E42" s="164"/>
      <c r="F42" s="164"/>
      <c r="G42" s="222"/>
      <c r="H42" s="41"/>
      <c r="I42" s="41"/>
      <c r="J42" s="41"/>
      <c r="K42" s="41"/>
      <c r="L42" s="164"/>
    </row>
    <row r="43" spans="1:13" x14ac:dyDescent="0.2">
      <c r="A43" s="164"/>
      <c r="B43" s="164"/>
      <c r="C43" s="164"/>
      <c r="D43" s="164"/>
      <c r="E43" s="164"/>
      <c r="F43" s="164"/>
      <c r="G43" s="222"/>
      <c r="H43" s="41"/>
      <c r="I43" s="41"/>
      <c r="J43" s="41"/>
      <c r="K43" s="41"/>
      <c r="L43" s="164"/>
    </row>
    <row r="44" spans="1:13" x14ac:dyDescent="0.2">
      <c r="A44" s="164"/>
      <c r="B44" s="164"/>
      <c r="C44" s="164"/>
      <c r="D44" s="164"/>
      <c r="E44" s="164"/>
      <c r="F44" s="164"/>
      <c r="G44" s="222"/>
      <c r="H44" s="41"/>
      <c r="I44" s="41"/>
      <c r="J44" s="41"/>
      <c r="K44" s="41"/>
      <c r="L44" s="164"/>
    </row>
    <row r="45" spans="1:13" x14ac:dyDescent="0.2">
      <c r="A45" s="164"/>
      <c r="B45" s="164"/>
      <c r="C45" s="164"/>
      <c r="D45" s="164"/>
      <c r="E45" s="164"/>
      <c r="F45" s="164"/>
      <c r="G45" s="41"/>
      <c r="H45" s="41"/>
      <c r="I45" s="41"/>
      <c r="J45" s="41"/>
      <c r="K45" s="41"/>
      <c r="L45" s="164"/>
    </row>
    <row r="46" spans="1:13" x14ac:dyDescent="0.2">
      <c r="A46" s="164"/>
      <c r="B46" s="164"/>
      <c r="C46" s="41"/>
      <c r="D46" s="41"/>
      <c r="E46" s="41"/>
      <c r="F46" s="41"/>
      <c r="G46" s="41"/>
      <c r="H46" s="41"/>
      <c r="I46" s="41"/>
      <c r="J46" s="41"/>
      <c r="K46" s="41"/>
      <c r="L46" s="164"/>
    </row>
    <row r="47" spans="1:13" x14ac:dyDescent="0.2">
      <c r="A47" s="164"/>
      <c r="B47" s="164"/>
      <c r="C47" s="41"/>
      <c r="D47" s="41"/>
      <c r="E47" s="41"/>
      <c r="F47" s="41"/>
      <c r="G47" s="41"/>
      <c r="H47" s="41"/>
      <c r="I47" s="41"/>
      <c r="J47" s="41"/>
      <c r="K47" s="41"/>
      <c r="L47" s="164"/>
    </row>
    <row r="48" spans="1:13" x14ac:dyDescent="0.2">
      <c r="A48" s="164"/>
      <c r="B48" s="164"/>
      <c r="C48" s="164"/>
      <c r="D48" s="164"/>
      <c r="E48" s="164"/>
      <c r="F48" s="164"/>
      <c r="G48" s="41"/>
      <c r="H48" s="41"/>
      <c r="I48" s="41"/>
      <c r="J48" s="41"/>
      <c r="K48" s="41"/>
      <c r="L48" s="164"/>
    </row>
    <row r="49" spans="1:12" x14ac:dyDescent="0.2">
      <c r="A49" s="164"/>
      <c r="B49" s="164"/>
      <c r="C49" s="164"/>
      <c r="D49" s="164"/>
      <c r="E49" s="164"/>
      <c r="F49" s="164"/>
      <c r="G49" s="41"/>
      <c r="H49" s="41"/>
      <c r="I49" s="41"/>
      <c r="J49" s="41"/>
      <c r="K49" s="41"/>
      <c r="L49" s="164"/>
    </row>
    <row r="50" spans="1:12" x14ac:dyDescent="0.2">
      <c r="A50" s="164"/>
      <c r="B50" s="164"/>
      <c r="C50" s="164"/>
      <c r="D50" s="164"/>
      <c r="E50" s="164"/>
      <c r="F50" s="164"/>
      <c r="G50" s="41"/>
      <c r="H50" s="41"/>
      <c r="I50" s="41"/>
      <c r="J50" s="41"/>
      <c r="K50" s="41"/>
      <c r="L50" s="164"/>
    </row>
    <row r="51" spans="1:12" x14ac:dyDescent="0.2">
      <c r="A51" s="164"/>
      <c r="B51" s="164"/>
      <c r="C51" s="164"/>
      <c r="D51" s="164"/>
      <c r="E51" s="164"/>
      <c r="F51" s="164"/>
      <c r="G51" s="41"/>
      <c r="H51" s="41"/>
      <c r="I51" s="41"/>
      <c r="J51" s="41"/>
      <c r="K51" s="41"/>
      <c r="L51" s="164"/>
    </row>
    <row r="52" spans="1:12" x14ac:dyDescent="0.2">
      <c r="A52" s="164"/>
      <c r="B52" s="164"/>
      <c r="C52" s="164"/>
      <c r="D52" s="164"/>
      <c r="E52" s="164"/>
      <c r="F52" s="164"/>
      <c r="G52" s="41"/>
      <c r="H52" s="41"/>
      <c r="I52" s="41"/>
      <c r="J52" s="41"/>
      <c r="K52" s="41"/>
      <c r="L52" s="164"/>
    </row>
    <row r="53" spans="1:12" x14ac:dyDescent="0.2">
      <c r="A53" s="164"/>
      <c r="B53" s="164"/>
      <c r="C53" s="164"/>
      <c r="D53" s="164"/>
      <c r="E53" s="164"/>
      <c r="F53" s="164"/>
      <c r="G53" s="41"/>
      <c r="H53" s="41"/>
      <c r="I53" s="41"/>
      <c r="J53" s="41"/>
      <c r="K53" s="41"/>
      <c r="L53" s="164"/>
    </row>
    <row r="54" spans="1:12" x14ac:dyDescent="0.2">
      <c r="A54" s="164"/>
      <c r="B54" s="164"/>
      <c r="C54" s="164"/>
      <c r="D54" s="164"/>
      <c r="E54" s="164"/>
      <c r="F54" s="164"/>
      <c r="G54" s="222"/>
      <c r="H54" s="41"/>
      <c r="I54" s="41"/>
      <c r="J54" s="41"/>
      <c r="K54" s="41"/>
      <c r="L54" s="164"/>
    </row>
    <row r="55" spans="1:12" x14ac:dyDescent="0.2">
      <c r="A55" s="164"/>
      <c r="B55" s="164"/>
      <c r="C55" s="164"/>
      <c r="D55" s="164"/>
      <c r="E55" s="164"/>
      <c r="F55" s="164"/>
      <c r="G55" s="222"/>
      <c r="H55" s="41"/>
      <c r="I55" s="41"/>
      <c r="J55" s="41"/>
      <c r="K55" s="41"/>
      <c r="L55" s="164"/>
    </row>
    <row r="56" spans="1:12" x14ac:dyDescent="0.2">
      <c r="A56" s="164"/>
      <c r="B56" s="164"/>
      <c r="C56" s="164"/>
      <c r="D56" s="164"/>
      <c r="E56" s="164"/>
      <c r="F56" s="164"/>
      <c r="G56" s="41"/>
      <c r="H56" s="41"/>
      <c r="I56" s="41"/>
      <c r="J56" s="41"/>
      <c r="K56" s="41"/>
      <c r="L56" s="164"/>
    </row>
    <row r="57" spans="1:12" x14ac:dyDescent="0.2">
      <c r="A57" s="164"/>
      <c r="B57" s="164"/>
      <c r="C57" s="164"/>
      <c r="D57" s="164"/>
      <c r="E57" s="164"/>
      <c r="F57" s="164"/>
      <c r="G57" s="41"/>
      <c r="H57" s="41"/>
      <c r="I57" s="41"/>
      <c r="J57" s="41"/>
      <c r="K57" s="41"/>
      <c r="L57" s="164"/>
    </row>
    <row r="58" spans="1:12" x14ac:dyDescent="0.2">
      <c r="A58" s="164"/>
      <c r="B58" s="164"/>
      <c r="C58" s="164"/>
      <c r="D58" s="164"/>
      <c r="E58" s="164"/>
      <c r="F58" s="164"/>
      <c r="G58" s="41"/>
      <c r="H58" s="41"/>
      <c r="I58" s="41"/>
      <c r="J58" s="41"/>
      <c r="K58" s="41"/>
      <c r="L58" s="164"/>
    </row>
    <row r="59" spans="1:12" x14ac:dyDescent="0.2">
      <c r="A59" s="164"/>
      <c r="B59" s="164"/>
      <c r="C59" s="164"/>
      <c r="D59" s="164"/>
      <c r="E59" s="164"/>
      <c r="F59" s="164"/>
      <c r="G59" s="41"/>
      <c r="H59" s="41"/>
      <c r="I59" s="41"/>
      <c r="J59" s="41"/>
      <c r="K59" s="41"/>
      <c r="L59" s="164"/>
    </row>
    <row r="60" spans="1:12" x14ac:dyDescent="0.2">
      <c r="A60" s="164"/>
      <c r="B60" s="164"/>
      <c r="C60" s="164"/>
      <c r="D60" s="164"/>
      <c r="E60" s="164"/>
      <c r="F60" s="164"/>
      <c r="G60" s="41"/>
      <c r="H60" s="41"/>
      <c r="I60" s="41"/>
      <c r="J60" s="41"/>
      <c r="K60" s="41"/>
      <c r="L60" s="164"/>
    </row>
    <row r="61" spans="1:12" x14ac:dyDescent="0.2">
      <c r="A61" s="164"/>
      <c r="B61" s="164"/>
      <c r="C61" s="164"/>
      <c r="D61" s="164"/>
      <c r="E61" s="164"/>
      <c r="F61" s="164"/>
      <c r="G61" s="41"/>
      <c r="H61" s="41"/>
      <c r="I61" s="41"/>
      <c r="J61" s="41"/>
      <c r="K61" s="41"/>
      <c r="L61" s="164"/>
    </row>
    <row r="62" spans="1:12" x14ac:dyDescent="0.2">
      <c r="A62" s="164"/>
      <c r="B62" s="164"/>
      <c r="C62" s="164"/>
      <c r="D62" s="164"/>
      <c r="E62" s="164"/>
      <c r="F62" s="164"/>
      <c r="G62" s="41"/>
      <c r="H62" s="41"/>
      <c r="I62" s="41"/>
      <c r="J62" s="41"/>
      <c r="K62" s="41"/>
      <c r="L62" s="164"/>
    </row>
    <row r="63" spans="1:12" x14ac:dyDescent="0.2">
      <c r="A63" s="164"/>
      <c r="B63" s="164"/>
      <c r="C63" s="164"/>
      <c r="D63" s="164"/>
      <c r="E63" s="164"/>
      <c r="F63" s="164"/>
      <c r="G63" s="41"/>
      <c r="H63" s="41"/>
      <c r="I63" s="41"/>
      <c r="J63" s="41"/>
      <c r="K63" s="41"/>
      <c r="L63" s="164"/>
    </row>
    <row r="64" spans="1:12" x14ac:dyDescent="0.2">
      <c r="A64" s="164"/>
      <c r="B64" s="164"/>
      <c r="C64" s="164"/>
      <c r="D64" s="164"/>
      <c r="E64" s="164"/>
      <c r="F64" s="164"/>
      <c r="G64" s="41"/>
      <c r="H64" s="41"/>
      <c r="I64" s="41"/>
      <c r="J64" s="41"/>
      <c r="K64" s="41"/>
      <c r="L64" s="164"/>
    </row>
    <row r="65" spans="1:12" x14ac:dyDescent="0.2">
      <c r="A65" s="164"/>
      <c r="B65" s="164"/>
      <c r="C65" s="164"/>
      <c r="D65" s="164"/>
      <c r="E65" s="164"/>
      <c r="F65" s="164"/>
      <c r="G65" s="41"/>
      <c r="H65" s="41"/>
      <c r="I65" s="41"/>
      <c r="J65" s="41"/>
      <c r="K65" s="41"/>
      <c r="L65" s="164"/>
    </row>
    <row r="66" spans="1:12" x14ac:dyDescent="0.2">
      <c r="A66" s="164"/>
      <c r="B66" s="164"/>
      <c r="C66" s="164"/>
      <c r="D66" s="164"/>
      <c r="E66" s="164"/>
      <c r="F66" s="164"/>
      <c r="G66" s="41"/>
      <c r="H66" s="41"/>
      <c r="I66" s="41"/>
      <c r="J66" s="41"/>
      <c r="K66" s="41"/>
      <c r="L66" s="164"/>
    </row>
    <row r="67" spans="1:12" x14ac:dyDescent="0.2">
      <c r="A67" s="164"/>
      <c r="B67" s="164"/>
      <c r="C67" s="164"/>
      <c r="D67" s="164"/>
      <c r="E67" s="164"/>
      <c r="F67" s="164"/>
      <c r="G67" s="222"/>
      <c r="H67" s="41"/>
      <c r="I67" s="41"/>
      <c r="J67" s="41"/>
      <c r="K67" s="41"/>
      <c r="L67" s="164"/>
    </row>
    <row r="68" spans="1:12" x14ac:dyDescent="0.2">
      <c r="A68" s="164"/>
      <c r="B68" s="164"/>
      <c r="C68" s="164"/>
      <c r="D68" s="164"/>
      <c r="E68" s="164"/>
      <c r="F68" s="164"/>
      <c r="G68" s="222"/>
      <c r="H68" s="41"/>
      <c r="I68" s="41"/>
      <c r="J68" s="41"/>
      <c r="K68" s="41"/>
      <c r="L68" s="164"/>
    </row>
    <row r="69" spans="1:12" x14ac:dyDescent="0.2">
      <c r="A69" s="164"/>
      <c r="B69" s="164"/>
      <c r="C69" s="164"/>
      <c r="D69" s="164"/>
      <c r="E69" s="164"/>
      <c r="F69" s="164"/>
      <c r="G69" s="41"/>
      <c r="H69" s="41"/>
      <c r="I69" s="41"/>
      <c r="J69" s="41"/>
      <c r="K69" s="41"/>
      <c r="L69" s="164"/>
    </row>
    <row r="70" spans="1:12" x14ac:dyDescent="0.2">
      <c r="K70" s="30"/>
    </row>
    <row r="71" spans="1:12" x14ac:dyDescent="0.2">
      <c r="A71" s="164"/>
      <c r="B71" s="164"/>
      <c r="C71" s="164"/>
      <c r="D71" s="164"/>
      <c r="E71" s="164"/>
      <c r="F71" s="164"/>
      <c r="G71" s="41"/>
      <c r="H71" s="41"/>
      <c r="I71" s="41"/>
      <c r="J71" s="41"/>
      <c r="K71" s="41"/>
      <c r="L71" s="164"/>
    </row>
    <row r="72" spans="1:12" x14ac:dyDescent="0.2">
      <c r="A72" s="164"/>
      <c r="B72" s="164"/>
      <c r="C72" s="164"/>
      <c r="D72" s="164"/>
      <c r="E72" s="164"/>
      <c r="F72" s="164"/>
      <c r="G72" s="222"/>
      <c r="H72" s="41"/>
      <c r="I72" s="41"/>
      <c r="J72" s="41"/>
      <c r="K72" s="41"/>
      <c r="L72" s="164"/>
    </row>
    <row r="73" spans="1:12" x14ac:dyDescent="0.2">
      <c r="A73" s="164"/>
      <c r="B73" s="164"/>
      <c r="C73" s="164"/>
      <c r="D73" s="164"/>
      <c r="E73" s="164"/>
      <c r="F73" s="164"/>
      <c r="G73" s="222"/>
      <c r="H73" s="41"/>
      <c r="I73" s="41"/>
      <c r="J73" s="41"/>
      <c r="K73" s="41"/>
      <c r="L73" s="164"/>
    </row>
    <row r="74" spans="1:12" x14ac:dyDescent="0.2">
      <c r="A74" s="164"/>
      <c r="B74" s="164"/>
      <c r="C74" s="164"/>
      <c r="D74" s="164"/>
      <c r="E74" s="164"/>
      <c r="F74" s="164"/>
      <c r="G74" s="222"/>
      <c r="H74" s="41"/>
      <c r="I74" s="41"/>
      <c r="J74" s="41"/>
      <c r="K74" s="41"/>
      <c r="L74" s="164"/>
    </row>
    <row r="75" spans="1:12" x14ac:dyDescent="0.2">
      <c r="B75" s="164"/>
      <c r="C75" s="164"/>
      <c r="D75" s="164"/>
      <c r="E75" s="164"/>
      <c r="F75" s="164"/>
      <c r="G75" s="222"/>
      <c r="H75" s="41"/>
      <c r="I75" s="41"/>
      <c r="J75" s="41"/>
    </row>
    <row r="76" spans="1:12" x14ac:dyDescent="0.2">
      <c r="A76" s="164"/>
      <c r="B76" s="164"/>
      <c r="C76" s="164"/>
      <c r="D76" s="164"/>
      <c r="E76" s="164"/>
      <c r="F76" s="164"/>
      <c r="G76" s="222"/>
      <c r="H76" s="41"/>
      <c r="I76" s="41"/>
      <c r="J76" s="41"/>
      <c r="K76" s="41"/>
      <c r="L76" s="164"/>
    </row>
    <row r="77" spans="1:12" x14ac:dyDescent="0.2">
      <c r="A77" s="164"/>
      <c r="B77" s="164"/>
      <c r="C77" s="164"/>
      <c r="D77" s="164"/>
      <c r="E77" s="164"/>
      <c r="F77" s="164"/>
      <c r="G77" s="222"/>
      <c r="H77" s="41"/>
      <c r="I77" s="41"/>
      <c r="J77" s="41"/>
      <c r="K77" s="41"/>
      <c r="L77" s="164"/>
    </row>
    <row r="78" spans="1:12" x14ac:dyDescent="0.2">
      <c r="A78" s="164"/>
      <c r="B78" s="164"/>
      <c r="C78" s="164"/>
      <c r="D78" s="164"/>
      <c r="E78" s="164"/>
      <c r="F78" s="164"/>
      <c r="G78" s="222"/>
      <c r="H78" s="41"/>
      <c r="I78" s="41"/>
      <c r="J78" s="41"/>
      <c r="K78" s="41"/>
      <c r="L78" s="164"/>
    </row>
    <row r="79" spans="1:12" x14ac:dyDescent="0.2">
      <c r="A79" s="164"/>
      <c r="G79" s="41"/>
      <c r="H79" s="41"/>
      <c r="I79" s="41"/>
      <c r="J79" s="41"/>
      <c r="K79" s="41"/>
      <c r="L79" s="164"/>
    </row>
    <row r="80" spans="1:12" x14ac:dyDescent="0.2">
      <c r="A80" s="164"/>
      <c r="B80" s="164"/>
      <c r="C80" s="164"/>
      <c r="D80" s="164"/>
      <c r="E80" s="164"/>
      <c r="F80" s="164"/>
      <c r="G80" s="41"/>
      <c r="H80" s="41"/>
      <c r="I80" s="41"/>
      <c r="J80" s="41"/>
      <c r="K80" s="41"/>
      <c r="L80" s="164"/>
    </row>
    <row r="81" spans="1:12" x14ac:dyDescent="0.2">
      <c r="A81" s="164"/>
      <c r="B81" s="164"/>
      <c r="C81" s="164"/>
      <c r="D81" s="164"/>
      <c r="E81" s="164"/>
      <c r="F81" s="164"/>
      <c r="G81" s="222"/>
      <c r="H81" s="41"/>
      <c r="I81" s="41"/>
      <c r="J81" s="41"/>
      <c r="K81" s="41"/>
      <c r="L81" s="164"/>
    </row>
    <row r="82" spans="1:12" x14ac:dyDescent="0.2">
      <c r="B82" s="164"/>
      <c r="C82" s="164"/>
      <c r="D82" s="164"/>
      <c r="E82" s="164"/>
      <c r="F82" s="164"/>
      <c r="G82" s="41"/>
      <c r="H82" s="41"/>
      <c r="I82" s="41"/>
      <c r="J82" s="41"/>
    </row>
    <row r="83" spans="1:12" x14ac:dyDescent="0.2">
      <c r="B83" s="164"/>
      <c r="C83" s="164"/>
      <c r="D83" s="164"/>
      <c r="E83" s="164"/>
      <c r="F83" s="164"/>
      <c r="G83" s="41"/>
      <c r="H83" s="41"/>
      <c r="I83" s="41"/>
      <c r="J83" s="41"/>
    </row>
    <row r="84" spans="1:12" x14ac:dyDescent="0.2">
      <c r="B84" s="164"/>
      <c r="C84" s="164"/>
      <c r="D84" s="164"/>
      <c r="E84" s="164"/>
      <c r="F84" s="164"/>
      <c r="G84" s="41"/>
      <c r="H84" s="41"/>
      <c r="I84" s="41"/>
      <c r="J84" s="41"/>
    </row>
    <row r="85" spans="1:12" x14ac:dyDescent="0.2">
      <c r="B85" s="164"/>
      <c r="C85" s="164"/>
      <c r="D85" s="164"/>
      <c r="E85" s="164"/>
      <c r="F85" s="164"/>
    </row>
    <row r="86" spans="1:12" x14ac:dyDescent="0.2">
      <c r="C86" s="30"/>
      <c r="D86" s="30"/>
      <c r="E86" s="30"/>
      <c r="F86" s="30"/>
      <c r="G86" s="41"/>
      <c r="H86" s="41"/>
      <c r="I86" s="41"/>
      <c r="J86" s="41"/>
    </row>
    <row r="87" spans="1:12" x14ac:dyDescent="0.2">
      <c r="C87" s="30"/>
      <c r="D87" s="30"/>
      <c r="E87" s="30"/>
      <c r="F87" s="30"/>
      <c r="G87" s="41"/>
      <c r="H87" s="41"/>
      <c r="I87" s="41"/>
      <c r="J87" s="41"/>
    </row>
    <row r="88" spans="1:12" x14ac:dyDescent="0.2">
      <c r="G88" s="41"/>
      <c r="H88" s="41"/>
      <c r="I88" s="41"/>
      <c r="J88" s="41"/>
    </row>
    <row r="89" spans="1:12" x14ac:dyDescent="0.2">
      <c r="G89" s="41"/>
      <c r="H89" s="41"/>
      <c r="I89" s="41"/>
      <c r="J89" s="41"/>
    </row>
    <row r="90" spans="1:12" x14ac:dyDescent="0.2">
      <c r="G90" s="41"/>
      <c r="H90" s="41"/>
      <c r="I90" s="41"/>
      <c r="J90" s="41"/>
    </row>
    <row r="91" spans="1:12" x14ac:dyDescent="0.2">
      <c r="G91" s="41"/>
      <c r="H91" s="41"/>
      <c r="I91" s="41"/>
      <c r="J91" s="41"/>
    </row>
  </sheetData>
  <mergeCells count="3">
    <mergeCell ref="G5:J5"/>
    <mergeCell ref="A3:K3"/>
    <mergeCell ref="A1:K1"/>
  </mergeCells>
  <phoneticPr fontId="0" type="noConversion"/>
  <printOptions horizontalCentered="1"/>
  <pageMargins left="0.25" right="0.23" top="0.87" bottom="0.82" header="0.67" footer="0.5"/>
  <pageSetup scale="98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01"/>
  <sheetViews>
    <sheetView topLeftCell="G1" zoomScale="90" zoomScaleNormal="90" workbookViewId="0">
      <selection activeCell="A2" sqref="A2"/>
    </sheetView>
  </sheetViews>
  <sheetFormatPr defaultRowHeight="12.75" x14ac:dyDescent="0.2"/>
  <cols>
    <col min="1" max="1" width="15" style="4" customWidth="1"/>
    <col min="2" max="3" width="14.5703125" style="4" bestFit="1" customWidth="1"/>
    <col min="4" max="4" width="13.42578125" style="4" customWidth="1"/>
    <col min="5" max="5" width="11.140625" style="4" bestFit="1" customWidth="1"/>
    <col min="6" max="6" width="11.85546875" style="4" customWidth="1"/>
    <col min="7" max="7" width="11.140625" style="4" customWidth="1"/>
    <col min="8" max="8" width="12.7109375" style="4" bestFit="1" customWidth="1"/>
    <col min="9" max="9" width="14.7109375" style="18" bestFit="1" customWidth="1"/>
    <col min="10" max="10" width="14.7109375" style="4" bestFit="1" customWidth="1"/>
    <col min="11" max="11" width="14.42578125" style="4" bestFit="1" customWidth="1"/>
    <col min="12" max="12" width="14" style="4" customWidth="1"/>
    <col min="13" max="13" width="13.85546875" style="4" customWidth="1"/>
    <col min="14" max="14" width="15.7109375" style="4" customWidth="1"/>
    <col min="15" max="15" width="12" style="4" customWidth="1"/>
    <col min="16" max="16" width="12.42578125" style="4" customWidth="1"/>
    <col min="17" max="17" width="15" style="4" customWidth="1"/>
    <col min="18" max="18" width="13.42578125" style="4" customWidth="1"/>
    <col min="19" max="19" width="10.7109375" style="4" customWidth="1"/>
    <col min="20" max="20" width="14.42578125" style="4" customWidth="1"/>
    <col min="21" max="22" width="12.5703125" style="4" customWidth="1"/>
    <col min="23" max="23" width="12.140625" style="4" bestFit="1" customWidth="1"/>
    <col min="24" max="24" width="15.28515625" style="4" bestFit="1" customWidth="1"/>
    <col min="25" max="16384" width="9.140625" style="4"/>
  </cols>
  <sheetData>
    <row r="1" spans="1:24" x14ac:dyDescent="0.2">
      <c r="A1" s="264" t="s">
        <v>142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 t="s">
        <v>203</v>
      </c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3" spans="1:24" s="223" customFormat="1" x14ac:dyDescent="0.2">
      <c r="A3" s="279" t="s">
        <v>278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 t="s">
        <v>278</v>
      </c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3.5" thickTop="1" x14ac:dyDescent="0.2">
      <c r="A5" s="181"/>
      <c r="B5" s="179" t="s">
        <v>11</v>
      </c>
      <c r="D5" s="319" t="s">
        <v>105</v>
      </c>
      <c r="E5" s="319"/>
      <c r="F5" s="319"/>
      <c r="G5" s="319"/>
      <c r="H5" s="319"/>
      <c r="I5" s="319" t="s">
        <v>59</v>
      </c>
      <c r="J5" s="319"/>
      <c r="K5" s="319"/>
      <c r="L5" s="319"/>
      <c r="M5" s="319"/>
      <c r="N5" s="181"/>
      <c r="O5" s="319" t="s">
        <v>70</v>
      </c>
      <c r="P5" s="319"/>
      <c r="Q5" s="319"/>
      <c r="R5" s="319"/>
      <c r="S5" s="319"/>
      <c r="T5" s="319"/>
      <c r="U5" s="181"/>
      <c r="V5" s="5"/>
      <c r="W5" s="5"/>
      <c r="X5" s="181"/>
    </row>
    <row r="6" spans="1:24" x14ac:dyDescent="0.2">
      <c r="A6" s="8" t="s">
        <v>37</v>
      </c>
      <c r="B6" s="179" t="s">
        <v>107</v>
      </c>
      <c r="C6" s="179" t="s">
        <v>0</v>
      </c>
      <c r="D6" s="179" t="s">
        <v>11</v>
      </c>
      <c r="E6" s="179"/>
      <c r="F6" s="179" t="s">
        <v>106</v>
      </c>
      <c r="H6" s="179"/>
      <c r="I6" s="179" t="s">
        <v>11</v>
      </c>
      <c r="J6" s="179"/>
      <c r="K6" s="179"/>
      <c r="L6" s="179"/>
      <c r="M6" s="179"/>
      <c r="N6" s="8" t="s">
        <v>37</v>
      </c>
      <c r="O6" s="179" t="s">
        <v>7</v>
      </c>
      <c r="P6" s="179"/>
      <c r="Q6" s="179"/>
      <c r="R6" s="179" t="s">
        <v>7</v>
      </c>
      <c r="S6" s="179"/>
      <c r="T6" s="224" t="s">
        <v>7</v>
      </c>
      <c r="U6" s="179"/>
      <c r="X6" s="179" t="s">
        <v>186</v>
      </c>
    </row>
    <row r="7" spans="1:24" x14ac:dyDescent="0.2">
      <c r="A7" s="8" t="s">
        <v>38</v>
      </c>
      <c r="B7" s="179" t="s">
        <v>98</v>
      </c>
      <c r="C7" s="179" t="s">
        <v>1</v>
      </c>
      <c r="D7" s="179" t="s">
        <v>3</v>
      </c>
      <c r="E7" s="179"/>
      <c r="F7" s="179" t="s">
        <v>107</v>
      </c>
      <c r="G7" s="179" t="s">
        <v>184</v>
      </c>
      <c r="H7" s="179"/>
      <c r="I7" s="179" t="s">
        <v>60</v>
      </c>
      <c r="J7" s="179"/>
      <c r="K7" s="179" t="s">
        <v>189</v>
      </c>
      <c r="L7" s="179" t="s">
        <v>107</v>
      </c>
      <c r="M7" s="179" t="s">
        <v>6</v>
      </c>
      <c r="N7" s="8" t="s">
        <v>38</v>
      </c>
      <c r="O7" s="179" t="s">
        <v>200</v>
      </c>
      <c r="P7" s="181" t="s">
        <v>165</v>
      </c>
      <c r="Q7" s="179" t="s">
        <v>181</v>
      </c>
      <c r="R7" s="179" t="s">
        <v>73</v>
      </c>
      <c r="S7" s="179" t="s">
        <v>180</v>
      </c>
      <c r="T7" s="179" t="s">
        <v>199</v>
      </c>
      <c r="U7" s="179"/>
      <c r="V7" s="179"/>
      <c r="W7" s="179"/>
      <c r="X7" s="179" t="s">
        <v>187</v>
      </c>
    </row>
    <row r="8" spans="1:24" ht="13.5" thickBot="1" x14ac:dyDescent="0.25">
      <c r="A8" s="12" t="s">
        <v>39</v>
      </c>
      <c r="B8" s="180" t="s">
        <v>279</v>
      </c>
      <c r="C8" s="180" t="s">
        <v>2</v>
      </c>
      <c r="D8" s="180" t="s">
        <v>4</v>
      </c>
      <c r="E8" s="180" t="s">
        <v>72</v>
      </c>
      <c r="F8" s="180" t="s">
        <v>98</v>
      </c>
      <c r="G8" s="180" t="s">
        <v>185</v>
      </c>
      <c r="H8" s="180" t="s">
        <v>7</v>
      </c>
      <c r="I8" s="180" t="s">
        <v>6</v>
      </c>
      <c r="J8" s="180" t="s">
        <v>107</v>
      </c>
      <c r="K8" s="180" t="s">
        <v>190</v>
      </c>
      <c r="L8" s="180" t="s">
        <v>5</v>
      </c>
      <c r="M8" s="180" t="s">
        <v>177</v>
      </c>
      <c r="N8" s="12" t="s">
        <v>39</v>
      </c>
      <c r="O8" s="180" t="s">
        <v>4</v>
      </c>
      <c r="P8" s="76" t="s">
        <v>81</v>
      </c>
      <c r="Q8" s="180" t="s">
        <v>71</v>
      </c>
      <c r="R8" s="180" t="s">
        <v>74</v>
      </c>
      <c r="S8" s="180" t="s">
        <v>4</v>
      </c>
      <c r="T8" s="180" t="s">
        <v>8</v>
      </c>
      <c r="U8" s="180" t="s">
        <v>9</v>
      </c>
      <c r="V8" s="180" t="s">
        <v>186</v>
      </c>
      <c r="W8" s="180" t="s">
        <v>10</v>
      </c>
      <c r="X8" s="180" t="s">
        <v>188</v>
      </c>
    </row>
    <row r="9" spans="1:24" s="17" customFormat="1" x14ac:dyDescent="0.2">
      <c r="A9" s="49" t="s">
        <v>13</v>
      </c>
      <c r="B9" s="17">
        <f t="shared" ref="B9:H9" si="0">SUM(B11:B38)</f>
        <v>363603385.72000009</v>
      </c>
      <c r="C9" s="17">
        <f t="shared" si="0"/>
        <v>123574145.19000001</v>
      </c>
      <c r="D9" s="17">
        <f t="shared" si="0"/>
        <v>9872249.959999999</v>
      </c>
      <c r="E9" s="17">
        <f t="shared" si="0"/>
        <v>153436.12</v>
      </c>
      <c r="F9" s="17">
        <f t="shared" si="0"/>
        <v>3548392.12</v>
      </c>
      <c r="G9" s="17">
        <f t="shared" si="0"/>
        <v>45386</v>
      </c>
      <c r="H9" s="17">
        <f t="shared" si="0"/>
        <v>6125035.7200000016</v>
      </c>
      <c r="I9" s="17">
        <f>SUM(I11:I38)</f>
        <v>169615133.13</v>
      </c>
      <c r="J9" s="17">
        <f>SUM(J11:J38)</f>
        <v>156699357.35999998</v>
      </c>
      <c r="K9" s="17">
        <f>SUM(K11:K38)</f>
        <v>1466118.3900000001</v>
      </c>
      <c r="L9" s="17">
        <f>SUM(L11:L38)</f>
        <v>5720538.2999999989</v>
      </c>
      <c r="M9" s="17">
        <f>SUM(M11:M38)</f>
        <v>5729119.080000001</v>
      </c>
      <c r="N9" s="49" t="s">
        <v>13</v>
      </c>
      <c r="O9" s="17">
        <f t="shared" ref="O9:T9" si="1">SUM(O11:O38)</f>
        <v>707264.85999999987</v>
      </c>
      <c r="P9" s="17">
        <f t="shared" si="1"/>
        <v>6593259.6500000013</v>
      </c>
      <c r="Q9" s="17">
        <f t="shared" si="1"/>
        <v>8324972.2700000014</v>
      </c>
      <c r="R9" s="17">
        <f t="shared" si="1"/>
        <v>40734802.360000007</v>
      </c>
      <c r="S9" s="17">
        <f t="shared" si="1"/>
        <v>22213.02</v>
      </c>
      <c r="T9" s="17">
        <f t="shared" si="1"/>
        <v>1443968.78</v>
      </c>
      <c r="U9" s="17">
        <f>SUM(U11:U38)</f>
        <v>2285113.4500000002</v>
      </c>
      <c r="V9" s="17">
        <f>SUM(V11:V38)</f>
        <v>1749739.51</v>
      </c>
      <c r="W9" s="17">
        <f>SUM(W11:W38)</f>
        <v>430263.05</v>
      </c>
      <c r="X9" s="17">
        <f>SUM(X11:X38)</f>
        <v>1085287.45</v>
      </c>
    </row>
    <row r="10" spans="1:24" x14ac:dyDescent="0.2">
      <c r="A10" s="8"/>
      <c r="B10" s="119"/>
      <c r="C10" s="119"/>
      <c r="D10" s="115"/>
      <c r="E10" s="119"/>
      <c r="F10" s="119"/>
      <c r="G10" s="119"/>
      <c r="H10" s="119"/>
      <c r="I10" s="119"/>
      <c r="J10" s="119"/>
      <c r="K10" s="119"/>
      <c r="L10" s="119"/>
      <c r="M10" s="119"/>
      <c r="N10" s="8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x14ac:dyDescent="0.2">
      <c r="A11" s="8" t="s">
        <v>14</v>
      </c>
      <c r="B11" s="4">
        <f>+C11+D11+I11+SUM(O11:T11)+U11+W11</f>
        <v>5178892.4700000007</v>
      </c>
      <c r="C11" s="29">
        <v>2083831.35</v>
      </c>
      <c r="D11" s="29">
        <f>SUM(E11:H11)</f>
        <v>70281.22</v>
      </c>
      <c r="E11" s="29">
        <v>42120.12</v>
      </c>
      <c r="F11" s="29">
        <v>0</v>
      </c>
      <c r="G11" s="29">
        <v>0</v>
      </c>
      <c r="H11" s="4">
        <v>28161.1</v>
      </c>
      <c r="I11" s="29">
        <f>SUM(J11:M11)</f>
        <v>1938998.92</v>
      </c>
      <c r="J11" s="29">
        <v>1713609.23</v>
      </c>
      <c r="K11" s="29">
        <v>0</v>
      </c>
      <c r="L11" s="29">
        <v>58676.52</v>
      </c>
      <c r="M11" s="29">
        <v>166713.17000000001</v>
      </c>
      <c r="N11" s="8" t="s">
        <v>14</v>
      </c>
      <c r="O11" s="29">
        <v>1348.12</v>
      </c>
      <c r="P11" s="4">
        <v>133781</v>
      </c>
      <c r="Q11" s="4">
        <v>159413.15</v>
      </c>
      <c r="R11" s="4">
        <v>737209</v>
      </c>
      <c r="S11" s="29">
        <v>0</v>
      </c>
      <c r="T11" s="4">
        <v>1732.68</v>
      </c>
      <c r="U11" s="29">
        <v>52297.03</v>
      </c>
      <c r="V11" s="29">
        <v>0</v>
      </c>
      <c r="W11" s="29">
        <v>0</v>
      </c>
      <c r="X11" s="29">
        <v>0</v>
      </c>
    </row>
    <row r="12" spans="1:24" x14ac:dyDescent="0.2">
      <c r="A12" s="8" t="s">
        <v>15</v>
      </c>
      <c r="B12" s="4">
        <f>+C12+D12+I12+SUM(O12:T12)+U12+W12</f>
        <v>28174718.899999999</v>
      </c>
      <c r="C12" s="29">
        <v>8082156.4800000004</v>
      </c>
      <c r="D12" s="29">
        <f>SUM(E12:H12)</f>
        <v>812365</v>
      </c>
      <c r="E12" s="29">
        <v>68250</v>
      </c>
      <c r="F12" s="29">
        <v>0</v>
      </c>
      <c r="G12" s="29">
        <v>7138</v>
      </c>
      <c r="H12" s="4">
        <v>736977</v>
      </c>
      <c r="I12" s="29">
        <f>SUM(J12:M12)</f>
        <v>13432672.109999999</v>
      </c>
      <c r="J12" s="29">
        <v>12659641</v>
      </c>
      <c r="K12" s="29">
        <v>0</v>
      </c>
      <c r="L12" s="29">
        <v>478444</v>
      </c>
      <c r="M12" s="29">
        <v>294587.11</v>
      </c>
      <c r="N12" s="8" t="s">
        <v>15</v>
      </c>
      <c r="O12" s="29">
        <v>136140.32</v>
      </c>
      <c r="P12" s="4">
        <v>671778</v>
      </c>
      <c r="Q12" s="4">
        <v>589906.09</v>
      </c>
      <c r="R12" s="4">
        <v>3839314.79</v>
      </c>
      <c r="S12" s="29">
        <v>0</v>
      </c>
      <c r="T12" s="4">
        <v>85405</v>
      </c>
      <c r="U12" s="29">
        <v>524591</v>
      </c>
      <c r="V12" s="29">
        <v>0</v>
      </c>
      <c r="W12" s="29">
        <v>390.11</v>
      </c>
      <c r="X12" s="29">
        <v>0</v>
      </c>
    </row>
    <row r="13" spans="1:24" s="29" customFormat="1" x14ac:dyDescent="0.2">
      <c r="A13" s="38" t="s">
        <v>16</v>
      </c>
      <c r="B13" s="29">
        <f>+C13+D13+I13+SUM(O13:T13)+U13+W13</f>
        <v>44663115.560000002</v>
      </c>
      <c r="C13" s="29">
        <v>14656815.860000001</v>
      </c>
      <c r="D13" s="29">
        <f>SUM(E13:H13)</f>
        <v>737389.34</v>
      </c>
      <c r="E13" s="29">
        <v>0</v>
      </c>
      <c r="F13" s="29">
        <v>0</v>
      </c>
      <c r="G13" s="29">
        <v>0</v>
      </c>
      <c r="H13" s="4">
        <v>737389.34</v>
      </c>
      <c r="I13" s="29">
        <f>SUM(J13:M13)</f>
        <v>22555819.300000001</v>
      </c>
      <c r="J13" s="29">
        <v>21197802.449999999</v>
      </c>
      <c r="K13" s="29">
        <v>0</v>
      </c>
      <c r="L13" s="29">
        <v>0</v>
      </c>
      <c r="M13" s="29">
        <v>1358016.8499999999</v>
      </c>
      <c r="N13" s="38" t="s">
        <v>16</v>
      </c>
      <c r="O13" s="29">
        <v>52181.87</v>
      </c>
      <c r="P13" s="29">
        <v>0</v>
      </c>
      <c r="Q13" s="29">
        <v>475.02</v>
      </c>
      <c r="R13" s="29">
        <v>6653319.1699999999</v>
      </c>
      <c r="S13" s="29">
        <v>0</v>
      </c>
      <c r="T13" s="29">
        <v>7115</v>
      </c>
      <c r="U13" s="59">
        <v>0</v>
      </c>
      <c r="V13" s="29">
        <v>0</v>
      </c>
      <c r="W13" s="29">
        <v>0</v>
      </c>
      <c r="X13" s="59">
        <v>0</v>
      </c>
    </row>
    <row r="14" spans="1:24" x14ac:dyDescent="0.2">
      <c r="A14" s="5" t="s">
        <v>17</v>
      </c>
      <c r="B14" s="4">
        <f>+C14+D14+I14+SUM(O14:T14)+U14+W14</f>
        <v>43685628</v>
      </c>
      <c r="C14" s="29">
        <v>17070617</v>
      </c>
      <c r="D14" s="29">
        <f>SUM(E14:H14)</f>
        <v>829715</v>
      </c>
      <c r="E14" s="20">
        <v>36472</v>
      </c>
      <c r="F14" s="29">
        <v>0</v>
      </c>
      <c r="G14" s="29">
        <v>0</v>
      </c>
      <c r="H14" s="4">
        <v>793243</v>
      </c>
      <c r="I14" s="29">
        <f>SUM(J14:M14)</f>
        <v>20355668</v>
      </c>
      <c r="J14" s="29">
        <v>18697207</v>
      </c>
      <c r="K14" s="29">
        <v>0</v>
      </c>
      <c r="L14" s="29">
        <v>992883</v>
      </c>
      <c r="M14" s="29">
        <v>665578</v>
      </c>
      <c r="N14" s="5" t="s">
        <v>17</v>
      </c>
      <c r="O14" s="20">
        <v>85584</v>
      </c>
      <c r="P14" s="4">
        <v>130306</v>
      </c>
      <c r="Q14" s="4">
        <v>1253984</v>
      </c>
      <c r="R14" s="4">
        <v>3815093</v>
      </c>
      <c r="S14" s="29">
        <v>0</v>
      </c>
      <c r="T14" s="4">
        <v>73646</v>
      </c>
      <c r="U14" s="29">
        <v>71015</v>
      </c>
      <c r="V14" s="29">
        <v>1644714</v>
      </c>
      <c r="W14" s="29">
        <v>0</v>
      </c>
      <c r="X14" s="29">
        <v>0</v>
      </c>
    </row>
    <row r="15" spans="1:24" x14ac:dyDescent="0.2">
      <c r="A15" s="5" t="s">
        <v>18</v>
      </c>
      <c r="B15" s="4">
        <f>+C15+D15+I15+SUM(O15:T15)+U15+W15</f>
        <v>5277029.62</v>
      </c>
      <c r="C15" s="29">
        <v>2192158.63</v>
      </c>
      <c r="D15" s="29">
        <f>SUM(E15:H15)</f>
        <v>69533.350000000006</v>
      </c>
      <c r="E15" s="29">
        <v>0</v>
      </c>
      <c r="F15" s="29">
        <v>0</v>
      </c>
      <c r="G15" s="29">
        <v>0</v>
      </c>
      <c r="H15" s="4">
        <v>69533.350000000006</v>
      </c>
      <c r="I15" s="29">
        <f>SUM(J15:M15)</f>
        <v>1979860.76</v>
      </c>
      <c r="J15" s="29">
        <v>1530452.25</v>
      </c>
      <c r="K15" s="29">
        <v>242791</v>
      </c>
      <c r="L15" s="29">
        <v>0</v>
      </c>
      <c r="M15" s="29">
        <v>206617.51</v>
      </c>
      <c r="N15" s="5" t="s">
        <v>18</v>
      </c>
      <c r="O15" s="29">
        <v>17738.88</v>
      </c>
      <c r="P15" s="4">
        <v>186361.32</v>
      </c>
      <c r="Q15" s="4">
        <v>136576.07999999999</v>
      </c>
      <c r="R15" s="4">
        <v>546160.31999999995</v>
      </c>
      <c r="S15" s="29">
        <v>0</v>
      </c>
      <c r="T15" s="4">
        <v>75100.53</v>
      </c>
      <c r="U15" s="29">
        <v>73539.75</v>
      </c>
      <c r="V15" s="29">
        <v>0</v>
      </c>
      <c r="W15" s="29">
        <v>0</v>
      </c>
      <c r="X15" s="29">
        <v>0</v>
      </c>
    </row>
    <row r="16" spans="1:24" x14ac:dyDescent="0.2">
      <c r="A16" s="5"/>
      <c r="B16" s="11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5"/>
      <c r="O16" s="115"/>
      <c r="P16" s="119"/>
      <c r="Q16" s="119"/>
      <c r="R16" s="119"/>
      <c r="S16" s="119"/>
      <c r="T16" s="119"/>
      <c r="U16" s="115"/>
      <c r="V16" s="119"/>
      <c r="W16" s="115"/>
      <c r="X16" s="115"/>
    </row>
    <row r="17" spans="1:24" x14ac:dyDescent="0.2">
      <c r="A17" s="5" t="s">
        <v>19</v>
      </c>
      <c r="B17" s="4">
        <f>+C17+D17+I17+SUM(O17:T17)+U17+W17</f>
        <v>3026082.08</v>
      </c>
      <c r="C17" s="29">
        <v>956592.75</v>
      </c>
      <c r="D17" s="29">
        <f>SUM(E17:H17)</f>
        <v>24948.2</v>
      </c>
      <c r="E17" s="29">
        <v>4800</v>
      </c>
      <c r="F17" s="29">
        <v>0</v>
      </c>
      <c r="G17" s="29">
        <v>2000</v>
      </c>
      <c r="H17" s="4">
        <v>18148.2</v>
      </c>
      <c r="I17" s="29">
        <f>SUM(J17:M17)</f>
        <v>1673787.8</v>
      </c>
      <c r="J17" s="29">
        <v>1572615</v>
      </c>
      <c r="K17" s="29">
        <v>0</v>
      </c>
      <c r="L17" s="29">
        <v>65041.35</v>
      </c>
      <c r="M17" s="29">
        <v>36131.450000000004</v>
      </c>
      <c r="N17" s="5" t="s">
        <v>19</v>
      </c>
      <c r="O17" s="29">
        <v>5828.11</v>
      </c>
      <c r="P17" s="29">
        <v>82379.95</v>
      </c>
      <c r="Q17" s="4">
        <v>66690.209999999992</v>
      </c>
      <c r="R17" s="4">
        <v>201662.59000000003</v>
      </c>
      <c r="S17" s="29">
        <v>0</v>
      </c>
      <c r="T17" s="4">
        <v>11451.48</v>
      </c>
      <c r="U17" s="29">
        <v>2740.99</v>
      </c>
      <c r="V17" s="29">
        <v>26752.76</v>
      </c>
      <c r="W17" s="29">
        <v>0</v>
      </c>
      <c r="X17" s="29">
        <v>0</v>
      </c>
    </row>
    <row r="18" spans="1:24" x14ac:dyDescent="0.2">
      <c r="A18" s="5" t="s">
        <v>20</v>
      </c>
      <c r="B18" s="4">
        <f>+C18+D18+I18+SUM(O18:T18)+U18+W18</f>
        <v>5994820.8599999994</v>
      </c>
      <c r="C18" s="29">
        <v>2139800.42</v>
      </c>
      <c r="D18" s="29">
        <f>SUM(E18:H18)</f>
        <v>20350</v>
      </c>
      <c r="E18" s="29">
        <v>0</v>
      </c>
      <c r="F18" s="29">
        <v>0</v>
      </c>
      <c r="G18" s="29">
        <v>0</v>
      </c>
      <c r="H18" s="4">
        <v>20350</v>
      </c>
      <c r="I18" s="29">
        <f>SUM(J18:M18)</f>
        <v>2537821.33</v>
      </c>
      <c r="J18" s="29">
        <v>2290996.2000000002</v>
      </c>
      <c r="K18" s="29">
        <v>0</v>
      </c>
      <c r="L18" s="29">
        <v>122911.58</v>
      </c>
      <c r="M18" s="29">
        <v>123913.55</v>
      </c>
      <c r="N18" s="5" t="s">
        <v>20</v>
      </c>
      <c r="O18" s="29">
        <v>1241.49</v>
      </c>
      <c r="P18" s="4">
        <v>216108.4</v>
      </c>
      <c r="Q18" s="4">
        <v>153680.01999999999</v>
      </c>
      <c r="R18" s="4">
        <v>861310.51</v>
      </c>
      <c r="S18" s="20">
        <v>5017.47</v>
      </c>
      <c r="T18" s="4">
        <v>8496.2199999999993</v>
      </c>
      <c r="U18" s="29">
        <v>50995</v>
      </c>
      <c r="V18" s="29">
        <v>0</v>
      </c>
      <c r="W18" s="29">
        <v>0</v>
      </c>
      <c r="X18" s="29">
        <v>0</v>
      </c>
    </row>
    <row r="19" spans="1:24" x14ac:dyDescent="0.2">
      <c r="A19" s="5" t="s">
        <v>21</v>
      </c>
      <c r="B19" s="4">
        <f>+C19+D19+I19+SUM(O19:T19)+U19+W19</f>
        <v>6685018.3899999997</v>
      </c>
      <c r="C19" s="29">
        <v>2391077.21</v>
      </c>
      <c r="D19" s="29">
        <f>SUM(E19:H19)</f>
        <v>57648.18</v>
      </c>
      <c r="E19" s="29">
        <v>1794</v>
      </c>
      <c r="F19" s="29">
        <v>0</v>
      </c>
      <c r="G19" s="29">
        <v>0</v>
      </c>
      <c r="H19" s="4">
        <v>55854.18</v>
      </c>
      <c r="I19" s="29">
        <f>SUM(J19:M19)</f>
        <v>3264921.9799999995</v>
      </c>
      <c r="J19" s="29">
        <v>2960649.44</v>
      </c>
      <c r="K19" s="29">
        <v>0</v>
      </c>
      <c r="L19" s="29">
        <v>123884.76</v>
      </c>
      <c r="M19" s="29">
        <v>180387.78</v>
      </c>
      <c r="N19" s="5" t="s">
        <v>21</v>
      </c>
      <c r="O19" s="29">
        <v>34852.120000000003</v>
      </c>
      <c r="P19" s="4">
        <v>154725.39000000001</v>
      </c>
      <c r="Q19" s="4">
        <v>178254.61000000002</v>
      </c>
      <c r="R19" s="4">
        <v>277769.37</v>
      </c>
      <c r="S19" s="29">
        <v>0</v>
      </c>
      <c r="T19" s="4">
        <v>411.75</v>
      </c>
      <c r="U19" s="29">
        <v>45628</v>
      </c>
      <c r="V19" s="29">
        <v>0</v>
      </c>
      <c r="W19" s="29">
        <v>279729.78000000003</v>
      </c>
      <c r="X19" s="29">
        <v>0</v>
      </c>
    </row>
    <row r="20" spans="1:24" x14ac:dyDescent="0.2">
      <c r="A20" s="5" t="s">
        <v>22</v>
      </c>
      <c r="B20" s="4">
        <f>+C20+D20+I20+SUM(O20:T20)+U20+W20</f>
        <v>12101589.610000001</v>
      </c>
      <c r="C20" s="29">
        <v>4001835.62</v>
      </c>
      <c r="D20" s="29">
        <f>SUM(E20:H20)</f>
        <v>68354.45</v>
      </c>
      <c r="E20" s="29">
        <v>0</v>
      </c>
      <c r="F20" s="29">
        <v>0</v>
      </c>
      <c r="G20" s="29">
        <v>0</v>
      </c>
      <c r="H20" s="4">
        <v>68354.45</v>
      </c>
      <c r="I20" s="29">
        <f>SUM(J20:M20)</f>
        <v>6430168.7300000004</v>
      </c>
      <c r="J20" s="29">
        <v>5001633.1500000004</v>
      </c>
      <c r="K20" s="29">
        <v>872562.29</v>
      </c>
      <c r="L20" s="29">
        <v>239047.96</v>
      </c>
      <c r="M20" s="29">
        <v>316925.33</v>
      </c>
      <c r="N20" s="5" t="s">
        <v>22</v>
      </c>
      <c r="O20" s="20">
        <v>19387.73</v>
      </c>
      <c r="P20" s="4">
        <v>455108.85</v>
      </c>
      <c r="Q20" s="4">
        <v>289127.34999999998</v>
      </c>
      <c r="R20" s="4">
        <v>806831.29</v>
      </c>
      <c r="S20" s="29">
        <v>0</v>
      </c>
      <c r="T20" s="4">
        <v>1039.83</v>
      </c>
      <c r="U20" s="29">
        <v>10230</v>
      </c>
      <c r="V20" s="29">
        <v>0</v>
      </c>
      <c r="W20" s="29">
        <v>19505.760000000002</v>
      </c>
      <c r="X20" s="29">
        <v>0</v>
      </c>
    </row>
    <row r="21" spans="1:24" x14ac:dyDescent="0.2">
      <c r="A21" s="5" t="s">
        <v>23</v>
      </c>
      <c r="B21" s="4">
        <f>+C21+D21+I21+SUM(O21:T21)+U21+W21</f>
        <v>2609302</v>
      </c>
      <c r="C21" s="29">
        <v>843949</v>
      </c>
      <c r="D21" s="29">
        <f>SUM(E21:H21)</f>
        <v>26025</v>
      </c>
      <c r="E21" s="29">
        <v>0</v>
      </c>
      <c r="F21" s="29">
        <v>0</v>
      </c>
      <c r="G21" s="29">
        <v>0</v>
      </c>
      <c r="H21" s="4">
        <v>26025</v>
      </c>
      <c r="I21" s="29">
        <f>SUM(J21:M21)</f>
        <v>1242879</v>
      </c>
      <c r="J21" s="29">
        <v>1048417</v>
      </c>
      <c r="K21" s="29">
        <v>120995</v>
      </c>
      <c r="L21" s="29">
        <v>73467</v>
      </c>
      <c r="M21" s="29"/>
      <c r="N21" s="5" t="s">
        <v>23</v>
      </c>
      <c r="O21" s="29">
        <v>8516</v>
      </c>
      <c r="P21" s="4">
        <v>0</v>
      </c>
      <c r="Q21" s="4">
        <v>482310</v>
      </c>
      <c r="R21" s="29">
        <v>0</v>
      </c>
      <c r="S21" s="29">
        <v>0</v>
      </c>
      <c r="T21" s="29"/>
      <c r="U21" s="29">
        <v>5623</v>
      </c>
      <c r="V21" s="29">
        <v>1540</v>
      </c>
      <c r="W21" s="29">
        <v>0</v>
      </c>
      <c r="X21" s="29">
        <v>0</v>
      </c>
    </row>
    <row r="22" spans="1:24" x14ac:dyDescent="0.2">
      <c r="A22" s="5"/>
      <c r="B22" s="11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9"/>
      <c r="N22" s="5"/>
      <c r="O22" s="115"/>
      <c r="P22" s="119"/>
      <c r="Q22" s="119"/>
      <c r="R22" s="119"/>
      <c r="S22" s="119"/>
      <c r="T22" s="119"/>
      <c r="U22" s="115"/>
      <c r="V22" s="119"/>
      <c r="W22" s="119"/>
      <c r="X22" s="115"/>
    </row>
    <row r="23" spans="1:24" x14ac:dyDescent="0.2">
      <c r="A23" s="5" t="s">
        <v>24</v>
      </c>
      <c r="B23" s="4">
        <f>+C23+D23+I23+SUM(O23:T23)+U23+W23</f>
        <v>11186584</v>
      </c>
      <c r="C23" s="29">
        <v>3709174</v>
      </c>
      <c r="D23" s="29">
        <f>SUM(E23:H23)</f>
        <v>108528</v>
      </c>
      <c r="E23" s="29">
        <v>0</v>
      </c>
      <c r="F23" s="20">
        <v>0</v>
      </c>
      <c r="G23" s="20">
        <v>664</v>
      </c>
      <c r="H23" s="4">
        <v>107864</v>
      </c>
      <c r="I23" s="29">
        <f>SUM(J23:M23)</f>
        <v>4721900</v>
      </c>
      <c r="J23" s="29">
        <v>3662601</v>
      </c>
      <c r="K23" s="29">
        <v>0</v>
      </c>
      <c r="L23" s="29">
        <v>124052</v>
      </c>
      <c r="M23" s="29">
        <v>935247</v>
      </c>
      <c r="N23" s="5" t="s">
        <v>24</v>
      </c>
      <c r="O23" s="29">
        <v>28520</v>
      </c>
      <c r="P23" s="4">
        <v>0</v>
      </c>
      <c r="Q23" s="4">
        <v>258793</v>
      </c>
      <c r="R23" s="4">
        <v>1791416</v>
      </c>
      <c r="S23" s="29">
        <v>0</v>
      </c>
      <c r="T23" s="4">
        <v>391259</v>
      </c>
      <c r="U23" s="4">
        <v>61177</v>
      </c>
      <c r="V23" s="29">
        <v>0</v>
      </c>
      <c r="W23" s="29">
        <v>115817</v>
      </c>
      <c r="X23" s="29">
        <v>0</v>
      </c>
    </row>
    <row r="24" spans="1:24" x14ac:dyDescent="0.2">
      <c r="A24" s="5" t="s">
        <v>25</v>
      </c>
      <c r="B24" s="4">
        <f>+C24+D24+I24+SUM(O24:T24)+U24+W24</f>
        <v>2675154</v>
      </c>
      <c r="C24" s="29">
        <v>1094915</v>
      </c>
      <c r="D24" s="29">
        <f>SUM(E24:H24)</f>
        <v>36750</v>
      </c>
      <c r="E24" s="29">
        <v>0</v>
      </c>
      <c r="F24" s="29">
        <v>0</v>
      </c>
      <c r="G24" s="29">
        <v>7800</v>
      </c>
      <c r="H24" s="4">
        <v>28950</v>
      </c>
      <c r="I24" s="29">
        <f>SUM(J24:M24)</f>
        <v>1034072</v>
      </c>
      <c r="J24" s="29">
        <v>970762</v>
      </c>
      <c r="K24" s="29">
        <v>0</v>
      </c>
      <c r="L24" s="29">
        <v>20230</v>
      </c>
      <c r="M24" s="29">
        <v>43080</v>
      </c>
      <c r="N24" s="5" t="s">
        <v>25</v>
      </c>
      <c r="O24" s="29">
        <v>22803</v>
      </c>
      <c r="P24" s="4">
        <v>92172</v>
      </c>
      <c r="Q24" s="4">
        <v>82100</v>
      </c>
      <c r="R24" s="4">
        <v>271829</v>
      </c>
      <c r="S24" s="29">
        <v>0</v>
      </c>
      <c r="T24" s="4">
        <v>40513</v>
      </c>
      <c r="U24" s="29">
        <v>0</v>
      </c>
      <c r="V24" s="29">
        <v>0</v>
      </c>
      <c r="W24" s="29">
        <v>0</v>
      </c>
      <c r="X24" s="29">
        <v>0</v>
      </c>
    </row>
    <row r="25" spans="1:24" x14ac:dyDescent="0.2">
      <c r="A25" s="5" t="s">
        <v>26</v>
      </c>
      <c r="B25" s="4">
        <f>+C25+D25+I25+SUM(O25:T25)+U25+W25</f>
        <v>15967413.23</v>
      </c>
      <c r="C25" s="29">
        <v>5247848.95</v>
      </c>
      <c r="D25" s="29">
        <f>SUM(E25:H25)</f>
        <v>346274.53</v>
      </c>
      <c r="E25" s="29">
        <v>0</v>
      </c>
      <c r="F25" s="29">
        <v>0</v>
      </c>
      <c r="G25" s="29">
        <v>8784</v>
      </c>
      <c r="H25" s="4">
        <v>337490.53</v>
      </c>
      <c r="I25" s="29">
        <f>SUM(J25:M25)</f>
        <v>7986329.3200000003</v>
      </c>
      <c r="J25" s="29">
        <v>7478463.25</v>
      </c>
      <c r="K25" s="29">
        <v>0</v>
      </c>
      <c r="L25" s="29">
        <v>0</v>
      </c>
      <c r="M25" s="29">
        <v>507866.06999999995</v>
      </c>
      <c r="N25" s="5" t="s">
        <v>26</v>
      </c>
      <c r="O25" s="29">
        <v>28241.68</v>
      </c>
      <c r="P25" s="4">
        <v>291129.46000000002</v>
      </c>
      <c r="Q25" s="4">
        <v>401460.51</v>
      </c>
      <c r="R25" s="4">
        <v>1398261.77</v>
      </c>
      <c r="S25" s="29">
        <v>0</v>
      </c>
      <c r="T25" s="29">
        <v>0</v>
      </c>
      <c r="U25" s="29">
        <v>267787.78000000003</v>
      </c>
      <c r="V25" s="29">
        <v>0</v>
      </c>
      <c r="W25" s="29">
        <v>79.23</v>
      </c>
      <c r="X25" s="29">
        <v>0</v>
      </c>
    </row>
    <row r="26" spans="1:24" x14ac:dyDescent="0.2">
      <c r="A26" s="5" t="s">
        <v>27</v>
      </c>
      <c r="B26" s="4">
        <f>+C26+D26+I26+SUM(O26:T26)+U26+W26</f>
        <v>13464878</v>
      </c>
      <c r="C26" s="29">
        <v>4447751</v>
      </c>
      <c r="D26" s="29">
        <f>SUM(E26:H26)</f>
        <v>364107</v>
      </c>
      <c r="E26" s="29">
        <v>0</v>
      </c>
      <c r="F26" s="29">
        <v>0</v>
      </c>
      <c r="G26" s="29">
        <v>0</v>
      </c>
      <c r="H26" s="4">
        <v>364107</v>
      </c>
      <c r="I26" s="29">
        <f>SUM(J26:M26)</f>
        <v>5579724</v>
      </c>
      <c r="J26" s="29">
        <v>5116207</v>
      </c>
      <c r="K26" s="29">
        <v>0</v>
      </c>
      <c r="L26" s="29">
        <v>373146</v>
      </c>
      <c r="M26" s="29">
        <v>90371</v>
      </c>
      <c r="N26" s="5" t="s">
        <v>27</v>
      </c>
      <c r="O26" s="29">
        <v>14724</v>
      </c>
      <c r="P26" s="29">
        <v>453766</v>
      </c>
      <c r="Q26" s="29">
        <v>340242</v>
      </c>
      <c r="R26" s="29">
        <v>2081292</v>
      </c>
      <c r="S26" s="29">
        <v>0</v>
      </c>
      <c r="T26" s="4">
        <v>170000</v>
      </c>
      <c r="U26" s="29">
        <v>13272</v>
      </c>
      <c r="V26" s="29">
        <v>0</v>
      </c>
      <c r="W26" s="29">
        <v>0</v>
      </c>
      <c r="X26" s="29">
        <v>0</v>
      </c>
    </row>
    <row r="27" spans="1:24" x14ac:dyDescent="0.2">
      <c r="A27" s="5" t="s">
        <v>28</v>
      </c>
      <c r="B27" s="4">
        <f>+C27+D27+I27+SUM(O27:T27)+U27+W27</f>
        <v>1204149</v>
      </c>
      <c r="C27" s="29">
        <v>462727</v>
      </c>
      <c r="D27" s="29">
        <f>SUM(E27:H27)</f>
        <v>53239</v>
      </c>
      <c r="E27" s="29">
        <v>0</v>
      </c>
      <c r="F27" s="29">
        <v>53239</v>
      </c>
      <c r="G27" s="29">
        <v>0</v>
      </c>
      <c r="H27" s="4">
        <v>0</v>
      </c>
      <c r="I27" s="29">
        <f>SUM(J27:M27)</f>
        <v>640128</v>
      </c>
      <c r="J27" s="29">
        <v>0</v>
      </c>
      <c r="K27" s="29"/>
      <c r="L27" s="29">
        <v>640128</v>
      </c>
      <c r="M27" s="29"/>
      <c r="N27" s="5" t="s">
        <v>28</v>
      </c>
      <c r="O27" s="29">
        <v>45611</v>
      </c>
      <c r="P27" s="29">
        <v>0</v>
      </c>
      <c r="Q27" s="4">
        <v>0</v>
      </c>
      <c r="R27" s="29">
        <v>0</v>
      </c>
      <c r="S27" s="29">
        <v>0</v>
      </c>
      <c r="U27" s="29">
        <v>2444</v>
      </c>
      <c r="V27" s="29">
        <v>0</v>
      </c>
      <c r="W27" s="29">
        <v>0</v>
      </c>
      <c r="X27" s="29">
        <v>0</v>
      </c>
    </row>
    <row r="28" spans="1:24" x14ac:dyDescent="0.2">
      <c r="A28" s="5"/>
      <c r="B28" s="119"/>
      <c r="C28" s="115"/>
      <c r="D28" s="115"/>
      <c r="E28" s="115"/>
      <c r="F28" s="115"/>
      <c r="G28" s="115"/>
      <c r="H28" s="115"/>
      <c r="I28" s="115"/>
      <c r="J28" s="119"/>
      <c r="K28" s="115"/>
      <c r="L28" s="119"/>
      <c r="M28" s="115"/>
      <c r="N28" s="5"/>
      <c r="O28" s="115"/>
      <c r="P28" s="119"/>
      <c r="Q28" s="119"/>
      <c r="R28" s="119"/>
      <c r="S28" s="119"/>
      <c r="T28" s="119"/>
      <c r="U28" s="115"/>
      <c r="V28" s="119"/>
      <c r="W28" s="115"/>
      <c r="X28" s="115"/>
    </row>
    <row r="29" spans="1:24" x14ac:dyDescent="0.2">
      <c r="A29" s="50" t="s">
        <v>148</v>
      </c>
      <c r="B29" s="4">
        <f>+C29+D29+I29+SUM(O29:T29)+U29+W29</f>
        <v>53507135</v>
      </c>
      <c r="C29" s="29">
        <v>20144647</v>
      </c>
      <c r="D29" s="29">
        <f>SUM(E29:H29)</f>
        <v>1438104</v>
      </c>
      <c r="E29" s="29">
        <v>0</v>
      </c>
      <c r="F29" s="29">
        <v>1322046</v>
      </c>
      <c r="G29" s="29">
        <v>0</v>
      </c>
      <c r="H29" s="4">
        <v>116058</v>
      </c>
      <c r="I29" s="29">
        <f>SUM(J29:M29)</f>
        <v>20001851</v>
      </c>
      <c r="J29" s="29">
        <v>18311593</v>
      </c>
      <c r="K29" s="29">
        <v>0</v>
      </c>
      <c r="L29" s="29">
        <v>1615047</v>
      </c>
      <c r="M29" s="29">
        <v>75211</v>
      </c>
      <c r="N29" s="50" t="s">
        <v>148</v>
      </c>
      <c r="O29" s="29">
        <v>63322</v>
      </c>
      <c r="P29" s="4">
        <v>1056922</v>
      </c>
      <c r="Q29" s="4">
        <v>1479061</v>
      </c>
      <c r="R29" s="4">
        <v>8706296</v>
      </c>
      <c r="S29" s="29">
        <v>0</v>
      </c>
      <c r="T29" s="4">
        <v>171712</v>
      </c>
      <c r="U29" s="29">
        <v>445220</v>
      </c>
      <c r="V29" s="29">
        <v>0</v>
      </c>
      <c r="W29" s="29">
        <v>0</v>
      </c>
      <c r="X29" s="29">
        <v>879244</v>
      </c>
    </row>
    <row r="30" spans="1:24" x14ac:dyDescent="0.2">
      <c r="A30" s="5" t="s">
        <v>29</v>
      </c>
      <c r="B30" s="4">
        <f>+C30+D30+I30+SUM(O30:T30)+U30+W30</f>
        <v>73326173.129999995</v>
      </c>
      <c r="C30" s="29">
        <v>23032202</v>
      </c>
      <c r="D30" s="29">
        <f>SUM(E30:H30)</f>
        <v>2171697</v>
      </c>
      <c r="E30" s="29">
        <v>0</v>
      </c>
      <c r="F30" s="29">
        <v>0</v>
      </c>
      <c r="G30" s="29">
        <v>0</v>
      </c>
      <c r="H30" s="4">
        <v>2171697</v>
      </c>
      <c r="I30" s="29">
        <f>SUM(J30:M30)</f>
        <v>37795184</v>
      </c>
      <c r="J30" s="29">
        <v>37740717</v>
      </c>
      <c r="K30" s="29">
        <v>0</v>
      </c>
      <c r="L30" s="29">
        <v>0</v>
      </c>
      <c r="M30" s="29">
        <v>54467</v>
      </c>
      <c r="N30" s="5" t="s">
        <v>29</v>
      </c>
      <c r="O30" s="29">
        <v>0</v>
      </c>
      <c r="P30" s="4">
        <v>1933510</v>
      </c>
      <c r="Q30" s="4">
        <v>1653220.85</v>
      </c>
      <c r="R30" s="4">
        <v>6121528.9000000004</v>
      </c>
      <c r="S30" s="29">
        <v>0</v>
      </c>
      <c r="T30" s="4">
        <v>184313.38</v>
      </c>
      <c r="U30" s="29">
        <v>434517</v>
      </c>
      <c r="V30" s="29">
        <v>0</v>
      </c>
      <c r="W30" s="29">
        <v>0</v>
      </c>
      <c r="X30" s="29">
        <v>0</v>
      </c>
    </row>
    <row r="31" spans="1:24" x14ac:dyDescent="0.2">
      <c r="A31" s="5" t="s">
        <v>30</v>
      </c>
      <c r="B31" s="4">
        <f>+C31+D31+I31+SUM(O31:T31)+U31+W31</f>
        <v>2302718.25</v>
      </c>
      <c r="C31" s="29">
        <v>26450</v>
      </c>
      <c r="D31" s="29">
        <f>SUM(E31:H31)</f>
        <v>2215830.31</v>
      </c>
      <c r="E31" s="29">
        <v>0</v>
      </c>
      <c r="F31" s="29">
        <v>2173107.12</v>
      </c>
      <c r="G31" s="29">
        <v>0</v>
      </c>
      <c r="H31" s="4">
        <v>42723.19</v>
      </c>
      <c r="I31" s="29">
        <f>SUM(J31:M31)</f>
        <v>33213.440000000002</v>
      </c>
      <c r="J31" s="29">
        <v>0</v>
      </c>
      <c r="K31" s="29">
        <v>0</v>
      </c>
      <c r="L31" s="29">
        <v>0</v>
      </c>
      <c r="M31" s="29">
        <v>33213.440000000002</v>
      </c>
      <c r="N31" s="5" t="s">
        <v>30</v>
      </c>
      <c r="O31" s="29">
        <v>495.11</v>
      </c>
      <c r="P31" s="29">
        <v>2573.2800000000002</v>
      </c>
      <c r="Q31" s="29">
        <v>1957.55</v>
      </c>
      <c r="R31" s="29">
        <v>7345.51</v>
      </c>
      <c r="S31" s="29">
        <v>0</v>
      </c>
      <c r="T31" s="4">
        <v>0</v>
      </c>
      <c r="U31" s="29">
        <v>5857.82</v>
      </c>
      <c r="V31" s="29">
        <v>0</v>
      </c>
      <c r="W31" s="29">
        <v>8995.23</v>
      </c>
      <c r="X31" s="29">
        <v>0</v>
      </c>
    </row>
    <row r="32" spans="1:24" x14ac:dyDescent="0.2">
      <c r="A32" s="5" t="s">
        <v>31</v>
      </c>
      <c r="B32" s="4">
        <f>+C32+D32+I32+SUM(O32:T32)+U32+W32</f>
        <v>6842156.75</v>
      </c>
      <c r="C32" s="29">
        <v>2647510.69</v>
      </c>
      <c r="D32" s="29">
        <f>SUM(E32:H32)</f>
        <v>46251.25</v>
      </c>
      <c r="E32" s="29">
        <v>0</v>
      </c>
      <c r="F32" s="29">
        <v>0</v>
      </c>
      <c r="G32" s="29">
        <v>15000</v>
      </c>
      <c r="H32" s="4">
        <v>31251.25</v>
      </c>
      <c r="I32" s="29">
        <f>SUM(J32:M32)</f>
        <v>3057167.43</v>
      </c>
      <c r="J32" s="29">
        <v>2692496.42</v>
      </c>
      <c r="K32" s="29">
        <v>0</v>
      </c>
      <c r="L32" s="29">
        <v>140647.56</v>
      </c>
      <c r="M32" s="29">
        <v>224023.45</v>
      </c>
      <c r="N32" s="5" t="s">
        <v>31</v>
      </c>
      <c r="O32" s="29">
        <v>19035.23</v>
      </c>
      <c r="P32" s="4">
        <v>199367.57</v>
      </c>
      <c r="Q32" s="4">
        <v>190536.82</v>
      </c>
      <c r="R32" s="4">
        <v>544695.02</v>
      </c>
      <c r="S32" s="4">
        <v>0</v>
      </c>
      <c r="T32" s="4">
        <v>137592.74</v>
      </c>
      <c r="U32" s="29">
        <v>0</v>
      </c>
      <c r="V32" s="29">
        <v>76732.75</v>
      </c>
      <c r="W32" s="29">
        <v>0</v>
      </c>
      <c r="X32" s="29">
        <v>0</v>
      </c>
    </row>
    <row r="33" spans="1:25" x14ac:dyDescent="0.2">
      <c r="A33" s="5" t="s">
        <v>32</v>
      </c>
      <c r="B33" s="4">
        <f>+C33+D33+I33+SUM(O33:T33)+U33+W33</f>
        <v>1769339</v>
      </c>
      <c r="C33" s="29">
        <v>536193.6</v>
      </c>
      <c r="D33" s="29">
        <f>SUM(E33:H33)</f>
        <v>6061.9</v>
      </c>
      <c r="E33" s="29">
        <v>0</v>
      </c>
      <c r="F33" s="29">
        <v>0</v>
      </c>
      <c r="G33" s="29">
        <v>0</v>
      </c>
      <c r="H33" s="4">
        <v>6061.9</v>
      </c>
      <c r="I33" s="29">
        <f>SUM(J33:M33)</f>
        <v>1038482.4</v>
      </c>
      <c r="J33" s="29">
        <v>890564.16</v>
      </c>
      <c r="K33" s="29">
        <v>82668.990000000005</v>
      </c>
      <c r="L33" s="29">
        <v>55500.52</v>
      </c>
      <c r="M33" s="29">
        <v>9748.73</v>
      </c>
      <c r="N33" s="5" t="s">
        <v>32</v>
      </c>
      <c r="O33" s="29">
        <v>2896.59</v>
      </c>
      <c r="P33" s="4">
        <v>46926.61</v>
      </c>
      <c r="Q33" s="4">
        <v>40037.980000000003</v>
      </c>
      <c r="R33" s="4">
        <v>94351.2</v>
      </c>
      <c r="S33" s="29">
        <v>0</v>
      </c>
      <c r="T33" s="4">
        <v>3158.72</v>
      </c>
      <c r="U33" s="29">
        <v>1230</v>
      </c>
      <c r="V33" s="29">
        <v>0</v>
      </c>
      <c r="W33" s="29">
        <v>0</v>
      </c>
      <c r="X33" s="29">
        <v>0</v>
      </c>
    </row>
    <row r="34" spans="1:25" x14ac:dyDescent="0.2">
      <c r="A34" s="5"/>
      <c r="B34" s="119"/>
      <c r="C34" s="115"/>
      <c r="D34" s="115"/>
      <c r="E34" s="115"/>
      <c r="F34" s="115"/>
      <c r="G34" s="115"/>
      <c r="H34" s="115"/>
      <c r="I34" s="115"/>
      <c r="J34" s="119"/>
      <c r="K34" s="115"/>
      <c r="L34" s="119"/>
      <c r="M34" s="115"/>
      <c r="N34" s="5"/>
      <c r="O34" s="115"/>
      <c r="P34" s="119"/>
      <c r="Q34" s="119"/>
      <c r="R34" s="119"/>
      <c r="S34" s="119"/>
      <c r="T34" s="119"/>
      <c r="U34" s="115"/>
      <c r="V34" s="119"/>
      <c r="W34" s="115"/>
      <c r="X34" s="115"/>
    </row>
    <row r="35" spans="1:25" x14ac:dyDescent="0.2">
      <c r="A35" s="5" t="s">
        <v>33</v>
      </c>
      <c r="B35" s="4">
        <f>+C35+D35+I35+SUM(O35:T35)+U35+W35</f>
        <v>1930343.86</v>
      </c>
      <c r="C35" s="29">
        <v>600706.12</v>
      </c>
      <c r="D35" s="29">
        <f>SUM(E35:H35)</f>
        <v>11536.09</v>
      </c>
      <c r="E35" s="29">
        <v>0</v>
      </c>
      <c r="F35" s="29">
        <v>0</v>
      </c>
      <c r="G35" s="29">
        <v>0</v>
      </c>
      <c r="H35" s="4">
        <v>11536.09</v>
      </c>
      <c r="I35" s="29">
        <f>SUM(J35:M35)</f>
        <v>975069.62000000011</v>
      </c>
      <c r="J35" s="29">
        <v>799019.16</v>
      </c>
      <c r="K35" s="29">
        <v>0</v>
      </c>
      <c r="L35" s="29">
        <v>46425.18</v>
      </c>
      <c r="M35" s="29">
        <v>129625.28</v>
      </c>
      <c r="N35" s="5" t="s">
        <v>33</v>
      </c>
      <c r="O35" s="29">
        <v>0</v>
      </c>
      <c r="P35" s="4">
        <v>56389.74</v>
      </c>
      <c r="Q35" s="4">
        <v>44094.01</v>
      </c>
      <c r="R35" s="4">
        <v>209942.77</v>
      </c>
      <c r="S35" s="4">
        <v>0</v>
      </c>
      <c r="T35" s="4">
        <v>14327.189999999999</v>
      </c>
      <c r="U35" s="29">
        <v>18278.32</v>
      </c>
      <c r="V35" s="4">
        <v>0</v>
      </c>
      <c r="W35" s="29">
        <v>0</v>
      </c>
      <c r="X35" s="29">
        <v>0</v>
      </c>
    </row>
    <row r="36" spans="1:25" x14ac:dyDescent="0.2">
      <c r="A36" s="5" t="s">
        <v>34</v>
      </c>
      <c r="B36" s="4">
        <f>+C36+D36+I36+SUM(O36:T36)+U36+W36</f>
        <v>12019003.289999999</v>
      </c>
      <c r="C36" s="29">
        <v>3979701.37</v>
      </c>
      <c r="D36" s="29">
        <f>SUM(E36:H36)</f>
        <v>268062.11</v>
      </c>
      <c r="E36" s="29">
        <v>0</v>
      </c>
      <c r="F36" s="29">
        <v>0</v>
      </c>
      <c r="G36" s="29">
        <v>0</v>
      </c>
      <c r="H36" s="4">
        <v>268062.11</v>
      </c>
      <c r="I36" s="29">
        <f>SUM(J36:M36)</f>
        <v>6116265.6799999997</v>
      </c>
      <c r="J36" s="29">
        <v>5791771.8700000001</v>
      </c>
      <c r="K36" s="29">
        <v>0</v>
      </c>
      <c r="L36" s="29">
        <v>218979.89</v>
      </c>
      <c r="M36" s="29">
        <v>105513.92</v>
      </c>
      <c r="N36" s="5" t="s">
        <v>34</v>
      </c>
      <c r="O36" s="29">
        <v>22738.12</v>
      </c>
      <c r="P36" s="4">
        <v>327234.88</v>
      </c>
      <c r="Q36" s="4">
        <v>290255.45</v>
      </c>
      <c r="R36" s="4">
        <v>901191.77</v>
      </c>
      <c r="S36" s="4">
        <v>17195.55</v>
      </c>
      <c r="T36" s="4">
        <v>1045.51</v>
      </c>
      <c r="U36" s="29">
        <v>95312.85</v>
      </c>
      <c r="V36" s="4">
        <v>0</v>
      </c>
      <c r="W36" s="29">
        <v>0</v>
      </c>
      <c r="X36" s="29">
        <v>206043.45</v>
      </c>
    </row>
    <row r="37" spans="1:25" x14ac:dyDescent="0.2">
      <c r="A37" s="5" t="s">
        <v>35</v>
      </c>
      <c r="B37" s="4">
        <f>+C37+D37+I37+SUM(O37:T37)+U37+W37</f>
        <v>7369275.7299999995</v>
      </c>
      <c r="C37" s="29">
        <v>2281264.38</v>
      </c>
      <c r="D37" s="29">
        <f>SUM(E37:H37)</f>
        <v>86532.5</v>
      </c>
      <c r="E37" s="29">
        <v>0</v>
      </c>
      <c r="F37" s="29">
        <v>0</v>
      </c>
      <c r="G37" s="29">
        <v>4000</v>
      </c>
      <c r="H37" s="4">
        <v>82532.5</v>
      </c>
      <c r="I37" s="29">
        <f>SUM(J37:M37)</f>
        <v>3885426.1399999997</v>
      </c>
      <c r="J37" s="29">
        <v>3491893.36</v>
      </c>
      <c r="K37" s="29">
        <v>0</v>
      </c>
      <c r="L37" s="29">
        <v>277200.69</v>
      </c>
      <c r="M37" s="29">
        <v>116332.09</v>
      </c>
      <c r="N37" s="5" t="s">
        <v>35</v>
      </c>
      <c r="O37" s="29">
        <v>95435.6</v>
      </c>
      <c r="P37" s="4">
        <v>102719.20000000001</v>
      </c>
      <c r="Q37" s="4">
        <v>163812.12</v>
      </c>
      <c r="R37" s="4">
        <v>636446.71999999997</v>
      </c>
      <c r="S37" s="29">
        <v>0</v>
      </c>
      <c r="T37" s="4">
        <v>24185.07</v>
      </c>
      <c r="U37" s="29">
        <v>87708.06</v>
      </c>
      <c r="V37" s="4">
        <v>0</v>
      </c>
      <c r="W37" s="29">
        <v>5745.9400000000005</v>
      </c>
      <c r="X37" s="29">
        <v>0</v>
      </c>
    </row>
    <row r="38" spans="1:25" x14ac:dyDescent="0.2">
      <c r="A38" s="14" t="s">
        <v>36</v>
      </c>
      <c r="B38" s="14">
        <f>+C38+D38+I38+SUM(O38:T38)+U38+W38</f>
        <v>2642864.9900000002</v>
      </c>
      <c r="C38" s="33">
        <v>944219.76</v>
      </c>
      <c r="D38" s="33">
        <f>SUM(E38:H38)</f>
        <v>2666.53</v>
      </c>
      <c r="E38" s="33">
        <v>0</v>
      </c>
      <c r="F38" s="33">
        <v>0</v>
      </c>
      <c r="G38" s="33">
        <v>0</v>
      </c>
      <c r="H38" s="14">
        <v>2666.53</v>
      </c>
      <c r="I38" s="33">
        <f>SUM(J38:M38)</f>
        <v>1337722.17</v>
      </c>
      <c r="J38" s="33">
        <v>1080246.42</v>
      </c>
      <c r="K38" s="33">
        <v>147101.10999999999</v>
      </c>
      <c r="L38" s="33">
        <v>54825.29</v>
      </c>
      <c r="M38" s="33">
        <v>55549.35</v>
      </c>
      <c r="N38" s="14" t="s">
        <v>36</v>
      </c>
      <c r="O38" s="33">
        <v>623.89</v>
      </c>
      <c r="P38" s="14">
        <v>0</v>
      </c>
      <c r="Q38" s="14">
        <v>68984.45</v>
      </c>
      <c r="R38" s="14">
        <v>231535.66</v>
      </c>
      <c r="S38" s="33">
        <v>0</v>
      </c>
      <c r="T38" s="14">
        <v>41463.68</v>
      </c>
      <c r="U38" s="33">
        <v>15648.85</v>
      </c>
      <c r="V38" s="14">
        <v>0</v>
      </c>
      <c r="W38" s="33">
        <v>0</v>
      </c>
      <c r="X38" s="33">
        <v>0</v>
      </c>
    </row>
    <row r="39" spans="1:25" x14ac:dyDescent="0.2">
      <c r="A39" s="4" t="s">
        <v>280</v>
      </c>
    </row>
    <row r="40" spans="1:25" ht="14.25" customHeight="1" x14ac:dyDescent="0.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U40" s="29"/>
      <c r="V40" s="29"/>
      <c r="W40" s="29"/>
      <c r="X40" s="29"/>
    </row>
    <row r="41" spans="1:25" s="211" customFormat="1" x14ac:dyDescent="0.2"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V41" s="177"/>
      <c r="W41" s="177"/>
      <c r="X41" s="177"/>
      <c r="Y41" s="177"/>
    </row>
    <row r="42" spans="1:25" s="177" customFormat="1" x14ac:dyDescent="0.2">
      <c r="A42" s="211"/>
    </row>
    <row r="43" spans="1:25" s="211" customFormat="1" x14ac:dyDescent="0.2">
      <c r="J43" s="176"/>
    </row>
    <row r="44" spans="1:25" s="211" customFormat="1" x14ac:dyDescent="0.2">
      <c r="J44" s="176"/>
    </row>
    <row r="45" spans="1:25" s="211" customFormat="1" x14ac:dyDescent="0.2">
      <c r="J45" s="176"/>
    </row>
    <row r="46" spans="1:25" s="211" customFormat="1" x14ac:dyDescent="0.2">
      <c r="J46" s="176"/>
    </row>
    <row r="47" spans="1:25" s="211" customFormat="1" x14ac:dyDescent="0.2">
      <c r="C47" s="177"/>
      <c r="D47" s="177"/>
      <c r="E47" s="177"/>
      <c r="F47" s="177"/>
      <c r="G47" s="177"/>
      <c r="H47" s="177"/>
      <c r="I47" s="177"/>
      <c r="J47" s="210"/>
      <c r="K47" s="177"/>
      <c r="L47" s="177"/>
      <c r="M47" s="177"/>
      <c r="N47" s="177"/>
      <c r="O47" s="177"/>
      <c r="P47" s="177"/>
      <c r="V47" s="177"/>
      <c r="W47" s="177"/>
      <c r="X47" s="177"/>
      <c r="Y47" s="177"/>
    </row>
    <row r="48" spans="1:25" s="211" customFormat="1" x14ac:dyDescent="0.2">
      <c r="C48" s="177"/>
      <c r="D48" s="177"/>
      <c r="E48" s="177"/>
      <c r="F48" s="177"/>
      <c r="G48" s="177"/>
      <c r="H48" s="177"/>
      <c r="I48" s="177"/>
      <c r="J48" s="210"/>
      <c r="K48" s="177"/>
      <c r="L48" s="177"/>
      <c r="M48" s="177"/>
      <c r="N48" s="177"/>
      <c r="O48" s="177"/>
      <c r="P48" s="177"/>
      <c r="V48" s="177"/>
      <c r="W48" s="177"/>
      <c r="X48" s="177"/>
      <c r="Y48" s="177"/>
    </row>
    <row r="49" spans="10:10" s="211" customFormat="1" x14ac:dyDescent="0.2">
      <c r="J49" s="176"/>
    </row>
    <row r="50" spans="10:10" s="211" customFormat="1" x14ac:dyDescent="0.2">
      <c r="J50" s="176"/>
    </row>
    <row r="51" spans="10:10" s="211" customFormat="1" x14ac:dyDescent="0.2">
      <c r="J51" s="176"/>
    </row>
    <row r="52" spans="10:10" s="211" customFormat="1" x14ac:dyDescent="0.2">
      <c r="J52" s="176"/>
    </row>
    <row r="53" spans="10:10" s="211" customFormat="1" x14ac:dyDescent="0.2">
      <c r="J53" s="176"/>
    </row>
    <row r="54" spans="10:10" s="211" customFormat="1" x14ac:dyDescent="0.2">
      <c r="J54" s="176"/>
    </row>
    <row r="55" spans="10:10" s="211" customFormat="1" x14ac:dyDescent="0.2">
      <c r="J55" s="176"/>
    </row>
    <row r="56" spans="10:10" s="211" customFormat="1" x14ac:dyDescent="0.2">
      <c r="J56" s="176"/>
    </row>
    <row r="57" spans="10:10" s="211" customFormat="1" x14ac:dyDescent="0.2">
      <c r="J57" s="176"/>
    </row>
    <row r="58" spans="10:10" s="211" customFormat="1" x14ac:dyDescent="0.2">
      <c r="J58" s="176"/>
    </row>
    <row r="59" spans="10:10" s="211" customFormat="1" x14ac:dyDescent="0.2">
      <c r="J59" s="176"/>
    </row>
    <row r="60" spans="10:10" s="211" customFormat="1" x14ac:dyDescent="0.2">
      <c r="J60" s="176"/>
    </row>
    <row r="61" spans="10:10" s="211" customFormat="1" x14ac:dyDescent="0.2">
      <c r="J61" s="176"/>
    </row>
    <row r="62" spans="10:10" s="211" customFormat="1" x14ac:dyDescent="0.2">
      <c r="J62" s="176"/>
    </row>
    <row r="63" spans="10:10" s="211" customFormat="1" x14ac:dyDescent="0.2">
      <c r="J63" s="176"/>
    </row>
    <row r="64" spans="10:10" s="211" customFormat="1" x14ac:dyDescent="0.2">
      <c r="J64" s="176"/>
    </row>
    <row r="65" spans="9:10" s="211" customFormat="1" x14ac:dyDescent="0.2">
      <c r="J65" s="176"/>
    </row>
    <row r="66" spans="9:10" s="211" customFormat="1" x14ac:dyDescent="0.2">
      <c r="J66" s="176"/>
    </row>
    <row r="67" spans="9:10" s="211" customFormat="1" x14ac:dyDescent="0.2">
      <c r="J67" s="176"/>
    </row>
    <row r="68" spans="9:10" s="211" customFormat="1" x14ac:dyDescent="0.2">
      <c r="J68" s="176"/>
    </row>
    <row r="70" spans="9:10" s="211" customFormat="1" x14ac:dyDescent="0.2">
      <c r="I70" s="176"/>
    </row>
    <row r="71" spans="9:10" s="211" customFormat="1" x14ac:dyDescent="0.2">
      <c r="I71" s="176"/>
    </row>
    <row r="72" spans="9:10" s="211" customFormat="1" x14ac:dyDescent="0.2">
      <c r="I72" s="176"/>
    </row>
    <row r="73" spans="9:10" s="211" customFormat="1" x14ac:dyDescent="0.2">
      <c r="I73" s="176"/>
    </row>
    <row r="75" spans="9:10" s="211" customFormat="1" x14ac:dyDescent="0.2">
      <c r="I75" s="176"/>
    </row>
    <row r="76" spans="9:10" s="211" customFormat="1" x14ac:dyDescent="0.2">
      <c r="I76" s="176"/>
    </row>
    <row r="77" spans="9:10" s="211" customFormat="1" x14ac:dyDescent="0.2">
      <c r="I77" s="176"/>
    </row>
    <row r="78" spans="9:10" s="211" customFormat="1" x14ac:dyDescent="0.2">
      <c r="I78" s="176"/>
    </row>
    <row r="79" spans="9:10" s="211" customFormat="1" x14ac:dyDescent="0.2">
      <c r="I79" s="176"/>
    </row>
    <row r="80" spans="9:10" s="211" customFormat="1" x14ac:dyDescent="0.2">
      <c r="I80" s="176"/>
    </row>
    <row r="81" spans="9:9" s="211" customFormat="1" x14ac:dyDescent="0.2">
      <c r="I81" s="176"/>
    </row>
    <row r="82" spans="9:9" s="211" customFormat="1" x14ac:dyDescent="0.2">
      <c r="I82" s="176"/>
    </row>
    <row r="83" spans="9:9" s="211" customFormat="1" x14ac:dyDescent="0.2">
      <c r="I83" s="176"/>
    </row>
    <row r="84" spans="9:9" s="211" customFormat="1" x14ac:dyDescent="0.2">
      <c r="I84" s="176"/>
    </row>
    <row r="85" spans="9:9" s="211" customFormat="1" x14ac:dyDescent="0.2">
      <c r="I85" s="176"/>
    </row>
    <row r="86" spans="9:9" s="211" customFormat="1" x14ac:dyDescent="0.2">
      <c r="I86" s="176"/>
    </row>
    <row r="87" spans="9:9" s="211" customFormat="1" x14ac:dyDescent="0.2">
      <c r="I87" s="176"/>
    </row>
    <row r="88" spans="9:9" s="211" customFormat="1" x14ac:dyDescent="0.2">
      <c r="I88" s="176"/>
    </row>
    <row r="89" spans="9:9" s="211" customFormat="1" x14ac:dyDescent="0.2">
      <c r="I89" s="176"/>
    </row>
    <row r="90" spans="9:9" s="211" customFormat="1" x14ac:dyDescent="0.2">
      <c r="I90" s="176"/>
    </row>
    <row r="91" spans="9:9" s="211" customFormat="1" x14ac:dyDescent="0.2">
      <c r="I91" s="176"/>
    </row>
    <row r="92" spans="9:9" s="211" customFormat="1" x14ac:dyDescent="0.2">
      <c r="I92" s="176"/>
    </row>
    <row r="93" spans="9:9" s="211" customFormat="1" x14ac:dyDescent="0.2">
      <c r="I93" s="176"/>
    </row>
    <row r="94" spans="9:9" s="211" customFormat="1" x14ac:dyDescent="0.2">
      <c r="I94" s="176"/>
    </row>
    <row r="95" spans="9:9" s="211" customFormat="1" x14ac:dyDescent="0.2">
      <c r="I95" s="176"/>
    </row>
    <row r="96" spans="9:9" s="211" customFormat="1" x14ac:dyDescent="0.2">
      <c r="I96" s="176"/>
    </row>
    <row r="97" spans="9:24" s="211" customFormat="1" x14ac:dyDescent="0.2">
      <c r="I97" s="176"/>
    </row>
    <row r="98" spans="9:24" s="211" customFormat="1" x14ac:dyDescent="0.2">
      <c r="I98" s="176"/>
    </row>
    <row r="99" spans="9:24" s="211" customFormat="1" x14ac:dyDescent="0.2">
      <c r="I99" s="176"/>
    </row>
    <row r="100" spans="9:24" s="211" customFormat="1" x14ac:dyDescent="0.2">
      <c r="I100" s="176"/>
    </row>
    <row r="101" spans="9:24" x14ac:dyDescent="0.2">
      <c r="U101" s="211"/>
      <c r="V101" s="211"/>
      <c r="W101" s="211"/>
      <c r="X101" s="211"/>
    </row>
  </sheetData>
  <mergeCells count="7">
    <mergeCell ref="A1:M1"/>
    <mergeCell ref="N3:X3"/>
    <mergeCell ref="N1:X1"/>
    <mergeCell ref="D5:H5"/>
    <mergeCell ref="I5:M5"/>
    <mergeCell ref="O5:T5"/>
    <mergeCell ref="A3:M3"/>
  </mergeCells>
  <phoneticPr fontId="0" type="noConversion"/>
  <printOptions horizontalCentered="1"/>
  <pageMargins left="0.25" right="0.23" top="0.87" bottom="0.82" header="0.67" footer="0.5"/>
  <pageSetup scale="84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colBreaks count="1" manualBreakCount="1">
    <brk id="13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92"/>
  <sheetViews>
    <sheetView zoomScaleNormal="100" workbookViewId="0">
      <selection activeCell="A2" sqref="A2"/>
    </sheetView>
  </sheetViews>
  <sheetFormatPr defaultRowHeight="12.75" x14ac:dyDescent="0.2"/>
  <cols>
    <col min="1" max="1" width="18.5703125" style="18" customWidth="1"/>
    <col min="2" max="2" width="14.42578125" style="18" customWidth="1"/>
    <col min="3" max="3" width="12.7109375" style="18" customWidth="1"/>
    <col min="4" max="4" width="13.140625" style="18" customWidth="1"/>
    <col min="5" max="5" width="11.85546875" style="18" customWidth="1"/>
    <col min="6" max="7" width="13.42578125" style="18" customWidth="1"/>
    <col min="8" max="8" width="11.7109375" style="18" customWidth="1"/>
    <col min="9" max="9" width="14" style="18" customWidth="1"/>
    <col min="10" max="10" width="13.85546875" style="18" customWidth="1"/>
    <col min="11" max="11" width="13.140625" style="18" customWidth="1"/>
    <col min="12" max="16384" width="9.140625" style="18"/>
  </cols>
  <sheetData>
    <row r="1" spans="1:15" x14ac:dyDescent="0.2">
      <c r="A1" s="295" t="s">
        <v>143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5" x14ac:dyDescent="0.2">
      <c r="B2" s="22"/>
    </row>
    <row r="3" spans="1:15" s="30" customFormat="1" x14ac:dyDescent="0.2">
      <c r="A3" s="282" t="s">
        <v>292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5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5" ht="13.5" thickTop="1" x14ac:dyDescent="0.2">
      <c r="A5" s="183"/>
      <c r="B5" s="183"/>
      <c r="C5" s="183"/>
      <c r="D5" s="183"/>
      <c r="E5" s="183"/>
      <c r="F5" s="183"/>
      <c r="G5" s="320" t="s">
        <v>89</v>
      </c>
      <c r="H5" s="320"/>
      <c r="I5" s="320"/>
      <c r="J5" s="320"/>
    </row>
    <row r="6" spans="1:15" ht="12.75" customHeight="1" x14ac:dyDescent="0.2">
      <c r="A6" s="24" t="s">
        <v>37</v>
      </c>
      <c r="B6" s="25" t="s">
        <v>171</v>
      </c>
      <c r="C6" s="25" t="s">
        <v>0</v>
      </c>
      <c r="D6" s="183"/>
      <c r="E6" s="254" t="s">
        <v>5</v>
      </c>
      <c r="F6" s="183"/>
      <c r="H6" s="321" t="s">
        <v>195</v>
      </c>
      <c r="I6" s="321" t="s">
        <v>193</v>
      </c>
      <c r="J6" s="321" t="s">
        <v>194</v>
      </c>
    </row>
    <row r="7" spans="1:15" ht="12.75" customHeight="1" x14ac:dyDescent="0.2">
      <c r="A7" s="24" t="s">
        <v>38</v>
      </c>
      <c r="B7" s="25" t="s">
        <v>95</v>
      </c>
      <c r="C7" s="183" t="s">
        <v>169</v>
      </c>
      <c r="D7" s="25" t="s">
        <v>3</v>
      </c>
      <c r="E7" s="254" t="s">
        <v>1</v>
      </c>
      <c r="F7" s="183" t="s">
        <v>7</v>
      </c>
      <c r="G7" s="183"/>
      <c r="H7" s="322"/>
      <c r="I7" s="322"/>
      <c r="J7" s="322"/>
    </row>
    <row r="8" spans="1:15" ht="13.5" thickBot="1" x14ac:dyDescent="0.25">
      <c r="A8" s="26" t="s">
        <v>39</v>
      </c>
      <c r="B8" s="27" t="s">
        <v>96</v>
      </c>
      <c r="C8" s="172" t="s">
        <v>170</v>
      </c>
      <c r="D8" s="172" t="s">
        <v>168</v>
      </c>
      <c r="E8" s="172" t="s">
        <v>6</v>
      </c>
      <c r="F8" s="28" t="s">
        <v>8</v>
      </c>
      <c r="G8" s="172" t="s">
        <v>94</v>
      </c>
      <c r="H8" s="323"/>
      <c r="I8" s="323"/>
      <c r="J8" s="323"/>
    </row>
    <row r="9" spans="1:15" s="85" customFormat="1" x14ac:dyDescent="0.2">
      <c r="A9" s="13" t="s">
        <v>13</v>
      </c>
      <c r="B9" s="17">
        <f t="shared" ref="B9:J9" si="0">SUM(B11:B38)</f>
        <v>962122457.23000002</v>
      </c>
      <c r="C9" s="17">
        <f t="shared" si="0"/>
        <v>11283308.040000001</v>
      </c>
      <c r="D9" s="17">
        <f t="shared" si="0"/>
        <v>682910567.0999999</v>
      </c>
      <c r="E9" s="17">
        <f t="shared" si="0"/>
        <v>3360997.95</v>
      </c>
      <c r="F9" s="17">
        <f t="shared" si="0"/>
        <v>102600686.43999998</v>
      </c>
      <c r="G9" s="17">
        <f t="shared" si="0"/>
        <v>161966897.70000002</v>
      </c>
      <c r="H9" s="17">
        <f t="shared" si="0"/>
        <v>5036234.22</v>
      </c>
      <c r="I9" s="17">
        <f>SUM(I11:I38)</f>
        <v>131744769.71000001</v>
      </c>
      <c r="J9" s="17">
        <f t="shared" si="0"/>
        <v>25185893.770000003</v>
      </c>
    </row>
    <row r="10" spans="1:15" x14ac:dyDescent="0.2">
      <c r="A10" s="24"/>
      <c r="B10" s="119"/>
      <c r="C10" s="4"/>
      <c r="D10" s="119"/>
      <c r="E10" s="119"/>
      <c r="F10" s="119"/>
      <c r="G10" s="119"/>
      <c r="H10" s="119"/>
      <c r="I10" s="119"/>
      <c r="J10" s="119"/>
      <c r="M10" s="4"/>
      <c r="N10" s="4"/>
      <c r="O10" s="4"/>
    </row>
    <row r="11" spans="1:15" x14ac:dyDescent="0.2">
      <c r="A11" s="24" t="s">
        <v>14</v>
      </c>
      <c r="B11" s="29">
        <f>SUM(C11:G11)</f>
        <v>5662481.1299999999</v>
      </c>
      <c r="C11" s="29">
        <v>0</v>
      </c>
      <c r="D11" s="29">
        <v>0</v>
      </c>
      <c r="E11" s="29">
        <v>0</v>
      </c>
      <c r="F11" s="29">
        <v>5532913.7400000002</v>
      </c>
      <c r="G11" s="29">
        <f>SUM(H11:J11)</f>
        <v>129567.39</v>
      </c>
      <c r="H11" s="29">
        <v>0</v>
      </c>
      <c r="I11" s="29">
        <v>0</v>
      </c>
      <c r="J11" s="29">
        <v>129567.39</v>
      </c>
      <c r="K11" s="57"/>
      <c r="M11" s="4"/>
      <c r="N11" s="4"/>
      <c r="O11" s="4"/>
    </row>
    <row r="12" spans="1:15" x14ac:dyDescent="0.2">
      <c r="A12" s="24" t="s">
        <v>15</v>
      </c>
      <c r="B12" s="29">
        <f t="shared" ref="B12:B38" si="1">SUM(C12:G12)</f>
        <v>143474259</v>
      </c>
      <c r="C12" s="29">
        <v>0</v>
      </c>
      <c r="D12" s="29">
        <v>138331021</v>
      </c>
      <c r="E12" s="29">
        <v>1234377</v>
      </c>
      <c r="F12" s="29">
        <v>0</v>
      </c>
      <c r="G12" s="29">
        <f>SUM(H12:J12)</f>
        <v>3908861</v>
      </c>
      <c r="H12" s="29">
        <v>0</v>
      </c>
      <c r="I12" s="29">
        <v>3908861</v>
      </c>
      <c r="J12" s="29">
        <v>0</v>
      </c>
      <c r="M12" s="4"/>
      <c r="N12" s="4"/>
      <c r="O12" s="4"/>
    </row>
    <row r="13" spans="1:15" x14ac:dyDescent="0.2">
      <c r="A13" s="30" t="s">
        <v>16</v>
      </c>
      <c r="B13" s="29">
        <f t="shared" si="1"/>
        <v>45473199.340000004</v>
      </c>
      <c r="C13" s="29">
        <v>0</v>
      </c>
      <c r="D13" s="29">
        <v>28275266</v>
      </c>
      <c r="E13" s="29">
        <v>54708.67</v>
      </c>
      <c r="F13" s="29">
        <v>13217235.67</v>
      </c>
      <c r="G13" s="29">
        <f>SUM(H13:J13)</f>
        <v>3925989</v>
      </c>
      <c r="H13" s="29">
        <v>0</v>
      </c>
      <c r="I13" s="29">
        <v>3925989</v>
      </c>
      <c r="J13" s="29">
        <v>0</v>
      </c>
      <c r="M13" s="4"/>
      <c r="N13" s="4"/>
      <c r="O13" s="4"/>
    </row>
    <row r="14" spans="1:15" x14ac:dyDescent="0.2">
      <c r="A14" s="30" t="s">
        <v>17</v>
      </c>
      <c r="B14" s="29">
        <f t="shared" si="1"/>
        <v>122167060</v>
      </c>
      <c r="C14" s="29">
        <v>0</v>
      </c>
      <c r="D14" s="29">
        <v>118321514</v>
      </c>
      <c r="E14" s="29">
        <v>0</v>
      </c>
      <c r="F14" s="29">
        <v>0</v>
      </c>
      <c r="G14" s="29">
        <f>SUM(H14:J14)</f>
        <v>3845546</v>
      </c>
      <c r="H14" s="29">
        <v>0</v>
      </c>
      <c r="I14" s="29">
        <v>981310</v>
      </c>
      <c r="J14" s="29">
        <v>2864236</v>
      </c>
      <c r="M14" s="4"/>
      <c r="N14" s="4"/>
      <c r="O14" s="4"/>
    </row>
    <row r="15" spans="1:15" x14ac:dyDescent="0.2">
      <c r="A15" s="30" t="s">
        <v>18</v>
      </c>
      <c r="B15" s="29">
        <f t="shared" si="1"/>
        <v>1815585.7000000002</v>
      </c>
      <c r="C15" s="29">
        <v>0</v>
      </c>
      <c r="D15" s="29">
        <v>0</v>
      </c>
      <c r="E15" s="29">
        <v>0</v>
      </c>
      <c r="F15" s="29">
        <v>0</v>
      </c>
      <c r="G15" s="29">
        <f>SUM(H15:J15)</f>
        <v>1815585.7000000002</v>
      </c>
      <c r="H15" s="29">
        <v>0</v>
      </c>
      <c r="I15" s="4">
        <v>1815585.7000000002</v>
      </c>
      <c r="J15" s="29">
        <v>0</v>
      </c>
      <c r="M15" s="4"/>
      <c r="N15" s="4"/>
      <c r="O15" s="4"/>
    </row>
    <row r="16" spans="1:15" x14ac:dyDescent="0.2">
      <c r="A16" s="30"/>
      <c r="B16" s="115"/>
      <c r="C16" s="29"/>
      <c r="D16" s="115"/>
      <c r="E16" s="115"/>
      <c r="F16" s="115"/>
      <c r="G16" s="115"/>
      <c r="H16" s="115"/>
      <c r="I16" s="115"/>
      <c r="J16" s="115"/>
      <c r="M16" s="4"/>
      <c r="N16" s="4"/>
      <c r="O16" s="4"/>
    </row>
    <row r="17" spans="1:15" x14ac:dyDescent="0.2">
      <c r="A17" s="30" t="s">
        <v>19</v>
      </c>
      <c r="B17" s="29">
        <f t="shared" si="1"/>
        <v>1461948.79</v>
      </c>
      <c r="C17" s="29">
        <v>0</v>
      </c>
      <c r="D17" s="29">
        <v>203638</v>
      </c>
      <c r="E17" s="29">
        <v>0</v>
      </c>
      <c r="F17" s="29">
        <v>0</v>
      </c>
      <c r="G17" s="29">
        <f>SUM(H17:J17)</f>
        <v>1258310.79</v>
      </c>
      <c r="H17" s="29">
        <v>0</v>
      </c>
      <c r="I17" s="29">
        <v>0</v>
      </c>
      <c r="J17" s="29">
        <v>1258310.79</v>
      </c>
      <c r="M17" s="4"/>
      <c r="N17" s="4"/>
      <c r="O17" s="4"/>
    </row>
    <row r="18" spans="1:15" x14ac:dyDescent="0.2">
      <c r="A18" s="30" t="s">
        <v>20</v>
      </c>
      <c r="B18" s="29">
        <f t="shared" si="1"/>
        <v>4174760.96</v>
      </c>
      <c r="C18" s="29">
        <v>0</v>
      </c>
      <c r="D18" s="29">
        <v>4026832.5</v>
      </c>
      <c r="E18" s="29">
        <v>15260.560000000001</v>
      </c>
      <c r="F18" s="29">
        <v>17150</v>
      </c>
      <c r="G18" s="29">
        <f>SUM(H18:J18)</f>
        <v>115517.9</v>
      </c>
      <c r="H18" s="29">
        <v>0</v>
      </c>
      <c r="I18" s="29">
        <v>0</v>
      </c>
      <c r="J18" s="29">
        <v>115517.9</v>
      </c>
      <c r="M18" s="4"/>
      <c r="N18" s="4"/>
      <c r="O18" s="4"/>
    </row>
    <row r="19" spans="1:15" x14ac:dyDescent="0.2">
      <c r="A19" s="30" t="s">
        <v>21</v>
      </c>
      <c r="B19" s="29">
        <f t="shared" si="1"/>
        <v>25284165.609999999</v>
      </c>
      <c r="C19" s="29">
        <v>0</v>
      </c>
      <c r="D19" s="29">
        <v>14466173.66</v>
      </c>
      <c r="E19" s="29">
        <v>349721.89</v>
      </c>
      <c r="F19" s="29">
        <v>0</v>
      </c>
      <c r="G19" s="29">
        <f>SUM(H19:J19)</f>
        <v>10468270.060000001</v>
      </c>
      <c r="H19" s="29">
        <v>4359300</v>
      </c>
      <c r="I19" s="29">
        <v>6108970.0600000005</v>
      </c>
      <c r="J19" s="29">
        <v>0</v>
      </c>
      <c r="M19" s="4"/>
      <c r="N19" s="4"/>
      <c r="O19" s="4"/>
    </row>
    <row r="20" spans="1:15" x14ac:dyDescent="0.2">
      <c r="A20" s="30" t="s">
        <v>22</v>
      </c>
      <c r="B20" s="29">
        <f t="shared" si="1"/>
        <v>7580996.169999999</v>
      </c>
      <c r="C20" s="29">
        <v>0</v>
      </c>
      <c r="D20" s="29">
        <v>7315363.2399999993</v>
      </c>
      <c r="E20" s="29">
        <v>90427.839999999997</v>
      </c>
      <c r="F20" s="29">
        <v>0</v>
      </c>
      <c r="G20" s="29">
        <f>SUM(H20:J20)</f>
        <v>175205.09</v>
      </c>
      <c r="H20" s="29">
        <v>0</v>
      </c>
      <c r="I20" s="29">
        <v>175205.09</v>
      </c>
      <c r="J20" s="29">
        <v>0</v>
      </c>
      <c r="M20" s="4"/>
      <c r="N20" s="4"/>
      <c r="O20" s="4"/>
    </row>
    <row r="21" spans="1:15" x14ac:dyDescent="0.2">
      <c r="A21" s="30" t="s">
        <v>23</v>
      </c>
      <c r="B21" s="29">
        <f t="shared" si="1"/>
        <v>1569602</v>
      </c>
      <c r="C21" s="29">
        <v>0</v>
      </c>
      <c r="D21" s="29">
        <v>1569602</v>
      </c>
      <c r="E21" s="29">
        <v>0</v>
      </c>
      <c r="F21" s="29">
        <v>0</v>
      </c>
      <c r="G21" s="29">
        <f>SUM(H21:J21)</f>
        <v>0</v>
      </c>
      <c r="H21" s="29">
        <v>0</v>
      </c>
      <c r="I21" s="29">
        <v>0</v>
      </c>
      <c r="J21" s="29">
        <v>0</v>
      </c>
      <c r="M21" s="4"/>
      <c r="N21" s="4"/>
      <c r="O21" s="4"/>
    </row>
    <row r="22" spans="1:15" x14ac:dyDescent="0.2">
      <c r="A22" s="30"/>
      <c r="B22" s="115"/>
      <c r="C22" s="29"/>
      <c r="D22" s="115"/>
      <c r="E22" s="115"/>
      <c r="F22" s="115"/>
      <c r="G22" s="115"/>
      <c r="H22" s="115"/>
      <c r="I22" s="115"/>
      <c r="J22" s="115"/>
      <c r="M22" s="4"/>
      <c r="N22" s="4"/>
      <c r="O22" s="4"/>
    </row>
    <row r="23" spans="1:15" x14ac:dyDescent="0.2">
      <c r="A23" s="30" t="s">
        <v>24</v>
      </c>
      <c r="B23" s="29">
        <f t="shared" si="1"/>
        <v>31766292</v>
      </c>
      <c r="C23" s="29">
        <v>241345</v>
      </c>
      <c r="D23" s="29">
        <v>29315447</v>
      </c>
      <c r="E23" s="29">
        <v>0</v>
      </c>
      <c r="F23" s="29">
        <v>0</v>
      </c>
      <c r="G23" s="29">
        <f>SUM(H23:J23)</f>
        <v>2209500</v>
      </c>
      <c r="H23" s="29">
        <v>0</v>
      </c>
      <c r="I23" s="29">
        <v>1063121</v>
      </c>
      <c r="J23" s="29">
        <v>1146379</v>
      </c>
      <c r="M23" s="4"/>
      <c r="N23" s="4"/>
      <c r="O23" s="4"/>
    </row>
    <row r="24" spans="1:15" x14ac:dyDescent="0.2">
      <c r="A24" s="30" t="s">
        <v>25</v>
      </c>
      <c r="B24" s="29">
        <f t="shared" si="1"/>
        <v>783805.53</v>
      </c>
      <c r="C24" s="29">
        <v>0</v>
      </c>
      <c r="D24" s="29">
        <v>783805.53</v>
      </c>
      <c r="E24" s="29">
        <v>0</v>
      </c>
      <c r="F24" s="29">
        <v>0</v>
      </c>
      <c r="G24" s="29">
        <f>SUM(H24:J24)</f>
        <v>0</v>
      </c>
      <c r="H24" s="29">
        <v>0</v>
      </c>
      <c r="I24" s="29">
        <v>0</v>
      </c>
      <c r="J24" s="29">
        <v>0</v>
      </c>
      <c r="M24" s="4"/>
      <c r="N24" s="4"/>
      <c r="O24" s="4"/>
    </row>
    <row r="25" spans="1:15" x14ac:dyDescent="0.2">
      <c r="A25" s="30" t="s">
        <v>26</v>
      </c>
      <c r="B25" s="29">
        <f t="shared" si="1"/>
        <v>33669871.079999998</v>
      </c>
      <c r="C25" s="29">
        <v>1409401.08</v>
      </c>
      <c r="D25" s="29">
        <v>28205207.350000001</v>
      </c>
      <c r="E25" s="29">
        <v>0</v>
      </c>
      <c r="F25" s="29">
        <v>2452.38</v>
      </c>
      <c r="G25" s="29">
        <f>SUM(H25:J25)</f>
        <v>4052810.2700000005</v>
      </c>
      <c r="H25" s="29">
        <v>0</v>
      </c>
      <c r="I25" s="59">
        <v>582306.30000000005</v>
      </c>
      <c r="J25" s="29">
        <v>3470503.97</v>
      </c>
      <c r="M25" s="4"/>
      <c r="N25" s="4"/>
      <c r="O25" s="4"/>
    </row>
    <row r="26" spans="1:15" x14ac:dyDescent="0.2">
      <c r="A26" s="30" t="s">
        <v>27</v>
      </c>
      <c r="B26" s="29">
        <f t="shared" si="1"/>
        <v>80461598</v>
      </c>
      <c r="C26" s="29">
        <v>0</v>
      </c>
      <c r="D26" s="29">
        <v>72862059</v>
      </c>
      <c r="E26" s="29">
        <v>0</v>
      </c>
      <c r="F26" s="29">
        <v>0</v>
      </c>
      <c r="G26" s="29">
        <f>SUM(H26:J26)</f>
        <v>7599539</v>
      </c>
      <c r="H26" s="29">
        <v>0</v>
      </c>
      <c r="I26" s="29">
        <v>7599539</v>
      </c>
      <c r="J26" s="29">
        <v>0</v>
      </c>
      <c r="M26" s="4"/>
      <c r="N26" s="4"/>
      <c r="O26" s="4"/>
    </row>
    <row r="27" spans="1:15" x14ac:dyDescent="0.2">
      <c r="A27" s="30" t="s">
        <v>28</v>
      </c>
      <c r="B27" s="29">
        <f t="shared" si="1"/>
        <v>577621.94999999995</v>
      </c>
      <c r="C27" s="29">
        <v>0</v>
      </c>
      <c r="D27" s="29">
        <v>90624</v>
      </c>
      <c r="E27" s="29">
        <v>486997.95</v>
      </c>
      <c r="F27" s="29">
        <v>0</v>
      </c>
      <c r="G27" s="29">
        <f>SUM(H27:J27)</f>
        <v>0</v>
      </c>
      <c r="H27" s="29">
        <v>0</v>
      </c>
      <c r="I27" s="29">
        <v>0</v>
      </c>
      <c r="J27" s="29">
        <v>0</v>
      </c>
      <c r="M27" s="4"/>
      <c r="N27" s="4"/>
      <c r="O27" s="4"/>
    </row>
    <row r="28" spans="1:15" x14ac:dyDescent="0.2">
      <c r="A28" s="30"/>
      <c r="B28" s="115"/>
      <c r="C28" s="29"/>
      <c r="D28" s="115"/>
      <c r="E28" s="115"/>
      <c r="F28" s="115"/>
      <c r="G28" s="115"/>
      <c r="H28" s="115"/>
      <c r="I28" s="115"/>
      <c r="J28" s="115"/>
      <c r="M28" s="4"/>
      <c r="N28" s="4"/>
      <c r="O28" s="4"/>
    </row>
    <row r="29" spans="1:15" x14ac:dyDescent="0.2">
      <c r="A29" s="30" t="s">
        <v>148</v>
      </c>
      <c r="B29" s="29">
        <f t="shared" si="1"/>
        <v>209371418</v>
      </c>
      <c r="C29" s="29">
        <v>9572927</v>
      </c>
      <c r="D29" s="29">
        <v>112685627</v>
      </c>
      <c r="E29" s="29">
        <v>0</v>
      </c>
      <c r="F29" s="29">
        <v>66162857</v>
      </c>
      <c r="G29" s="29">
        <f>SUM(H29:J29)</f>
        <v>20950007</v>
      </c>
      <c r="H29" s="29">
        <v>0</v>
      </c>
      <c r="I29" s="29">
        <v>20950007</v>
      </c>
      <c r="J29" s="29">
        <v>0</v>
      </c>
      <c r="M29" s="4"/>
      <c r="N29" s="4"/>
      <c r="O29" s="4"/>
    </row>
    <row r="30" spans="1:15" x14ac:dyDescent="0.2">
      <c r="A30" s="30" t="s">
        <v>29</v>
      </c>
      <c r="B30" s="29">
        <f t="shared" si="1"/>
        <v>140051314</v>
      </c>
      <c r="C30" s="29">
        <v>0</v>
      </c>
      <c r="D30" s="29">
        <v>95025507.870000005</v>
      </c>
      <c r="E30" s="29">
        <v>0</v>
      </c>
      <c r="F30" s="29">
        <v>17449304.989999998</v>
      </c>
      <c r="G30" s="29">
        <f>SUM(H30:J30)</f>
        <v>27576501.139999997</v>
      </c>
      <c r="H30" s="29">
        <v>0</v>
      </c>
      <c r="I30" s="29">
        <v>25746887.399999999</v>
      </c>
      <c r="J30" s="29">
        <v>1829613.74</v>
      </c>
      <c r="M30" s="4"/>
      <c r="N30" s="4"/>
      <c r="O30" s="4"/>
    </row>
    <row r="31" spans="1:15" x14ac:dyDescent="0.2">
      <c r="A31" s="30" t="s">
        <v>30</v>
      </c>
      <c r="B31" s="29">
        <f t="shared" si="1"/>
        <v>19510945.469999999</v>
      </c>
      <c r="C31" s="29">
        <v>0</v>
      </c>
      <c r="D31" s="29">
        <v>17379736.169999998</v>
      </c>
      <c r="E31" s="29">
        <v>164767.18</v>
      </c>
      <c r="F31" s="29">
        <v>24360</v>
      </c>
      <c r="G31" s="29">
        <f>SUM(H31:J31)</f>
        <v>1942082.12</v>
      </c>
      <c r="H31" s="29">
        <v>0</v>
      </c>
      <c r="I31" s="29">
        <v>567698.37</v>
      </c>
      <c r="J31" s="29">
        <v>1374383.75</v>
      </c>
      <c r="M31" s="4"/>
      <c r="N31" s="4"/>
      <c r="O31" s="4"/>
    </row>
    <row r="32" spans="1:15" x14ac:dyDescent="0.2">
      <c r="A32" s="31" t="s">
        <v>31</v>
      </c>
      <c r="B32" s="29">
        <f t="shared" si="1"/>
        <v>31211861.020000003</v>
      </c>
      <c r="C32" s="29">
        <v>0</v>
      </c>
      <c r="D32" s="29">
        <v>285.93</v>
      </c>
      <c r="E32" s="29">
        <v>343176.85</v>
      </c>
      <c r="F32" s="29">
        <v>0</v>
      </c>
      <c r="G32" s="29">
        <f>SUM(H32:J32)</f>
        <v>30868398.240000002</v>
      </c>
      <c r="H32" s="29">
        <v>662065.52</v>
      </c>
      <c r="I32" s="29">
        <v>17275895.09</v>
      </c>
      <c r="J32" s="29">
        <v>12930437.630000001</v>
      </c>
      <c r="M32" s="4"/>
      <c r="N32" s="4"/>
      <c r="O32" s="4"/>
    </row>
    <row r="33" spans="1:15" x14ac:dyDescent="0.2">
      <c r="A33" s="30" t="s">
        <v>32</v>
      </c>
      <c r="B33" s="29">
        <f t="shared" si="1"/>
        <v>543987.36</v>
      </c>
      <c r="C33" s="29">
        <v>0</v>
      </c>
      <c r="D33" s="29">
        <v>0</v>
      </c>
      <c r="E33" s="29">
        <v>0</v>
      </c>
      <c r="F33" s="29">
        <v>0</v>
      </c>
      <c r="G33" s="29">
        <f>SUM(H33:J33)</f>
        <v>543987.36</v>
      </c>
      <c r="H33" s="29">
        <v>14868.7</v>
      </c>
      <c r="I33" s="29">
        <v>529118.66</v>
      </c>
      <c r="J33" s="29">
        <v>0</v>
      </c>
      <c r="M33" s="4"/>
      <c r="N33" s="4"/>
      <c r="O33" s="4"/>
    </row>
    <row r="34" spans="1:15" x14ac:dyDescent="0.2">
      <c r="A34" s="30"/>
      <c r="B34" s="115"/>
      <c r="C34" s="29"/>
      <c r="D34" s="115"/>
      <c r="E34" s="115"/>
      <c r="F34" s="115"/>
      <c r="G34" s="115"/>
      <c r="H34" s="115"/>
      <c r="I34" s="115"/>
      <c r="J34" s="115"/>
      <c r="M34" s="4"/>
      <c r="N34" s="4"/>
      <c r="O34" s="4"/>
    </row>
    <row r="35" spans="1:15" x14ac:dyDescent="0.2">
      <c r="A35" s="30" t="s">
        <v>33</v>
      </c>
      <c r="B35" s="29">
        <f t="shared" si="1"/>
        <v>316200.84999999998</v>
      </c>
      <c r="C35" s="29">
        <v>0</v>
      </c>
      <c r="D35" s="29">
        <v>249257.25</v>
      </c>
      <c r="E35" s="29">
        <v>0</v>
      </c>
      <c r="F35" s="29">
        <v>0</v>
      </c>
      <c r="G35" s="29">
        <f>SUM(H35:J35)</f>
        <v>66943.600000000006</v>
      </c>
      <c r="H35" s="29">
        <v>0</v>
      </c>
      <c r="I35" s="29">
        <v>0</v>
      </c>
      <c r="J35" s="29">
        <v>66943.600000000006</v>
      </c>
      <c r="M35" s="4"/>
      <c r="N35" s="4"/>
      <c r="O35" s="4"/>
    </row>
    <row r="36" spans="1:15" x14ac:dyDescent="0.2">
      <c r="A36" s="30" t="s">
        <v>34</v>
      </c>
      <c r="B36" s="29">
        <f t="shared" si="1"/>
        <v>12719556.73</v>
      </c>
      <c r="C36" s="29">
        <v>0</v>
      </c>
      <c r="D36" s="29">
        <v>11869000</v>
      </c>
      <c r="E36" s="29">
        <v>548009.18000000005</v>
      </c>
      <c r="F36" s="29">
        <v>188966.89</v>
      </c>
      <c r="G36" s="29">
        <f>SUM(H36:J36)</f>
        <v>113580.66</v>
      </c>
      <c r="H36" s="29">
        <v>0</v>
      </c>
      <c r="I36" s="29">
        <v>113580.66</v>
      </c>
      <c r="J36" s="29">
        <v>0</v>
      </c>
      <c r="M36" s="4"/>
      <c r="N36" s="4"/>
      <c r="O36" s="4"/>
    </row>
    <row r="37" spans="1:15" x14ac:dyDescent="0.2">
      <c r="A37" s="30" t="s">
        <v>35</v>
      </c>
      <c r="B37" s="29">
        <f t="shared" si="1"/>
        <v>22235071.039999999</v>
      </c>
      <c r="C37" s="29">
        <v>0</v>
      </c>
      <c r="D37" s="29">
        <v>763876.36</v>
      </c>
      <c r="E37" s="29">
        <v>20417.009999999998</v>
      </c>
      <c r="F37" s="29">
        <v>0</v>
      </c>
      <c r="G37" s="29">
        <f>SUM(H37:J37)</f>
        <v>21450777.669999998</v>
      </c>
      <c r="H37" s="29">
        <v>0</v>
      </c>
      <c r="I37" s="29">
        <v>21450777.669999998</v>
      </c>
      <c r="J37" s="29">
        <v>0</v>
      </c>
      <c r="M37" s="4"/>
      <c r="N37" s="4"/>
      <c r="O37" s="4"/>
    </row>
    <row r="38" spans="1:15" x14ac:dyDescent="0.2">
      <c r="A38" s="32" t="s">
        <v>36</v>
      </c>
      <c r="B38" s="33">
        <f t="shared" si="1"/>
        <v>20238855.499999996</v>
      </c>
      <c r="C38" s="33">
        <v>59634.96</v>
      </c>
      <c r="D38" s="33">
        <v>1170723.24</v>
      </c>
      <c r="E38" s="33">
        <v>53133.82</v>
      </c>
      <c r="F38" s="33">
        <v>5445.77</v>
      </c>
      <c r="G38" s="33">
        <f>SUM(H38:J38)</f>
        <v>18949917.709999997</v>
      </c>
      <c r="H38" s="33">
        <v>0</v>
      </c>
      <c r="I38" s="33">
        <v>18949917.709999997</v>
      </c>
      <c r="J38" s="33">
        <v>0</v>
      </c>
      <c r="M38" s="4"/>
      <c r="N38" s="4"/>
      <c r="O38" s="4"/>
    </row>
    <row r="40" spans="1:15" s="176" customFormat="1" x14ac:dyDescent="0.2"/>
    <row r="41" spans="1:15" s="176" customFormat="1" x14ac:dyDescent="0.2"/>
    <row r="42" spans="1:15" s="176" customFormat="1" x14ac:dyDescent="0.2"/>
    <row r="43" spans="1:15" s="176" customFormat="1" x14ac:dyDescent="0.2"/>
    <row r="44" spans="1:15" s="176" customFormat="1" x14ac:dyDescent="0.2"/>
    <row r="45" spans="1:15" s="176" customFormat="1" x14ac:dyDescent="0.2"/>
    <row r="46" spans="1:15" s="176" customFormat="1" x14ac:dyDescent="0.2"/>
    <row r="47" spans="1:15" s="176" customFormat="1" x14ac:dyDescent="0.2"/>
    <row r="48" spans="1:15" s="176" customFormat="1" x14ac:dyDescent="0.2"/>
    <row r="49" s="176" customFormat="1" x14ac:dyDescent="0.2"/>
    <row r="50" s="176" customFormat="1" x14ac:dyDescent="0.2"/>
    <row r="51" s="176" customFormat="1" x14ac:dyDescent="0.2"/>
    <row r="52" s="176" customFormat="1" x14ac:dyDescent="0.2"/>
    <row r="53" s="176" customFormat="1" x14ac:dyDescent="0.2"/>
    <row r="54" s="176" customFormat="1" x14ac:dyDescent="0.2"/>
    <row r="55" s="176" customFormat="1" x14ac:dyDescent="0.2"/>
    <row r="56" s="176" customFormat="1" x14ac:dyDescent="0.2"/>
    <row r="57" s="176" customFormat="1" x14ac:dyDescent="0.2"/>
    <row r="58" s="176" customFormat="1" x14ac:dyDescent="0.2"/>
    <row r="59" s="176" customFormat="1" x14ac:dyDescent="0.2"/>
    <row r="60" s="176" customFormat="1" x14ac:dyDescent="0.2"/>
    <row r="61" s="176" customFormat="1" x14ac:dyDescent="0.2"/>
    <row r="62" s="176" customFormat="1" x14ac:dyDescent="0.2"/>
    <row r="63" s="176" customFormat="1" x14ac:dyDescent="0.2"/>
    <row r="64" s="176" customFormat="1" x14ac:dyDescent="0.2"/>
    <row r="65" spans="7:10" s="176" customFormat="1" x14ac:dyDescent="0.2"/>
    <row r="66" spans="7:10" s="176" customFormat="1" x14ac:dyDescent="0.2"/>
    <row r="67" spans="7:10" s="176" customFormat="1" x14ac:dyDescent="0.2"/>
    <row r="68" spans="7:10" s="176" customFormat="1" x14ac:dyDescent="0.2"/>
    <row r="70" spans="7:10" s="176" customFormat="1" x14ac:dyDescent="0.2"/>
    <row r="71" spans="7:10" s="176" customFormat="1" x14ac:dyDescent="0.2"/>
    <row r="72" spans="7:10" s="176" customFormat="1" x14ac:dyDescent="0.2"/>
    <row r="73" spans="7:10" s="176" customFormat="1" x14ac:dyDescent="0.2"/>
    <row r="74" spans="7:10" x14ac:dyDescent="0.2">
      <c r="G74" s="176"/>
      <c r="H74" s="176"/>
      <c r="I74" s="176"/>
      <c r="J74" s="176"/>
    </row>
    <row r="75" spans="7:10" s="176" customFormat="1" x14ac:dyDescent="0.2"/>
    <row r="76" spans="7:10" s="176" customFormat="1" x14ac:dyDescent="0.2"/>
    <row r="77" spans="7:10" s="176" customFormat="1" x14ac:dyDescent="0.2">
      <c r="G77" s="18"/>
      <c r="H77" s="18"/>
      <c r="I77" s="18"/>
      <c r="J77" s="18"/>
    </row>
    <row r="78" spans="7:10" s="176" customFormat="1" x14ac:dyDescent="0.2"/>
    <row r="79" spans="7:10" s="176" customFormat="1" x14ac:dyDescent="0.2"/>
    <row r="80" spans="7:10" s="176" customFormat="1" x14ac:dyDescent="0.2"/>
    <row r="81" spans="7:10" s="176" customFormat="1" x14ac:dyDescent="0.2"/>
    <row r="82" spans="7:10" s="176" customFormat="1" x14ac:dyDescent="0.2"/>
    <row r="83" spans="7:10" s="176" customFormat="1" x14ac:dyDescent="0.2"/>
    <row r="84" spans="7:10" s="176" customFormat="1" x14ac:dyDescent="0.2"/>
    <row r="85" spans="7:10" s="176" customFormat="1" x14ac:dyDescent="0.2"/>
    <row r="86" spans="7:10" s="176" customFormat="1" x14ac:dyDescent="0.2"/>
    <row r="87" spans="7:10" x14ac:dyDescent="0.2">
      <c r="G87" s="176"/>
      <c r="H87" s="176"/>
      <c r="I87" s="176"/>
      <c r="J87" s="176"/>
    </row>
    <row r="88" spans="7:10" x14ac:dyDescent="0.2">
      <c r="G88" s="176"/>
      <c r="H88" s="176"/>
      <c r="I88" s="176"/>
      <c r="J88" s="176"/>
    </row>
    <row r="89" spans="7:10" x14ac:dyDescent="0.2">
      <c r="G89" s="176"/>
      <c r="H89" s="176"/>
      <c r="I89" s="176"/>
      <c r="J89" s="176"/>
    </row>
    <row r="90" spans="7:10" x14ac:dyDescent="0.2">
      <c r="G90" s="176"/>
      <c r="H90" s="176"/>
      <c r="I90" s="176"/>
      <c r="J90" s="176"/>
    </row>
    <row r="91" spans="7:10" x14ac:dyDescent="0.2">
      <c r="G91" s="176"/>
      <c r="H91" s="176"/>
      <c r="I91" s="176"/>
      <c r="J91" s="176"/>
    </row>
    <row r="92" spans="7:10" x14ac:dyDescent="0.2">
      <c r="G92" s="176"/>
      <c r="H92" s="176"/>
      <c r="I92" s="176"/>
      <c r="J92" s="176"/>
    </row>
  </sheetData>
  <mergeCells count="6">
    <mergeCell ref="G5:J5"/>
    <mergeCell ref="A3:J3"/>
    <mergeCell ref="A1:J1"/>
    <mergeCell ref="I6:I8"/>
    <mergeCell ref="H6:H8"/>
    <mergeCell ref="J6:J8"/>
  </mergeCells>
  <phoneticPr fontId="0" type="noConversion"/>
  <printOptions horizontalCentered="1"/>
  <pageMargins left="0.25" right="0.23" top="0.87" bottom="0.82" header="0.67" footer="0.5"/>
  <pageSetup scale="98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110"/>
  <sheetViews>
    <sheetView zoomScaleNormal="100" workbookViewId="0">
      <selection activeCell="A2" sqref="A2"/>
    </sheetView>
  </sheetViews>
  <sheetFormatPr defaultRowHeight="12.75" x14ac:dyDescent="0.2"/>
  <cols>
    <col min="1" max="1" width="14.42578125" style="4" customWidth="1"/>
    <col min="2" max="2" width="13.7109375" style="4" customWidth="1"/>
    <col min="3" max="3" width="13.42578125" style="4" bestFit="1" customWidth="1"/>
    <col min="4" max="4" width="13.28515625" style="4" customWidth="1"/>
    <col min="5" max="5" width="13.5703125" style="4" customWidth="1"/>
    <col min="6" max="6" width="11.5703125" style="4" customWidth="1"/>
    <col min="7" max="7" width="10.7109375" style="4" customWidth="1"/>
    <col min="8" max="8" width="13.140625" style="4" customWidth="1"/>
    <col min="9" max="9" width="13.5703125" style="4" customWidth="1"/>
    <col min="10" max="10" width="10.28515625" style="4" customWidth="1"/>
    <col min="11" max="11" width="11.85546875" style="4" customWidth="1"/>
    <col min="12" max="12" width="9.140625" style="4"/>
    <col min="13" max="13" width="13.5703125" style="4" customWidth="1"/>
    <col min="14" max="14" width="11" style="4" bestFit="1" customWidth="1"/>
    <col min="15" max="16384" width="9.140625" style="4"/>
  </cols>
  <sheetData>
    <row r="1" spans="1:13" x14ac:dyDescent="0.2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3" spans="1:13" s="5" customFormat="1" x14ac:dyDescent="0.2">
      <c r="A3" s="279" t="s">
        <v>283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3" ht="13.5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ht="13.5" thickTop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3" x14ac:dyDescent="0.2">
      <c r="A6" s="8" t="s">
        <v>37</v>
      </c>
      <c r="B6" s="181" t="s">
        <v>11</v>
      </c>
      <c r="C6" s="181"/>
      <c r="D6" s="268" t="s">
        <v>99</v>
      </c>
      <c r="E6" s="268"/>
      <c r="F6" s="268"/>
      <c r="G6" s="268"/>
      <c r="H6" s="268" t="s">
        <v>104</v>
      </c>
      <c r="I6" s="268"/>
      <c r="J6" s="268"/>
      <c r="K6" s="268"/>
    </row>
    <row r="7" spans="1:13" x14ac:dyDescent="0.2">
      <c r="A7" s="8" t="s">
        <v>38</v>
      </c>
      <c r="B7" s="181" t="s">
        <v>97</v>
      </c>
      <c r="C7" s="55" t="s">
        <v>54</v>
      </c>
      <c r="D7" s="181" t="s">
        <v>11</v>
      </c>
      <c r="E7" s="181" t="s">
        <v>100</v>
      </c>
      <c r="F7" s="181" t="s">
        <v>204</v>
      </c>
      <c r="G7" s="181" t="s">
        <v>103</v>
      </c>
      <c r="H7" s="181" t="s">
        <v>11</v>
      </c>
      <c r="I7" s="181" t="s">
        <v>100</v>
      </c>
      <c r="J7" s="181" t="s">
        <v>204</v>
      </c>
      <c r="K7" s="256" t="s">
        <v>103</v>
      </c>
    </row>
    <row r="8" spans="1:13" ht="13.5" thickBot="1" x14ac:dyDescent="0.25">
      <c r="A8" s="12" t="s">
        <v>39</v>
      </c>
      <c r="B8" s="180" t="s">
        <v>98</v>
      </c>
      <c r="C8" s="56" t="s">
        <v>8</v>
      </c>
      <c r="D8" s="180" t="s">
        <v>99</v>
      </c>
      <c r="E8" s="180" t="s">
        <v>101</v>
      </c>
      <c r="F8" s="180" t="s">
        <v>205</v>
      </c>
      <c r="G8" s="180" t="s">
        <v>102</v>
      </c>
      <c r="H8" s="180" t="s">
        <v>104</v>
      </c>
      <c r="I8" s="180" t="s">
        <v>101</v>
      </c>
      <c r="J8" s="180" t="s">
        <v>205</v>
      </c>
      <c r="K8" s="253" t="s">
        <v>102</v>
      </c>
    </row>
    <row r="9" spans="1:13" s="17" customFormat="1" x14ac:dyDescent="0.2">
      <c r="A9" s="16" t="s">
        <v>13</v>
      </c>
      <c r="B9" s="17">
        <f t="shared" ref="B9:K9" si="0">SUM(B11:B38)</f>
        <v>936218200.52999997</v>
      </c>
      <c r="C9" s="17">
        <f t="shared" si="0"/>
        <v>413911569</v>
      </c>
      <c r="D9" s="17">
        <f t="shared" si="0"/>
        <v>347011610.22000003</v>
      </c>
      <c r="E9" s="17">
        <f t="shared" si="0"/>
        <v>347010294.22000003</v>
      </c>
      <c r="F9" s="17">
        <f t="shared" si="0"/>
        <v>0</v>
      </c>
      <c r="G9" s="17">
        <f t="shared" si="0"/>
        <v>1316</v>
      </c>
      <c r="H9" s="17">
        <f t="shared" si="0"/>
        <v>175295021.31</v>
      </c>
      <c r="I9" s="17">
        <f t="shared" si="0"/>
        <v>175295021.31</v>
      </c>
      <c r="J9" s="17">
        <f t="shared" si="0"/>
        <v>0</v>
      </c>
      <c r="K9" s="154">
        <f t="shared" si="0"/>
        <v>0</v>
      </c>
      <c r="M9" s="4"/>
    </row>
    <row r="10" spans="1:13" x14ac:dyDescent="0.2">
      <c r="A10" s="8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3" x14ac:dyDescent="0.2">
      <c r="A11" s="37" t="s">
        <v>14</v>
      </c>
      <c r="B11" s="29">
        <f>+C11+E11+H11</f>
        <v>1155291.33</v>
      </c>
      <c r="C11" s="29">
        <v>0</v>
      </c>
      <c r="D11" s="29">
        <f>E11+G11</f>
        <v>884790.74</v>
      </c>
      <c r="E11" s="29">
        <v>884790.74</v>
      </c>
      <c r="F11" s="29">
        <v>0</v>
      </c>
      <c r="G11" s="29">
        <v>0</v>
      </c>
      <c r="H11" s="29">
        <f>+I11+K11+O11</f>
        <v>270500.59000000003</v>
      </c>
      <c r="I11" s="29">
        <v>270500.59000000003</v>
      </c>
      <c r="J11" s="29">
        <v>0</v>
      </c>
      <c r="K11" s="29">
        <v>0</v>
      </c>
      <c r="L11" s="29"/>
    </row>
    <row r="12" spans="1:13" x14ac:dyDescent="0.2">
      <c r="A12" s="8" t="s">
        <v>15</v>
      </c>
      <c r="B12" s="29">
        <f>+C12+E12+H12</f>
        <v>67630863</v>
      </c>
      <c r="C12" s="29">
        <v>0</v>
      </c>
      <c r="D12" s="29">
        <f>E12+G12</f>
        <v>42755737</v>
      </c>
      <c r="E12" s="59">
        <v>42755737</v>
      </c>
      <c r="F12" s="123">
        <v>0</v>
      </c>
      <c r="G12" s="123">
        <v>0</v>
      </c>
      <c r="H12" s="29">
        <f>SUM(I12:K12)</f>
        <v>24875126</v>
      </c>
      <c r="I12" s="29">
        <v>24875126</v>
      </c>
      <c r="J12" s="29">
        <v>0</v>
      </c>
      <c r="K12" s="29">
        <v>0</v>
      </c>
    </row>
    <row r="13" spans="1:13" x14ac:dyDescent="0.2">
      <c r="A13" s="5" t="s">
        <v>16</v>
      </c>
      <c r="B13" s="29">
        <f>+C13+D13+H13</f>
        <v>12632909</v>
      </c>
      <c r="C13" s="20">
        <v>0</v>
      </c>
      <c r="D13" s="29">
        <f>E13+G13</f>
        <v>7409000</v>
      </c>
      <c r="E13" s="38">
        <v>7409000</v>
      </c>
      <c r="F13" s="38">
        <v>0</v>
      </c>
      <c r="G13" s="38">
        <v>0</v>
      </c>
      <c r="H13" s="29">
        <f>SUM(I13:K13)</f>
        <v>5223909</v>
      </c>
      <c r="I13" s="38">
        <v>5223909</v>
      </c>
      <c r="J13" s="38">
        <v>0</v>
      </c>
      <c r="K13" s="38">
        <v>0</v>
      </c>
    </row>
    <row r="14" spans="1:13" x14ac:dyDescent="0.2">
      <c r="A14" s="5" t="s">
        <v>17</v>
      </c>
      <c r="B14" s="29">
        <f>+C14+D14+H14</f>
        <v>38914326</v>
      </c>
      <c r="C14" s="59">
        <v>0</v>
      </c>
      <c r="D14" s="29">
        <f>E14+G14</f>
        <v>24770000</v>
      </c>
      <c r="E14" s="59">
        <v>24770000</v>
      </c>
      <c r="F14" s="29">
        <v>0</v>
      </c>
      <c r="G14" s="29">
        <v>0</v>
      </c>
      <c r="H14" s="29">
        <f>SUM(I14:K14)</f>
        <v>14144326</v>
      </c>
      <c r="I14" s="59">
        <v>14144326</v>
      </c>
      <c r="J14" s="29">
        <v>0</v>
      </c>
      <c r="K14" s="29">
        <v>0</v>
      </c>
    </row>
    <row r="15" spans="1:13" x14ac:dyDescent="0.2">
      <c r="A15" s="5" t="s">
        <v>18</v>
      </c>
      <c r="B15" s="29">
        <f>+C15+D15+H15</f>
        <v>6827982</v>
      </c>
      <c r="C15" s="29">
        <v>0</v>
      </c>
      <c r="D15" s="29">
        <f>E15+G15</f>
        <v>5096351</v>
      </c>
      <c r="E15" s="29">
        <v>5096351</v>
      </c>
      <c r="F15" s="29">
        <v>0</v>
      </c>
      <c r="G15" s="29">
        <v>0</v>
      </c>
      <c r="H15" s="29">
        <f>SUM(I15:K15)</f>
        <v>1731631</v>
      </c>
      <c r="I15" s="29">
        <v>1731631</v>
      </c>
      <c r="J15" s="29">
        <v>0</v>
      </c>
      <c r="K15" s="29">
        <v>0</v>
      </c>
    </row>
    <row r="16" spans="1:13" x14ac:dyDescent="0.2">
      <c r="A16" s="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3" x14ac:dyDescent="0.2">
      <c r="A17" s="5" t="s">
        <v>19</v>
      </c>
      <c r="B17" s="29">
        <f>+C17+D17+I17</f>
        <v>2057013.42</v>
      </c>
      <c r="C17" s="29">
        <v>0</v>
      </c>
      <c r="D17" s="29">
        <f t="shared" ref="D17:D38" si="1">E17+G17</f>
        <v>1502019.1</v>
      </c>
      <c r="E17" s="29">
        <v>1502019.1</v>
      </c>
      <c r="F17" s="29">
        <v>0</v>
      </c>
      <c r="G17" s="29">
        <v>0</v>
      </c>
      <c r="H17" s="29">
        <f>SUM(I17:K17)</f>
        <v>554994.31999999995</v>
      </c>
      <c r="I17" s="29">
        <v>554994.31999999995</v>
      </c>
      <c r="J17" s="29">
        <v>0</v>
      </c>
      <c r="K17" s="29">
        <v>0</v>
      </c>
    </row>
    <row r="18" spans="1:13" x14ac:dyDescent="0.2">
      <c r="A18" s="5" t="s">
        <v>20</v>
      </c>
      <c r="B18" s="29">
        <f>+C18+D18+H18</f>
        <v>13280632.379999999</v>
      </c>
      <c r="C18" s="29">
        <v>0</v>
      </c>
      <c r="D18" s="29">
        <f t="shared" si="1"/>
        <v>9071187.7699999996</v>
      </c>
      <c r="E18" s="59">
        <v>9071187.7699999996</v>
      </c>
      <c r="F18" s="29">
        <v>0</v>
      </c>
      <c r="G18" s="29">
        <v>0</v>
      </c>
      <c r="H18" s="29">
        <f>SUM(I18:K18)</f>
        <v>4209444.6100000003</v>
      </c>
      <c r="I18" s="59">
        <v>4209444.6100000003</v>
      </c>
      <c r="J18" s="29">
        <v>0</v>
      </c>
      <c r="K18" s="29">
        <v>0</v>
      </c>
    </row>
    <row r="19" spans="1:13" x14ac:dyDescent="0.2">
      <c r="A19" s="5" t="s">
        <v>21</v>
      </c>
      <c r="B19" s="29">
        <f>+C19+D19+H19</f>
        <v>7759623</v>
      </c>
      <c r="C19" s="29">
        <v>0</v>
      </c>
      <c r="D19" s="29">
        <f t="shared" si="1"/>
        <v>5113175</v>
      </c>
      <c r="E19" s="29">
        <v>5113175</v>
      </c>
      <c r="F19" s="29">
        <v>0</v>
      </c>
      <c r="G19" s="29">
        <v>0</v>
      </c>
      <c r="H19" s="29">
        <f>SUM(I19:K19)</f>
        <v>2646448</v>
      </c>
      <c r="I19" s="59">
        <v>2646448</v>
      </c>
      <c r="J19" s="38">
        <v>0</v>
      </c>
      <c r="K19" s="29">
        <v>0</v>
      </c>
    </row>
    <row r="20" spans="1:13" x14ac:dyDescent="0.2">
      <c r="A20" s="5" t="s">
        <v>22</v>
      </c>
      <c r="B20" s="29">
        <f>+C20+D20+H20</f>
        <v>12128667</v>
      </c>
      <c r="C20" s="29">
        <v>0</v>
      </c>
      <c r="D20" s="29">
        <f t="shared" si="1"/>
        <v>9410568</v>
      </c>
      <c r="E20" s="29">
        <v>9410568</v>
      </c>
      <c r="F20" s="29">
        <v>0</v>
      </c>
      <c r="G20" s="29">
        <v>0</v>
      </c>
      <c r="H20" s="29">
        <f>SUM(I20:K20)</f>
        <v>2718099</v>
      </c>
      <c r="I20" s="29">
        <v>2718099</v>
      </c>
      <c r="J20" s="29">
        <v>0</v>
      </c>
      <c r="K20" s="29">
        <v>0</v>
      </c>
    </row>
    <row r="21" spans="1:13" x14ac:dyDescent="0.2">
      <c r="A21" s="5" t="s">
        <v>23</v>
      </c>
      <c r="B21" s="29">
        <f>+C21+D21+H21</f>
        <v>2477058</v>
      </c>
      <c r="C21" s="29">
        <v>0</v>
      </c>
      <c r="D21" s="29">
        <f t="shared" si="1"/>
        <v>1772300</v>
      </c>
      <c r="E21" s="29">
        <v>1772300</v>
      </c>
      <c r="F21" s="29">
        <v>0</v>
      </c>
      <c r="G21" s="29">
        <v>0</v>
      </c>
      <c r="H21" s="29">
        <f>SUM(I21:K21)</f>
        <v>704758</v>
      </c>
      <c r="I21" s="29">
        <v>704758</v>
      </c>
      <c r="J21" s="29">
        <v>0</v>
      </c>
      <c r="K21" s="29">
        <v>0</v>
      </c>
    </row>
    <row r="22" spans="1:13" x14ac:dyDescent="0.2">
      <c r="A22" s="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3" x14ac:dyDescent="0.2">
      <c r="A23" s="5" t="s">
        <v>24</v>
      </c>
      <c r="B23" s="29">
        <f>+C23+D23+H23</f>
        <v>40444116</v>
      </c>
      <c r="C23" s="29">
        <v>0</v>
      </c>
      <c r="D23" s="29">
        <f>E23+G23</f>
        <v>31803048</v>
      </c>
      <c r="E23" s="59">
        <v>31803048</v>
      </c>
      <c r="F23" s="29">
        <v>0</v>
      </c>
      <c r="G23" s="29">
        <v>0</v>
      </c>
      <c r="H23" s="29">
        <f>SUM(I23:K23)</f>
        <v>8641068</v>
      </c>
      <c r="I23" s="29">
        <v>8641068</v>
      </c>
      <c r="J23" s="29">
        <v>0</v>
      </c>
      <c r="K23" s="29">
        <v>0</v>
      </c>
      <c r="M23" s="29"/>
    </row>
    <row r="24" spans="1:13" x14ac:dyDescent="0.2">
      <c r="A24" s="38" t="s">
        <v>25</v>
      </c>
      <c r="B24" s="29">
        <f>+C24+D24+H24</f>
        <v>0</v>
      </c>
      <c r="C24" s="29">
        <v>0</v>
      </c>
      <c r="D24" s="29">
        <f t="shared" si="1"/>
        <v>0</v>
      </c>
      <c r="E24" s="29">
        <v>0</v>
      </c>
      <c r="F24" s="29">
        <v>0</v>
      </c>
      <c r="G24" s="29">
        <v>0</v>
      </c>
      <c r="H24" s="29">
        <f>SUM(I24:K24)</f>
        <v>0</v>
      </c>
      <c r="I24" s="59"/>
      <c r="J24" s="29">
        <v>0</v>
      </c>
      <c r="K24" s="147">
        <v>0</v>
      </c>
    </row>
    <row r="25" spans="1:13" x14ac:dyDescent="0.2">
      <c r="A25" s="5" t="s">
        <v>26</v>
      </c>
      <c r="B25" s="29">
        <f>+C25+D25+H25</f>
        <v>30642260.399999999</v>
      </c>
      <c r="C25" s="29">
        <v>0</v>
      </c>
      <c r="D25" s="29">
        <f t="shared" si="1"/>
        <v>18497994.609999999</v>
      </c>
      <c r="E25" s="29">
        <v>18497994.609999999</v>
      </c>
      <c r="F25" s="29">
        <v>0</v>
      </c>
      <c r="G25" s="29">
        <v>0</v>
      </c>
      <c r="H25" s="29">
        <f>SUM(I25:K25)</f>
        <v>12144265.789999999</v>
      </c>
      <c r="I25" s="29">
        <v>12144265.789999999</v>
      </c>
      <c r="J25" s="38">
        <v>0</v>
      </c>
      <c r="K25" s="29">
        <v>0</v>
      </c>
    </row>
    <row r="26" spans="1:13" x14ac:dyDescent="0.2">
      <c r="A26" s="5" t="s">
        <v>27</v>
      </c>
      <c r="B26" s="29">
        <f>+C26+D26+H26</f>
        <v>44616162</v>
      </c>
      <c r="C26" s="29">
        <v>0</v>
      </c>
      <c r="D26" s="29">
        <f t="shared" si="1"/>
        <v>27374856</v>
      </c>
      <c r="E26" s="59">
        <v>27374856</v>
      </c>
      <c r="F26" s="29">
        <v>0</v>
      </c>
      <c r="G26" s="29">
        <v>0</v>
      </c>
      <c r="H26" s="29">
        <f>SUM(I26:K26)</f>
        <v>17241306</v>
      </c>
      <c r="I26" s="29">
        <v>17241306</v>
      </c>
      <c r="J26" s="29">
        <v>0</v>
      </c>
      <c r="K26" s="29">
        <v>0</v>
      </c>
    </row>
    <row r="27" spans="1:13" x14ac:dyDescent="0.2">
      <c r="A27" s="5" t="s">
        <v>28</v>
      </c>
      <c r="B27" s="29">
        <f>+C27+D27+H27</f>
        <v>0</v>
      </c>
      <c r="C27" s="29">
        <v>0</v>
      </c>
      <c r="D27" s="29">
        <f t="shared" si="1"/>
        <v>0</v>
      </c>
      <c r="E27" s="29">
        <v>0</v>
      </c>
      <c r="F27" s="29">
        <v>0</v>
      </c>
      <c r="G27" s="29">
        <v>0</v>
      </c>
      <c r="H27" s="29">
        <f>SUM(I27:K27)</f>
        <v>0</v>
      </c>
      <c r="I27" s="59"/>
      <c r="J27" s="29">
        <v>0</v>
      </c>
      <c r="K27" s="29">
        <v>0</v>
      </c>
    </row>
    <row r="28" spans="1:13" x14ac:dyDescent="0.2">
      <c r="A28" s="5"/>
      <c r="B28" s="115"/>
      <c r="C28" s="115"/>
      <c r="D28" s="115"/>
      <c r="E28" s="115"/>
      <c r="F28" s="115"/>
      <c r="G28" s="115"/>
      <c r="H28" s="115"/>
      <c r="I28" s="115"/>
      <c r="J28" s="119"/>
      <c r="K28" s="115"/>
    </row>
    <row r="29" spans="1:13" x14ac:dyDescent="0.2">
      <c r="A29" s="19" t="s">
        <v>148</v>
      </c>
      <c r="B29" s="29">
        <f>+C29+D29+H29</f>
        <v>547100305</v>
      </c>
      <c r="C29" s="148">
        <v>413911569</v>
      </c>
      <c r="D29" s="29">
        <f>E29+G29</f>
        <v>85389223</v>
      </c>
      <c r="E29" s="59">
        <v>85389223</v>
      </c>
      <c r="F29" s="29">
        <v>0</v>
      </c>
      <c r="G29" s="29">
        <v>0</v>
      </c>
      <c r="H29" s="29">
        <f>SUM(I29:K29)</f>
        <v>47799513</v>
      </c>
      <c r="I29" s="29">
        <v>47799513</v>
      </c>
      <c r="J29" s="29">
        <v>0</v>
      </c>
      <c r="K29" s="29">
        <v>0</v>
      </c>
      <c r="M29" s="29"/>
    </row>
    <row r="30" spans="1:13" x14ac:dyDescent="0.2">
      <c r="A30" s="5" t="s">
        <v>29</v>
      </c>
      <c r="B30" s="29">
        <f>+C30+D30+H30</f>
        <v>73731166</v>
      </c>
      <c r="C30" s="29">
        <v>0</v>
      </c>
      <c r="D30" s="29">
        <f t="shared" si="1"/>
        <v>51407181</v>
      </c>
      <c r="E30" s="59">
        <v>51407181</v>
      </c>
      <c r="F30" s="29">
        <v>0</v>
      </c>
      <c r="G30" s="29">
        <v>0</v>
      </c>
      <c r="H30" s="29">
        <f>SUM(I30:K30)</f>
        <v>22323985</v>
      </c>
      <c r="I30" s="59">
        <v>22323985</v>
      </c>
      <c r="J30" s="29">
        <v>0</v>
      </c>
      <c r="K30" s="29">
        <v>0</v>
      </c>
    </row>
    <row r="31" spans="1:13" x14ac:dyDescent="0.2">
      <c r="A31" s="5" t="s">
        <v>30</v>
      </c>
      <c r="B31" s="29">
        <f>+C31+D31+H31</f>
        <v>8092648</v>
      </c>
      <c r="C31" s="29">
        <v>0</v>
      </c>
      <c r="D31" s="29">
        <f t="shared" si="1"/>
        <v>5556365</v>
      </c>
      <c r="E31" s="29">
        <v>5556365</v>
      </c>
      <c r="F31" s="29">
        <v>0</v>
      </c>
      <c r="G31" s="29">
        <v>0</v>
      </c>
      <c r="H31" s="29">
        <f>SUM(I31:K31)</f>
        <v>2536283</v>
      </c>
      <c r="I31" s="29">
        <v>2536283</v>
      </c>
      <c r="J31" s="29">
        <v>0</v>
      </c>
      <c r="K31" s="29">
        <v>0</v>
      </c>
    </row>
    <row r="32" spans="1:13" x14ac:dyDescent="0.2">
      <c r="A32" s="5" t="s">
        <v>31</v>
      </c>
      <c r="B32" s="29">
        <f>+C32+D32+H32</f>
        <v>5340451</v>
      </c>
      <c r="C32" s="29">
        <v>0</v>
      </c>
      <c r="D32" s="29">
        <f t="shared" si="1"/>
        <v>4022880</v>
      </c>
      <c r="E32" s="29">
        <v>4022880</v>
      </c>
      <c r="F32" s="29">
        <v>0</v>
      </c>
      <c r="G32" s="29">
        <v>0</v>
      </c>
      <c r="H32" s="29">
        <f>SUM(I32:K32)</f>
        <v>1317571</v>
      </c>
      <c r="I32" s="29">
        <v>1317571</v>
      </c>
      <c r="J32" s="29">
        <v>0</v>
      </c>
      <c r="K32" s="29">
        <v>0</v>
      </c>
    </row>
    <row r="33" spans="1:11" x14ac:dyDescent="0.2">
      <c r="A33" s="5" t="s">
        <v>32</v>
      </c>
      <c r="B33" s="29">
        <f>+C33+D33+H33</f>
        <v>1632342</v>
      </c>
      <c r="C33" s="29">
        <v>0</v>
      </c>
      <c r="D33" s="29">
        <f t="shared" si="1"/>
        <v>1344368</v>
      </c>
      <c r="E33" s="29">
        <v>1343052</v>
      </c>
      <c r="F33" s="29">
        <v>0</v>
      </c>
      <c r="G33" s="29">
        <v>1316</v>
      </c>
      <c r="H33" s="29">
        <f>SUM(I33:K33)</f>
        <v>287974</v>
      </c>
      <c r="I33" s="29">
        <v>287974</v>
      </c>
      <c r="J33" s="29">
        <v>0</v>
      </c>
      <c r="K33" s="29">
        <v>0</v>
      </c>
    </row>
    <row r="34" spans="1:11" x14ac:dyDescent="0.2">
      <c r="A34" s="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x14ac:dyDescent="0.2">
      <c r="A35" s="5" t="s">
        <v>33</v>
      </c>
      <c r="B35" s="29">
        <f>+C35+D35+H35</f>
        <v>3371200</v>
      </c>
      <c r="C35" s="29">
        <v>0</v>
      </c>
      <c r="D35" s="29">
        <f>E35+G35</f>
        <v>2358595</v>
      </c>
      <c r="E35" s="29">
        <v>2358595</v>
      </c>
      <c r="F35" s="29">
        <v>0</v>
      </c>
      <c r="G35" s="29">
        <v>0</v>
      </c>
      <c r="H35" s="29">
        <f>SUM(I35:K35)</f>
        <v>1012605</v>
      </c>
      <c r="I35" s="29">
        <v>1012605</v>
      </c>
      <c r="J35" s="29">
        <v>0</v>
      </c>
      <c r="K35" s="29">
        <v>0</v>
      </c>
    </row>
    <row r="36" spans="1:11" x14ac:dyDescent="0.2">
      <c r="A36" s="5" t="s">
        <v>34</v>
      </c>
      <c r="B36" s="29">
        <f>+C36+D36+H36</f>
        <v>5662052</v>
      </c>
      <c r="C36" s="29">
        <v>0</v>
      </c>
      <c r="D36" s="29">
        <f t="shared" si="1"/>
        <v>3986286</v>
      </c>
      <c r="E36" s="59">
        <v>3986286</v>
      </c>
      <c r="F36" s="29">
        <v>0</v>
      </c>
      <c r="G36" s="29">
        <v>0</v>
      </c>
      <c r="H36" s="29">
        <f>SUM(I36:K36)</f>
        <v>1675766</v>
      </c>
      <c r="I36" s="29">
        <v>1675766</v>
      </c>
      <c r="J36" s="29">
        <v>0</v>
      </c>
      <c r="K36" s="29">
        <v>0</v>
      </c>
    </row>
    <row r="37" spans="1:11" x14ac:dyDescent="0.2">
      <c r="A37" s="5" t="s">
        <v>35</v>
      </c>
      <c r="B37" s="29">
        <f>+C37+D37+H37</f>
        <v>10721133</v>
      </c>
      <c r="C37" s="29">
        <v>0</v>
      </c>
      <c r="D37" s="29">
        <f t="shared" si="1"/>
        <v>7485685</v>
      </c>
      <c r="E37" s="29">
        <v>7485685</v>
      </c>
      <c r="F37" s="29">
        <v>0</v>
      </c>
      <c r="G37" s="29">
        <v>0</v>
      </c>
      <c r="H37" s="29">
        <f>SUM(I37:K37)</f>
        <v>3235448</v>
      </c>
      <c r="I37" s="29">
        <v>3235448</v>
      </c>
      <c r="J37" s="29">
        <v>0</v>
      </c>
      <c r="K37" s="29">
        <v>0</v>
      </c>
    </row>
    <row r="38" spans="1:11" x14ac:dyDescent="0.2">
      <c r="A38" s="14" t="s">
        <v>36</v>
      </c>
      <c r="B38" s="33">
        <f>+C38+D38+H38</f>
        <v>0</v>
      </c>
      <c r="C38" s="33">
        <v>0</v>
      </c>
      <c r="D38" s="33">
        <f t="shared" si="1"/>
        <v>0</v>
      </c>
      <c r="E38" s="33">
        <v>0</v>
      </c>
      <c r="F38" s="33">
        <v>0</v>
      </c>
      <c r="G38" s="33">
        <v>0</v>
      </c>
      <c r="H38" s="33">
        <f>SUM(I38:K38)</f>
        <v>0</v>
      </c>
      <c r="I38" s="33">
        <v>0</v>
      </c>
      <c r="J38" s="33">
        <v>0</v>
      </c>
      <c r="K38" s="33">
        <v>0</v>
      </c>
    </row>
    <row r="39" spans="1:11" x14ac:dyDescent="0.2">
      <c r="A39" s="5"/>
    </row>
    <row r="40" spans="1:11" x14ac:dyDescent="0.2">
      <c r="A40" s="29"/>
    </row>
    <row r="42" spans="1:11" x14ac:dyDescent="0.2"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 x14ac:dyDescent="0.2">
      <c r="B43" s="211"/>
      <c r="C43" s="211"/>
      <c r="D43" s="211"/>
      <c r="E43" s="211"/>
      <c r="F43" s="211"/>
      <c r="G43" s="211"/>
      <c r="H43" s="211"/>
      <c r="I43" s="211"/>
      <c r="J43" s="211"/>
      <c r="K43" s="211"/>
    </row>
    <row r="44" spans="1:11" x14ac:dyDescent="0.2">
      <c r="B44" s="211"/>
      <c r="C44" s="211"/>
      <c r="D44" s="211"/>
      <c r="E44" s="211"/>
      <c r="F44" s="211"/>
      <c r="G44" s="225"/>
      <c r="H44" s="225"/>
      <c r="I44" s="169"/>
      <c r="J44" s="211"/>
      <c r="K44" s="211"/>
    </row>
    <row r="45" spans="1:11" x14ac:dyDescent="0.2">
      <c r="B45" s="211"/>
      <c r="C45" s="211"/>
      <c r="D45" s="211"/>
      <c r="E45" s="211"/>
      <c r="F45" s="211"/>
      <c r="G45" s="225"/>
      <c r="H45" s="225"/>
      <c r="I45" s="169"/>
      <c r="J45" s="211"/>
      <c r="K45" s="211"/>
    </row>
    <row r="46" spans="1:11" x14ac:dyDescent="0.2">
      <c r="B46" s="211"/>
      <c r="C46" s="211"/>
      <c r="D46" s="211"/>
      <c r="E46" s="211"/>
      <c r="F46" s="211"/>
      <c r="G46" s="169"/>
      <c r="H46" s="169"/>
      <c r="I46" s="169"/>
      <c r="J46" s="211"/>
      <c r="K46" s="211"/>
    </row>
    <row r="47" spans="1:11" x14ac:dyDescent="0.2">
      <c r="B47" s="211"/>
      <c r="C47" s="211"/>
      <c r="D47" s="211"/>
      <c r="E47" s="211"/>
      <c r="F47" s="211"/>
      <c r="G47" s="225"/>
      <c r="H47" s="225"/>
      <c r="I47" s="169"/>
      <c r="J47" s="211"/>
      <c r="K47" s="211"/>
    </row>
    <row r="48" spans="1:11" x14ac:dyDescent="0.2">
      <c r="B48" s="211"/>
      <c r="C48" s="211"/>
      <c r="D48" s="211"/>
      <c r="E48" s="211"/>
      <c r="F48" s="211"/>
      <c r="G48" s="225"/>
      <c r="H48" s="225"/>
      <c r="I48" s="169"/>
      <c r="J48" s="211"/>
      <c r="K48" s="211"/>
    </row>
    <row r="49" spans="2:11" x14ac:dyDescent="0.2">
      <c r="B49" s="211"/>
      <c r="C49" s="211"/>
      <c r="D49" s="211"/>
      <c r="E49" s="211"/>
      <c r="F49" s="211"/>
      <c r="G49" s="225"/>
      <c r="H49" s="225"/>
      <c r="I49" s="169"/>
      <c r="J49" s="211"/>
      <c r="K49" s="211"/>
    </row>
    <row r="50" spans="2:11" x14ac:dyDescent="0.2">
      <c r="B50" s="211"/>
      <c r="C50" s="211"/>
      <c r="D50" s="211"/>
      <c r="E50" s="211"/>
      <c r="F50" s="211"/>
      <c r="G50" s="225"/>
      <c r="H50" s="225"/>
      <c r="I50" s="169"/>
      <c r="J50" s="211"/>
      <c r="K50" s="211"/>
    </row>
    <row r="51" spans="2:11" x14ac:dyDescent="0.2">
      <c r="B51" s="211"/>
      <c r="C51" s="211"/>
      <c r="D51" s="211"/>
      <c r="E51" s="211"/>
      <c r="F51" s="211"/>
      <c r="G51" s="169"/>
      <c r="H51" s="169"/>
      <c r="I51" s="169"/>
      <c r="J51" s="211"/>
      <c r="K51" s="211"/>
    </row>
    <row r="52" spans="2:11" x14ac:dyDescent="0.2">
      <c r="B52" s="211"/>
      <c r="C52" s="211"/>
      <c r="D52" s="211"/>
      <c r="E52" s="211"/>
      <c r="F52" s="211"/>
      <c r="G52" s="169"/>
      <c r="H52" s="169"/>
      <c r="I52" s="169"/>
      <c r="J52" s="211"/>
      <c r="K52" s="211"/>
    </row>
    <row r="53" spans="2:11" x14ac:dyDescent="0.2">
      <c r="B53" s="211"/>
      <c r="C53" s="211"/>
      <c r="D53" s="211"/>
      <c r="E53" s="211"/>
      <c r="F53" s="211"/>
      <c r="G53" s="225"/>
      <c r="H53" s="225"/>
      <c r="I53" s="169"/>
      <c r="J53" s="211"/>
      <c r="K53" s="211"/>
    </row>
    <row r="54" spans="2:11" x14ac:dyDescent="0.2">
      <c r="B54" s="211"/>
      <c r="C54" s="211"/>
      <c r="D54" s="211"/>
      <c r="E54" s="211"/>
      <c r="F54" s="211"/>
      <c r="G54" s="225"/>
      <c r="H54" s="225"/>
      <c r="I54" s="169"/>
      <c r="J54" s="211"/>
      <c r="K54" s="211"/>
    </row>
    <row r="55" spans="2:11" x14ac:dyDescent="0.2">
      <c r="B55" s="211"/>
      <c r="C55" s="211"/>
      <c r="D55" s="211"/>
      <c r="E55" s="211"/>
      <c r="F55" s="211"/>
      <c r="G55" s="169"/>
      <c r="H55" s="169"/>
      <c r="I55" s="169"/>
      <c r="J55" s="211"/>
      <c r="K55" s="211"/>
    </row>
    <row r="56" spans="2:11" x14ac:dyDescent="0.2">
      <c r="B56" s="211"/>
      <c r="C56" s="211"/>
      <c r="D56" s="211"/>
      <c r="E56" s="211"/>
      <c r="F56" s="211"/>
      <c r="G56" s="169"/>
      <c r="H56" s="169"/>
      <c r="I56" s="169"/>
      <c r="J56" s="211"/>
      <c r="K56" s="211"/>
    </row>
    <row r="57" spans="2:11" x14ac:dyDescent="0.2">
      <c r="B57" s="211"/>
      <c r="C57" s="211"/>
      <c r="D57" s="211"/>
      <c r="E57" s="211"/>
      <c r="F57" s="211"/>
      <c r="G57" s="169"/>
      <c r="H57" s="169"/>
      <c r="I57" s="199"/>
      <c r="J57" s="211"/>
      <c r="K57" s="211"/>
    </row>
    <row r="58" spans="2:11" x14ac:dyDescent="0.2">
      <c r="B58" s="211"/>
      <c r="C58" s="211"/>
      <c r="D58" s="211"/>
      <c r="E58" s="211"/>
      <c r="F58" s="211"/>
      <c r="G58" s="169"/>
      <c r="H58" s="169"/>
      <c r="I58" s="199"/>
      <c r="J58" s="211"/>
      <c r="K58" s="211"/>
    </row>
    <row r="59" spans="2:11" x14ac:dyDescent="0.2">
      <c r="B59" s="211"/>
      <c r="C59" s="211"/>
      <c r="D59" s="211"/>
      <c r="E59" s="211"/>
      <c r="F59" s="211"/>
      <c r="G59" s="169"/>
      <c r="H59" s="169"/>
      <c r="I59" s="199"/>
      <c r="J59" s="211"/>
      <c r="K59" s="211"/>
    </row>
    <row r="60" spans="2:11" x14ac:dyDescent="0.2">
      <c r="B60" s="211"/>
      <c r="C60" s="211"/>
      <c r="D60" s="211"/>
      <c r="E60" s="211"/>
      <c r="F60" s="211"/>
      <c r="G60" s="169"/>
      <c r="H60" s="169"/>
      <c r="I60" s="199"/>
      <c r="J60" s="211"/>
      <c r="K60" s="211"/>
    </row>
    <row r="61" spans="2:11" x14ac:dyDescent="0.2">
      <c r="B61" s="211"/>
      <c r="C61" s="211"/>
      <c r="D61" s="211"/>
      <c r="E61" s="211"/>
      <c r="F61" s="211"/>
      <c r="G61" s="169"/>
      <c r="H61" s="169"/>
      <c r="I61" s="169"/>
      <c r="J61" s="211"/>
      <c r="K61" s="211"/>
    </row>
    <row r="62" spans="2:11" x14ac:dyDescent="0.2">
      <c r="B62" s="211"/>
      <c r="C62" s="211"/>
      <c r="D62" s="211"/>
      <c r="E62" s="211"/>
      <c r="F62" s="211"/>
      <c r="G62" s="169"/>
      <c r="H62" s="169"/>
      <c r="I62" s="169"/>
      <c r="J62" s="211"/>
      <c r="K62" s="211"/>
    </row>
    <row r="63" spans="2:11" x14ac:dyDescent="0.2">
      <c r="B63" s="211"/>
      <c r="C63" s="211"/>
      <c r="D63" s="211"/>
      <c r="E63" s="211"/>
      <c r="F63" s="211"/>
      <c r="G63" s="225"/>
      <c r="H63" s="225"/>
      <c r="I63" s="169"/>
      <c r="J63" s="211"/>
      <c r="K63" s="211"/>
    </row>
    <row r="64" spans="2:11" x14ac:dyDescent="0.2">
      <c r="B64" s="211"/>
      <c r="C64" s="211"/>
      <c r="D64" s="211"/>
      <c r="E64" s="211"/>
      <c r="F64" s="211"/>
      <c r="G64" s="225"/>
      <c r="H64" s="225"/>
      <c r="I64" s="169"/>
      <c r="J64" s="211"/>
      <c r="K64" s="211"/>
    </row>
    <row r="65" spans="2:11" x14ac:dyDescent="0.2">
      <c r="B65" s="211"/>
      <c r="C65" s="211"/>
      <c r="D65" s="211"/>
      <c r="E65" s="211"/>
      <c r="F65" s="211"/>
      <c r="G65" s="225"/>
      <c r="H65" s="225"/>
      <c r="I65" s="169"/>
      <c r="J65" s="211"/>
      <c r="K65" s="211"/>
    </row>
    <row r="66" spans="2:11" x14ac:dyDescent="0.2">
      <c r="B66" s="211"/>
      <c r="C66" s="211"/>
      <c r="D66" s="211"/>
      <c r="E66" s="211"/>
      <c r="F66" s="211"/>
      <c r="G66" s="225"/>
      <c r="H66" s="225"/>
      <c r="I66" s="169"/>
      <c r="J66" s="211"/>
      <c r="K66" s="211"/>
    </row>
    <row r="67" spans="2:11" x14ac:dyDescent="0.2">
      <c r="B67" s="211"/>
      <c r="C67" s="211"/>
      <c r="D67" s="211"/>
      <c r="E67" s="211"/>
      <c r="F67" s="211"/>
      <c r="G67" s="225"/>
      <c r="H67" s="225"/>
      <c r="I67" s="169"/>
      <c r="J67" s="211"/>
      <c r="K67" s="211"/>
    </row>
    <row r="68" spans="2:11" x14ac:dyDescent="0.2">
      <c r="B68" s="211"/>
      <c r="C68" s="211"/>
      <c r="D68" s="211"/>
      <c r="E68" s="211"/>
      <c r="F68" s="211"/>
      <c r="G68" s="225"/>
      <c r="H68" s="225"/>
      <c r="I68" s="169"/>
      <c r="J68" s="211"/>
      <c r="K68" s="211"/>
    </row>
    <row r="69" spans="2:11" x14ac:dyDescent="0.2">
      <c r="B69" s="211"/>
      <c r="C69" s="211"/>
      <c r="D69" s="211"/>
      <c r="E69" s="211"/>
      <c r="F69" s="211"/>
      <c r="G69" s="225"/>
      <c r="H69" s="225"/>
      <c r="I69" s="169"/>
      <c r="J69" s="211"/>
      <c r="K69" s="211"/>
    </row>
    <row r="70" spans="2:11" x14ac:dyDescent="0.2">
      <c r="B70" s="211"/>
      <c r="C70" s="211"/>
      <c r="D70" s="211"/>
      <c r="E70" s="211"/>
      <c r="F70" s="211"/>
      <c r="G70" s="225"/>
      <c r="H70" s="225"/>
      <c r="I70" s="169"/>
      <c r="J70" s="211"/>
      <c r="K70" s="211"/>
    </row>
    <row r="72" spans="2:11" x14ac:dyDescent="0.2">
      <c r="B72" s="211"/>
      <c r="C72" s="211"/>
      <c r="D72" s="211"/>
      <c r="E72" s="211"/>
      <c r="F72" s="211"/>
      <c r="G72" s="169"/>
      <c r="H72" s="169"/>
      <c r="I72" s="169"/>
      <c r="J72" s="211"/>
      <c r="K72" s="211"/>
    </row>
    <row r="73" spans="2:11" x14ac:dyDescent="0.2">
      <c r="B73" s="211"/>
      <c r="C73" s="211"/>
      <c r="D73" s="211"/>
      <c r="E73" s="211"/>
      <c r="F73" s="211"/>
      <c r="G73" s="169"/>
      <c r="H73" s="169"/>
      <c r="I73" s="169"/>
      <c r="J73" s="211"/>
      <c r="K73" s="211"/>
    </row>
    <row r="74" spans="2:11" x14ac:dyDescent="0.2">
      <c r="B74" s="211"/>
      <c r="C74" s="211"/>
      <c r="D74" s="211"/>
      <c r="E74" s="211"/>
      <c r="F74" s="211"/>
      <c r="G74" s="169"/>
      <c r="H74" s="169"/>
      <c r="I74" s="169"/>
      <c r="J74" s="211"/>
      <c r="K74" s="211"/>
    </row>
    <row r="75" spans="2:11" x14ac:dyDescent="0.2">
      <c r="B75" s="211"/>
      <c r="C75" s="211"/>
      <c r="D75" s="211"/>
      <c r="E75" s="211"/>
      <c r="F75" s="211"/>
      <c r="G75" s="169"/>
      <c r="H75" s="169"/>
      <c r="I75" s="169"/>
      <c r="J75" s="211"/>
      <c r="K75" s="211"/>
    </row>
    <row r="76" spans="2:11" x14ac:dyDescent="0.2">
      <c r="B76" s="211"/>
      <c r="C76" s="211"/>
      <c r="D76" s="211"/>
      <c r="E76" s="211"/>
      <c r="F76" s="211"/>
      <c r="G76" s="169"/>
      <c r="H76" s="169"/>
      <c r="I76" s="169"/>
      <c r="J76" s="211"/>
      <c r="K76" s="211"/>
    </row>
    <row r="77" spans="2:11" x14ac:dyDescent="0.2">
      <c r="B77" s="211"/>
      <c r="C77" s="211"/>
      <c r="D77" s="211"/>
      <c r="E77" s="211"/>
      <c r="F77" s="211"/>
      <c r="G77" s="169"/>
      <c r="H77" s="169"/>
      <c r="I77" s="169"/>
      <c r="J77" s="211"/>
      <c r="K77" s="211"/>
    </row>
    <row r="78" spans="2:11" x14ac:dyDescent="0.2">
      <c r="B78" s="211"/>
      <c r="C78" s="211"/>
      <c r="D78" s="211"/>
      <c r="F78" s="211"/>
      <c r="G78" s="169"/>
      <c r="H78" s="169"/>
      <c r="J78" s="211"/>
      <c r="K78" s="211"/>
    </row>
    <row r="80" spans="2:11" x14ac:dyDescent="0.2">
      <c r="B80" s="211"/>
      <c r="C80" s="211"/>
      <c r="D80" s="211"/>
      <c r="E80" s="211"/>
      <c r="F80" s="211"/>
      <c r="G80" s="225"/>
      <c r="H80" s="225"/>
      <c r="I80" s="169"/>
      <c r="J80" s="211"/>
      <c r="K80" s="211"/>
    </row>
    <row r="81" spans="2:11" x14ac:dyDescent="0.2">
      <c r="B81" s="211"/>
      <c r="C81" s="211"/>
      <c r="D81" s="211"/>
      <c r="E81" s="211"/>
      <c r="F81" s="211"/>
      <c r="G81" s="225"/>
      <c r="H81" s="225"/>
      <c r="I81" s="169"/>
      <c r="J81" s="211"/>
      <c r="K81" s="211"/>
    </row>
    <row r="82" spans="2:11" x14ac:dyDescent="0.2">
      <c r="B82" s="211"/>
      <c r="C82" s="211"/>
      <c r="D82" s="211"/>
      <c r="E82" s="211"/>
      <c r="F82" s="211"/>
      <c r="G82" s="169"/>
      <c r="H82" s="169"/>
      <c r="I82" s="169"/>
      <c r="J82" s="211"/>
      <c r="K82" s="211"/>
    </row>
    <row r="83" spans="2:11" x14ac:dyDescent="0.2">
      <c r="B83" s="211"/>
      <c r="C83" s="211"/>
      <c r="D83" s="211"/>
      <c r="E83" s="211"/>
      <c r="F83" s="211"/>
      <c r="G83" s="169"/>
      <c r="H83" s="169"/>
      <c r="I83" s="169"/>
      <c r="J83" s="211"/>
      <c r="K83" s="211"/>
    </row>
    <row r="84" spans="2:11" x14ac:dyDescent="0.2">
      <c r="B84" s="211"/>
      <c r="C84" s="211"/>
      <c r="D84" s="211"/>
      <c r="E84" s="211"/>
      <c r="F84" s="211"/>
      <c r="G84" s="169"/>
      <c r="H84" s="169"/>
      <c r="I84" s="199"/>
      <c r="J84" s="211"/>
      <c r="K84" s="211"/>
    </row>
    <row r="85" spans="2:11" x14ac:dyDescent="0.2">
      <c r="B85" s="211"/>
      <c r="C85" s="211"/>
      <c r="D85" s="211"/>
      <c r="E85" s="211"/>
      <c r="F85" s="211"/>
      <c r="G85" s="225"/>
      <c r="H85" s="225"/>
      <c r="I85" s="169"/>
      <c r="J85" s="211"/>
      <c r="K85" s="211"/>
    </row>
    <row r="86" spans="2:11" x14ac:dyDescent="0.2">
      <c r="B86" s="211"/>
      <c r="C86" s="211"/>
      <c r="D86" s="211"/>
      <c r="E86" s="211"/>
      <c r="F86" s="211"/>
      <c r="G86" s="169"/>
      <c r="H86" s="169"/>
      <c r="I86" s="169"/>
      <c r="J86" s="211"/>
      <c r="K86" s="211"/>
    </row>
    <row r="87" spans="2:11" x14ac:dyDescent="0.2">
      <c r="B87" s="211"/>
      <c r="C87" s="211"/>
      <c r="D87" s="211"/>
      <c r="E87" s="211"/>
      <c r="F87" s="211"/>
      <c r="G87" s="169"/>
      <c r="H87" s="169"/>
      <c r="I87" s="169"/>
      <c r="J87" s="211"/>
      <c r="K87" s="211"/>
    </row>
    <row r="88" spans="2:11" x14ac:dyDescent="0.2">
      <c r="B88" s="211"/>
      <c r="C88" s="211"/>
      <c r="D88" s="211"/>
      <c r="E88" s="211"/>
      <c r="F88" s="211"/>
      <c r="G88" s="169"/>
      <c r="H88" s="169"/>
      <c r="I88" s="169"/>
      <c r="J88" s="211"/>
      <c r="K88" s="211"/>
    </row>
    <row r="89" spans="2:11" x14ac:dyDescent="0.2">
      <c r="B89" s="211"/>
      <c r="C89" s="211"/>
      <c r="D89" s="211"/>
      <c r="E89" s="211"/>
      <c r="F89" s="211"/>
      <c r="G89" s="211"/>
      <c r="H89" s="211"/>
      <c r="I89" s="169"/>
      <c r="J89" s="211"/>
      <c r="K89" s="211"/>
    </row>
    <row r="90" spans="2:11" x14ac:dyDescent="0.2">
      <c r="B90" s="211"/>
      <c r="C90" s="211"/>
      <c r="D90" s="211"/>
      <c r="E90" s="211"/>
      <c r="F90" s="169"/>
      <c r="G90" s="211"/>
      <c r="H90" s="211"/>
      <c r="I90" s="169"/>
      <c r="J90" s="211"/>
      <c r="K90" s="211"/>
    </row>
    <row r="91" spans="2:11" x14ac:dyDescent="0.2">
      <c r="B91" s="211"/>
      <c r="C91" s="211"/>
      <c r="D91" s="211"/>
      <c r="E91" s="211"/>
      <c r="F91" s="169"/>
      <c r="G91" s="211"/>
      <c r="H91" s="211"/>
      <c r="I91" s="169"/>
      <c r="J91" s="211"/>
      <c r="K91" s="211"/>
    </row>
    <row r="92" spans="2:11" x14ac:dyDescent="0.2">
      <c r="B92" s="211"/>
      <c r="C92" s="211"/>
      <c r="D92" s="211"/>
      <c r="E92" s="211"/>
      <c r="F92" s="169"/>
      <c r="G92" s="211"/>
      <c r="H92" s="211"/>
      <c r="I92" s="199"/>
      <c r="J92" s="211"/>
      <c r="K92" s="211"/>
    </row>
    <row r="93" spans="2:11" x14ac:dyDescent="0.2">
      <c r="B93" s="211"/>
      <c r="C93" s="211"/>
      <c r="D93" s="211"/>
      <c r="E93" s="211"/>
      <c r="F93" s="169"/>
      <c r="G93" s="211"/>
      <c r="H93" s="211"/>
      <c r="I93" s="199"/>
      <c r="J93" s="211"/>
      <c r="K93" s="211"/>
    </row>
    <row r="94" spans="2:11" x14ac:dyDescent="0.2">
      <c r="B94" s="211"/>
      <c r="C94" s="211"/>
      <c r="D94" s="211"/>
      <c r="E94" s="211"/>
      <c r="F94" s="199"/>
      <c r="G94" s="211"/>
      <c r="H94" s="211"/>
      <c r="I94" s="211"/>
      <c r="J94" s="211"/>
      <c r="K94" s="211"/>
    </row>
    <row r="95" spans="2:11" x14ac:dyDescent="0.2">
      <c r="B95" s="211"/>
      <c r="C95" s="211"/>
      <c r="D95" s="211"/>
      <c r="E95" s="225"/>
      <c r="F95" s="169"/>
      <c r="G95" s="211"/>
      <c r="H95" s="211"/>
      <c r="I95" s="211"/>
      <c r="J95" s="211"/>
      <c r="K95" s="211"/>
    </row>
    <row r="96" spans="2:11" x14ac:dyDescent="0.2">
      <c r="B96" s="211"/>
      <c r="C96" s="211"/>
      <c r="D96" s="211"/>
      <c r="E96" s="169"/>
      <c r="F96" s="169"/>
      <c r="G96" s="211"/>
      <c r="H96" s="211"/>
      <c r="I96" s="211"/>
      <c r="J96" s="211"/>
      <c r="K96" s="211"/>
    </row>
    <row r="97" spans="2:11" x14ac:dyDescent="0.2">
      <c r="B97" s="211"/>
      <c r="C97" s="211"/>
      <c r="D97" s="211"/>
      <c r="E97" s="169"/>
      <c r="F97" s="169"/>
      <c r="G97" s="211"/>
      <c r="H97" s="211"/>
      <c r="I97" s="211"/>
      <c r="J97" s="211"/>
      <c r="K97" s="211"/>
    </row>
    <row r="98" spans="2:11" x14ac:dyDescent="0.2">
      <c r="B98" s="211"/>
      <c r="C98" s="211"/>
      <c r="D98" s="211"/>
      <c r="E98" s="169"/>
      <c r="F98" s="169"/>
      <c r="G98" s="211"/>
      <c r="H98" s="211"/>
      <c r="I98" s="211"/>
      <c r="J98" s="211"/>
      <c r="K98" s="211"/>
    </row>
    <row r="99" spans="2:11" x14ac:dyDescent="0.2">
      <c r="B99" s="211"/>
      <c r="C99" s="211"/>
      <c r="D99" s="211"/>
      <c r="E99" s="169"/>
      <c r="F99" s="199"/>
      <c r="G99" s="211"/>
      <c r="H99" s="211"/>
      <c r="I99" s="211"/>
      <c r="J99" s="211"/>
      <c r="K99" s="211"/>
    </row>
    <row r="100" spans="2:11" x14ac:dyDescent="0.2">
      <c r="B100" s="211"/>
      <c r="C100" s="211"/>
      <c r="D100" s="211"/>
      <c r="E100" s="169"/>
      <c r="F100" s="169"/>
      <c r="G100" s="211"/>
      <c r="H100" s="211"/>
      <c r="I100" s="211"/>
      <c r="J100" s="211"/>
      <c r="K100" s="211"/>
    </row>
    <row r="101" spans="2:11" x14ac:dyDescent="0.2">
      <c r="B101" s="211"/>
      <c r="C101" s="211"/>
      <c r="D101" s="211"/>
      <c r="E101" s="225"/>
      <c r="F101" s="199"/>
      <c r="G101" s="211"/>
      <c r="H101" s="211"/>
      <c r="I101" s="211"/>
      <c r="J101" s="211"/>
      <c r="K101" s="211"/>
    </row>
    <row r="102" spans="2:11" x14ac:dyDescent="0.2">
      <c r="B102" s="211"/>
      <c r="C102" s="211"/>
      <c r="D102" s="211"/>
      <c r="E102" s="169"/>
      <c r="F102" s="199"/>
      <c r="G102" s="211"/>
      <c r="H102" s="211"/>
      <c r="I102" s="211"/>
      <c r="J102" s="211"/>
      <c r="K102" s="211"/>
    </row>
    <row r="103" spans="2:11" x14ac:dyDescent="0.2">
      <c r="B103" s="211"/>
      <c r="C103" s="211"/>
      <c r="D103" s="211"/>
      <c r="E103" s="169"/>
      <c r="F103" s="199"/>
      <c r="G103" s="211"/>
      <c r="H103" s="211"/>
      <c r="I103" s="211"/>
      <c r="J103" s="211"/>
      <c r="K103" s="211"/>
    </row>
    <row r="104" spans="2:11" x14ac:dyDescent="0.2">
      <c r="E104" s="199"/>
      <c r="F104" s="5"/>
      <c r="I104" s="211"/>
    </row>
    <row r="105" spans="2:11" x14ac:dyDescent="0.2">
      <c r="E105" s="199"/>
      <c r="F105" s="5"/>
      <c r="I105" s="211"/>
    </row>
    <row r="106" spans="2:11" x14ac:dyDescent="0.2">
      <c r="E106" s="199"/>
      <c r="I106" s="211"/>
    </row>
    <row r="107" spans="2:11" x14ac:dyDescent="0.2">
      <c r="E107" s="199"/>
      <c r="I107" s="211"/>
    </row>
    <row r="108" spans="2:11" x14ac:dyDescent="0.2">
      <c r="E108" s="199"/>
      <c r="I108" s="211"/>
    </row>
    <row r="109" spans="2:11" x14ac:dyDescent="0.2">
      <c r="E109" s="5"/>
    </row>
    <row r="110" spans="2:11" x14ac:dyDescent="0.2">
      <c r="E110" s="5"/>
    </row>
  </sheetData>
  <mergeCells count="4">
    <mergeCell ref="A3:K3"/>
    <mergeCell ref="A1:K1"/>
    <mergeCell ref="H6:K6"/>
    <mergeCell ref="D6:G6"/>
  </mergeCells>
  <phoneticPr fontId="0" type="noConversion"/>
  <printOptions horizontalCentered="1"/>
  <pageMargins left="0.25" right="0.23" top="0.87" bottom="0.82" header="0.67" footer="0.5"/>
  <pageSetup scale="98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68"/>
  <sheetViews>
    <sheetView workbookViewId="0">
      <selection sqref="A1:H1"/>
    </sheetView>
  </sheetViews>
  <sheetFormatPr defaultRowHeight="12.75" x14ac:dyDescent="0.2"/>
  <cols>
    <col min="1" max="1" width="16.28515625" style="18" customWidth="1"/>
    <col min="2" max="2" width="15.7109375" style="18" customWidth="1"/>
    <col min="3" max="3" width="14.7109375" style="18" customWidth="1"/>
    <col min="4" max="5" width="13.28515625" style="18" customWidth="1"/>
    <col min="6" max="6" width="15" style="18" customWidth="1"/>
    <col min="7" max="7" width="12.5703125" style="18" customWidth="1"/>
    <col min="8" max="8" width="15.140625" style="18" customWidth="1"/>
    <col min="9" max="9" width="18.140625" style="116" bestFit="1" customWidth="1"/>
    <col min="10" max="10" width="14.7109375" style="176" customWidth="1"/>
    <col min="11" max="11" width="12.28515625" style="176" bestFit="1" customWidth="1"/>
    <col min="12" max="12" width="11.28515625" style="176" bestFit="1" customWidth="1"/>
    <col min="13" max="13" width="12.28515625" style="176" bestFit="1" customWidth="1"/>
    <col min="14" max="14" width="11.28515625" style="176" bestFit="1" customWidth="1"/>
    <col min="15" max="16" width="15" style="176" bestFit="1" customWidth="1"/>
    <col min="17" max="17" width="9.140625" style="18"/>
    <col min="18" max="18" width="14" style="18" bestFit="1" customWidth="1"/>
    <col min="19" max="16384" width="9.140625" style="18"/>
  </cols>
  <sheetData>
    <row r="1" spans="1:18" x14ac:dyDescent="0.2">
      <c r="A1" s="282" t="s">
        <v>172</v>
      </c>
      <c r="B1" s="282"/>
      <c r="C1" s="282"/>
      <c r="D1" s="282"/>
      <c r="E1" s="282"/>
      <c r="F1" s="282"/>
      <c r="G1" s="282"/>
      <c r="H1" s="282"/>
    </row>
    <row r="2" spans="1:18" x14ac:dyDescent="0.2">
      <c r="A2" s="30"/>
      <c r="B2" s="54"/>
      <c r="C2" s="30"/>
      <c r="D2" s="30"/>
      <c r="E2" s="30"/>
      <c r="F2" s="30"/>
      <c r="G2" s="30"/>
      <c r="H2" s="30"/>
      <c r="J2" s="210"/>
      <c r="K2" s="210"/>
    </row>
    <row r="3" spans="1:18" x14ac:dyDescent="0.2">
      <c r="A3" s="282" t="s">
        <v>282</v>
      </c>
      <c r="B3" s="282"/>
      <c r="C3" s="282"/>
      <c r="D3" s="282"/>
      <c r="E3" s="282"/>
      <c r="F3" s="282"/>
      <c r="G3" s="282"/>
      <c r="H3" s="282"/>
      <c r="J3" s="210"/>
      <c r="K3" s="210"/>
    </row>
    <row r="4" spans="1:18" ht="13.5" thickBot="1" x14ac:dyDescent="0.25">
      <c r="A4" s="23"/>
      <c r="B4" s="34"/>
      <c r="C4" s="79"/>
      <c r="D4" s="79"/>
      <c r="E4" s="79"/>
      <c r="F4" s="79"/>
      <c r="G4" s="79"/>
      <c r="H4" s="79"/>
      <c r="J4" s="210"/>
      <c r="K4" s="210"/>
    </row>
    <row r="5" spans="1:18" ht="13.5" thickTop="1" x14ac:dyDescent="0.2">
      <c r="A5" s="24" t="s">
        <v>37</v>
      </c>
      <c r="B5" s="183" t="s">
        <v>11</v>
      </c>
      <c r="C5" s="183" t="s">
        <v>0</v>
      </c>
      <c r="D5" s="183"/>
      <c r="E5" s="183" t="s">
        <v>5</v>
      </c>
      <c r="F5" s="183"/>
      <c r="G5" s="183"/>
      <c r="H5" s="183"/>
      <c r="J5" s="210"/>
      <c r="K5" s="210"/>
    </row>
    <row r="6" spans="1:18" x14ac:dyDescent="0.2">
      <c r="A6" s="24" t="s">
        <v>38</v>
      </c>
      <c r="B6" s="183" t="s">
        <v>127</v>
      </c>
      <c r="C6" s="183" t="s">
        <v>1</v>
      </c>
      <c r="D6" s="183" t="s">
        <v>3</v>
      </c>
      <c r="E6" s="183" t="s">
        <v>1</v>
      </c>
      <c r="F6" s="183" t="s">
        <v>7</v>
      </c>
      <c r="G6" s="183"/>
      <c r="H6" s="183"/>
    </row>
    <row r="7" spans="1:18" x14ac:dyDescent="0.2">
      <c r="A7" s="51" t="s">
        <v>39</v>
      </c>
      <c r="B7" s="191" t="s">
        <v>122</v>
      </c>
      <c r="C7" s="191" t="s">
        <v>2</v>
      </c>
      <c r="D7" s="191" t="s">
        <v>4</v>
      </c>
      <c r="E7" s="191" t="s">
        <v>6</v>
      </c>
      <c r="F7" s="191" t="s">
        <v>8</v>
      </c>
      <c r="G7" s="191" t="s">
        <v>9</v>
      </c>
      <c r="H7" s="191" t="s">
        <v>253</v>
      </c>
    </row>
    <row r="8" spans="1:18" x14ac:dyDescent="0.2">
      <c r="A8" s="35" t="s">
        <v>13</v>
      </c>
      <c r="B8" s="21">
        <f t="shared" ref="B8:H8" si="0">SUM(B10:B37)</f>
        <v>12407925903.051653</v>
      </c>
      <c r="C8" s="21">
        <f t="shared" si="0"/>
        <v>7229335902.4900007</v>
      </c>
      <c r="D8" s="21">
        <f t="shared" si="0"/>
        <v>851332370.6500001</v>
      </c>
      <c r="E8" s="21">
        <f t="shared" si="0"/>
        <v>352101143.85000002</v>
      </c>
      <c r="F8" s="21">
        <f t="shared" si="0"/>
        <v>2854762304.6299987</v>
      </c>
      <c r="G8" s="21">
        <f t="shared" si="0"/>
        <v>86029529.719999984</v>
      </c>
      <c r="H8" s="21">
        <f t="shared" si="0"/>
        <v>1034364651.7116514</v>
      </c>
      <c r="I8" s="21"/>
    </row>
    <row r="9" spans="1:18" x14ac:dyDescent="0.2">
      <c r="A9" s="24"/>
      <c r="B9" s="164"/>
      <c r="C9" s="5"/>
      <c r="D9" s="165"/>
      <c r="E9" s="165"/>
      <c r="F9" s="165"/>
      <c r="G9" s="165"/>
      <c r="H9" s="165"/>
      <c r="P9" s="176" t="s">
        <v>284</v>
      </c>
      <c r="Q9" s="248"/>
      <c r="R9" s="248" t="s">
        <v>285</v>
      </c>
    </row>
    <row r="10" spans="1:18" x14ac:dyDescent="0.2">
      <c r="A10" s="24" t="s">
        <v>14</v>
      </c>
      <c r="B10" s="5">
        <f>SUM(C10:H10)</f>
        <v>125145222.93987225</v>
      </c>
      <c r="C10" s="165">
        <v>68887602.169999987</v>
      </c>
      <c r="D10" s="165">
        <v>10421543.499999998</v>
      </c>
      <c r="E10" s="165">
        <v>3505333.05</v>
      </c>
      <c r="F10" s="165">
        <v>26526250.939999986</v>
      </c>
      <c r="G10" s="165">
        <v>2108377.69</v>
      </c>
      <c r="H10" s="165">
        <v>13696115.589872291</v>
      </c>
      <c r="J10" s="176">
        <v>68887602.169999987</v>
      </c>
      <c r="K10" s="176">
        <v>10421543.499999998</v>
      </c>
      <c r="L10" s="176">
        <v>3505333.05</v>
      </c>
      <c r="M10" s="176">
        <v>26526250.939999986</v>
      </c>
      <c r="N10" s="176">
        <v>2108377.69</v>
      </c>
      <c r="O10" s="176">
        <v>5951182.9999999981</v>
      </c>
      <c r="P10" s="176">
        <v>7744932.5898722932</v>
      </c>
      <c r="Q10" s="248"/>
      <c r="R10" s="247">
        <f>P10+O10</f>
        <v>13696115.589872291</v>
      </c>
    </row>
    <row r="11" spans="1:18" x14ac:dyDescent="0.2">
      <c r="A11" s="24" t="s">
        <v>15</v>
      </c>
      <c r="B11" s="5">
        <f>SUM(C11:H11)</f>
        <v>1052337858.5464311</v>
      </c>
      <c r="C11" s="165">
        <v>610551502.47000015</v>
      </c>
      <c r="D11" s="165">
        <v>76531878.139999986</v>
      </c>
      <c r="E11" s="165">
        <v>45340290.760000005</v>
      </c>
      <c r="F11" s="165">
        <v>231016701.84999961</v>
      </c>
      <c r="G11" s="165">
        <v>2161774.2999999998</v>
      </c>
      <c r="H11" s="165">
        <v>86735711.026431292</v>
      </c>
      <c r="J11" s="176">
        <v>610551502.47000015</v>
      </c>
      <c r="K11" s="176">
        <v>76531878.139999986</v>
      </c>
      <c r="L11" s="176">
        <v>45340290.760000005</v>
      </c>
      <c r="M11" s="176">
        <v>231016701.84999961</v>
      </c>
      <c r="N11" s="176">
        <v>2161774.2999999998</v>
      </c>
      <c r="O11" s="176">
        <v>24650122.360000003</v>
      </c>
      <c r="P11" s="176">
        <v>62085588.666431285</v>
      </c>
      <c r="Q11" s="248"/>
      <c r="R11" s="247">
        <f>P11+O11</f>
        <v>86735711.026431292</v>
      </c>
    </row>
    <row r="12" spans="1:18" x14ac:dyDescent="0.2">
      <c r="A12" s="30" t="s">
        <v>16</v>
      </c>
      <c r="B12" s="5">
        <f>SUM(C12:H12)</f>
        <v>1325633493.8393857</v>
      </c>
      <c r="C12" s="165">
        <v>660730238.93000031</v>
      </c>
      <c r="D12" s="165">
        <v>199933874.43999994</v>
      </c>
      <c r="E12" s="165">
        <v>31714183.440000016</v>
      </c>
      <c r="F12" s="165">
        <v>298214995.84000003</v>
      </c>
      <c r="G12" s="165">
        <v>6486368.1500000013</v>
      </c>
      <c r="H12" s="165">
        <v>128553833.03938526</v>
      </c>
      <c r="J12" s="176">
        <v>660730238.93000031</v>
      </c>
      <c r="K12" s="176">
        <v>199933874.43999994</v>
      </c>
      <c r="L12" s="176">
        <v>31714183.440000016</v>
      </c>
      <c r="M12" s="176">
        <v>298214995.84000003</v>
      </c>
      <c r="N12" s="176">
        <v>6486368.1500000013</v>
      </c>
      <c r="O12" s="176">
        <v>58363229.460000008</v>
      </c>
      <c r="P12" s="176">
        <v>70190603.579385251</v>
      </c>
      <c r="Q12" s="248"/>
      <c r="R12" s="247">
        <f>P12+O12</f>
        <v>128553833.03938526</v>
      </c>
    </row>
    <row r="13" spans="1:18" x14ac:dyDescent="0.2">
      <c r="A13" s="30" t="s">
        <v>17</v>
      </c>
      <c r="B13" s="5">
        <f>SUM(C13:H13)</f>
        <v>1487267704.8792324</v>
      </c>
      <c r="C13" s="165">
        <v>858826747.12999988</v>
      </c>
      <c r="D13" s="165">
        <v>76744471.339999959</v>
      </c>
      <c r="E13" s="165">
        <v>54562831.910000011</v>
      </c>
      <c r="F13" s="165">
        <v>355999710.22999954</v>
      </c>
      <c r="G13" s="165">
        <v>13764696.17</v>
      </c>
      <c r="H13" s="165">
        <v>127369248.09923322</v>
      </c>
      <c r="J13" s="176">
        <v>858826747.12999988</v>
      </c>
      <c r="K13" s="176">
        <v>76744471.339999959</v>
      </c>
      <c r="L13" s="176">
        <v>54562831.910000011</v>
      </c>
      <c r="M13" s="176">
        <v>355999710.22999954</v>
      </c>
      <c r="N13" s="176">
        <v>13764696.17</v>
      </c>
      <c r="O13" s="176">
        <v>40976855.019999996</v>
      </c>
      <c r="P13" s="176">
        <v>86392393.079233229</v>
      </c>
      <c r="Q13" s="248"/>
      <c r="R13" s="247">
        <f>P13+O13</f>
        <v>127369248.09923322</v>
      </c>
    </row>
    <row r="14" spans="1:18" x14ac:dyDescent="0.2">
      <c r="A14" s="30" t="s">
        <v>18</v>
      </c>
      <c r="B14" s="5">
        <f>SUM(C14:H14)</f>
        <v>222455378.01166123</v>
      </c>
      <c r="C14" s="165">
        <v>132274199.53000003</v>
      </c>
      <c r="D14" s="165">
        <v>16289817.539999995</v>
      </c>
      <c r="E14" s="165">
        <v>4531983.2300000014</v>
      </c>
      <c r="F14" s="165">
        <v>50913662.650000036</v>
      </c>
      <c r="G14" s="165">
        <v>2151275.5800000005</v>
      </c>
      <c r="H14" s="165">
        <v>16294439.481661156</v>
      </c>
      <c r="J14" s="176">
        <v>132274199.53000003</v>
      </c>
      <c r="K14" s="176">
        <v>16289817.539999995</v>
      </c>
      <c r="L14" s="176">
        <v>4531983.2300000014</v>
      </c>
      <c r="M14" s="176">
        <v>50913662.650000036</v>
      </c>
      <c r="N14" s="176">
        <v>2151275.5800000005</v>
      </c>
      <c r="O14" s="176">
        <v>1928161.32</v>
      </c>
      <c r="P14" s="176">
        <v>14366278.161661156</v>
      </c>
      <c r="Q14" s="248"/>
      <c r="R14" s="247">
        <f>P14+O14</f>
        <v>16294439.481661156</v>
      </c>
    </row>
    <row r="15" spans="1:18" x14ac:dyDescent="0.2">
      <c r="A15" s="30"/>
      <c r="B15" s="5"/>
      <c r="C15" s="5"/>
      <c r="D15" s="5"/>
      <c r="E15" s="5"/>
      <c r="F15" s="5"/>
      <c r="G15" s="5"/>
      <c r="H15" s="5"/>
      <c r="Q15" s="248"/>
      <c r="R15" s="248"/>
    </row>
    <row r="16" spans="1:18" x14ac:dyDescent="0.2">
      <c r="A16" s="30" t="s">
        <v>19</v>
      </c>
      <c r="B16" s="5">
        <f>SUM(C16:H16)</f>
        <v>70788493.930015057</v>
      </c>
      <c r="C16" s="165">
        <v>41218902.400000021</v>
      </c>
      <c r="D16" s="165">
        <v>3889010.67</v>
      </c>
      <c r="E16" s="165">
        <v>2041737.51</v>
      </c>
      <c r="F16" s="165">
        <v>16353214.810000002</v>
      </c>
      <c r="G16" s="165">
        <v>1451080.1899999997</v>
      </c>
      <c r="H16" s="165">
        <v>5834548.3500150293</v>
      </c>
      <c r="J16" s="176">
        <v>41218902.400000021</v>
      </c>
      <c r="K16" s="176">
        <v>3889010.67</v>
      </c>
      <c r="L16" s="176">
        <v>2041737.51</v>
      </c>
      <c r="M16" s="176">
        <v>16353214.810000002</v>
      </c>
      <c r="N16" s="176">
        <v>1451080.1899999997</v>
      </c>
      <c r="O16" s="176">
        <v>1514542.7200000002</v>
      </c>
      <c r="P16" s="176">
        <v>4320005.6300150296</v>
      </c>
      <c r="Q16" s="248"/>
      <c r="R16" s="247">
        <f>P16+O16</f>
        <v>5834548.3500150293</v>
      </c>
    </row>
    <row r="17" spans="1:18" x14ac:dyDescent="0.2">
      <c r="A17" s="30" t="s">
        <v>20</v>
      </c>
      <c r="B17" s="5">
        <f>SUM(C17:H17)</f>
        <v>349024014.76140857</v>
      </c>
      <c r="C17" s="165">
        <v>196878545.71000007</v>
      </c>
      <c r="D17" s="165">
        <v>28391490.849999994</v>
      </c>
      <c r="E17" s="165">
        <v>11259512.27</v>
      </c>
      <c r="F17" s="165">
        <v>83221294.22999993</v>
      </c>
      <c r="G17" s="165">
        <v>2226029.84</v>
      </c>
      <c r="H17" s="165">
        <v>27047141.861408614</v>
      </c>
      <c r="J17" s="176">
        <v>196878545.71000007</v>
      </c>
      <c r="K17" s="176">
        <v>28391490.849999994</v>
      </c>
      <c r="L17" s="176">
        <v>11259512.27</v>
      </c>
      <c r="M17" s="176">
        <v>83221294.22999993</v>
      </c>
      <c r="N17" s="176">
        <v>2226029.84</v>
      </c>
      <c r="O17" s="176">
        <v>5722738.5800000001</v>
      </c>
      <c r="P17" s="176">
        <v>21324403.281408615</v>
      </c>
      <c r="Q17" s="248"/>
      <c r="R17" s="247">
        <f>P17+O17</f>
        <v>27047141.861408614</v>
      </c>
    </row>
    <row r="18" spans="1:18" x14ac:dyDescent="0.2">
      <c r="A18" s="30" t="s">
        <v>21</v>
      </c>
      <c r="B18" s="5">
        <f>SUM(C18:H18)</f>
        <v>198779189.00291565</v>
      </c>
      <c r="C18" s="165">
        <v>117835276.20000006</v>
      </c>
      <c r="D18" s="165">
        <v>14518607.76</v>
      </c>
      <c r="E18" s="165">
        <v>6413472.519999994</v>
      </c>
      <c r="F18" s="165">
        <v>43771215.909999959</v>
      </c>
      <c r="G18" s="165">
        <v>198220.45</v>
      </c>
      <c r="H18" s="165">
        <v>16042396.162915634</v>
      </c>
      <c r="J18" s="176">
        <v>117835276.20000006</v>
      </c>
      <c r="K18" s="176">
        <v>14518607.76</v>
      </c>
      <c r="L18" s="176">
        <v>6413472.519999994</v>
      </c>
      <c r="M18" s="176">
        <v>43771215.909999959</v>
      </c>
      <c r="N18" s="176">
        <v>198220.45</v>
      </c>
      <c r="O18" s="176">
        <v>2994972.3399999985</v>
      </c>
      <c r="P18" s="176">
        <v>13047423.822915636</v>
      </c>
      <c r="Q18" s="248"/>
      <c r="R18" s="247">
        <f>P18+O18</f>
        <v>16042396.162915634</v>
      </c>
    </row>
    <row r="19" spans="1:18" x14ac:dyDescent="0.2">
      <c r="A19" s="30" t="s">
        <v>22</v>
      </c>
      <c r="B19" s="5">
        <f>SUM(C19:H19)</f>
        <v>363952066.38674736</v>
      </c>
      <c r="C19" s="165">
        <v>203430131.67999998</v>
      </c>
      <c r="D19" s="165">
        <v>38365482.660000004</v>
      </c>
      <c r="E19" s="165">
        <v>14369094.589999992</v>
      </c>
      <c r="F19" s="165">
        <v>76197524.459999993</v>
      </c>
      <c r="G19" s="165">
        <v>6432264.46</v>
      </c>
      <c r="H19" s="165">
        <v>25157568.536747396</v>
      </c>
      <c r="J19" s="176">
        <v>203430131.67999998</v>
      </c>
      <c r="K19" s="176">
        <v>38365482.660000004</v>
      </c>
      <c r="L19" s="176">
        <v>14369094.589999992</v>
      </c>
      <c r="M19" s="176">
        <v>76197524.459999993</v>
      </c>
      <c r="N19" s="176">
        <v>6432264.46</v>
      </c>
      <c r="O19" s="176">
        <v>3295382.0299999993</v>
      </c>
      <c r="P19" s="176">
        <v>21862186.506747395</v>
      </c>
      <c r="Q19" s="248"/>
      <c r="R19" s="247">
        <f>P19+O19</f>
        <v>25157568.536747396</v>
      </c>
    </row>
    <row r="20" spans="1:18" x14ac:dyDescent="0.2">
      <c r="A20" s="30" t="s">
        <v>23</v>
      </c>
      <c r="B20" s="5">
        <f>SUM(C20:H20)</f>
        <v>64931748.074583024</v>
      </c>
      <c r="C20" s="165">
        <v>35473316.829999998</v>
      </c>
      <c r="D20" s="165">
        <v>6368543.5099999988</v>
      </c>
      <c r="E20" s="165">
        <v>3934744.97</v>
      </c>
      <c r="F20" s="165">
        <v>15281966.939999992</v>
      </c>
      <c r="G20" s="165">
        <v>159435.12</v>
      </c>
      <c r="H20" s="165">
        <v>3713740.7045830446</v>
      </c>
      <c r="J20" s="176">
        <v>35473316.829999998</v>
      </c>
      <c r="K20" s="176">
        <v>6368543.5099999988</v>
      </c>
      <c r="L20" s="176">
        <v>3934744.97</v>
      </c>
      <c r="M20" s="176">
        <v>15281966.939999992</v>
      </c>
      <c r="N20" s="176">
        <v>159435.12</v>
      </c>
      <c r="O20" s="176">
        <v>28438.639999999999</v>
      </c>
      <c r="P20" s="176">
        <v>3685302.0645830445</v>
      </c>
      <c r="Q20" s="248"/>
      <c r="R20" s="247">
        <f>P20+O20</f>
        <v>3713740.7045830446</v>
      </c>
    </row>
    <row r="21" spans="1:18" x14ac:dyDescent="0.2">
      <c r="A21" s="30"/>
      <c r="B21" s="5"/>
      <c r="C21" s="5"/>
      <c r="D21" s="5"/>
      <c r="E21" s="5"/>
      <c r="F21" s="5"/>
      <c r="G21" s="5"/>
      <c r="H21" s="5"/>
      <c r="Q21" s="248"/>
      <c r="R21" s="248"/>
    </row>
    <row r="22" spans="1:18" x14ac:dyDescent="0.2">
      <c r="A22" s="30" t="s">
        <v>24</v>
      </c>
      <c r="B22" s="5">
        <f>SUM(C22:H22)</f>
        <v>528073825.6652742</v>
      </c>
      <c r="C22" s="165">
        <v>314898948.31000054</v>
      </c>
      <c r="D22" s="165">
        <v>21947235.23</v>
      </c>
      <c r="E22" s="165">
        <v>19371029.770000003</v>
      </c>
      <c r="F22" s="165">
        <v>127807720.76000006</v>
      </c>
      <c r="G22" s="165">
        <v>2369458.6</v>
      </c>
      <c r="H22" s="165">
        <v>41679432.995273605</v>
      </c>
      <c r="J22" s="176">
        <v>314898948.31000054</v>
      </c>
      <c r="K22" s="176">
        <v>21947235.23</v>
      </c>
      <c r="L22" s="176">
        <v>19371029.770000003</v>
      </c>
      <c r="M22" s="176">
        <v>127807720.76000006</v>
      </c>
      <c r="N22" s="176">
        <v>2369458.6</v>
      </c>
      <c r="O22" s="176">
        <v>8797721.4299999997</v>
      </c>
      <c r="P22" s="176">
        <v>32881711.565273609</v>
      </c>
      <c r="Q22" s="248"/>
      <c r="R22" s="247">
        <f>P22+O22</f>
        <v>41679432.995273605</v>
      </c>
    </row>
    <row r="23" spans="1:18" x14ac:dyDescent="0.2">
      <c r="A23" s="30" t="s">
        <v>25</v>
      </c>
      <c r="B23" s="5">
        <f>SUM(C23:H23)</f>
        <v>55619418.572757274</v>
      </c>
      <c r="C23" s="165">
        <v>29066418.440000001</v>
      </c>
      <c r="D23" s="165">
        <v>6334079.3800000027</v>
      </c>
      <c r="E23" s="165">
        <v>1708039.3599999999</v>
      </c>
      <c r="F23" s="165">
        <v>13144485.599999994</v>
      </c>
      <c r="G23" s="165">
        <v>1372015.43</v>
      </c>
      <c r="H23" s="165">
        <v>3994380.3627572712</v>
      </c>
      <c r="J23" s="176">
        <v>29066418.440000001</v>
      </c>
      <c r="K23" s="176">
        <v>6334079.3800000027</v>
      </c>
      <c r="L23" s="176">
        <v>1708039.3599999999</v>
      </c>
      <c r="M23" s="176">
        <v>13144485.599999994</v>
      </c>
      <c r="N23" s="176">
        <v>1372015.43</v>
      </c>
      <c r="O23" s="176">
        <v>825422.10000000021</v>
      </c>
      <c r="P23" s="176">
        <v>3168958.2627572711</v>
      </c>
      <c r="Q23" s="248"/>
      <c r="R23" s="247">
        <f>P23+O23</f>
        <v>3994380.3627572712</v>
      </c>
    </row>
    <row r="24" spans="1:18" x14ac:dyDescent="0.2">
      <c r="A24" s="30" t="s">
        <v>26</v>
      </c>
      <c r="B24" s="5">
        <f>SUM(C24:H24)</f>
        <v>481503061.29869312</v>
      </c>
      <c r="C24" s="165">
        <v>257203836.46999994</v>
      </c>
      <c r="D24" s="165">
        <v>33415873.800000008</v>
      </c>
      <c r="E24" s="165">
        <v>14536817.840000007</v>
      </c>
      <c r="F24" s="165">
        <v>126548427.46000005</v>
      </c>
      <c r="G24" s="165">
        <v>3418001.71</v>
      </c>
      <c r="H24" s="165">
        <v>46380104.018693149</v>
      </c>
      <c r="J24" s="176">
        <v>257203836.46999994</v>
      </c>
      <c r="K24" s="176">
        <v>33415873.800000008</v>
      </c>
      <c r="L24" s="176">
        <v>14536817.840000007</v>
      </c>
      <c r="M24" s="176">
        <v>126548427.46000005</v>
      </c>
      <c r="N24" s="176">
        <v>3418001.71</v>
      </c>
      <c r="O24" s="176">
        <v>17022359.98</v>
      </c>
      <c r="P24" s="176">
        <v>29357744.038693152</v>
      </c>
      <c r="Q24" s="248"/>
      <c r="R24" s="247">
        <f>P24+O24</f>
        <v>46380104.018693149</v>
      </c>
    </row>
    <row r="25" spans="1:18" x14ac:dyDescent="0.2">
      <c r="A25" s="30" t="s">
        <v>27</v>
      </c>
      <c r="B25" s="5">
        <f>SUM(C25:H25)</f>
        <v>840770806.10323048</v>
      </c>
      <c r="C25" s="165">
        <v>510976630.5200001</v>
      </c>
      <c r="D25" s="165">
        <v>67795915.25999999</v>
      </c>
      <c r="E25" s="165">
        <v>21935776.050000001</v>
      </c>
      <c r="F25" s="165">
        <v>170113764.4000001</v>
      </c>
      <c r="G25" s="165">
        <v>2233667.37</v>
      </c>
      <c r="H25" s="165">
        <v>67715052.503230348</v>
      </c>
      <c r="J25" s="176">
        <v>510976630.5200001</v>
      </c>
      <c r="K25" s="176">
        <v>67795915.25999999</v>
      </c>
      <c r="L25" s="176">
        <v>21935776.050000001</v>
      </c>
      <c r="M25" s="176">
        <v>170113764.4000001</v>
      </c>
      <c r="N25" s="176">
        <v>2233667.37</v>
      </c>
      <c r="O25" s="176">
        <v>11643194.909999996</v>
      </c>
      <c r="P25" s="176">
        <v>56071857.593230352</v>
      </c>
      <c r="Q25" s="248"/>
      <c r="R25" s="247">
        <f>P25+O25</f>
        <v>67715052.503230348</v>
      </c>
    </row>
    <row r="26" spans="1:18" x14ac:dyDescent="0.2">
      <c r="A26" s="30" t="s">
        <v>28</v>
      </c>
      <c r="B26" s="5">
        <f>SUM(C26:H26)</f>
        <v>30505625.653013457</v>
      </c>
      <c r="C26" s="165">
        <v>15814354.059999999</v>
      </c>
      <c r="D26" s="165">
        <v>4246143.17</v>
      </c>
      <c r="E26" s="165">
        <v>731852.03</v>
      </c>
      <c r="F26" s="165">
        <v>6849006.8199999994</v>
      </c>
      <c r="G26" s="165">
        <v>350525.48999999993</v>
      </c>
      <c r="H26" s="165">
        <v>2513744.0830134591</v>
      </c>
      <c r="J26" s="176">
        <v>15814354.059999999</v>
      </c>
      <c r="K26" s="176">
        <v>4246143.17</v>
      </c>
      <c r="L26" s="176">
        <v>731852.03</v>
      </c>
      <c r="M26" s="176">
        <v>6849006.8199999994</v>
      </c>
      <c r="N26" s="176">
        <v>350525.48999999993</v>
      </c>
      <c r="O26" s="176">
        <v>633151.21</v>
      </c>
      <c r="P26" s="176">
        <v>1880592.8730134594</v>
      </c>
      <c r="Q26" s="248"/>
      <c r="R26" s="247">
        <f>P26+O26</f>
        <v>2513744.0830134591</v>
      </c>
    </row>
    <row r="27" spans="1:18" x14ac:dyDescent="0.2">
      <c r="A27" s="30"/>
      <c r="B27" s="5"/>
      <c r="C27" s="5"/>
      <c r="D27" s="5"/>
      <c r="E27" s="5"/>
      <c r="F27" s="5"/>
      <c r="G27" s="5"/>
      <c r="H27" s="5"/>
      <c r="Q27" s="248"/>
      <c r="R27" s="248"/>
    </row>
    <row r="28" spans="1:18" x14ac:dyDescent="0.2">
      <c r="A28" s="30" t="s">
        <v>173</v>
      </c>
      <c r="B28" s="5">
        <f>SUM(C28:H28)</f>
        <v>2348030410.918818</v>
      </c>
      <c r="C28" s="165">
        <v>1499361841.2199998</v>
      </c>
      <c r="D28" s="165">
        <v>27180880.670000009</v>
      </c>
      <c r="E28" s="165">
        <v>46263996.150000013</v>
      </c>
      <c r="F28" s="165">
        <v>566831771.3999995</v>
      </c>
      <c r="G28" s="165">
        <v>14647483.150000002</v>
      </c>
      <c r="H28" s="165">
        <v>193744438.32881811</v>
      </c>
      <c r="J28" s="176">
        <v>1499361841.2199998</v>
      </c>
      <c r="K28" s="176">
        <v>27180880.670000009</v>
      </c>
      <c r="L28" s="176">
        <v>46263996.150000013</v>
      </c>
      <c r="M28" s="176">
        <v>566831771.3999995</v>
      </c>
      <c r="N28" s="176">
        <v>14647483.150000002</v>
      </c>
      <c r="O28" s="176">
        <v>39783056.509999998</v>
      </c>
      <c r="P28" s="176">
        <v>153961381.81881812</v>
      </c>
      <c r="Q28" s="248"/>
      <c r="R28" s="247">
        <f>P28+O28</f>
        <v>193744438.32881811</v>
      </c>
    </row>
    <row r="29" spans="1:18" x14ac:dyDescent="0.2">
      <c r="A29" s="30" t="s">
        <v>29</v>
      </c>
      <c r="B29" s="5">
        <f>SUM(C29:H29)</f>
        <v>1856215551.9742289</v>
      </c>
      <c r="C29" s="165">
        <v>1096782972.7099996</v>
      </c>
      <c r="D29" s="165">
        <v>141033015.44999999</v>
      </c>
      <c r="E29" s="165">
        <v>34746573.320000015</v>
      </c>
      <c r="F29" s="165">
        <v>414815510.34000045</v>
      </c>
      <c r="G29" s="165">
        <v>10965140.999999998</v>
      </c>
      <c r="H29" s="165">
        <v>157872339.15422899</v>
      </c>
      <c r="J29" s="176">
        <v>1096782972.7099996</v>
      </c>
      <c r="K29" s="176">
        <v>141033015.44999999</v>
      </c>
      <c r="L29" s="176">
        <v>34746573.320000015</v>
      </c>
      <c r="M29" s="176">
        <v>414815510.34000045</v>
      </c>
      <c r="N29" s="176">
        <v>10965140.999999998</v>
      </c>
      <c r="O29" s="176">
        <v>62992449.170000002</v>
      </c>
      <c r="P29" s="176">
        <v>94879889.984228984</v>
      </c>
      <c r="Q29" s="248"/>
      <c r="R29" s="247">
        <f>P29+O29</f>
        <v>157872339.15422899</v>
      </c>
    </row>
    <row r="30" spans="1:18" x14ac:dyDescent="0.2">
      <c r="A30" s="30" t="s">
        <v>30</v>
      </c>
      <c r="B30" s="5">
        <f>SUM(C30:H30)</f>
        <v>96074263.932639748</v>
      </c>
      <c r="C30" s="165">
        <v>56969360.480000034</v>
      </c>
      <c r="D30" s="165">
        <v>7004442.21</v>
      </c>
      <c r="E30" s="165">
        <v>2472800.0199999996</v>
      </c>
      <c r="F30" s="165">
        <v>22789514.729999986</v>
      </c>
      <c r="G30" s="165">
        <v>522451.00000000012</v>
      </c>
      <c r="H30" s="165">
        <v>6315695.4926397186</v>
      </c>
      <c r="J30" s="176">
        <v>56969360.480000034</v>
      </c>
      <c r="K30" s="176">
        <v>7004442.21</v>
      </c>
      <c r="L30" s="176">
        <v>2472800.0199999996</v>
      </c>
      <c r="M30" s="176">
        <v>22789514.729999986</v>
      </c>
      <c r="N30" s="176">
        <v>522451.00000000012</v>
      </c>
      <c r="O30" s="176">
        <v>646153.30000000016</v>
      </c>
      <c r="P30" s="176">
        <v>5669542.1926397188</v>
      </c>
      <c r="Q30" s="248"/>
      <c r="R30" s="247">
        <f>P30+O30</f>
        <v>6315695.4926397186</v>
      </c>
    </row>
    <row r="31" spans="1:18" x14ac:dyDescent="0.2">
      <c r="A31" s="30" t="s">
        <v>31</v>
      </c>
      <c r="B31" s="5">
        <f>SUM(C31:H31)</f>
        <v>215018428.96199644</v>
      </c>
      <c r="C31" s="165">
        <v>119344454.58000001</v>
      </c>
      <c r="D31" s="165">
        <v>21428445.229999997</v>
      </c>
      <c r="E31" s="165">
        <v>6279953.5100000016</v>
      </c>
      <c r="F31" s="165">
        <v>51569951.049999945</v>
      </c>
      <c r="G31" s="165">
        <v>902873.97</v>
      </c>
      <c r="H31" s="165">
        <v>15492750.621996494</v>
      </c>
      <c r="J31" s="176">
        <v>119344454.58000001</v>
      </c>
      <c r="K31" s="176">
        <v>21428445.229999997</v>
      </c>
      <c r="L31" s="176">
        <v>6279953.5100000016</v>
      </c>
      <c r="M31" s="176">
        <v>51569951.049999945</v>
      </c>
      <c r="N31" s="176">
        <v>902873.97</v>
      </c>
      <c r="O31" s="176">
        <v>2138212.0999999996</v>
      </c>
      <c r="P31" s="176">
        <v>13354538.521996494</v>
      </c>
      <c r="Q31" s="248"/>
      <c r="R31" s="247">
        <f>P31+O31</f>
        <v>15492750.621996494</v>
      </c>
    </row>
    <row r="32" spans="1:18" x14ac:dyDescent="0.2">
      <c r="A32" s="30" t="s">
        <v>32</v>
      </c>
      <c r="B32" s="5">
        <f>SUM(C32:H32)</f>
        <v>44803408.116618894</v>
      </c>
      <c r="C32" s="165">
        <v>25226268.989999998</v>
      </c>
      <c r="D32" s="165">
        <v>4315199.1899999995</v>
      </c>
      <c r="E32" s="165">
        <v>1214202.2499999991</v>
      </c>
      <c r="F32" s="165">
        <v>9926770.8999999892</v>
      </c>
      <c r="G32" s="165">
        <v>1456256.2199999995</v>
      </c>
      <c r="H32" s="165">
        <v>2664710.5666189021</v>
      </c>
      <c r="J32" s="176">
        <v>25226268.989999998</v>
      </c>
      <c r="K32" s="176">
        <v>4315199.1899999995</v>
      </c>
      <c r="L32" s="176">
        <v>1214202.2499999991</v>
      </c>
      <c r="M32" s="176">
        <v>9926770.8999999892</v>
      </c>
      <c r="N32" s="176">
        <v>1456256.2199999995</v>
      </c>
      <c r="O32" s="176">
        <v>111337.61</v>
      </c>
      <c r="P32" s="176">
        <v>2553372.9566189023</v>
      </c>
      <c r="Q32" s="248"/>
      <c r="R32" s="247">
        <f>P32+O32</f>
        <v>2664710.5666189021</v>
      </c>
    </row>
    <row r="33" spans="1:18" x14ac:dyDescent="0.2">
      <c r="A33" s="30"/>
      <c r="B33" s="5"/>
      <c r="C33" s="5"/>
      <c r="D33" s="5"/>
      <c r="E33" s="5"/>
      <c r="F33" s="5"/>
      <c r="G33" s="5"/>
      <c r="H33" s="5"/>
      <c r="Q33" s="248"/>
      <c r="R33" s="248"/>
    </row>
    <row r="34" spans="1:18" x14ac:dyDescent="0.2">
      <c r="A34" s="30" t="s">
        <v>33</v>
      </c>
      <c r="B34" s="5">
        <f>SUM(C34:H34)</f>
        <v>54835565.665613756</v>
      </c>
      <c r="C34" s="165">
        <v>32408117.180000007</v>
      </c>
      <c r="D34" s="165">
        <v>2161799.2000000002</v>
      </c>
      <c r="E34" s="165">
        <v>1840070.5600000003</v>
      </c>
      <c r="F34" s="165">
        <v>13812963.85</v>
      </c>
      <c r="G34" s="165">
        <v>998221.62999999989</v>
      </c>
      <c r="H34" s="165">
        <v>3614393.2456137398</v>
      </c>
      <c r="J34" s="176">
        <v>32408117.180000007</v>
      </c>
      <c r="K34" s="176">
        <v>2161799.2000000002</v>
      </c>
      <c r="L34" s="176">
        <v>1840070.5600000003</v>
      </c>
      <c r="M34" s="176">
        <v>13812963.85</v>
      </c>
      <c r="N34" s="176">
        <v>998221.62999999989</v>
      </c>
      <c r="O34" s="176">
        <v>72241.760000000009</v>
      </c>
      <c r="P34" s="176">
        <v>3542151.48561374</v>
      </c>
      <c r="Q34" s="248"/>
      <c r="R34" s="247">
        <f>P34+O34</f>
        <v>3614393.2456137398</v>
      </c>
    </row>
    <row r="35" spans="1:18" x14ac:dyDescent="0.2">
      <c r="A35" s="30" t="s">
        <v>34</v>
      </c>
      <c r="B35" s="5">
        <f>SUM(C35:H35)</f>
        <v>290612045.86010867</v>
      </c>
      <c r="C35" s="165">
        <v>167180117.35000005</v>
      </c>
      <c r="D35" s="165">
        <v>20288660.079999998</v>
      </c>
      <c r="E35" s="165">
        <v>11996827.109999998</v>
      </c>
      <c r="F35" s="165">
        <v>64646160.929999962</v>
      </c>
      <c r="G35" s="165">
        <v>5321479.47</v>
      </c>
      <c r="H35" s="165">
        <v>21178800.920108642</v>
      </c>
      <c r="J35" s="176">
        <v>167180117.35000005</v>
      </c>
      <c r="K35" s="176">
        <v>20288660.079999998</v>
      </c>
      <c r="L35" s="176">
        <v>11996827.109999998</v>
      </c>
      <c r="M35" s="176">
        <v>64646160.929999962</v>
      </c>
      <c r="N35" s="176">
        <v>5321479.47</v>
      </c>
      <c r="O35" s="176">
        <v>3849651.4800000004</v>
      </c>
      <c r="P35" s="176">
        <v>17329149.440108642</v>
      </c>
      <c r="Q35" s="248"/>
      <c r="R35" s="247">
        <f>P35+O35</f>
        <v>21178800.920108642</v>
      </c>
    </row>
    <row r="36" spans="1:18" x14ac:dyDescent="0.2">
      <c r="A36" s="30" t="s">
        <v>35</v>
      </c>
      <c r="B36" s="5">
        <f>SUM(C36:H36)</f>
        <v>194400374.6779581</v>
      </c>
      <c r="C36" s="165">
        <v>113150060.22999997</v>
      </c>
      <c r="D36" s="165">
        <v>13999818.310000004</v>
      </c>
      <c r="E36" s="165">
        <v>6561865.7100000028</v>
      </c>
      <c r="F36" s="165">
        <v>43263413.759999983</v>
      </c>
      <c r="G36" s="165">
        <v>3660203.7099999995</v>
      </c>
      <c r="H36" s="165">
        <v>13765012.957958141</v>
      </c>
      <c r="J36" s="176">
        <v>113150060.22999997</v>
      </c>
      <c r="K36" s="176">
        <v>13999818.310000004</v>
      </c>
      <c r="L36" s="176">
        <v>6561865.7100000028</v>
      </c>
      <c r="M36" s="176">
        <v>43263413.759999983</v>
      </c>
      <c r="N36" s="176">
        <v>3660203.7099999995</v>
      </c>
      <c r="O36" s="176">
        <v>1649802.42</v>
      </c>
      <c r="P36" s="176">
        <v>12115210.537958141</v>
      </c>
      <c r="Q36" s="248"/>
      <c r="R36" s="247">
        <f>P36+O36</f>
        <v>13765012.957958141</v>
      </c>
    </row>
    <row r="37" spans="1:18" x14ac:dyDescent="0.2">
      <c r="A37" s="32" t="s">
        <v>36</v>
      </c>
      <c r="B37" s="14">
        <f>SUM(C37:H37)</f>
        <v>111147945.278448</v>
      </c>
      <c r="C37" s="166">
        <v>64846058.899999991</v>
      </c>
      <c r="D37" s="166">
        <v>8726143.0600000024</v>
      </c>
      <c r="E37" s="166">
        <v>4768155.92</v>
      </c>
      <c r="F37" s="166">
        <v>25146304.769999981</v>
      </c>
      <c r="G37" s="166">
        <v>672229.02</v>
      </c>
      <c r="H37" s="166">
        <v>6989053.6084480323</v>
      </c>
      <c r="J37" s="176">
        <v>64846058.899999991</v>
      </c>
      <c r="K37" s="176">
        <v>8726143.0600000024</v>
      </c>
      <c r="L37" s="176">
        <v>4768155.92</v>
      </c>
      <c r="M37" s="176">
        <v>25146304.769999981</v>
      </c>
      <c r="N37" s="176">
        <v>672229.02</v>
      </c>
      <c r="O37" s="176">
        <v>199231.53</v>
      </c>
      <c r="P37" s="176">
        <v>6789822.078448032</v>
      </c>
      <c r="Q37" s="248"/>
      <c r="R37" s="247">
        <f>P37+O37</f>
        <v>6989053.6084480323</v>
      </c>
    </row>
    <row r="38" spans="1:18" x14ac:dyDescent="0.2">
      <c r="A38" s="30" t="s">
        <v>252</v>
      </c>
      <c r="B38" s="30"/>
      <c r="C38" s="30"/>
      <c r="D38" s="30"/>
      <c r="E38" s="30"/>
      <c r="F38" s="30"/>
      <c r="G38" s="30"/>
      <c r="H38" s="30"/>
      <c r="J38" s="18"/>
      <c r="K38" s="18"/>
      <c r="L38" s="18"/>
      <c r="M38" s="18"/>
      <c r="N38" s="18"/>
      <c r="O38" s="18"/>
      <c r="R38" s="176">
        <f>SUM(R10:R37)</f>
        <v>1034364651.7116514</v>
      </c>
    </row>
    <row r="39" spans="1:18" x14ac:dyDescent="0.2">
      <c r="A39" s="30"/>
      <c r="B39" s="30"/>
      <c r="C39" s="53"/>
      <c r="D39" s="30"/>
      <c r="E39" s="30"/>
      <c r="F39" s="30"/>
      <c r="G39" s="30"/>
      <c r="H39" s="30"/>
      <c r="O39" s="176">
        <f>SUM(O10:O37)</f>
        <v>295789610.98000002</v>
      </c>
      <c r="P39" s="176">
        <f>SUM(P10:P37)</f>
        <v>738575040.73165143</v>
      </c>
    </row>
    <row r="40" spans="1:18" x14ac:dyDescent="0.2">
      <c r="F40" s="226"/>
    </row>
    <row r="41" spans="1:18" x14ac:dyDescent="0.2">
      <c r="E41" s="18" t="s">
        <v>267</v>
      </c>
      <c r="F41" s="18" t="s">
        <v>281</v>
      </c>
      <c r="G41" s="18" t="s">
        <v>243</v>
      </c>
      <c r="I41" s="246"/>
      <c r="O41" s="176">
        <f>SUM(J10:O37)</f>
        <v>11669350862.319996</v>
      </c>
      <c r="P41" s="176">
        <f>O41+P39</f>
        <v>12407925903.051647</v>
      </c>
    </row>
    <row r="42" spans="1:18" x14ac:dyDescent="0.2">
      <c r="F42" s="17"/>
      <c r="I42" s="246"/>
    </row>
    <row r="43" spans="1:18" x14ac:dyDescent="0.2">
      <c r="D43" s="18" t="s">
        <v>240</v>
      </c>
      <c r="E43" s="122">
        <v>13799108802</v>
      </c>
      <c r="F43" s="122">
        <f>tABLE1!B10</f>
        <v>13578031314.84</v>
      </c>
      <c r="G43" s="251">
        <f>(F43-E43)/E43</f>
        <v>-1.6021142403628091E-2</v>
      </c>
      <c r="H43" s="176"/>
      <c r="I43" s="252"/>
    </row>
    <row r="44" spans="1:18" x14ac:dyDescent="0.2">
      <c r="A44" s="18" t="s">
        <v>239</v>
      </c>
      <c r="D44" s="18" t="s">
        <v>241</v>
      </c>
      <c r="E44" s="130">
        <v>12138834311</v>
      </c>
      <c r="F44" s="122">
        <f>tABLE1!C10</f>
        <v>11660692801.67</v>
      </c>
      <c r="G44" s="88">
        <f>(F44-E44)/E44</f>
        <v>-3.9389408989355459E-2</v>
      </c>
      <c r="I44" s="246"/>
    </row>
    <row r="45" spans="1:18" x14ac:dyDescent="0.2">
      <c r="A45" s="42" t="s">
        <v>237</v>
      </c>
      <c r="B45" s="21">
        <f>C8</f>
        <v>7229335902.4900007</v>
      </c>
      <c r="C45" s="203">
        <f>B45/B51</f>
        <v>0.61951482886964349</v>
      </c>
      <c r="D45" s="18" t="s">
        <v>0</v>
      </c>
      <c r="E45" s="122">
        <v>7031170700</v>
      </c>
      <c r="F45" s="122">
        <f>C8</f>
        <v>7229335902.4900007</v>
      </c>
      <c r="G45" s="88">
        <f>(F45-E45)/E45</f>
        <v>2.8183813328554335E-2</v>
      </c>
      <c r="H45" s="226">
        <f>F45-E45</f>
        <v>198165202.49000072</v>
      </c>
      <c r="I45" s="246"/>
    </row>
    <row r="46" spans="1:18" x14ac:dyDescent="0.2">
      <c r="A46" s="42" t="s">
        <v>105</v>
      </c>
      <c r="B46" s="87">
        <f>D8</f>
        <v>851332370.6500001</v>
      </c>
      <c r="C46" s="203">
        <f>B46/B51</f>
        <v>7.2954561114357094E-2</v>
      </c>
      <c r="E46" s="122"/>
      <c r="F46" s="122"/>
      <c r="G46" s="17"/>
      <c r="I46" s="246"/>
    </row>
    <row r="47" spans="1:18" x14ac:dyDescent="0.2">
      <c r="A47" s="42" t="s">
        <v>238</v>
      </c>
      <c r="B47" s="87">
        <f>E8</f>
        <v>352101143.85000002</v>
      </c>
      <c r="C47" s="203">
        <f>B47/B51</f>
        <v>3.0173155988215638E-2</v>
      </c>
      <c r="D47" s="18" t="s">
        <v>242</v>
      </c>
      <c r="E47" s="122">
        <f>375679243+75649375</f>
        <v>451328618</v>
      </c>
      <c r="F47" s="122">
        <f>B47+B49</f>
        <v>438130673.56999999</v>
      </c>
      <c r="G47" s="111">
        <f>(F47-E47)/E47</f>
        <v>-2.9242427587430335E-2</v>
      </c>
      <c r="I47" s="246"/>
    </row>
    <row r="48" spans="1:18" x14ac:dyDescent="0.2">
      <c r="A48" s="42" t="s">
        <v>70</v>
      </c>
      <c r="B48" s="87">
        <f>F8</f>
        <v>2854762304.6299987</v>
      </c>
      <c r="C48" s="203">
        <f>B48/B51</f>
        <v>0.24463762708926207</v>
      </c>
      <c r="E48" s="227">
        <f>E47/E44</f>
        <v>3.7180556751731417E-2</v>
      </c>
      <c r="F48" s="227">
        <f>F47/B51</f>
        <v>3.7545419512983486E-2</v>
      </c>
      <c r="G48" s="227">
        <f>F48-E48</f>
        <v>3.6486276125206885E-4</v>
      </c>
      <c r="I48" s="246"/>
    </row>
    <row r="49" spans="1:9" x14ac:dyDescent="0.2">
      <c r="A49" s="42" t="s">
        <v>9</v>
      </c>
      <c r="B49" s="87">
        <f>G8</f>
        <v>86029529.719999984</v>
      </c>
      <c r="C49" s="203">
        <f>B49/B51</f>
        <v>7.3722635247678494E-3</v>
      </c>
      <c r="I49" s="246"/>
    </row>
    <row r="50" spans="1:9" x14ac:dyDescent="0.2">
      <c r="A50" s="42" t="s">
        <v>10</v>
      </c>
      <c r="B50" s="87">
        <f>O39</f>
        <v>295789610.98000002</v>
      </c>
      <c r="C50" s="203">
        <f>B50/B51</f>
        <v>2.5347563413753906E-2</v>
      </c>
      <c r="I50" s="176">
        <f>B51-F44</f>
        <v>8658060.6499996185</v>
      </c>
    </row>
    <row r="51" spans="1:9" ht="13.5" thickBot="1" x14ac:dyDescent="0.25">
      <c r="B51" s="228">
        <f>SUM(B45:B50)</f>
        <v>11669350862.32</v>
      </c>
      <c r="C51" s="229">
        <f>SUM(C45:C50)</f>
        <v>1</v>
      </c>
      <c r="I51" s="246"/>
    </row>
    <row r="52" spans="1:9" ht="13.5" thickTop="1" x14ac:dyDescent="0.2">
      <c r="C52" s="230"/>
      <c r="I52" s="246"/>
    </row>
    <row r="53" spans="1:9" x14ac:dyDescent="0.2">
      <c r="B53" s="116"/>
      <c r="I53" s="246"/>
    </row>
    <row r="54" spans="1:9" x14ac:dyDescent="0.2">
      <c r="I54" s="246"/>
    </row>
    <row r="55" spans="1:9" x14ac:dyDescent="0.2">
      <c r="B55" s="230"/>
      <c r="I55" s="246"/>
    </row>
    <row r="56" spans="1:9" x14ac:dyDescent="0.2">
      <c r="I56" s="246"/>
    </row>
    <row r="57" spans="1:9" x14ac:dyDescent="0.2">
      <c r="I57" s="246"/>
    </row>
    <row r="58" spans="1:9" x14ac:dyDescent="0.2">
      <c r="I58" s="246"/>
    </row>
    <row r="59" spans="1:9" x14ac:dyDescent="0.2">
      <c r="I59" s="246"/>
    </row>
    <row r="60" spans="1:9" x14ac:dyDescent="0.2">
      <c r="I60" s="246"/>
    </row>
    <row r="61" spans="1:9" x14ac:dyDescent="0.2">
      <c r="I61" s="246"/>
    </row>
    <row r="62" spans="1:9" x14ac:dyDescent="0.2">
      <c r="I62" s="246"/>
    </row>
    <row r="63" spans="1:9" x14ac:dyDescent="0.2">
      <c r="I63" s="246"/>
    </row>
    <row r="64" spans="1:9" x14ac:dyDescent="0.2">
      <c r="I64" s="246"/>
    </row>
    <row r="65" spans="9:9" x14ac:dyDescent="0.2">
      <c r="I65" s="246"/>
    </row>
    <row r="66" spans="9:9" x14ac:dyDescent="0.2">
      <c r="I66" s="246"/>
    </row>
    <row r="67" spans="9:9" x14ac:dyDescent="0.2">
      <c r="I67" s="246"/>
    </row>
    <row r="68" spans="9:9" x14ac:dyDescent="0.2">
      <c r="I68" s="246"/>
    </row>
  </sheetData>
  <mergeCells count="2">
    <mergeCell ref="A1:H1"/>
    <mergeCell ref="A3:H3"/>
  </mergeCells>
  <phoneticPr fontId="0" type="noConversion"/>
  <printOptions horizontalCentered="1"/>
  <pageMargins left="0.25" right="0.23" top="0.87" bottom="0.82" header="0.67" footer="0.5"/>
  <pageSetup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" sqref="A2"/>
    </sheetView>
  </sheetViews>
  <sheetFormatPr defaultRowHeight="12.75" x14ac:dyDescent="0.2"/>
  <sheetData/>
  <printOptions horizontalCentered="1"/>
  <pageMargins left="0.25" right="0.23" top="0.87" bottom="0.82" header="0.67" footer="0.5"/>
  <pageSetup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81"/>
  <sheetViews>
    <sheetView zoomScaleNormal="100" workbookViewId="0">
      <selection activeCell="A2" sqref="A2"/>
    </sheetView>
  </sheetViews>
  <sheetFormatPr defaultRowHeight="12.75" x14ac:dyDescent="0.2"/>
  <cols>
    <col min="1" max="1" width="16.28515625" style="18" customWidth="1"/>
    <col min="2" max="2" width="13.5703125" style="57" customWidth="1"/>
    <col min="3" max="3" width="1.7109375" style="18" customWidth="1"/>
    <col min="4" max="4" width="13.28515625" style="18" customWidth="1"/>
    <col min="5" max="5" width="12.28515625" style="18" customWidth="1"/>
    <col min="6" max="6" width="12.85546875" style="18" customWidth="1"/>
    <col min="7" max="7" width="11.5703125" style="18" customWidth="1"/>
    <col min="8" max="8" width="12" style="18" customWidth="1"/>
    <col min="9" max="9" width="9.7109375" style="18" customWidth="1"/>
    <col min="10" max="10" width="10.85546875" style="18" customWidth="1"/>
    <col min="11" max="11" width="10.140625" style="18" customWidth="1"/>
    <col min="12" max="12" width="11" customWidth="1"/>
    <col min="13" max="13" width="15.140625" customWidth="1"/>
    <col min="14" max="14" width="18.140625" style="18" customWidth="1"/>
  </cols>
  <sheetData>
    <row r="1" spans="1:14" x14ac:dyDescent="0.2">
      <c r="A1" s="264" t="s">
        <v>132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4" x14ac:dyDescent="0.2">
      <c r="A2" s="4"/>
      <c r="B2" s="8"/>
      <c r="C2" s="4"/>
      <c r="D2" s="4"/>
      <c r="E2" s="4"/>
      <c r="F2" s="4"/>
      <c r="G2" s="4"/>
      <c r="H2" s="4"/>
      <c r="I2" s="4"/>
      <c r="J2" s="4"/>
      <c r="K2" s="4"/>
    </row>
    <row r="3" spans="1:14" x14ac:dyDescent="0.2">
      <c r="A3" s="264" t="s">
        <v>269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4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84">
        <v>42513</v>
      </c>
    </row>
    <row r="5" spans="1:14" ht="13.5" customHeight="1" thickTop="1" x14ac:dyDescent="0.2">
      <c r="A5" s="5"/>
      <c r="B5" s="5"/>
      <c r="C5" s="5"/>
      <c r="D5" s="5"/>
      <c r="E5" s="5"/>
      <c r="F5" s="5"/>
      <c r="G5" s="5"/>
      <c r="H5" s="5"/>
      <c r="I5" s="268" t="s">
        <v>10</v>
      </c>
      <c r="J5" s="268"/>
      <c r="K5" s="268"/>
      <c r="L5" s="121"/>
      <c r="N5" s="83" t="s">
        <v>217</v>
      </c>
    </row>
    <row r="6" spans="1:14" s="1" customFormat="1" x14ac:dyDescent="0.2">
      <c r="A6" s="8" t="s">
        <v>37</v>
      </c>
      <c r="B6" s="3"/>
      <c r="C6" s="3"/>
      <c r="D6" s="7" t="s">
        <v>0</v>
      </c>
      <c r="E6" s="7"/>
      <c r="F6" s="7" t="s">
        <v>5</v>
      </c>
      <c r="G6" s="7"/>
      <c r="H6" s="7"/>
      <c r="I6" s="7"/>
      <c r="J6" s="7"/>
      <c r="K6" s="7"/>
      <c r="L6" s="275" t="s">
        <v>265</v>
      </c>
      <c r="M6" s="120"/>
      <c r="N6" s="83" t="s">
        <v>244</v>
      </c>
    </row>
    <row r="7" spans="1:14" s="1" customFormat="1" ht="13.5" customHeight="1" x14ac:dyDescent="0.2">
      <c r="A7" s="8" t="s">
        <v>38</v>
      </c>
      <c r="B7" s="279" t="s">
        <v>11</v>
      </c>
      <c r="C7" s="279"/>
      <c r="D7" s="7" t="s">
        <v>1</v>
      </c>
      <c r="E7" s="7" t="s">
        <v>3</v>
      </c>
      <c r="F7" s="7" t="s">
        <v>1</v>
      </c>
      <c r="G7" s="7" t="s">
        <v>7</v>
      </c>
      <c r="H7" s="7"/>
      <c r="I7" s="7" t="s">
        <v>10</v>
      </c>
      <c r="J7" s="280" t="s">
        <v>208</v>
      </c>
      <c r="K7" s="7"/>
      <c r="L7" s="276"/>
      <c r="M7" s="118"/>
      <c r="N7" s="83" t="s">
        <v>218</v>
      </c>
    </row>
    <row r="8" spans="1:14" s="1" customFormat="1" ht="13.5" thickBot="1" x14ac:dyDescent="0.25">
      <c r="A8" s="12" t="s">
        <v>39</v>
      </c>
      <c r="B8" s="278" t="s">
        <v>174</v>
      </c>
      <c r="C8" s="278"/>
      <c r="D8" s="11" t="s">
        <v>2</v>
      </c>
      <c r="E8" s="11" t="s">
        <v>4</v>
      </c>
      <c r="F8" s="11" t="s">
        <v>6</v>
      </c>
      <c r="G8" s="11" t="s">
        <v>8</v>
      </c>
      <c r="H8" s="11" t="s">
        <v>9</v>
      </c>
      <c r="I8" s="11" t="s">
        <v>7</v>
      </c>
      <c r="J8" s="281"/>
      <c r="K8" s="11" t="s">
        <v>92</v>
      </c>
      <c r="L8" s="277"/>
      <c r="M8" s="118"/>
      <c r="N8" s="83"/>
    </row>
    <row r="9" spans="1:14" s="2" customFormat="1" x14ac:dyDescent="0.2">
      <c r="A9" s="5" t="s">
        <v>13</v>
      </c>
      <c r="B9" s="17">
        <f>SUM(B11:B38)</f>
        <v>341453405.38999993</v>
      </c>
      <c r="C9" s="71"/>
      <c r="D9" s="17">
        <f t="shared" ref="D9:L9" si="0">SUM(D11:D38)</f>
        <v>227691491.86000004</v>
      </c>
      <c r="E9" s="17">
        <f t="shared" si="0"/>
        <v>81572816.330000013</v>
      </c>
      <c r="F9" s="17">
        <f t="shared" si="0"/>
        <v>11448926.75</v>
      </c>
      <c r="G9" s="17">
        <f t="shared" si="0"/>
        <v>9271200.0100000016</v>
      </c>
      <c r="H9" s="17">
        <f t="shared" si="0"/>
        <v>10712757.789999999</v>
      </c>
      <c r="I9" s="17">
        <f t="shared" si="0"/>
        <v>756212.65</v>
      </c>
      <c r="J9" s="17">
        <f t="shared" si="0"/>
        <v>0</v>
      </c>
      <c r="K9" s="17">
        <f t="shared" si="0"/>
        <v>310963.51</v>
      </c>
      <c r="L9" s="17">
        <f t="shared" si="0"/>
        <v>0</v>
      </c>
      <c r="N9" s="17">
        <f>SUM(N11:N38)</f>
        <v>329984434.94999987</v>
      </c>
    </row>
    <row r="10" spans="1:14" x14ac:dyDescent="0.2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x14ac:dyDescent="0.2">
      <c r="A11" s="8" t="s">
        <v>14</v>
      </c>
      <c r="B11" s="38">
        <f>+D11+E11+F11+G11+H11+I11</f>
        <v>2029998.33</v>
      </c>
      <c r="C11" s="38"/>
      <c r="D11" s="80">
        <v>1519178.79</v>
      </c>
      <c r="E11" s="38">
        <v>254006.02999999997</v>
      </c>
      <c r="F11" s="38">
        <v>27221.899999999998</v>
      </c>
      <c r="G11" s="38">
        <v>105782.13</v>
      </c>
      <c r="H11" s="38">
        <v>123809.48</v>
      </c>
      <c r="I11" s="38">
        <v>0</v>
      </c>
      <c r="J11" s="38"/>
      <c r="K11" s="38">
        <v>313562</v>
      </c>
      <c r="L11" s="38">
        <v>0</v>
      </c>
      <c r="M11" s="90"/>
      <c r="N11" s="57">
        <f>B11-H11-I11</f>
        <v>1906188.85</v>
      </c>
    </row>
    <row r="12" spans="1:14" x14ac:dyDescent="0.2">
      <c r="A12" s="8" t="s">
        <v>15</v>
      </c>
      <c r="B12" s="38">
        <f>+D12+E12+F12+G12+H12+I12</f>
        <v>29695437.589999996</v>
      </c>
      <c r="C12" s="38"/>
      <c r="D12" s="38">
        <v>21864816.219999999</v>
      </c>
      <c r="E12" s="38">
        <v>3575450.6799999997</v>
      </c>
      <c r="F12" s="38">
        <v>3008658.0000000005</v>
      </c>
      <c r="G12" s="38">
        <v>1221403.72</v>
      </c>
      <c r="H12" s="38">
        <v>25108.97</v>
      </c>
      <c r="I12" s="38">
        <v>0</v>
      </c>
      <c r="J12" s="38">
        <v>0</v>
      </c>
      <c r="K12" s="38">
        <v>0</v>
      </c>
      <c r="L12" s="38">
        <v>0</v>
      </c>
      <c r="M12" s="90"/>
      <c r="N12" s="57">
        <f>B12-H12-I12</f>
        <v>29670328.619999997</v>
      </c>
    </row>
    <row r="13" spans="1:14" s="61" customFormat="1" x14ac:dyDescent="0.2">
      <c r="A13" s="38" t="s">
        <v>16</v>
      </c>
      <c r="B13" s="38">
        <f>+D13+E13+F13+G13+H13+I13</f>
        <v>71511252.819999993</v>
      </c>
      <c r="C13" s="38"/>
      <c r="D13" s="117">
        <v>40513688.239999995</v>
      </c>
      <c r="E13" s="38">
        <v>24427931.149999999</v>
      </c>
      <c r="F13" s="38">
        <v>750509.15999999992</v>
      </c>
      <c r="G13" s="38">
        <v>1071826.28</v>
      </c>
      <c r="H13" s="38">
        <v>4747297.99</v>
      </c>
      <c r="I13" s="38">
        <v>0</v>
      </c>
      <c r="J13" s="38">
        <v>0</v>
      </c>
      <c r="K13" s="38">
        <v>0</v>
      </c>
      <c r="L13" s="38">
        <v>0</v>
      </c>
      <c r="M13" s="90"/>
      <c r="N13" s="57">
        <f>B13-H13-I13</f>
        <v>66763954.829999991</v>
      </c>
    </row>
    <row r="14" spans="1:14" x14ac:dyDescent="0.2">
      <c r="A14" s="5" t="s">
        <v>17</v>
      </c>
      <c r="B14" s="38">
        <f>+D14+E14+F14+G14+H14+I14</f>
        <v>54531713.359999999</v>
      </c>
      <c r="C14" s="38"/>
      <c r="D14" s="38">
        <v>31339529.91</v>
      </c>
      <c r="E14" s="38">
        <v>14861740.01</v>
      </c>
      <c r="F14" s="29">
        <v>2906396.92</v>
      </c>
      <c r="G14" s="91">
        <v>586391.40999999992</v>
      </c>
      <c r="H14" s="38">
        <v>4105142</v>
      </c>
      <c r="I14" s="38">
        <v>732513.11</v>
      </c>
      <c r="J14" s="38">
        <v>0</v>
      </c>
      <c r="K14" s="38">
        <v>0</v>
      </c>
      <c r="L14" s="38">
        <v>0</v>
      </c>
      <c r="M14" s="90"/>
      <c r="N14" s="57">
        <f>B14-H14-I14</f>
        <v>49694058.25</v>
      </c>
    </row>
    <row r="15" spans="1:14" x14ac:dyDescent="0.2">
      <c r="A15" s="5" t="s">
        <v>18</v>
      </c>
      <c r="B15" s="38">
        <f>+D15+E15+F15+G15+H15+I15</f>
        <v>5376530.5300000003</v>
      </c>
      <c r="C15" s="38"/>
      <c r="D15" s="38">
        <v>3734309.78</v>
      </c>
      <c r="E15" s="38">
        <v>1289041.06</v>
      </c>
      <c r="F15" s="38">
        <v>80898.740000000005</v>
      </c>
      <c r="G15" s="38">
        <v>218357.72999999998</v>
      </c>
      <c r="H15" s="38">
        <v>53923.22</v>
      </c>
      <c r="I15" s="38">
        <v>0</v>
      </c>
      <c r="J15" s="38">
        <v>0</v>
      </c>
      <c r="K15" s="38">
        <v>0</v>
      </c>
      <c r="L15" s="38">
        <v>0</v>
      </c>
      <c r="M15" s="90"/>
      <c r="N15" s="57">
        <f>B15-H15-I15</f>
        <v>5322607.3100000005</v>
      </c>
    </row>
    <row r="16" spans="1:14" x14ac:dyDescent="0.2">
      <c r="A16" s="5"/>
      <c r="B16" s="38"/>
      <c r="C16" s="38"/>
      <c r="D16" s="112"/>
      <c r="E16" s="112"/>
      <c r="F16" s="112"/>
      <c r="G16" s="112"/>
      <c r="H16" s="112"/>
      <c r="I16" s="112"/>
      <c r="J16" s="112"/>
      <c r="K16" s="112"/>
      <c r="L16" s="131"/>
      <c r="M16" s="90"/>
    </row>
    <row r="17" spans="1:14" x14ac:dyDescent="0.2">
      <c r="A17" s="5" t="s">
        <v>19</v>
      </c>
      <c r="B17" s="38">
        <f>+D17+E17+F17+G17+H17+I17</f>
        <v>1690417.51</v>
      </c>
      <c r="C17" s="38"/>
      <c r="D17" s="38">
        <v>1061799.51</v>
      </c>
      <c r="E17" s="38">
        <v>350069.70999999996</v>
      </c>
      <c r="F17" s="38">
        <v>95823.18</v>
      </c>
      <c r="G17" s="38">
        <v>182725.11000000002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90"/>
      <c r="N17" s="57">
        <f>B17-H17-I17</f>
        <v>1690417.51</v>
      </c>
    </row>
    <row r="18" spans="1:14" x14ac:dyDescent="0.2">
      <c r="A18" s="5" t="s">
        <v>20</v>
      </c>
      <c r="B18" s="38">
        <f>+D18+E18+F18+G18+H18+I18</f>
        <v>5027053.3400000008</v>
      </c>
      <c r="C18" s="38"/>
      <c r="D18" s="38">
        <v>4181285.22</v>
      </c>
      <c r="E18" s="38">
        <v>566456.52</v>
      </c>
      <c r="F18" s="38">
        <v>51917.229999999996</v>
      </c>
      <c r="G18" s="59">
        <v>227394.37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90"/>
      <c r="N18" s="57">
        <f>B18-H18-I18</f>
        <v>5027053.3400000008</v>
      </c>
    </row>
    <row r="19" spans="1:14" x14ac:dyDescent="0.2">
      <c r="A19" s="5" t="s">
        <v>21</v>
      </c>
      <c r="B19" s="38">
        <f>+D19+E19+F19+G19+H19+I19</f>
        <v>4074201.4499999997</v>
      </c>
      <c r="C19" s="38"/>
      <c r="D19" s="38">
        <v>3278301.8899999997</v>
      </c>
      <c r="E19" s="38">
        <v>512499.87</v>
      </c>
      <c r="F19" s="38">
        <v>129614.8</v>
      </c>
      <c r="G19" s="38">
        <v>143581.69</v>
      </c>
      <c r="H19" s="38">
        <v>10203.200000000001</v>
      </c>
      <c r="I19" s="38">
        <v>0</v>
      </c>
      <c r="J19" s="38">
        <v>0</v>
      </c>
      <c r="K19" s="38">
        <v>0</v>
      </c>
      <c r="L19" s="38">
        <v>0</v>
      </c>
      <c r="M19" s="90"/>
      <c r="N19" s="57">
        <f>B19-H19-I19</f>
        <v>4063998.2499999995</v>
      </c>
    </row>
    <row r="20" spans="1:14" x14ac:dyDescent="0.2">
      <c r="A20" s="5" t="s">
        <v>22</v>
      </c>
      <c r="B20" s="38">
        <f>+D20+E20+F20+G20+H20+I20</f>
        <v>9116083.3499999996</v>
      </c>
      <c r="C20" s="38"/>
      <c r="D20" s="38">
        <v>6612327.6500000004</v>
      </c>
      <c r="E20" s="38">
        <v>1470868.6</v>
      </c>
      <c r="F20" s="38">
        <v>624059.16999999993</v>
      </c>
      <c r="G20" s="38">
        <v>291647.93</v>
      </c>
      <c r="H20" s="38">
        <v>117180</v>
      </c>
      <c r="I20" s="38">
        <v>0</v>
      </c>
      <c r="J20" s="38">
        <v>0</v>
      </c>
      <c r="K20" s="38">
        <v>0</v>
      </c>
      <c r="L20" s="38">
        <v>0</v>
      </c>
      <c r="M20" s="90"/>
      <c r="N20" s="57">
        <f>B20-H20-I20</f>
        <v>8998903.3499999996</v>
      </c>
    </row>
    <row r="21" spans="1:14" x14ac:dyDescent="0.2">
      <c r="A21" s="5" t="s">
        <v>23</v>
      </c>
      <c r="B21" s="38">
        <f>+D21+E21+F21+G21+H21+I21</f>
        <v>1450864.03</v>
      </c>
      <c r="C21" s="38"/>
      <c r="D21" s="38">
        <v>1036335.3500000001</v>
      </c>
      <c r="E21" s="38">
        <v>254084.45</v>
      </c>
      <c r="F21" s="38">
        <v>65923.959999999992</v>
      </c>
      <c r="G21" s="38">
        <v>94520.27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90"/>
      <c r="N21" s="57">
        <f>B21-H21-I21</f>
        <v>1450864.03</v>
      </c>
    </row>
    <row r="22" spans="1:14" x14ac:dyDescent="0.2">
      <c r="A22" s="5"/>
      <c r="B22" s="38"/>
      <c r="C22" s="38"/>
      <c r="D22" s="112"/>
      <c r="E22" s="112"/>
      <c r="F22" s="112"/>
      <c r="G22" s="112"/>
      <c r="H22" s="112"/>
      <c r="I22" s="112"/>
      <c r="J22" s="112"/>
      <c r="K22" s="112"/>
      <c r="L22" s="112"/>
      <c r="M22" s="90"/>
    </row>
    <row r="23" spans="1:14" x14ac:dyDescent="0.2">
      <c r="A23" s="5" t="s">
        <v>24</v>
      </c>
      <c r="B23" s="38">
        <f>+D23+E23+F23+G23+H23+I23</f>
        <v>8943064.2599999998</v>
      </c>
      <c r="C23" s="38"/>
      <c r="D23" s="38">
        <v>6814358.29</v>
      </c>
      <c r="E23" s="38">
        <v>1528438.82</v>
      </c>
      <c r="F23" s="59">
        <v>225573.56</v>
      </c>
      <c r="G23" s="38">
        <v>308965.78000000003</v>
      </c>
      <c r="H23" s="38">
        <v>65727.81</v>
      </c>
      <c r="I23" s="38">
        <v>0</v>
      </c>
      <c r="J23" s="38">
        <v>0</v>
      </c>
      <c r="K23" s="38">
        <v>0</v>
      </c>
      <c r="L23" s="38">
        <v>0</v>
      </c>
      <c r="M23" s="90"/>
      <c r="N23" s="57">
        <f>B23-H23-I23</f>
        <v>8877336.4499999993</v>
      </c>
    </row>
    <row r="24" spans="1:14" x14ac:dyDescent="0.2">
      <c r="A24" s="5" t="s">
        <v>25</v>
      </c>
      <c r="B24" s="38">
        <f>+D24+E24+F24+G24+H24+I24</f>
        <v>1796252.7700000003</v>
      </c>
      <c r="C24" s="38"/>
      <c r="D24" s="38">
        <v>1073390.8400000001</v>
      </c>
      <c r="E24" s="38">
        <v>334875.67000000004</v>
      </c>
      <c r="F24" s="38">
        <v>70157.790000000008</v>
      </c>
      <c r="G24" s="38">
        <v>185135.24</v>
      </c>
      <c r="H24" s="38">
        <v>132693.23000000001</v>
      </c>
      <c r="I24" s="38">
        <v>0</v>
      </c>
      <c r="J24" s="38">
        <v>0</v>
      </c>
      <c r="K24" s="38">
        <v>0</v>
      </c>
      <c r="L24" s="38">
        <v>0</v>
      </c>
      <c r="M24" s="90"/>
      <c r="N24" s="57">
        <f>B24-H24-I24</f>
        <v>1663559.5400000003</v>
      </c>
    </row>
    <row r="25" spans="1:14" s="61" customFormat="1" x14ac:dyDescent="0.2">
      <c r="A25" s="38" t="s">
        <v>26</v>
      </c>
      <c r="B25" s="38">
        <f>+D25+E25+F25+G25+H25+I25</f>
        <v>10642616.369999999</v>
      </c>
      <c r="C25" s="38"/>
      <c r="D25" s="38">
        <v>8463446.5199999996</v>
      </c>
      <c r="E25" s="38">
        <v>1498561.57</v>
      </c>
      <c r="F25" s="38">
        <v>245685.74000000002</v>
      </c>
      <c r="G25" s="38">
        <v>332801.49999999994</v>
      </c>
      <c r="H25" s="38">
        <v>102121.04000000001</v>
      </c>
      <c r="I25" s="38">
        <v>0</v>
      </c>
      <c r="J25" s="38">
        <v>0</v>
      </c>
      <c r="K25" s="38">
        <v>0</v>
      </c>
      <c r="L25" s="38">
        <v>0</v>
      </c>
      <c r="M25" s="90"/>
      <c r="N25" s="129">
        <f>B25-H25-I25</f>
        <v>10540495.33</v>
      </c>
    </row>
    <row r="26" spans="1:14" x14ac:dyDescent="0.2">
      <c r="A26" s="5" t="s">
        <v>27</v>
      </c>
      <c r="B26" s="38">
        <f>+D26+E26+F26+G26+H26+I26</f>
        <v>12210506</v>
      </c>
      <c r="C26" s="38"/>
      <c r="D26" s="38">
        <v>8862421</v>
      </c>
      <c r="E26" s="38">
        <v>2422900</v>
      </c>
      <c r="F26" s="38">
        <v>470613</v>
      </c>
      <c r="G26" s="38">
        <v>369314</v>
      </c>
      <c r="H26" s="38">
        <v>85258</v>
      </c>
      <c r="I26" s="38">
        <v>0</v>
      </c>
      <c r="J26" s="38">
        <v>0</v>
      </c>
      <c r="K26" s="38">
        <v>0</v>
      </c>
      <c r="L26" s="38">
        <v>0</v>
      </c>
      <c r="M26" s="90"/>
      <c r="N26" s="57">
        <f>B26-H26-I26</f>
        <v>12125248</v>
      </c>
    </row>
    <row r="27" spans="1:14" x14ac:dyDescent="0.2">
      <c r="A27" s="5" t="s">
        <v>28</v>
      </c>
      <c r="B27" s="38">
        <f>+D27+E27+F27+G27+H27+I27</f>
        <v>979744.57000000007</v>
      </c>
      <c r="C27" s="38"/>
      <c r="D27" s="38">
        <v>688361.38000000012</v>
      </c>
      <c r="E27" s="38">
        <v>200088.80999999997</v>
      </c>
      <c r="F27" s="38">
        <v>20218.22</v>
      </c>
      <c r="G27" s="38">
        <v>68676.160000000003</v>
      </c>
      <c r="H27" s="38">
        <v>2400</v>
      </c>
      <c r="I27" s="38">
        <v>0</v>
      </c>
      <c r="J27" s="38">
        <v>0</v>
      </c>
      <c r="K27" s="38">
        <v>-2801.51</v>
      </c>
      <c r="L27" s="131"/>
      <c r="M27" s="90"/>
      <c r="N27" s="57">
        <f>B27-H27-I27</f>
        <v>977344.57000000007</v>
      </c>
    </row>
    <row r="28" spans="1:14" x14ac:dyDescent="0.2">
      <c r="A28" s="5"/>
      <c r="B28" s="38"/>
      <c r="C28" s="38"/>
      <c r="D28" s="112"/>
      <c r="E28" s="112"/>
      <c r="F28" s="112"/>
      <c r="G28" s="112"/>
      <c r="H28" s="112"/>
      <c r="I28" s="112"/>
      <c r="J28" s="112"/>
      <c r="K28" s="112"/>
      <c r="L28" s="131"/>
      <c r="M28" s="90"/>
    </row>
    <row r="29" spans="1:14" x14ac:dyDescent="0.2">
      <c r="A29" s="8" t="s">
        <v>148</v>
      </c>
      <c r="B29" s="38">
        <f>+D29+E29+F29+G29+H29+I29</f>
        <v>43126308.140000008</v>
      </c>
      <c r="C29" s="38"/>
      <c r="D29" s="38">
        <v>31993791.770000003</v>
      </c>
      <c r="E29" s="38">
        <v>9510529.9699999988</v>
      </c>
      <c r="F29" s="38">
        <v>605153.27</v>
      </c>
      <c r="G29" s="38">
        <v>367421.43000000005</v>
      </c>
      <c r="H29" s="38">
        <v>649411.69999999995</v>
      </c>
      <c r="I29" s="38">
        <v>0</v>
      </c>
      <c r="J29" s="38">
        <v>0</v>
      </c>
      <c r="K29" s="38">
        <v>0</v>
      </c>
      <c r="L29" s="38">
        <v>0</v>
      </c>
      <c r="M29" s="90"/>
      <c r="N29" s="57">
        <f>B29-H29-I29</f>
        <v>42476896.440000005</v>
      </c>
    </row>
    <row r="30" spans="1:14" x14ac:dyDescent="0.2">
      <c r="A30" s="5" t="s">
        <v>29</v>
      </c>
      <c r="B30" s="38">
        <f>+D30+E30+F30+G30+H30+I30</f>
        <v>58075933.390000001</v>
      </c>
      <c r="C30" s="38"/>
      <c r="D30" s="38">
        <v>39728149.710000001</v>
      </c>
      <c r="E30" s="38">
        <v>14729205.039999999</v>
      </c>
      <c r="F30" s="38">
        <v>774155.24</v>
      </c>
      <c r="G30" s="38">
        <v>2709718.9</v>
      </c>
      <c r="H30" s="38">
        <v>134704.5</v>
      </c>
      <c r="I30" s="38">
        <v>0</v>
      </c>
      <c r="J30" s="38">
        <v>0</v>
      </c>
      <c r="K30" s="38">
        <v>203.02</v>
      </c>
      <c r="L30" s="38">
        <v>0</v>
      </c>
      <c r="M30" s="90"/>
      <c r="N30" s="57">
        <f>B30-H30-I30</f>
        <v>57941228.890000001</v>
      </c>
    </row>
    <row r="31" spans="1:14" x14ac:dyDescent="0.2">
      <c r="A31" s="5" t="s">
        <v>30</v>
      </c>
      <c r="B31" s="38">
        <f>+D31+E31+F31+G31+H31+I31</f>
        <v>1865068.36</v>
      </c>
      <c r="C31" s="38"/>
      <c r="D31" s="38">
        <v>1463514.6800000002</v>
      </c>
      <c r="E31" s="38">
        <v>215245.74</v>
      </c>
      <c r="F31" s="38">
        <v>54321</v>
      </c>
      <c r="G31" s="38">
        <v>95313.349999999977</v>
      </c>
      <c r="H31" s="38">
        <v>26673.59</v>
      </c>
      <c r="I31" s="38">
        <v>10000</v>
      </c>
      <c r="J31" s="38">
        <v>0</v>
      </c>
      <c r="K31" s="38">
        <v>0</v>
      </c>
      <c r="L31" s="38">
        <v>0</v>
      </c>
      <c r="M31" s="90"/>
      <c r="N31" s="57">
        <f>B31-H31-I31</f>
        <v>1828394.77</v>
      </c>
    </row>
    <row r="32" spans="1:14" x14ac:dyDescent="0.2">
      <c r="A32" s="5" t="s">
        <v>31</v>
      </c>
      <c r="B32" s="38">
        <f>+D32+E32+F32+G32+H32+I32</f>
        <v>3057174.2700000005</v>
      </c>
      <c r="C32" s="38"/>
      <c r="D32" s="38">
        <v>2332788.6</v>
      </c>
      <c r="E32" s="38">
        <v>431129.04</v>
      </c>
      <c r="F32" s="38">
        <v>205609</v>
      </c>
      <c r="G32" s="38">
        <v>86391.89</v>
      </c>
      <c r="H32" s="38">
        <v>0</v>
      </c>
      <c r="I32" s="38">
        <v>1255.74</v>
      </c>
      <c r="J32" s="38">
        <v>0</v>
      </c>
      <c r="K32" s="38">
        <v>0</v>
      </c>
      <c r="L32" s="38">
        <v>0</v>
      </c>
      <c r="M32" s="90"/>
      <c r="N32" s="57">
        <f>B32-H32-I32</f>
        <v>3055918.5300000003</v>
      </c>
    </row>
    <row r="33" spans="1:15" x14ac:dyDescent="0.2">
      <c r="A33" s="5" t="s">
        <v>32</v>
      </c>
      <c r="B33" s="38">
        <f>+D33+E33+F33+G33+H33+I33</f>
        <v>1636219.84</v>
      </c>
      <c r="C33" s="38"/>
      <c r="D33" s="38">
        <v>1202281.6100000001</v>
      </c>
      <c r="E33" s="38">
        <v>215268.43</v>
      </c>
      <c r="F33" s="38">
        <v>99831.790000000008</v>
      </c>
      <c r="G33" s="38">
        <v>91774.23</v>
      </c>
      <c r="H33" s="38">
        <v>27063.78</v>
      </c>
      <c r="I33" s="38">
        <v>0</v>
      </c>
      <c r="J33" s="38">
        <v>0</v>
      </c>
      <c r="K33" s="38">
        <v>0</v>
      </c>
      <c r="L33" s="38">
        <v>0</v>
      </c>
      <c r="M33" s="90"/>
      <c r="N33" s="57">
        <f>B33-H33-I33</f>
        <v>1609156.06</v>
      </c>
    </row>
    <row r="34" spans="1:15" x14ac:dyDescent="0.2">
      <c r="A34" s="5"/>
      <c r="B34" s="38"/>
      <c r="C34" s="38"/>
      <c r="D34" s="112"/>
      <c r="E34" s="112"/>
      <c r="F34" s="112"/>
      <c r="G34" s="112"/>
      <c r="H34" s="115"/>
      <c r="I34" s="112"/>
      <c r="J34" s="131"/>
      <c r="K34" s="131"/>
      <c r="L34" s="131"/>
      <c r="M34" s="90"/>
    </row>
    <row r="35" spans="1:15" x14ac:dyDescent="0.2">
      <c r="A35" s="5" t="s">
        <v>33</v>
      </c>
      <c r="B35" s="38">
        <f>+D35+E35+F35+G35+H35+I35</f>
        <v>1044948.48</v>
      </c>
      <c r="C35" s="38"/>
      <c r="D35" s="4">
        <v>768772.27</v>
      </c>
      <c r="E35" s="4">
        <v>125806.31</v>
      </c>
      <c r="F35" s="4">
        <v>33226.080000000002</v>
      </c>
      <c r="G35" s="4">
        <v>103943.06</v>
      </c>
      <c r="H35" s="4">
        <v>910</v>
      </c>
      <c r="I35" s="38">
        <v>12290.76</v>
      </c>
      <c r="J35" s="38">
        <v>0</v>
      </c>
      <c r="K35" s="38">
        <v>0</v>
      </c>
      <c r="L35" s="38">
        <v>0</v>
      </c>
      <c r="M35" s="90"/>
      <c r="N35" s="57">
        <f>B35-H35-I35</f>
        <v>1031747.72</v>
      </c>
    </row>
    <row r="36" spans="1:15" x14ac:dyDescent="0.2">
      <c r="A36" s="5" t="s">
        <v>34</v>
      </c>
      <c r="B36" s="38">
        <f>+D36+E36+F36+G36+H36+I36</f>
        <v>7201122.3700000001</v>
      </c>
      <c r="C36" s="38"/>
      <c r="D36" s="4">
        <v>4437652.53</v>
      </c>
      <c r="E36" s="4">
        <v>1748129.61</v>
      </c>
      <c r="F36" s="4">
        <v>571291.67000000004</v>
      </c>
      <c r="G36" s="4">
        <v>199597.47</v>
      </c>
      <c r="H36" s="4">
        <v>244451.09000000003</v>
      </c>
      <c r="I36" s="38">
        <v>0</v>
      </c>
      <c r="J36" s="38">
        <v>0</v>
      </c>
      <c r="K36" s="38">
        <v>0</v>
      </c>
      <c r="L36" s="38">
        <v>0</v>
      </c>
      <c r="M36" s="90"/>
      <c r="N36" s="57">
        <f>B36-H36-I36</f>
        <v>6956671.2800000003</v>
      </c>
    </row>
    <row r="37" spans="1:15" x14ac:dyDescent="0.2">
      <c r="A37" s="5" t="s">
        <v>35</v>
      </c>
      <c r="B37" s="38">
        <f>+D37+E37+F37+G37+H37+I37</f>
        <v>4661790.4300000006</v>
      </c>
      <c r="C37" s="38"/>
      <c r="D37" s="4">
        <v>3461974.16</v>
      </c>
      <c r="E37" s="4">
        <v>885917.19000000006</v>
      </c>
      <c r="F37" s="4">
        <v>122822.34999999999</v>
      </c>
      <c r="G37" s="4">
        <v>139232.69</v>
      </c>
      <c r="H37" s="4">
        <v>51691</v>
      </c>
      <c r="I37" s="38">
        <v>153.04</v>
      </c>
      <c r="J37" s="38">
        <v>0</v>
      </c>
      <c r="K37" s="38">
        <v>0</v>
      </c>
      <c r="L37" s="38">
        <v>0</v>
      </c>
      <c r="M37" s="90"/>
      <c r="N37" s="57">
        <f>B37-H37-I37</f>
        <v>4609946.3900000006</v>
      </c>
    </row>
    <row r="38" spans="1:15" x14ac:dyDescent="0.2">
      <c r="A38" s="14" t="s">
        <v>36</v>
      </c>
      <c r="B38" s="33">
        <f>+D38+E38+F38+G38+H38+I38</f>
        <v>1709103.8299999998</v>
      </c>
      <c r="C38" s="33"/>
      <c r="D38" s="14">
        <v>1259015.94</v>
      </c>
      <c r="E38" s="14">
        <v>164572.04999999999</v>
      </c>
      <c r="F38" s="14">
        <v>209244.98</v>
      </c>
      <c r="G38" s="14">
        <v>69283.670000000013</v>
      </c>
      <c r="H38" s="14">
        <v>6987.1900000000005</v>
      </c>
      <c r="I38" s="33">
        <v>0</v>
      </c>
      <c r="J38" s="33">
        <v>0</v>
      </c>
      <c r="K38" s="33">
        <v>0</v>
      </c>
      <c r="L38" s="33">
        <v>0</v>
      </c>
      <c r="M38" s="90"/>
      <c r="N38" s="57">
        <f>B38-H38-I38</f>
        <v>1702116.64</v>
      </c>
    </row>
    <row r="39" spans="1:15" x14ac:dyDescent="0.2">
      <c r="A39" s="29" t="s">
        <v>261</v>
      </c>
      <c r="C39" s="29"/>
      <c r="D39" s="29"/>
      <c r="E39" s="29"/>
      <c r="F39" s="29"/>
      <c r="G39" s="29"/>
      <c r="H39" s="29"/>
      <c r="I39" s="29"/>
      <c r="J39" s="29"/>
      <c r="K39" s="29"/>
      <c r="L39" s="90"/>
      <c r="M39" s="90"/>
    </row>
    <row r="40" spans="1:15" x14ac:dyDescent="0.2">
      <c r="A40" s="29" t="s">
        <v>149</v>
      </c>
      <c r="C40" s="29"/>
      <c r="D40" s="29"/>
      <c r="E40" s="29"/>
      <c r="F40" s="29"/>
      <c r="G40" s="29"/>
      <c r="H40" s="29"/>
      <c r="I40" s="29"/>
      <c r="J40" s="29"/>
      <c r="K40" s="29"/>
      <c r="L40" s="90"/>
      <c r="M40" s="90"/>
    </row>
    <row r="41" spans="1:15" x14ac:dyDescent="0.2">
      <c r="A41" s="29" t="s">
        <v>262</v>
      </c>
      <c r="C41" s="29"/>
      <c r="D41" s="29"/>
      <c r="E41" s="29"/>
      <c r="F41" s="29"/>
      <c r="G41" s="29"/>
      <c r="H41" s="29"/>
      <c r="I41" s="29"/>
      <c r="J41" s="29"/>
      <c r="K41" s="29"/>
      <c r="L41" s="90"/>
      <c r="M41" s="90"/>
    </row>
    <row r="42" spans="1:15" x14ac:dyDescent="0.2">
      <c r="A42" s="30" t="s">
        <v>266</v>
      </c>
      <c r="C42" s="40"/>
      <c r="D42" s="40"/>
      <c r="E42" s="40"/>
      <c r="F42" s="40"/>
      <c r="G42" s="40"/>
      <c r="H42" s="40"/>
      <c r="I42" s="40"/>
      <c r="J42" s="40"/>
      <c r="K42" s="40"/>
    </row>
    <row r="44" spans="1:15" x14ac:dyDescent="0.2">
      <c r="B44" s="194"/>
      <c r="D44" s="176"/>
      <c r="E44" s="176"/>
      <c r="F44" s="176"/>
      <c r="G44" s="176"/>
      <c r="H44" s="176"/>
      <c r="I44" s="176"/>
      <c r="J44" s="176"/>
      <c r="K44" s="176"/>
      <c r="L44" s="176"/>
      <c r="M44" s="195"/>
      <c r="N44" s="195"/>
      <c r="O44" s="18"/>
    </row>
    <row r="45" spans="1:15" x14ac:dyDescent="0.2">
      <c r="B45" s="194"/>
      <c r="D45" s="176"/>
      <c r="E45" s="176"/>
      <c r="F45" s="176"/>
      <c r="G45" s="176"/>
      <c r="H45" s="176"/>
      <c r="I45" s="176"/>
      <c r="J45" s="176"/>
      <c r="K45" s="176"/>
      <c r="L45" s="176"/>
      <c r="M45" s="195"/>
      <c r="N45"/>
      <c r="O45" s="18"/>
    </row>
    <row r="46" spans="1:15" x14ac:dyDescent="0.2">
      <c r="D46" s="176"/>
      <c r="E46" s="176"/>
      <c r="F46" s="176"/>
      <c r="G46" s="176"/>
      <c r="H46" s="176"/>
      <c r="I46" s="176"/>
      <c r="J46" s="176"/>
      <c r="K46" s="176"/>
      <c r="L46" s="173"/>
      <c r="N46"/>
      <c r="O46" s="18"/>
    </row>
    <row r="47" spans="1:15" x14ac:dyDescent="0.2">
      <c r="B47" s="194"/>
      <c r="D47" s="176"/>
      <c r="E47" s="176"/>
      <c r="F47" s="176"/>
      <c r="G47" s="176"/>
      <c r="H47" s="176"/>
      <c r="I47" s="176"/>
      <c r="J47" s="176"/>
      <c r="K47" s="176"/>
      <c r="L47" s="176"/>
      <c r="N47"/>
      <c r="O47" s="18"/>
    </row>
    <row r="48" spans="1:15" x14ac:dyDescent="0.2">
      <c r="B48" s="194"/>
      <c r="D48" s="176"/>
      <c r="E48" s="176"/>
      <c r="F48" s="176"/>
      <c r="G48" s="176"/>
      <c r="H48" s="176"/>
      <c r="I48" s="176"/>
      <c r="J48" s="176"/>
      <c r="K48" s="176"/>
      <c r="L48" s="173"/>
      <c r="N48"/>
      <c r="O48" s="18"/>
    </row>
    <row r="49" spans="2:15" x14ac:dyDescent="0.2">
      <c r="B49" s="194"/>
      <c r="D49" s="176"/>
      <c r="E49" s="176"/>
      <c r="F49" s="176"/>
      <c r="G49" s="176"/>
      <c r="H49" s="176"/>
      <c r="I49" s="176"/>
      <c r="J49" s="176"/>
      <c r="K49" s="176"/>
      <c r="L49" s="173"/>
      <c r="N49"/>
      <c r="O49" s="18"/>
    </row>
    <row r="50" spans="2:15" x14ac:dyDescent="0.2">
      <c r="B50" s="194"/>
      <c r="D50" s="176"/>
      <c r="E50" s="176"/>
      <c r="F50" s="176"/>
      <c r="G50" s="176"/>
      <c r="H50" s="176"/>
      <c r="I50" s="176"/>
      <c r="J50" s="176"/>
      <c r="K50" s="176"/>
      <c r="L50" s="173"/>
      <c r="N50"/>
      <c r="O50" s="18"/>
    </row>
    <row r="51" spans="2:15" x14ac:dyDescent="0.2">
      <c r="D51" s="176"/>
      <c r="E51" s="176"/>
      <c r="F51" s="176"/>
      <c r="G51" s="176"/>
      <c r="H51" s="176"/>
      <c r="I51" s="176"/>
      <c r="J51" s="176"/>
      <c r="K51" s="176"/>
      <c r="L51" s="173"/>
      <c r="N51"/>
      <c r="O51" s="18"/>
    </row>
    <row r="52" spans="2:15" x14ac:dyDescent="0.2">
      <c r="B52" s="194"/>
      <c r="D52" s="176"/>
      <c r="E52" s="176"/>
      <c r="F52" s="176"/>
      <c r="G52" s="176"/>
      <c r="H52" s="176"/>
      <c r="I52" s="176"/>
      <c r="J52" s="176"/>
      <c r="K52" s="176"/>
      <c r="L52" s="173"/>
      <c r="N52"/>
      <c r="O52" s="18"/>
    </row>
    <row r="53" spans="2:15" x14ac:dyDescent="0.2">
      <c r="B53" s="194"/>
      <c r="D53" s="176"/>
      <c r="E53" s="176"/>
      <c r="F53" s="176"/>
      <c r="G53" s="176"/>
      <c r="H53" s="176"/>
      <c r="I53" s="176"/>
      <c r="J53" s="176"/>
      <c r="K53" s="176"/>
      <c r="L53" s="173"/>
      <c r="N53"/>
      <c r="O53" s="18"/>
    </row>
    <row r="54" spans="2:15" x14ac:dyDescent="0.2">
      <c r="B54" s="194"/>
      <c r="D54" s="176"/>
      <c r="E54" s="176"/>
      <c r="F54" s="176"/>
      <c r="G54" s="176"/>
      <c r="H54" s="176"/>
      <c r="I54" s="176"/>
      <c r="J54" s="176"/>
      <c r="K54" s="176"/>
      <c r="L54" s="173"/>
      <c r="N54"/>
      <c r="O54" s="18"/>
    </row>
    <row r="56" spans="2:15" x14ac:dyDescent="0.2">
      <c r="B56" s="194"/>
      <c r="D56" s="176"/>
      <c r="E56" s="176"/>
      <c r="F56" s="176"/>
      <c r="G56" s="176"/>
      <c r="H56" s="176"/>
      <c r="I56" s="176"/>
      <c r="J56" s="176"/>
      <c r="K56" s="176"/>
      <c r="L56" s="173"/>
      <c r="N56"/>
      <c r="O56" s="18"/>
    </row>
    <row r="57" spans="2:15" x14ac:dyDescent="0.2">
      <c r="B57" s="194"/>
      <c r="D57" s="176"/>
      <c r="E57" s="176"/>
      <c r="F57" s="176"/>
      <c r="G57" s="176"/>
      <c r="H57" s="176"/>
      <c r="I57" s="176"/>
      <c r="J57" s="176"/>
      <c r="K57" s="176"/>
      <c r="L57" s="173"/>
      <c r="N57"/>
      <c r="O57" s="18"/>
    </row>
    <row r="58" spans="2:15" x14ac:dyDescent="0.2">
      <c r="D58" s="176"/>
      <c r="E58" s="176"/>
      <c r="F58" s="176"/>
      <c r="G58" s="176"/>
      <c r="H58" s="176"/>
      <c r="I58" s="176"/>
      <c r="J58" s="176"/>
      <c r="K58" s="176"/>
      <c r="L58" s="173"/>
      <c r="N58"/>
      <c r="O58" s="18"/>
    </row>
    <row r="59" spans="2:15" x14ac:dyDescent="0.2">
      <c r="B59" s="194"/>
      <c r="D59" s="176"/>
      <c r="E59" s="176"/>
      <c r="F59" s="176"/>
      <c r="G59" s="176"/>
      <c r="H59" s="176"/>
      <c r="I59" s="176"/>
      <c r="J59" s="176"/>
      <c r="K59" s="176"/>
      <c r="L59" s="173"/>
      <c r="N59"/>
      <c r="O59" s="18"/>
    </row>
    <row r="60" spans="2:15" x14ac:dyDescent="0.2">
      <c r="B60" s="194"/>
      <c r="D60" s="176"/>
      <c r="E60" s="176"/>
      <c r="F60" s="176"/>
      <c r="G60" s="176"/>
      <c r="H60" s="176"/>
      <c r="I60" s="176"/>
      <c r="J60" s="176"/>
      <c r="K60" s="176"/>
      <c r="L60" s="173"/>
      <c r="N60"/>
      <c r="O60" s="18"/>
    </row>
    <row r="61" spans="2:15" x14ac:dyDescent="0.2">
      <c r="B61" s="194"/>
      <c r="D61" s="176"/>
      <c r="E61" s="176"/>
      <c r="F61" s="176"/>
      <c r="G61" s="176"/>
      <c r="H61" s="176"/>
      <c r="I61" s="176"/>
      <c r="J61" s="176"/>
      <c r="K61" s="176"/>
      <c r="L61" s="173"/>
      <c r="N61"/>
      <c r="O61" s="18"/>
    </row>
    <row r="62" spans="2:15" x14ac:dyDescent="0.2">
      <c r="B62" s="194"/>
      <c r="D62" s="176"/>
      <c r="E62" s="176"/>
      <c r="F62" s="176"/>
      <c r="G62" s="176"/>
      <c r="H62" s="176"/>
      <c r="I62" s="176"/>
      <c r="J62" s="176"/>
      <c r="K62" s="176"/>
      <c r="L62" s="173"/>
      <c r="N62"/>
      <c r="O62" s="18"/>
    </row>
    <row r="63" spans="2:15" x14ac:dyDescent="0.2">
      <c r="B63" s="194"/>
      <c r="D63" s="176"/>
      <c r="E63" s="176"/>
      <c r="F63" s="176"/>
      <c r="G63" s="176"/>
      <c r="H63" s="176"/>
      <c r="I63" s="176"/>
      <c r="J63" s="176"/>
      <c r="K63" s="176"/>
      <c r="L63" s="173"/>
      <c r="N63"/>
      <c r="O63" s="18"/>
    </row>
    <row r="64" spans="2:15" x14ac:dyDescent="0.2">
      <c r="B64" s="194"/>
      <c r="D64" s="176"/>
      <c r="E64" s="176"/>
      <c r="F64" s="176"/>
      <c r="G64" s="176"/>
      <c r="H64" s="176"/>
      <c r="I64" s="176"/>
      <c r="J64" s="176"/>
      <c r="K64" s="176"/>
      <c r="L64" s="173"/>
      <c r="N64"/>
      <c r="O64" s="18"/>
    </row>
    <row r="65" spans="2:15" x14ac:dyDescent="0.2">
      <c r="D65" s="176"/>
      <c r="E65" s="176"/>
      <c r="F65" s="176"/>
      <c r="G65" s="176"/>
      <c r="H65" s="176"/>
      <c r="I65" s="176"/>
      <c r="J65" s="176"/>
      <c r="K65" s="176"/>
      <c r="L65" s="173"/>
      <c r="N65"/>
      <c r="O65" s="18"/>
    </row>
    <row r="66" spans="2:15" x14ac:dyDescent="0.2">
      <c r="B66" s="194"/>
      <c r="D66" s="176"/>
      <c r="E66" s="176"/>
      <c r="F66" s="176"/>
      <c r="G66" s="176"/>
      <c r="H66" s="176"/>
      <c r="I66" s="176"/>
      <c r="J66" s="176"/>
      <c r="K66" s="176"/>
      <c r="L66" s="173"/>
      <c r="N66"/>
      <c r="O66" s="18"/>
    </row>
    <row r="67" spans="2:15" x14ac:dyDescent="0.2">
      <c r="B67" s="194"/>
      <c r="D67" s="176"/>
      <c r="E67" s="176"/>
      <c r="F67" s="176"/>
      <c r="G67" s="176"/>
      <c r="H67" s="176"/>
      <c r="I67" s="176"/>
      <c r="J67" s="176"/>
      <c r="K67" s="176"/>
      <c r="L67" s="173"/>
      <c r="N67"/>
      <c r="O67" s="18"/>
    </row>
    <row r="68" spans="2:15" x14ac:dyDescent="0.2">
      <c r="B68" s="194"/>
      <c r="D68" s="176"/>
      <c r="E68" s="176"/>
      <c r="F68" s="176"/>
      <c r="G68" s="176"/>
      <c r="H68" s="176"/>
      <c r="I68" s="176"/>
      <c r="J68" s="176"/>
      <c r="K68" s="176"/>
      <c r="L68" s="173"/>
      <c r="N68"/>
      <c r="O68" s="18"/>
    </row>
    <row r="69" spans="2:15" x14ac:dyDescent="0.2">
      <c r="B69" s="194"/>
      <c r="D69" s="176"/>
      <c r="E69" s="176"/>
      <c r="F69" s="176"/>
      <c r="G69" s="176"/>
      <c r="H69" s="176"/>
      <c r="I69" s="176"/>
      <c r="J69" s="176"/>
      <c r="K69" s="176"/>
      <c r="L69" s="173"/>
      <c r="N69"/>
      <c r="O69" s="18"/>
    </row>
    <row r="70" spans="2:15" x14ac:dyDescent="0.2">
      <c r="B70" s="194"/>
      <c r="D70" s="176"/>
      <c r="E70" s="176"/>
      <c r="F70" s="176"/>
      <c r="G70" s="176"/>
      <c r="H70" s="176"/>
      <c r="I70" s="176"/>
      <c r="J70" s="176"/>
      <c r="K70" s="176"/>
      <c r="L70" s="173"/>
      <c r="N70"/>
      <c r="O70" s="18"/>
    </row>
    <row r="71" spans="2:15" x14ac:dyDescent="0.2">
      <c r="B71" s="194"/>
      <c r="D71" s="176"/>
      <c r="E71" s="176"/>
      <c r="F71" s="176"/>
      <c r="G71" s="176"/>
      <c r="H71" s="176"/>
      <c r="I71" s="176"/>
      <c r="J71" s="176"/>
      <c r="K71" s="176"/>
      <c r="L71" s="173"/>
      <c r="N71"/>
      <c r="O71" s="18"/>
    </row>
    <row r="73" spans="2:15" x14ac:dyDescent="0.2">
      <c r="B73" s="194"/>
      <c r="D73" s="241"/>
      <c r="E73" s="241"/>
      <c r="F73" s="241"/>
      <c r="G73" s="241"/>
      <c r="H73" s="241"/>
      <c r="I73" s="241"/>
      <c r="J73" s="241"/>
      <c r="K73" s="241"/>
      <c r="L73" s="173"/>
      <c r="N73"/>
      <c r="O73" s="18"/>
    </row>
    <row r="74" spans="2:15" x14ac:dyDescent="0.2">
      <c r="B74" s="194"/>
      <c r="D74" s="176"/>
      <c r="E74" s="176"/>
      <c r="F74" s="176"/>
      <c r="G74" s="176"/>
      <c r="H74" s="176"/>
      <c r="I74" s="176"/>
      <c r="K74" s="176"/>
      <c r="L74" s="173"/>
      <c r="N74"/>
      <c r="O74" s="18"/>
    </row>
    <row r="75" spans="2:15" x14ac:dyDescent="0.2">
      <c r="B75" s="194"/>
      <c r="D75" s="241"/>
      <c r="E75" s="241"/>
      <c r="F75" s="241"/>
      <c r="G75" s="241"/>
      <c r="H75" s="241"/>
      <c r="I75" s="241"/>
      <c r="J75" s="242"/>
      <c r="K75" s="241"/>
      <c r="L75" s="173"/>
      <c r="N75"/>
      <c r="O75" s="18"/>
    </row>
    <row r="76" spans="2:15" x14ac:dyDescent="0.2">
      <c r="B76" s="194"/>
      <c r="D76" s="176"/>
      <c r="E76" s="176"/>
      <c r="F76" s="176"/>
      <c r="G76" s="176"/>
      <c r="H76" s="176"/>
      <c r="I76" s="176"/>
      <c r="K76" s="176"/>
      <c r="L76" s="173"/>
      <c r="N76"/>
      <c r="O76" s="18"/>
    </row>
    <row r="77" spans="2:15" x14ac:dyDescent="0.2">
      <c r="D77" s="176"/>
      <c r="E77" s="176"/>
      <c r="F77" s="176"/>
      <c r="G77" s="176"/>
      <c r="H77" s="176"/>
      <c r="I77" s="176"/>
      <c r="J77" s="176"/>
      <c r="K77" s="176"/>
    </row>
    <row r="78" spans="2:15" x14ac:dyDescent="0.2">
      <c r="D78" s="176"/>
      <c r="E78" s="176"/>
      <c r="F78" s="176"/>
      <c r="G78" s="176"/>
      <c r="H78" s="176"/>
      <c r="I78" s="176"/>
      <c r="J78" s="176"/>
      <c r="K78" s="176"/>
      <c r="L78" s="173"/>
      <c r="N78"/>
      <c r="O78" s="18"/>
    </row>
    <row r="79" spans="2:15" x14ac:dyDescent="0.2">
      <c r="D79" s="176"/>
      <c r="E79" s="176"/>
      <c r="F79" s="176"/>
      <c r="G79" s="176"/>
      <c r="H79" s="176"/>
      <c r="I79" s="176"/>
      <c r="J79" s="176"/>
      <c r="K79" s="176"/>
      <c r="L79" s="173"/>
      <c r="N79"/>
      <c r="O79" s="18"/>
    </row>
    <row r="80" spans="2:15" x14ac:dyDescent="0.2">
      <c r="D80" s="176"/>
      <c r="E80" s="176"/>
      <c r="F80" s="176"/>
      <c r="G80" s="176"/>
      <c r="H80" s="176"/>
      <c r="I80" s="176"/>
      <c r="J80" s="176"/>
      <c r="K80" s="176"/>
      <c r="L80" s="173"/>
      <c r="N80"/>
      <c r="O80" s="18"/>
    </row>
    <row r="81" spans="4:15" x14ac:dyDescent="0.2">
      <c r="D81" s="176"/>
      <c r="E81" s="176"/>
      <c r="F81" s="176"/>
      <c r="G81" s="176"/>
      <c r="H81" s="176"/>
      <c r="I81" s="176"/>
      <c r="J81" s="176"/>
      <c r="K81" s="176"/>
      <c r="L81" s="173"/>
      <c r="N81"/>
      <c r="O81" s="18"/>
    </row>
  </sheetData>
  <mergeCells count="7">
    <mergeCell ref="L6:L8"/>
    <mergeCell ref="I5:K5"/>
    <mergeCell ref="A3:K3"/>
    <mergeCell ref="A1:K1"/>
    <mergeCell ref="B8:C8"/>
    <mergeCell ref="B7:C7"/>
    <mergeCell ref="J7:J8"/>
  </mergeCells>
  <phoneticPr fontId="0" type="noConversion"/>
  <printOptions horizontalCentered="1"/>
  <pageMargins left="0.25" right="0.23" top="0.87" bottom="0.82" header="0.67" footer="0.5"/>
  <pageSetup scale="95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81"/>
  <sheetViews>
    <sheetView zoomScaleNormal="100" workbookViewId="0">
      <selection activeCell="A2" sqref="A2"/>
    </sheetView>
  </sheetViews>
  <sheetFormatPr defaultRowHeight="12.75" x14ac:dyDescent="0.2"/>
  <cols>
    <col min="1" max="1" width="16.28515625" style="30" customWidth="1"/>
    <col min="2" max="2" width="16.28515625" style="5" customWidth="1"/>
    <col min="3" max="3" width="1.5703125" style="5" customWidth="1"/>
    <col min="4" max="4" width="15" style="5" customWidth="1"/>
    <col min="5" max="5" width="14.5703125" style="5" customWidth="1"/>
    <col min="6" max="6" width="14.85546875" style="5" customWidth="1"/>
    <col min="7" max="7" width="15.28515625" style="5" customWidth="1"/>
    <col min="8" max="8" width="12.85546875" style="5" customWidth="1"/>
    <col min="9" max="9" width="2.140625" style="5" customWidth="1"/>
    <col min="10" max="10" width="11" style="5" customWidth="1"/>
    <col min="11" max="11" width="10.140625" style="30" customWidth="1"/>
    <col min="12" max="12" width="11.7109375" style="30" customWidth="1"/>
    <col min="13" max="13" width="8.42578125" style="30" customWidth="1"/>
    <col min="14" max="14" width="21.28515625" style="30" customWidth="1"/>
    <col min="15" max="16384" width="9.140625" style="30"/>
  </cols>
  <sheetData>
    <row r="1" spans="1:14" x14ac:dyDescent="0.2">
      <c r="A1" s="282" t="s">
        <v>133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4" x14ac:dyDescent="0.2">
      <c r="B2" s="60"/>
      <c r="H2" s="69"/>
    </row>
    <row r="3" spans="1:14" x14ac:dyDescent="0.2">
      <c r="A3" s="282" t="s">
        <v>288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4" ht="13.5" thickBot="1" x14ac:dyDescent="0.25">
      <c r="A4" s="34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84">
        <v>42513</v>
      </c>
    </row>
    <row r="5" spans="1:14" ht="13.5" thickTop="1" x14ac:dyDescent="0.2">
      <c r="A5" s="24" t="s">
        <v>37</v>
      </c>
      <c r="B5" s="283" t="s">
        <v>11</v>
      </c>
      <c r="C5" s="283"/>
      <c r="D5" s="184" t="s">
        <v>0</v>
      </c>
      <c r="E5" s="181"/>
      <c r="F5" s="184" t="s">
        <v>5</v>
      </c>
      <c r="G5" s="181"/>
      <c r="H5" s="181"/>
      <c r="I5" s="181"/>
      <c r="J5" s="181"/>
      <c r="K5" s="181"/>
      <c r="L5" s="269" t="s">
        <v>211</v>
      </c>
      <c r="M5" s="181"/>
      <c r="N5" s="189" t="s">
        <v>219</v>
      </c>
    </row>
    <row r="6" spans="1:14" x14ac:dyDescent="0.2">
      <c r="A6" s="24" t="s">
        <v>38</v>
      </c>
      <c r="B6" s="279" t="s">
        <v>93</v>
      </c>
      <c r="C6" s="279"/>
      <c r="D6" s="181" t="s">
        <v>1</v>
      </c>
      <c r="E6" s="181" t="s">
        <v>3</v>
      </c>
      <c r="F6" s="181" t="s">
        <v>1</v>
      </c>
      <c r="G6" s="181" t="s">
        <v>7</v>
      </c>
      <c r="H6" s="181"/>
      <c r="I6" s="181"/>
      <c r="J6" s="181" t="s">
        <v>10</v>
      </c>
      <c r="K6" s="181" t="s">
        <v>10</v>
      </c>
      <c r="L6" s="270"/>
      <c r="M6" s="181"/>
      <c r="N6" s="189" t="s">
        <v>244</v>
      </c>
    </row>
    <row r="7" spans="1:14" ht="13.5" thickBot="1" x14ac:dyDescent="0.25">
      <c r="A7" s="26" t="s">
        <v>39</v>
      </c>
      <c r="B7" s="278" t="s">
        <v>174</v>
      </c>
      <c r="C7" s="278"/>
      <c r="D7" s="180" t="s">
        <v>2</v>
      </c>
      <c r="E7" s="180" t="s">
        <v>4</v>
      </c>
      <c r="F7" s="180" t="s">
        <v>6</v>
      </c>
      <c r="G7" s="180" t="s">
        <v>8</v>
      </c>
      <c r="H7" s="180" t="s">
        <v>9</v>
      </c>
      <c r="I7" s="180"/>
      <c r="J7" s="180" t="s">
        <v>7</v>
      </c>
      <c r="K7" s="180" t="s">
        <v>201</v>
      </c>
      <c r="L7" s="267"/>
      <c r="M7" s="181"/>
      <c r="N7" s="189" t="s">
        <v>218</v>
      </c>
    </row>
    <row r="8" spans="1:14" s="196" customFormat="1" x14ac:dyDescent="0.2">
      <c r="A8" s="45" t="s">
        <v>13</v>
      </c>
      <c r="B8" s="52">
        <f>SUM(B10:B37)</f>
        <v>761438507.63000023</v>
      </c>
      <c r="C8" s="52"/>
      <c r="D8" s="52">
        <f>SUM(D10:D37)</f>
        <v>700888828.49000001</v>
      </c>
      <c r="E8" s="52">
        <f>SUM(E10:E37)</f>
        <v>26836311.159999996</v>
      </c>
      <c r="F8" s="52">
        <f>SUM(F10:F37)</f>
        <v>19728499.52</v>
      </c>
      <c r="G8" s="52">
        <f>SUM(G10:G37)</f>
        <v>12290414.590000002</v>
      </c>
      <c r="H8" s="52">
        <f>SUM(H10:H37)</f>
        <v>1639536.51</v>
      </c>
      <c r="I8" s="52"/>
      <c r="J8" s="52">
        <f>SUM(J10:J37)</f>
        <v>54917.359999999993</v>
      </c>
      <c r="K8" s="52">
        <f>SUM(K10:K37)</f>
        <v>0</v>
      </c>
      <c r="L8" s="52">
        <f>SUM(L10:L37)</f>
        <v>0</v>
      </c>
      <c r="M8" s="52"/>
      <c r="N8" s="52">
        <f>SUM(N10:N37)</f>
        <v>759744053.75999999</v>
      </c>
    </row>
    <row r="9" spans="1:14" x14ac:dyDescent="0.2">
      <c r="A9" s="46"/>
      <c r="B9" s="38"/>
      <c r="C9" s="38"/>
      <c r="D9" s="38"/>
      <c r="E9" s="38"/>
      <c r="F9" s="38"/>
      <c r="G9" s="38"/>
      <c r="H9" s="38"/>
      <c r="I9" s="38"/>
      <c r="J9" s="38"/>
    </row>
    <row r="10" spans="1:14" s="42" customFormat="1" x14ac:dyDescent="0.2">
      <c r="A10" s="46" t="s">
        <v>14</v>
      </c>
      <c r="B10" s="38">
        <f>SUM(D10+E10+F10+G10+H10+J10)</f>
        <v>6801443.8100000005</v>
      </c>
      <c r="C10" s="38"/>
      <c r="D10" s="38">
        <v>6527170.9900000002</v>
      </c>
      <c r="E10" s="38">
        <v>94901.4</v>
      </c>
      <c r="F10" s="38">
        <v>76195.290000000008</v>
      </c>
      <c r="G10" s="38">
        <v>81989.510000000009</v>
      </c>
      <c r="H10" s="38">
        <v>21186.62</v>
      </c>
      <c r="I10" s="38"/>
      <c r="J10" s="38">
        <v>0</v>
      </c>
      <c r="K10" s="38">
        <v>0</v>
      </c>
      <c r="L10" s="38">
        <v>0</v>
      </c>
      <c r="M10" s="74"/>
      <c r="N10" s="53">
        <f>B10-H10-J10</f>
        <v>6780257.1900000004</v>
      </c>
    </row>
    <row r="11" spans="1:14" x14ac:dyDescent="0.2">
      <c r="A11" s="46" t="s">
        <v>15</v>
      </c>
      <c r="B11" s="38">
        <f>SUM(D11+E11+F11+G11+H11+J11)</f>
        <v>62706599.910000011</v>
      </c>
      <c r="C11" s="38"/>
      <c r="D11" s="38">
        <v>59380231.120000005</v>
      </c>
      <c r="E11" s="38">
        <v>261122.42</v>
      </c>
      <c r="F11" s="38">
        <v>1822298.38</v>
      </c>
      <c r="G11" s="38">
        <v>1242947.99</v>
      </c>
      <c r="H11" s="38">
        <v>0</v>
      </c>
      <c r="I11" s="38"/>
      <c r="J11" s="38">
        <v>0</v>
      </c>
      <c r="K11" s="38">
        <v>0</v>
      </c>
      <c r="L11" s="38">
        <v>0</v>
      </c>
      <c r="M11" s="38"/>
      <c r="N11" s="53">
        <f>B11-H11-J11</f>
        <v>62706599.910000011</v>
      </c>
    </row>
    <row r="12" spans="1:14" s="42" customFormat="1" x14ac:dyDescent="0.2">
      <c r="A12" s="42" t="s">
        <v>16</v>
      </c>
      <c r="B12" s="38">
        <f>SUM(D12+E12+F12+G12+H12+J12)</f>
        <v>87309454.909999996</v>
      </c>
      <c r="C12" s="38"/>
      <c r="D12" s="38">
        <v>71352268.769999996</v>
      </c>
      <c r="E12" s="38">
        <v>4916962.63</v>
      </c>
      <c r="F12" s="38">
        <v>8402286.4200000018</v>
      </c>
      <c r="G12" s="38">
        <v>2634940.8099999996</v>
      </c>
      <c r="H12" s="38">
        <v>2996.28</v>
      </c>
      <c r="I12" s="38"/>
      <c r="J12" s="38">
        <v>0</v>
      </c>
      <c r="K12" s="38">
        <v>0</v>
      </c>
      <c r="L12" s="38">
        <v>0</v>
      </c>
      <c r="M12" s="74"/>
      <c r="N12" s="53">
        <f>B12-H12-J12</f>
        <v>87306458.629999995</v>
      </c>
    </row>
    <row r="13" spans="1:14" x14ac:dyDescent="0.2">
      <c r="A13" s="42" t="s">
        <v>17</v>
      </c>
      <c r="B13" s="38">
        <f>SUM(D13+E13+F13+G13+H13+J13)</f>
        <v>91843454.879999995</v>
      </c>
      <c r="C13" s="38"/>
      <c r="D13" s="38">
        <v>84229349.579999983</v>
      </c>
      <c r="E13" s="38">
        <v>3428056.09</v>
      </c>
      <c r="F13" s="38">
        <v>3199261.6199999996</v>
      </c>
      <c r="G13" s="38">
        <v>981787.59</v>
      </c>
      <c r="H13" s="38">
        <v>5000</v>
      </c>
      <c r="I13" s="38"/>
      <c r="J13" s="38">
        <v>0</v>
      </c>
      <c r="K13" s="38">
        <v>0</v>
      </c>
      <c r="L13" s="38">
        <v>0</v>
      </c>
      <c r="M13" s="74"/>
      <c r="N13" s="53">
        <f>B13-H13-J13</f>
        <v>91838454.879999995</v>
      </c>
    </row>
    <row r="14" spans="1:14" x14ac:dyDescent="0.2">
      <c r="A14" s="42" t="s">
        <v>18</v>
      </c>
      <c r="B14" s="38">
        <f>SUM(D14+E14+F14+G14+H14+J14)</f>
        <v>11355437.539999999</v>
      </c>
      <c r="C14" s="38"/>
      <c r="D14" s="38">
        <v>11086543.029999999</v>
      </c>
      <c r="E14" s="38"/>
      <c r="F14" s="38">
        <v>66288.819999999992</v>
      </c>
      <c r="G14" s="38">
        <v>201805.69</v>
      </c>
      <c r="H14" s="38">
        <v>800</v>
      </c>
      <c r="I14" s="38"/>
      <c r="J14" s="38">
        <v>0</v>
      </c>
      <c r="K14" s="38">
        <v>0</v>
      </c>
      <c r="L14" s="38">
        <v>0</v>
      </c>
      <c r="M14" s="74"/>
      <c r="N14" s="53">
        <f>B14-H14-J14</f>
        <v>11354637.539999999</v>
      </c>
    </row>
    <row r="15" spans="1:14" x14ac:dyDescent="0.2">
      <c r="A15" s="4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74"/>
    </row>
    <row r="16" spans="1:14" x14ac:dyDescent="0.2">
      <c r="A16" s="42" t="s">
        <v>19</v>
      </c>
      <c r="B16" s="38">
        <f>SUM(D16+E16+F16+G16+H16+J16)</f>
        <v>4745024.5199999996</v>
      </c>
      <c r="C16" s="38"/>
      <c r="D16" s="38">
        <v>4229661.59</v>
      </c>
      <c r="E16" s="38">
        <v>6256.7800000000007</v>
      </c>
      <c r="F16" s="38">
        <v>149438.46</v>
      </c>
      <c r="G16" s="38">
        <v>354849.34</v>
      </c>
      <c r="H16" s="38">
        <v>4818.3500000000004</v>
      </c>
      <c r="I16" s="38"/>
      <c r="J16" s="38">
        <v>0</v>
      </c>
      <c r="K16" s="38">
        <v>0</v>
      </c>
      <c r="L16" s="38">
        <v>0</v>
      </c>
      <c r="M16" s="74"/>
      <c r="N16" s="53">
        <f>B16-H16-J16</f>
        <v>4740206.17</v>
      </c>
    </row>
    <row r="17" spans="1:14" x14ac:dyDescent="0.2">
      <c r="A17" s="42" t="s">
        <v>20</v>
      </c>
      <c r="B17" s="38">
        <f>SUM(D17+E17+F17+G17+H17+J17)</f>
        <v>22634321.350000005</v>
      </c>
      <c r="C17" s="38"/>
      <c r="D17" s="38">
        <v>21584099.740000002</v>
      </c>
      <c r="E17" s="38">
        <v>230383.44</v>
      </c>
      <c r="F17" s="38">
        <v>320297.5</v>
      </c>
      <c r="G17" s="38">
        <v>405540.83000000007</v>
      </c>
      <c r="H17" s="38">
        <v>93999.84</v>
      </c>
      <c r="I17" s="38"/>
      <c r="J17" s="38">
        <v>0</v>
      </c>
      <c r="K17" s="38">
        <v>0</v>
      </c>
      <c r="L17" s="38">
        <v>0</v>
      </c>
      <c r="M17" s="74"/>
      <c r="N17" s="53">
        <f>B17-H17-J17</f>
        <v>22540321.510000005</v>
      </c>
    </row>
    <row r="18" spans="1:14" x14ac:dyDescent="0.2">
      <c r="A18" s="42" t="s">
        <v>21</v>
      </c>
      <c r="B18" s="38">
        <f>SUM(D18+E18+F18+G18+H18+J18)</f>
        <v>13375657.1</v>
      </c>
      <c r="C18" s="38"/>
      <c r="D18" s="38">
        <v>12621708.98</v>
      </c>
      <c r="E18" s="38">
        <v>344957.2</v>
      </c>
      <c r="F18" s="38">
        <v>261680.71999999997</v>
      </c>
      <c r="G18" s="38">
        <v>147310.20000000001</v>
      </c>
      <c r="H18" s="38">
        <v>0</v>
      </c>
      <c r="I18" s="38"/>
      <c r="J18" s="80">
        <v>0</v>
      </c>
      <c r="K18" s="80">
        <v>0</v>
      </c>
      <c r="L18" s="38">
        <v>0</v>
      </c>
      <c r="M18" s="77"/>
      <c r="N18" s="53">
        <f>B18-H18-J18</f>
        <v>13375657.1</v>
      </c>
    </row>
    <row r="19" spans="1:14" x14ac:dyDescent="0.2">
      <c r="A19" s="42" t="s">
        <v>22</v>
      </c>
      <c r="B19" s="38">
        <f>SUM(D19+E19+F19+G19+H19+J19)</f>
        <v>21564007.43</v>
      </c>
      <c r="C19" s="38"/>
      <c r="D19" s="38">
        <v>20107724.27</v>
      </c>
      <c r="E19" s="38">
        <v>249545.23</v>
      </c>
      <c r="F19" s="38">
        <v>602231.12000000011</v>
      </c>
      <c r="G19" s="38">
        <v>252816.80999999997</v>
      </c>
      <c r="H19" s="38">
        <v>351690</v>
      </c>
      <c r="I19" s="38"/>
      <c r="J19" s="38">
        <v>0</v>
      </c>
      <c r="K19" s="38">
        <v>0</v>
      </c>
      <c r="L19" s="38">
        <v>0</v>
      </c>
      <c r="M19" s="74"/>
      <c r="N19" s="53">
        <f>B19-H19-J19</f>
        <v>21212317.43</v>
      </c>
    </row>
    <row r="20" spans="1:14" x14ac:dyDescent="0.2">
      <c r="A20" s="42" t="s">
        <v>23</v>
      </c>
      <c r="B20" s="38">
        <f>SUM(D20+E20+F20+G20+H20+J20)</f>
        <v>5277682.3899999987</v>
      </c>
      <c r="C20" s="38"/>
      <c r="D20" s="38">
        <v>4636298.26</v>
      </c>
      <c r="E20" s="38">
        <v>77769.02</v>
      </c>
      <c r="F20" s="38">
        <v>116724.62999999999</v>
      </c>
      <c r="G20" s="38">
        <v>446890.48</v>
      </c>
      <c r="H20" s="38">
        <v>0</v>
      </c>
      <c r="I20" s="38"/>
      <c r="J20" s="38">
        <v>0</v>
      </c>
      <c r="K20" s="38">
        <v>0</v>
      </c>
      <c r="L20" s="38">
        <v>0</v>
      </c>
      <c r="M20" s="74"/>
      <c r="N20" s="53">
        <f>B20-H20-J20</f>
        <v>5277682.3899999987</v>
      </c>
    </row>
    <row r="21" spans="1:14" x14ac:dyDescent="0.2">
      <c r="A21" s="4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74"/>
    </row>
    <row r="22" spans="1:14" x14ac:dyDescent="0.2">
      <c r="A22" s="42" t="s">
        <v>24</v>
      </c>
      <c r="B22" s="38">
        <f>SUM(D22+E22+F22+G22+H22+J22)</f>
        <v>30992324.600000005</v>
      </c>
      <c r="C22" s="38"/>
      <c r="D22" s="38">
        <v>28538898.420000002</v>
      </c>
      <c r="E22" s="38">
        <v>524178.3</v>
      </c>
      <c r="F22" s="38">
        <v>562947.52000000014</v>
      </c>
      <c r="G22" s="38">
        <v>1364373.01</v>
      </c>
      <c r="H22" s="38">
        <v>0</v>
      </c>
      <c r="I22" s="38"/>
      <c r="J22" s="38">
        <v>1927.35</v>
      </c>
      <c r="K22" s="38">
        <v>0</v>
      </c>
      <c r="L22" s="38">
        <v>0</v>
      </c>
      <c r="M22" s="74"/>
      <c r="N22" s="53">
        <f>B22-H22-J22</f>
        <v>30990397.250000004</v>
      </c>
    </row>
    <row r="23" spans="1:14" x14ac:dyDescent="0.2">
      <c r="A23" s="42" t="s">
        <v>25</v>
      </c>
      <c r="B23" s="38">
        <f>SUM(D23+E23+F23+G23+H23+J23)</f>
        <v>2662771.9900000007</v>
      </c>
      <c r="C23" s="38"/>
      <c r="D23" s="38">
        <v>2398562.7700000005</v>
      </c>
      <c r="E23" s="38">
        <v>131495.90999999997</v>
      </c>
      <c r="F23" s="38">
        <v>34233.54</v>
      </c>
      <c r="G23" s="38">
        <v>92996.640000000014</v>
      </c>
      <c r="H23" s="29">
        <v>5483.1299999999992</v>
      </c>
      <c r="I23" s="38"/>
      <c r="J23" s="38">
        <v>0</v>
      </c>
      <c r="K23" s="38">
        <v>0</v>
      </c>
      <c r="L23" s="38">
        <v>0</v>
      </c>
      <c r="M23" s="74"/>
      <c r="N23" s="53">
        <f>B23-H23-J23</f>
        <v>2657288.8600000008</v>
      </c>
    </row>
    <row r="24" spans="1:14" x14ac:dyDescent="0.2">
      <c r="A24" s="42" t="s">
        <v>26</v>
      </c>
      <c r="B24" s="38">
        <f>SUM(D24+E24+F24+G24+H24+J24)</f>
        <v>25052236.090000004</v>
      </c>
      <c r="C24" s="38"/>
      <c r="D24" s="38">
        <v>24357052.740000002</v>
      </c>
      <c r="E24" s="38">
        <v>80752.75</v>
      </c>
      <c r="F24" s="38">
        <v>368952.19</v>
      </c>
      <c r="G24" s="38">
        <v>132212.87</v>
      </c>
      <c r="H24" s="38">
        <v>113265.54000000001</v>
      </c>
      <c r="I24" s="38"/>
      <c r="J24" s="38">
        <v>0</v>
      </c>
      <c r="K24" s="38">
        <v>0</v>
      </c>
      <c r="L24" s="38">
        <v>0</v>
      </c>
      <c r="M24" s="74"/>
      <c r="N24" s="53">
        <f>B24-H24-J24</f>
        <v>24938970.550000004</v>
      </c>
    </row>
    <row r="25" spans="1:14" x14ac:dyDescent="0.2">
      <c r="A25" s="42" t="s">
        <v>27</v>
      </c>
      <c r="B25" s="38">
        <f>SUM(D25+E25+F25+G25+H25+J25)</f>
        <v>57793140.629999995</v>
      </c>
      <c r="C25" s="38"/>
      <c r="D25" s="38">
        <v>51387825.57</v>
      </c>
      <c r="E25" s="38">
        <v>4427605.0999999996</v>
      </c>
      <c r="F25" s="38">
        <v>1311639.8999999999</v>
      </c>
      <c r="G25" s="38">
        <v>474209.55000000005</v>
      </c>
      <c r="H25" s="38">
        <v>138713</v>
      </c>
      <c r="I25" s="38"/>
      <c r="J25" s="38">
        <v>53147.509999999995</v>
      </c>
      <c r="K25" s="38">
        <v>0</v>
      </c>
      <c r="L25" s="38">
        <v>0</v>
      </c>
      <c r="M25" s="74"/>
      <c r="N25" s="53">
        <f>B25-H25-J25</f>
        <v>57601280.119999997</v>
      </c>
    </row>
    <row r="26" spans="1:14" x14ac:dyDescent="0.2">
      <c r="A26" s="42" t="s">
        <v>28</v>
      </c>
      <c r="B26" s="38">
        <f>SUM(D26+E26+F26+G26+H26+J26)</f>
        <v>1986958.7300000002</v>
      </c>
      <c r="C26" s="38"/>
      <c r="D26" s="38">
        <v>1776562.52</v>
      </c>
      <c r="E26" s="38">
        <v>121875.25</v>
      </c>
      <c r="F26" s="38">
        <v>33016.120000000003</v>
      </c>
      <c r="G26" s="38">
        <v>55504.840000000004</v>
      </c>
      <c r="H26" s="38">
        <v>0</v>
      </c>
      <c r="I26" s="38"/>
      <c r="J26" s="38"/>
      <c r="K26" s="38">
        <v>0</v>
      </c>
      <c r="L26" s="38">
        <v>0</v>
      </c>
      <c r="M26" s="74"/>
      <c r="N26" s="53">
        <f>B26-H26-J26</f>
        <v>1986958.7300000002</v>
      </c>
    </row>
    <row r="27" spans="1:14" x14ac:dyDescent="0.2">
      <c r="A27" s="4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74"/>
    </row>
    <row r="28" spans="1:14" x14ac:dyDescent="0.2">
      <c r="A28" s="43" t="s">
        <v>148</v>
      </c>
      <c r="B28" s="38">
        <f>SUM(D28+E28+F28+G28+H28+J28)</f>
        <v>136800794.95999998</v>
      </c>
      <c r="C28" s="38"/>
      <c r="D28" s="38">
        <v>135404911.95999998</v>
      </c>
      <c r="E28" s="38">
        <v>780059.4</v>
      </c>
      <c r="F28" s="38">
        <v>228609.62</v>
      </c>
      <c r="G28" s="38">
        <v>387213.98000000004</v>
      </c>
      <c r="H28" s="38">
        <v>0</v>
      </c>
      <c r="I28" s="38"/>
      <c r="J28" s="38">
        <v>0</v>
      </c>
      <c r="K28" s="38">
        <v>0</v>
      </c>
      <c r="L28" s="38">
        <v>0</v>
      </c>
      <c r="M28" s="74"/>
      <c r="N28" s="53">
        <f>B28-H28-J28</f>
        <v>136800794.95999998</v>
      </c>
    </row>
    <row r="29" spans="1:14" x14ac:dyDescent="0.2">
      <c r="A29" s="42" t="s">
        <v>29</v>
      </c>
      <c r="B29" s="38">
        <f>SUM(D29+E29+F29+G29+H29+J29)</f>
        <v>112331092.36000001</v>
      </c>
      <c r="C29" s="38"/>
      <c r="D29" s="38">
        <v>101852333.06000002</v>
      </c>
      <c r="E29" s="38">
        <v>7750749.6299999999</v>
      </c>
      <c r="F29" s="38">
        <v>1143543.1100000001</v>
      </c>
      <c r="G29" s="38">
        <v>1418155.76</v>
      </c>
      <c r="H29" s="59">
        <v>166310.79999999999</v>
      </c>
      <c r="I29" s="38"/>
      <c r="J29" s="38">
        <v>0</v>
      </c>
      <c r="K29" s="38">
        <v>0</v>
      </c>
      <c r="L29" s="38">
        <v>0</v>
      </c>
      <c r="M29" s="38"/>
      <c r="N29" s="53">
        <f>B29-H29-J29</f>
        <v>112164781.56000002</v>
      </c>
    </row>
    <row r="30" spans="1:14" x14ac:dyDescent="0.2">
      <c r="A30" s="42" t="s">
        <v>30</v>
      </c>
      <c r="B30" s="38">
        <f>SUM(D30+E30+F30+G30+H30+J30)</f>
        <v>5129852.1100000003</v>
      </c>
      <c r="C30" s="38"/>
      <c r="D30" s="38">
        <v>4900764.8600000003</v>
      </c>
      <c r="E30" s="38">
        <v>61166.46</v>
      </c>
      <c r="F30" s="38">
        <v>27807.25</v>
      </c>
      <c r="G30" s="38">
        <v>137637.74</v>
      </c>
      <c r="H30" s="38">
        <v>2475.8000000000002</v>
      </c>
      <c r="I30" s="38"/>
      <c r="J30" s="38">
        <v>0</v>
      </c>
      <c r="K30" s="38">
        <v>0</v>
      </c>
      <c r="L30" s="38">
        <v>0</v>
      </c>
      <c r="M30" s="38"/>
      <c r="N30" s="53">
        <f>B30-H30-J30</f>
        <v>5127376.3100000005</v>
      </c>
    </row>
    <row r="31" spans="1:14" x14ac:dyDescent="0.2">
      <c r="A31" s="42" t="s">
        <v>31</v>
      </c>
      <c r="B31" s="38">
        <f>SUM(D31+E31+F31+G31+H31+J31)</f>
        <v>16519794.84</v>
      </c>
      <c r="C31" s="38"/>
      <c r="D31" s="38">
        <v>14041241.42</v>
      </c>
      <c r="E31" s="38">
        <v>1750579.33</v>
      </c>
      <c r="F31" s="29">
        <v>391524.63</v>
      </c>
      <c r="G31" s="38">
        <v>336449.45999999996</v>
      </c>
      <c r="H31" s="38">
        <v>0</v>
      </c>
      <c r="I31" s="38"/>
      <c r="J31" s="38">
        <v>0</v>
      </c>
      <c r="K31" s="38">
        <v>0</v>
      </c>
      <c r="L31" s="38">
        <v>0</v>
      </c>
      <c r="M31" s="38"/>
      <c r="N31" s="53">
        <f>B31-H31-J31</f>
        <v>16519794.84</v>
      </c>
    </row>
    <row r="32" spans="1:14" x14ac:dyDescent="0.2">
      <c r="A32" s="42" t="s">
        <v>32</v>
      </c>
      <c r="B32" s="38">
        <f>SUM(D32+E32+F32+G32+H32+J32)</f>
        <v>3813356.12</v>
      </c>
      <c r="C32" s="38"/>
      <c r="D32" s="38">
        <v>3068079.99</v>
      </c>
      <c r="E32" s="29">
        <v>87994.92</v>
      </c>
      <c r="F32" s="38">
        <v>39383.19</v>
      </c>
      <c r="G32" s="38">
        <v>30032.290000000005</v>
      </c>
      <c r="H32" s="38">
        <v>587865.73</v>
      </c>
      <c r="I32" s="38"/>
      <c r="J32" s="38">
        <v>0</v>
      </c>
      <c r="K32" s="38">
        <v>0</v>
      </c>
      <c r="L32" s="38">
        <v>0</v>
      </c>
      <c r="M32" s="38"/>
      <c r="N32" s="53">
        <f>B32-H32-J32</f>
        <v>3225490.39</v>
      </c>
    </row>
    <row r="33" spans="1:14" x14ac:dyDescent="0.2">
      <c r="A33" s="4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38"/>
    </row>
    <row r="34" spans="1:14" x14ac:dyDescent="0.2">
      <c r="A34" s="42" t="s">
        <v>33</v>
      </c>
      <c r="B34" s="38">
        <f>SUM(D34+E34+F34+G34+H34+J34)</f>
        <v>3723977.1799999997</v>
      </c>
      <c r="C34" s="38"/>
      <c r="D34" s="38">
        <v>3511616.55</v>
      </c>
      <c r="E34" s="38">
        <v>88689.95</v>
      </c>
      <c r="F34" s="38">
        <v>82535.63</v>
      </c>
      <c r="G34" s="38">
        <v>38441.129999999997</v>
      </c>
      <c r="H34" s="38">
        <v>2693.92</v>
      </c>
      <c r="I34" s="38"/>
      <c r="J34" s="38">
        <v>0</v>
      </c>
      <c r="K34" s="38">
        <v>0</v>
      </c>
      <c r="L34" s="38">
        <v>0</v>
      </c>
      <c r="M34" s="38"/>
      <c r="N34" s="53">
        <f>B34-H34-J34</f>
        <v>3721283.26</v>
      </c>
    </row>
    <row r="35" spans="1:14" x14ac:dyDescent="0.2">
      <c r="A35" s="42" t="s">
        <v>34</v>
      </c>
      <c r="B35" s="38">
        <f>SUM(D35+E35+F35+G35+H35+J35)</f>
        <v>17839321.75</v>
      </c>
      <c r="C35" s="38"/>
      <c r="D35" s="38">
        <v>16394398.869999999</v>
      </c>
      <c r="E35" s="38">
        <v>507954.24</v>
      </c>
      <c r="F35" s="38">
        <v>129468.64</v>
      </c>
      <c r="G35" s="38">
        <v>692221.05999999994</v>
      </c>
      <c r="H35" s="38">
        <v>115436.44</v>
      </c>
      <c r="I35" s="38"/>
      <c r="J35" s="38">
        <v>-157.5</v>
      </c>
      <c r="K35" s="38">
        <v>0</v>
      </c>
      <c r="L35" s="38">
        <v>0</v>
      </c>
      <c r="M35" s="74"/>
      <c r="N35" s="53">
        <f>B35-H35-J35</f>
        <v>17724042.809999999</v>
      </c>
    </row>
    <row r="36" spans="1:14" x14ac:dyDescent="0.2">
      <c r="A36" s="42" t="s">
        <v>35</v>
      </c>
      <c r="B36" s="38">
        <f>SUM(D36+E36+F36+G36+H36+J36)</f>
        <v>12294269.339999998</v>
      </c>
      <c r="C36" s="38"/>
      <c r="D36" s="38">
        <v>10983570.459999999</v>
      </c>
      <c r="E36" s="38">
        <v>844916.19000000006</v>
      </c>
      <c r="F36" s="38">
        <v>119940.9</v>
      </c>
      <c r="G36" s="38">
        <v>331036.78999999992</v>
      </c>
      <c r="H36" s="59">
        <v>14805</v>
      </c>
      <c r="I36" s="38"/>
      <c r="J36" s="38">
        <v>0</v>
      </c>
      <c r="K36" s="38">
        <v>0</v>
      </c>
      <c r="L36" s="38">
        <v>0</v>
      </c>
      <c r="M36" s="38"/>
      <c r="N36" s="53">
        <f>B36-H36-J36</f>
        <v>12279464.339999998</v>
      </c>
    </row>
    <row r="37" spans="1:14" x14ac:dyDescent="0.2">
      <c r="A37" s="47" t="s">
        <v>36</v>
      </c>
      <c r="B37" s="33">
        <f>SUM(D37+E37+F37+G37+H37+J37)</f>
        <v>6885533.0899999989</v>
      </c>
      <c r="C37" s="33"/>
      <c r="D37" s="33">
        <v>6517952.9699999997</v>
      </c>
      <c r="E37" s="33">
        <v>68339.51999999999</v>
      </c>
      <c r="F37" s="33">
        <v>238194.32</v>
      </c>
      <c r="G37" s="33">
        <v>49050.22</v>
      </c>
      <c r="H37" s="33">
        <v>11996.06</v>
      </c>
      <c r="I37" s="33"/>
      <c r="J37" s="33">
        <v>0</v>
      </c>
      <c r="K37" s="33">
        <v>0</v>
      </c>
      <c r="L37" s="33">
        <v>0</v>
      </c>
      <c r="M37" s="38"/>
      <c r="N37" s="53">
        <f>B37-H37-J37</f>
        <v>6873537.0299999993</v>
      </c>
    </row>
    <row r="38" spans="1:14" x14ac:dyDescent="0.2">
      <c r="A38" s="42" t="s">
        <v>263</v>
      </c>
      <c r="C38" s="38"/>
      <c r="D38" s="38"/>
      <c r="E38" s="38"/>
      <c r="F38" s="38"/>
      <c r="G38" s="38"/>
      <c r="H38" s="38"/>
      <c r="I38" s="38"/>
      <c r="J38" s="38"/>
    </row>
    <row r="39" spans="1:14" x14ac:dyDescent="0.2">
      <c r="A39" s="42" t="s">
        <v>130</v>
      </c>
      <c r="C39" s="38"/>
      <c r="D39" s="38"/>
      <c r="E39" s="38"/>
      <c r="F39" s="38"/>
      <c r="G39" s="38"/>
      <c r="H39" s="38"/>
      <c r="I39" s="38"/>
      <c r="J39" s="38"/>
    </row>
    <row r="40" spans="1:14" x14ac:dyDescent="0.2">
      <c r="A40" s="5" t="s">
        <v>264</v>
      </c>
      <c r="C40" s="38"/>
      <c r="D40" s="38"/>
      <c r="E40" s="38"/>
      <c r="F40" s="38"/>
      <c r="G40" s="38"/>
      <c r="H40" s="38"/>
      <c r="I40" s="38"/>
      <c r="J40" s="38"/>
    </row>
    <row r="41" spans="1:14" x14ac:dyDescent="0.2">
      <c r="A41" s="42" t="s">
        <v>266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4" x14ac:dyDescent="0.2">
      <c r="A42" s="42"/>
      <c r="B42" s="38"/>
      <c r="C42" s="38"/>
      <c r="D42" s="38"/>
      <c r="E42" s="38"/>
      <c r="F42" s="38"/>
      <c r="G42" s="38"/>
      <c r="H42" s="38"/>
      <c r="I42" s="38"/>
      <c r="J42" s="38"/>
    </row>
    <row r="43" spans="1:14" x14ac:dyDescent="0.2">
      <c r="A43" s="42"/>
      <c r="B43" s="38"/>
      <c r="C43" s="38"/>
      <c r="D43" s="38"/>
      <c r="E43" s="38"/>
      <c r="F43" s="38"/>
      <c r="G43" s="38"/>
      <c r="H43" s="38"/>
      <c r="I43" s="38"/>
      <c r="J43" s="38"/>
    </row>
    <row r="44" spans="1:14" x14ac:dyDescent="0.2">
      <c r="A44" s="42"/>
      <c r="B44" s="38"/>
      <c r="C44" s="38"/>
      <c r="D44" s="38"/>
      <c r="E44" s="38"/>
      <c r="F44" s="38"/>
      <c r="G44" s="38"/>
      <c r="H44" s="38"/>
      <c r="J44" s="38"/>
    </row>
    <row r="45" spans="1:14" x14ac:dyDescent="0.2">
      <c r="A45" s="42"/>
      <c r="B45" s="38"/>
      <c r="C45" s="38"/>
      <c r="D45" s="38"/>
      <c r="E45" s="38"/>
      <c r="F45" s="38"/>
      <c r="G45" s="38"/>
      <c r="H45" s="38"/>
      <c r="I45" s="30"/>
      <c r="J45" s="38"/>
    </row>
    <row r="46" spans="1:14" x14ac:dyDescent="0.2">
      <c r="I46" s="30"/>
    </row>
    <row r="47" spans="1:14" x14ac:dyDescent="0.2">
      <c r="I47" s="30"/>
    </row>
    <row r="48" spans="1:14" x14ac:dyDescent="0.2">
      <c r="I48" s="30"/>
    </row>
    <row r="49" spans="1:10" x14ac:dyDescent="0.2">
      <c r="I49" s="30"/>
    </row>
    <row r="50" spans="1:10" x14ac:dyDescent="0.2">
      <c r="A50" s="42"/>
      <c r="B50" s="38"/>
      <c r="C50" s="38"/>
      <c r="D50" s="38"/>
      <c r="E50" s="38"/>
      <c r="F50" s="38"/>
      <c r="G50" s="38"/>
      <c r="H50" s="38"/>
      <c r="I50" s="30"/>
      <c r="J50" s="38"/>
    </row>
    <row r="51" spans="1:10" x14ac:dyDescent="0.2">
      <c r="A51" s="42"/>
      <c r="B51" s="38"/>
      <c r="C51" s="38"/>
      <c r="D51" s="38"/>
      <c r="E51" s="38"/>
      <c r="F51" s="38"/>
      <c r="G51" s="38"/>
      <c r="H51" s="38"/>
      <c r="I51" s="30"/>
      <c r="J51" s="38"/>
    </row>
    <row r="52" spans="1:10" x14ac:dyDescent="0.2">
      <c r="A52" s="42"/>
      <c r="B52" s="38"/>
      <c r="C52" s="38"/>
      <c r="D52" s="38"/>
      <c r="E52" s="38"/>
      <c r="F52" s="38"/>
      <c r="G52" s="38"/>
      <c r="H52" s="38"/>
      <c r="I52" s="30"/>
      <c r="J52" s="38"/>
    </row>
    <row r="53" spans="1:10" x14ac:dyDescent="0.2">
      <c r="A53" s="42"/>
      <c r="B53" s="38"/>
      <c r="C53" s="38"/>
      <c r="D53" s="38"/>
      <c r="E53" s="38"/>
      <c r="F53" s="38"/>
      <c r="G53" s="38"/>
      <c r="H53" s="38"/>
      <c r="I53" s="30"/>
      <c r="J53" s="38"/>
    </row>
    <row r="54" spans="1:10" x14ac:dyDescent="0.2">
      <c r="A54" s="42"/>
      <c r="B54" s="38"/>
      <c r="C54" s="38"/>
      <c r="D54" s="38"/>
      <c r="E54" s="38"/>
      <c r="F54" s="38"/>
      <c r="G54" s="38"/>
      <c r="H54" s="38"/>
      <c r="I54" s="30"/>
      <c r="J54" s="38"/>
    </row>
    <row r="55" spans="1:10" x14ac:dyDescent="0.2">
      <c r="A55" s="42"/>
      <c r="B55" s="38"/>
      <c r="C55" s="38"/>
      <c r="D55" s="38"/>
      <c r="E55" s="38"/>
      <c r="F55" s="38"/>
      <c r="G55" s="38"/>
      <c r="H55" s="38"/>
      <c r="I55" s="30"/>
      <c r="J55" s="38"/>
    </row>
    <row r="56" spans="1:10" x14ac:dyDescent="0.2">
      <c r="A56" s="42"/>
      <c r="B56" s="38"/>
      <c r="C56" s="38"/>
      <c r="D56" s="38"/>
      <c r="E56" s="38"/>
      <c r="F56" s="38"/>
      <c r="G56" s="38"/>
      <c r="H56" s="38"/>
      <c r="I56" s="30"/>
      <c r="J56" s="38"/>
    </row>
    <row r="57" spans="1:10" x14ac:dyDescent="0.2">
      <c r="A57" s="42"/>
      <c r="B57" s="38"/>
      <c r="C57" s="38"/>
      <c r="D57" s="38"/>
      <c r="E57" s="38"/>
      <c r="F57" s="38"/>
      <c r="G57" s="38"/>
      <c r="H57" s="38"/>
      <c r="I57" s="30"/>
      <c r="J57" s="38"/>
    </row>
    <row r="58" spans="1:10" x14ac:dyDescent="0.2">
      <c r="A58" s="42"/>
      <c r="B58" s="38"/>
      <c r="C58" s="38"/>
      <c r="D58" s="38"/>
      <c r="E58" s="38"/>
      <c r="F58" s="38"/>
      <c r="G58" s="38"/>
      <c r="H58" s="38"/>
      <c r="I58" s="30"/>
      <c r="J58" s="38"/>
    </row>
    <row r="59" spans="1:10" x14ac:dyDescent="0.2">
      <c r="A59" s="42"/>
      <c r="B59" s="38"/>
      <c r="C59" s="38"/>
      <c r="D59" s="38"/>
      <c r="E59" s="38"/>
      <c r="F59" s="38"/>
      <c r="G59" s="38"/>
      <c r="H59" s="38"/>
      <c r="I59" s="30"/>
      <c r="J59" s="38"/>
    </row>
    <row r="60" spans="1:10" x14ac:dyDescent="0.2">
      <c r="A60" s="42"/>
      <c r="B60" s="38"/>
      <c r="C60" s="38"/>
      <c r="D60" s="38"/>
      <c r="E60" s="38"/>
      <c r="F60" s="38"/>
      <c r="G60" s="38"/>
      <c r="H60" s="38"/>
      <c r="I60" s="30"/>
      <c r="J60" s="30"/>
    </row>
    <row r="61" spans="1:10" x14ac:dyDescent="0.2">
      <c r="A61" s="42"/>
      <c r="B61" s="38"/>
      <c r="C61" s="38"/>
      <c r="D61" s="38"/>
      <c r="E61" s="38"/>
      <c r="F61" s="38"/>
      <c r="G61" s="38"/>
      <c r="H61" s="38"/>
      <c r="I61" s="30"/>
      <c r="J61" s="30"/>
    </row>
    <row r="62" spans="1:10" x14ac:dyDescent="0.2">
      <c r="A62" s="42"/>
      <c r="B62" s="38"/>
      <c r="C62" s="38"/>
      <c r="D62" s="38"/>
      <c r="E62" s="38"/>
      <c r="F62" s="38"/>
      <c r="G62" s="38"/>
      <c r="H62" s="38"/>
      <c r="I62" s="30"/>
      <c r="J62" s="30"/>
    </row>
    <row r="63" spans="1:10" x14ac:dyDescent="0.2">
      <c r="A63" s="42"/>
      <c r="B63" s="38"/>
      <c r="C63" s="38"/>
      <c r="D63" s="38"/>
      <c r="E63" s="38"/>
      <c r="F63" s="38"/>
      <c r="G63" s="38"/>
      <c r="H63" s="38"/>
      <c r="I63" s="30"/>
      <c r="J63" s="38"/>
    </row>
    <row r="64" spans="1:10" x14ac:dyDescent="0.2">
      <c r="A64" s="42"/>
      <c r="B64" s="38"/>
      <c r="C64" s="38"/>
      <c r="D64" s="38"/>
      <c r="E64" s="38"/>
      <c r="F64" s="38"/>
      <c r="G64" s="38"/>
      <c r="H64" s="38"/>
      <c r="I64" s="30"/>
      <c r="J64" s="30"/>
    </row>
    <row r="65" spans="1:12" x14ac:dyDescent="0.2">
      <c r="A65" s="42"/>
      <c r="B65" s="38"/>
      <c r="C65" s="38"/>
      <c r="D65" s="38"/>
      <c r="E65" s="38"/>
      <c r="F65" s="38"/>
      <c r="G65" s="38"/>
      <c r="H65" s="38"/>
      <c r="I65" s="30"/>
      <c r="J65" s="38"/>
    </row>
    <row r="66" spans="1:12" x14ac:dyDescent="0.2">
      <c r="A66" s="42"/>
      <c r="B66" s="38"/>
      <c r="C66" s="38"/>
      <c r="D66" s="38"/>
      <c r="E66" s="38"/>
      <c r="F66" s="38"/>
      <c r="G66" s="38"/>
      <c r="H66" s="38"/>
      <c r="I66" s="30"/>
      <c r="J66" s="38"/>
    </row>
    <row r="67" spans="1:12" x14ac:dyDescent="0.2">
      <c r="A67" s="42"/>
      <c r="B67" s="38"/>
      <c r="C67" s="38"/>
      <c r="D67" s="38"/>
      <c r="E67" s="38"/>
      <c r="F67" s="38"/>
      <c r="G67" s="38"/>
      <c r="H67" s="38"/>
      <c r="I67" s="30"/>
      <c r="J67" s="38"/>
    </row>
    <row r="68" spans="1:12" x14ac:dyDescent="0.2">
      <c r="A68" s="42"/>
      <c r="B68" s="38"/>
      <c r="C68" s="38"/>
      <c r="D68" s="38"/>
      <c r="E68" s="38"/>
      <c r="F68" s="38"/>
      <c r="G68" s="38"/>
      <c r="H68" s="38"/>
      <c r="I68" s="30"/>
      <c r="J68" s="38"/>
    </row>
    <row r="69" spans="1:12" x14ac:dyDescent="0.2">
      <c r="I69" s="30"/>
    </row>
    <row r="70" spans="1:12" x14ac:dyDescent="0.2">
      <c r="I70" s="30"/>
    </row>
    <row r="71" spans="1:12" x14ac:dyDescent="0.2">
      <c r="I71" s="30"/>
    </row>
    <row r="72" spans="1:12" x14ac:dyDescent="0.2">
      <c r="D72" s="30"/>
      <c r="E72" s="30"/>
      <c r="F72" s="30"/>
      <c r="G72" s="30"/>
      <c r="H72" s="30"/>
      <c r="I72" s="30"/>
      <c r="J72" s="30"/>
    </row>
    <row r="73" spans="1:12" x14ac:dyDescent="0.2">
      <c r="D73" s="239"/>
      <c r="E73" s="239"/>
      <c r="F73" s="239"/>
      <c r="G73" s="239"/>
      <c r="H73" s="239"/>
      <c r="I73" s="239"/>
      <c r="J73" s="239"/>
    </row>
    <row r="74" spans="1:12" x14ac:dyDescent="0.2">
      <c r="I74" s="30"/>
      <c r="J74" s="38"/>
    </row>
    <row r="75" spans="1:12" x14ac:dyDescent="0.2">
      <c r="D75" s="239"/>
      <c r="E75" s="239"/>
      <c r="F75" s="239"/>
      <c r="G75" s="239"/>
      <c r="H75" s="239"/>
      <c r="I75" s="243"/>
      <c r="J75" s="239"/>
      <c r="K75" s="243"/>
      <c r="L75" s="243"/>
    </row>
    <row r="76" spans="1:12" x14ac:dyDescent="0.2">
      <c r="I76" s="30"/>
    </row>
    <row r="77" spans="1:12" x14ac:dyDescent="0.2">
      <c r="K77" s="5"/>
      <c r="L77" s="5"/>
    </row>
    <row r="78" spans="1:12" x14ac:dyDescent="0.2">
      <c r="I78" s="30"/>
    </row>
    <row r="79" spans="1:12" x14ac:dyDescent="0.2">
      <c r="I79" s="30"/>
    </row>
    <row r="80" spans="1:12" x14ac:dyDescent="0.2">
      <c r="I80" s="30"/>
    </row>
    <row r="81" spans="9:9" x14ac:dyDescent="0.2">
      <c r="I81" s="30"/>
    </row>
  </sheetData>
  <mergeCells count="6">
    <mergeCell ref="A1:L1"/>
    <mergeCell ref="A3:L3"/>
    <mergeCell ref="L5:L7"/>
    <mergeCell ref="B7:C7"/>
    <mergeCell ref="B6:C6"/>
    <mergeCell ref="B5:C5"/>
  </mergeCells>
  <phoneticPr fontId="0" type="noConversion"/>
  <printOptions horizontalCentered="1"/>
  <pageMargins left="0.25" right="0.23" top="0.87" bottom="0.82" header="0.67" footer="0.5"/>
  <pageSetup scale="96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98"/>
  <sheetViews>
    <sheetView topLeftCell="I1" zoomScaleNormal="100" workbookViewId="0">
      <selection activeCell="A2" sqref="A2:L2"/>
    </sheetView>
  </sheetViews>
  <sheetFormatPr defaultRowHeight="12.75" x14ac:dyDescent="0.2"/>
  <cols>
    <col min="1" max="1" width="13.7109375" style="30" customWidth="1"/>
    <col min="2" max="2" width="16.5703125" style="5" customWidth="1"/>
    <col min="3" max="4" width="17.28515625" style="5" customWidth="1"/>
    <col min="5" max="5" width="15.28515625" style="5" customWidth="1"/>
    <col min="6" max="6" width="16.85546875" style="5" customWidth="1"/>
    <col min="7" max="7" width="14.85546875" style="5" customWidth="1"/>
    <col min="8" max="8" width="1" style="5" customWidth="1"/>
    <col min="9" max="9" width="14.7109375" style="5" customWidth="1"/>
    <col min="10" max="10" width="14.140625" style="5" bestFit="1" customWidth="1"/>
    <col min="11" max="11" width="14" style="5" bestFit="1" customWidth="1"/>
    <col min="12" max="12" width="14.85546875" style="5" customWidth="1"/>
    <col min="13" max="13" width="1" style="5" hidden="1" customWidth="1"/>
    <col min="14" max="14" width="1.85546875" style="5" customWidth="1"/>
    <col min="15" max="15" width="15.42578125" style="5" customWidth="1"/>
    <col min="16" max="16" width="14" style="5" customWidth="1"/>
    <col min="17" max="17" width="14.28515625" style="5" customWidth="1"/>
    <col min="18" max="18" width="15.28515625" style="5" customWidth="1"/>
    <col min="19" max="19" width="12.85546875" style="5" customWidth="1"/>
    <col min="20" max="21" width="12.5703125" style="5" customWidth="1"/>
    <col min="22" max="22" width="13.28515625" style="5" customWidth="1"/>
    <col min="23" max="23" width="12.85546875" style="5" customWidth="1"/>
    <col min="24" max="24" width="14.7109375" style="124" customWidth="1"/>
    <col min="25" max="25" width="14.7109375" style="130" customWidth="1"/>
    <col min="26" max="26" width="19.5703125" style="30" customWidth="1"/>
    <col min="27" max="27" width="22.5703125" style="30" customWidth="1"/>
    <col min="28" max="28" width="21.42578125" style="30" customWidth="1"/>
    <col min="29" max="29" width="10" style="30" bestFit="1" customWidth="1"/>
    <col min="30" max="30" width="21.28515625" style="30" customWidth="1"/>
    <col min="31" max="31" width="10" style="30" bestFit="1" customWidth="1"/>
    <col min="32" max="16384" width="9.140625" style="30"/>
  </cols>
  <sheetData>
    <row r="1" spans="1:30" x14ac:dyDescent="0.2">
      <c r="A1" s="42"/>
      <c r="B1" s="38"/>
      <c r="C1" s="38"/>
      <c r="D1" s="38"/>
      <c r="E1" s="38"/>
      <c r="F1" s="38"/>
      <c r="G1" s="38"/>
      <c r="H1" s="38"/>
      <c r="I1" s="38"/>
      <c r="J1" s="38"/>
      <c r="K1" s="38"/>
      <c r="L1" s="94"/>
      <c r="M1" s="38"/>
      <c r="N1" s="38"/>
      <c r="O1" s="38"/>
      <c r="P1" s="38"/>
      <c r="Q1" s="38"/>
      <c r="R1" s="38"/>
      <c r="S1" s="38"/>
      <c r="T1" s="38"/>
      <c r="U1" s="38"/>
      <c r="V1" s="94"/>
      <c r="W1" s="94"/>
    </row>
    <row r="2" spans="1:30" x14ac:dyDescent="0.2">
      <c r="A2" s="284" t="s">
        <v>134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8"/>
      <c r="N2" s="38"/>
      <c r="O2" s="287" t="s">
        <v>147</v>
      </c>
      <c r="P2" s="287"/>
      <c r="Q2" s="287"/>
      <c r="R2" s="287"/>
      <c r="S2" s="287"/>
      <c r="T2" s="287"/>
      <c r="U2" s="287"/>
      <c r="V2" s="287"/>
      <c r="W2" s="287"/>
    </row>
    <row r="3" spans="1:30" x14ac:dyDescent="0.2">
      <c r="A3" s="4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30" s="18" customFormat="1" x14ac:dyDescent="0.2">
      <c r="A4" s="286" t="s">
        <v>270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"/>
      <c r="N4" s="38"/>
      <c r="O4" s="288" t="s">
        <v>271</v>
      </c>
      <c r="P4" s="288"/>
      <c r="Q4" s="288"/>
      <c r="R4" s="288"/>
      <c r="S4" s="288"/>
      <c r="T4" s="288"/>
      <c r="U4" s="288"/>
      <c r="V4" s="288"/>
      <c r="W4" s="288"/>
      <c r="X4" s="116"/>
      <c r="Y4" s="122"/>
    </row>
    <row r="5" spans="1:30" ht="13.5" thickBot="1" x14ac:dyDescent="0.25">
      <c r="A5" s="9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38"/>
      <c r="N5" s="66"/>
      <c r="O5" s="66"/>
      <c r="P5" s="66"/>
      <c r="Q5" s="66"/>
      <c r="R5" s="66"/>
      <c r="S5" s="66"/>
      <c r="T5" s="66"/>
      <c r="U5" s="66"/>
      <c r="V5" s="66"/>
      <c r="W5" s="66"/>
      <c r="Z5" s="84">
        <v>42513</v>
      </c>
      <c r="AA5" s="84">
        <v>42513</v>
      </c>
      <c r="AB5" s="84">
        <v>42513</v>
      </c>
    </row>
    <row r="6" spans="1:30" ht="13.5" thickTop="1" x14ac:dyDescent="0.2">
      <c r="A6" s="42"/>
      <c r="B6" s="38"/>
      <c r="C6" s="285" t="s">
        <v>44</v>
      </c>
      <c r="D6" s="285"/>
      <c r="E6" s="285"/>
      <c r="F6" s="285"/>
      <c r="G6" s="285"/>
      <c r="H6" s="187"/>
      <c r="I6" s="285" t="s">
        <v>45</v>
      </c>
      <c r="J6" s="285"/>
      <c r="K6" s="285"/>
      <c r="L6" s="285"/>
      <c r="M6" s="187"/>
      <c r="N6" s="38"/>
      <c r="O6" s="285" t="s">
        <v>57</v>
      </c>
      <c r="P6" s="285"/>
      <c r="Q6" s="285"/>
      <c r="R6" s="285"/>
      <c r="S6" s="285"/>
      <c r="T6" s="285"/>
      <c r="U6" s="285"/>
      <c r="V6" s="285"/>
      <c r="W6" s="289" t="s">
        <v>211</v>
      </c>
    </row>
    <row r="7" spans="1:30" s="183" customFormat="1" x14ac:dyDescent="0.2">
      <c r="A7" s="46" t="s">
        <v>37</v>
      </c>
      <c r="B7" s="187" t="s">
        <v>11</v>
      </c>
      <c r="C7" s="187"/>
      <c r="D7" s="187"/>
      <c r="E7" s="187"/>
      <c r="F7" s="187"/>
      <c r="G7" s="187"/>
      <c r="H7" s="187"/>
      <c r="I7" s="187" t="s">
        <v>11</v>
      </c>
      <c r="J7" s="187"/>
      <c r="K7" s="187" t="s">
        <v>49</v>
      </c>
      <c r="L7" s="187" t="s">
        <v>7</v>
      </c>
      <c r="M7" s="187"/>
      <c r="N7" s="37"/>
      <c r="O7" s="187" t="s">
        <v>51</v>
      </c>
      <c r="P7" s="187"/>
      <c r="Q7" s="187"/>
      <c r="R7" s="187"/>
      <c r="S7" s="285" t="s">
        <v>10</v>
      </c>
      <c r="T7" s="285"/>
      <c r="U7" s="285"/>
      <c r="V7" s="285"/>
      <c r="W7" s="290"/>
      <c r="X7" s="125"/>
      <c r="Y7" s="197"/>
      <c r="Z7" s="18" t="s">
        <v>220</v>
      </c>
      <c r="AA7" s="18" t="s">
        <v>221</v>
      </c>
      <c r="AB7" s="18" t="s">
        <v>222</v>
      </c>
      <c r="AD7" s="18" t="s">
        <v>256</v>
      </c>
    </row>
    <row r="8" spans="1:30" s="183" customFormat="1" x14ac:dyDescent="0.2">
      <c r="A8" s="46" t="s">
        <v>38</v>
      </c>
      <c r="B8" s="187" t="s">
        <v>52</v>
      </c>
      <c r="C8" s="187" t="s">
        <v>40</v>
      </c>
      <c r="D8" s="187"/>
      <c r="E8" s="187"/>
      <c r="F8" s="187"/>
      <c r="G8" s="293" t="s">
        <v>210</v>
      </c>
      <c r="H8" s="187"/>
      <c r="I8" s="187" t="s">
        <v>47</v>
      </c>
      <c r="J8" s="187"/>
      <c r="K8" s="187" t="s">
        <v>178</v>
      </c>
      <c r="L8" s="187" t="s">
        <v>150</v>
      </c>
      <c r="M8" s="187"/>
      <c r="N8" s="37"/>
      <c r="O8" s="187" t="s">
        <v>52</v>
      </c>
      <c r="P8" s="187" t="s">
        <v>3</v>
      </c>
      <c r="Q8" s="187" t="s">
        <v>54</v>
      </c>
      <c r="R8" s="187"/>
      <c r="S8" s="187" t="s">
        <v>55</v>
      </c>
      <c r="T8" s="96" t="s">
        <v>153</v>
      </c>
      <c r="U8" s="292" t="s">
        <v>208</v>
      </c>
      <c r="V8" s="187"/>
      <c r="W8" s="290"/>
      <c r="X8" s="125"/>
      <c r="Y8" s="197"/>
      <c r="Z8" s="189" t="s">
        <v>223</v>
      </c>
      <c r="AA8" s="189" t="s">
        <v>223</v>
      </c>
      <c r="AB8" s="189" t="s">
        <v>224</v>
      </c>
      <c r="AD8" s="189" t="s">
        <v>257</v>
      </c>
    </row>
    <row r="9" spans="1:30" s="183" customFormat="1" ht="13.5" thickBot="1" x14ac:dyDescent="0.25">
      <c r="A9" s="97" t="s">
        <v>39</v>
      </c>
      <c r="B9" s="68" t="s">
        <v>53</v>
      </c>
      <c r="C9" s="68" t="s">
        <v>151</v>
      </c>
      <c r="D9" s="68" t="s">
        <v>42</v>
      </c>
      <c r="E9" s="68" t="s">
        <v>7</v>
      </c>
      <c r="F9" s="98" t="s">
        <v>206</v>
      </c>
      <c r="G9" s="291"/>
      <c r="H9" s="68"/>
      <c r="I9" s="68" t="s">
        <v>46</v>
      </c>
      <c r="J9" s="68" t="s">
        <v>48</v>
      </c>
      <c r="K9" s="68" t="s">
        <v>179</v>
      </c>
      <c r="L9" s="68" t="s">
        <v>6</v>
      </c>
      <c r="M9" s="187"/>
      <c r="N9" s="67"/>
      <c r="O9" s="68" t="s">
        <v>152</v>
      </c>
      <c r="P9" s="68" t="s">
        <v>4</v>
      </c>
      <c r="Q9" s="68" t="s">
        <v>8</v>
      </c>
      <c r="R9" s="68" t="s">
        <v>9</v>
      </c>
      <c r="S9" s="68" t="s">
        <v>56</v>
      </c>
      <c r="T9" s="68" t="s">
        <v>154</v>
      </c>
      <c r="U9" s="291"/>
      <c r="V9" s="98" t="s">
        <v>155</v>
      </c>
      <c r="W9" s="291"/>
      <c r="X9" s="125"/>
      <c r="Y9" s="197"/>
      <c r="Z9" s="191"/>
      <c r="AA9" s="191" t="s">
        <v>225</v>
      </c>
      <c r="AB9" s="191" t="s">
        <v>225</v>
      </c>
      <c r="AD9" s="191" t="s">
        <v>258</v>
      </c>
    </row>
    <row r="10" spans="1:30" s="39" customFormat="1" x14ac:dyDescent="0.2">
      <c r="A10" s="99" t="s">
        <v>13</v>
      </c>
      <c r="B10" s="52">
        <f t="shared" ref="B10:G10" si="0">SUM(B12:B39)</f>
        <v>4688531342.4700012</v>
      </c>
      <c r="C10" s="52">
        <f t="shared" si="0"/>
        <v>4256817516.0099998</v>
      </c>
      <c r="D10" s="52">
        <f t="shared" si="0"/>
        <v>128709275.09</v>
      </c>
      <c r="E10" s="52">
        <f t="shared" si="0"/>
        <v>440711556.91000009</v>
      </c>
      <c r="F10" s="52">
        <f t="shared" si="0"/>
        <v>3586761956.5500007</v>
      </c>
      <c r="G10" s="52">
        <f t="shared" si="0"/>
        <v>100634727.46000001</v>
      </c>
      <c r="H10" s="52"/>
      <c r="I10" s="92">
        <f>SUM(J10:L10)</f>
        <v>203615369.04999992</v>
      </c>
      <c r="J10" s="52">
        <f>SUM(J12:J39)</f>
        <v>34565049.839999989</v>
      </c>
      <c r="K10" s="52">
        <f>SUM(K12:K39)</f>
        <v>10750460.670000002</v>
      </c>
      <c r="L10" s="52">
        <f>SUM(L12:L39)</f>
        <v>158299858.53999993</v>
      </c>
      <c r="M10" s="52"/>
      <c r="N10" s="72"/>
      <c r="O10" s="52">
        <f>SUM(O12:O39)</f>
        <v>228098457.40999991</v>
      </c>
      <c r="P10" s="52">
        <f>SUM(P12:P39)</f>
        <v>173510134.59999996</v>
      </c>
      <c r="Q10" s="52">
        <f>SUM(Q12:Q39)</f>
        <v>20858622.450000003</v>
      </c>
      <c r="R10" s="52">
        <f>SUM(R12:R39)</f>
        <v>24993442.050000001</v>
      </c>
      <c r="S10" s="52">
        <f t="shared" ref="S10:AB10" si="1">SUM(S12:S39)</f>
        <v>2265252.6399999997</v>
      </c>
      <c r="T10" s="52">
        <f t="shared" si="1"/>
        <v>140392.92000000001</v>
      </c>
      <c r="U10" s="52">
        <f t="shared" si="1"/>
        <v>0</v>
      </c>
      <c r="V10" s="52">
        <f t="shared" si="1"/>
        <v>8595865.3900000006</v>
      </c>
      <c r="W10" s="52">
        <f t="shared" si="1"/>
        <v>3220636.0199999991</v>
      </c>
      <c r="X10" s="126"/>
      <c r="Y10" s="52"/>
      <c r="Z10" s="39">
        <f t="shared" si="1"/>
        <v>4255103207.5100002</v>
      </c>
      <c r="AA10" s="39">
        <f t="shared" si="1"/>
        <v>203401346.53999999</v>
      </c>
      <c r="AB10" s="39">
        <f t="shared" si="1"/>
        <v>193912394.36999997</v>
      </c>
      <c r="AD10" s="39">
        <f>SUM(AD12:AD39)</f>
        <v>4660875673.5700006</v>
      </c>
    </row>
    <row r="11" spans="1:30" x14ac:dyDescent="0.2">
      <c r="A11" s="46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2"/>
      <c r="P11" s="92"/>
      <c r="Q11" s="92"/>
      <c r="R11" s="92"/>
      <c r="S11" s="92"/>
      <c r="T11" s="92"/>
      <c r="U11" s="92"/>
      <c r="V11" s="92"/>
      <c r="W11" s="92"/>
      <c r="AA11" s="130"/>
    </row>
    <row r="12" spans="1:30" s="42" customFormat="1" x14ac:dyDescent="0.2">
      <c r="A12" s="46" t="s">
        <v>14</v>
      </c>
      <c r="B12" s="38">
        <f>+C12+I12+O12</f>
        <v>48649010.690000013</v>
      </c>
      <c r="C12" s="38">
        <f>SUM(D12,E12,F12,G12)</f>
        <v>42551163.45000001</v>
      </c>
      <c r="D12" s="38">
        <v>973605.68</v>
      </c>
      <c r="E12" s="38">
        <v>2938359.02</v>
      </c>
      <c r="F12" s="38">
        <v>37178983.410000004</v>
      </c>
      <c r="G12" s="38">
        <v>1460215.34</v>
      </c>
      <c r="H12" s="38"/>
      <c r="I12" s="38">
        <f>SUM(J12:L12)</f>
        <v>2087943.75</v>
      </c>
      <c r="J12" s="29">
        <v>104991.5</v>
      </c>
      <c r="K12" s="59">
        <v>108718.87</v>
      </c>
      <c r="L12" s="38">
        <v>1874233.3800000001</v>
      </c>
      <c r="M12" s="38"/>
      <c r="N12" s="37"/>
      <c r="O12" s="38">
        <f>+P12+Q12+R12+V12+T12+U12</f>
        <v>4009903.49</v>
      </c>
      <c r="P12" s="38">
        <v>2087971.2300000002</v>
      </c>
      <c r="Q12" s="38">
        <v>383643.63</v>
      </c>
      <c r="R12" s="38">
        <v>1538288.63</v>
      </c>
      <c r="S12" s="29">
        <v>35958.69</v>
      </c>
      <c r="T12" s="38">
        <v>0</v>
      </c>
      <c r="U12" s="38">
        <v>0</v>
      </c>
      <c r="V12" s="38">
        <v>0</v>
      </c>
      <c r="W12" s="38">
        <v>58057.18</v>
      </c>
      <c r="X12" s="127"/>
      <c r="Y12" s="198"/>
      <c r="Z12" s="41">
        <f>C12-Adult!D10</f>
        <v>42323746.56000001</v>
      </c>
      <c r="AA12" s="5">
        <f>I12-Adult!J10</f>
        <v>2067192.27</v>
      </c>
      <c r="AB12" s="5">
        <f>O12-R12-Adult!I10-Adult!N10-T12-U12-V12</f>
        <v>2461062.0900000003</v>
      </c>
      <c r="AD12" s="107">
        <f>B12-R12-Adult!B10</f>
        <v>46830551.56000001</v>
      </c>
    </row>
    <row r="13" spans="1:30" x14ac:dyDescent="0.2">
      <c r="A13" s="46" t="s">
        <v>15</v>
      </c>
      <c r="B13" s="38">
        <f>+C13+I13+O13</f>
        <v>429523703.94999987</v>
      </c>
      <c r="C13" s="38">
        <f>SUM(D13,E13,F13,G13)</f>
        <v>380543001.75999987</v>
      </c>
      <c r="D13" s="38">
        <v>8790628.7199999988</v>
      </c>
      <c r="E13" s="38">
        <v>30737401.610000003</v>
      </c>
      <c r="F13" s="38">
        <v>329529643.4199999</v>
      </c>
      <c r="G13" s="38">
        <v>11485328.010000002</v>
      </c>
      <c r="H13" s="38"/>
      <c r="I13" s="38">
        <f>SUM(J13:L13)</f>
        <v>31047948.919999998</v>
      </c>
      <c r="J13" s="29">
        <v>9874019.1199999992</v>
      </c>
      <c r="K13" s="59">
        <v>1098076.94</v>
      </c>
      <c r="L13" s="38">
        <v>20075852.859999999</v>
      </c>
      <c r="M13" s="38"/>
      <c r="N13" s="37"/>
      <c r="O13" s="38">
        <f>+P13+Q13+R13+V13+T13+U13</f>
        <v>17932753.269999996</v>
      </c>
      <c r="P13" s="38">
        <v>14547441.76</v>
      </c>
      <c r="Q13" s="38">
        <v>1651706.8999999992</v>
      </c>
      <c r="R13" s="38">
        <v>1256282.53</v>
      </c>
      <c r="S13" s="38">
        <v>0</v>
      </c>
      <c r="T13" s="38">
        <v>0</v>
      </c>
      <c r="U13" s="38">
        <v>0</v>
      </c>
      <c r="V13" s="38">
        <v>477322.08</v>
      </c>
      <c r="W13" s="38">
        <v>58976.07</v>
      </c>
      <c r="Y13" s="198"/>
      <c r="Z13" s="41">
        <f>C13-Adult!D11</f>
        <v>380543001.75999987</v>
      </c>
      <c r="AA13" s="5">
        <f>I13-Adult!J11</f>
        <v>31047948.919999998</v>
      </c>
      <c r="AB13" s="5">
        <f>O13-R13-Adult!I11-Adult!N11-T13-U13-V13</f>
        <v>16199148.659999996</v>
      </c>
      <c r="AD13" s="107">
        <f>B13-R13-Adult!B11</f>
        <v>428267421.4199999</v>
      </c>
    </row>
    <row r="14" spans="1:30" s="42" customFormat="1" x14ac:dyDescent="0.2">
      <c r="A14" s="42" t="s">
        <v>16</v>
      </c>
      <c r="B14" s="38">
        <f>+C14+I14+O14</f>
        <v>455526908.44999993</v>
      </c>
      <c r="C14" s="38">
        <f>SUM(D14,E14,F14,G14)</f>
        <v>362079575.43000001</v>
      </c>
      <c r="D14" s="38">
        <v>5024539.8400000008</v>
      </c>
      <c r="E14" s="38">
        <v>65463854.059999995</v>
      </c>
      <c r="F14" s="38">
        <v>290366752.07000005</v>
      </c>
      <c r="G14" s="38">
        <v>1224429.4600000002</v>
      </c>
      <c r="H14" s="38"/>
      <c r="I14" s="38">
        <f>SUM(J14:L14)</f>
        <v>16532379.59</v>
      </c>
      <c r="J14" s="29">
        <v>1257100.6199999999</v>
      </c>
      <c r="K14" s="59">
        <v>12437.77</v>
      </c>
      <c r="L14" s="38">
        <v>15262841.199999999</v>
      </c>
      <c r="M14" s="38"/>
      <c r="N14" s="38"/>
      <c r="O14" s="38">
        <f>+P14+Q14+R14+V14+T14+U14</f>
        <v>76914953.429999977</v>
      </c>
      <c r="P14" s="38">
        <v>69721093.709999979</v>
      </c>
      <c r="Q14" s="38">
        <v>1065332.75</v>
      </c>
      <c r="R14" s="38">
        <v>876992.69</v>
      </c>
      <c r="S14" s="38">
        <v>0</v>
      </c>
      <c r="T14" s="38">
        <v>0</v>
      </c>
      <c r="U14" s="38">
        <v>0</v>
      </c>
      <c r="V14" s="38">
        <v>5251534.28</v>
      </c>
      <c r="W14" s="38">
        <v>1917105.94</v>
      </c>
      <c r="Y14" s="198"/>
      <c r="Z14" s="41">
        <f>C14-Adult!D12</f>
        <v>362079575.43000001</v>
      </c>
      <c r="AA14" s="5">
        <f>I14-Adult!J12</f>
        <v>16532379.59</v>
      </c>
      <c r="AB14" s="5">
        <f>O14-R14-Adult!I12-Adult!N12-T14-U14-V15</f>
        <v>75218916.73999998</v>
      </c>
      <c r="AD14" s="107">
        <f>B14-R14-Adult!B12</f>
        <v>454649915.75999993</v>
      </c>
    </row>
    <row r="15" spans="1:30" x14ac:dyDescent="0.2">
      <c r="A15" s="42" t="s">
        <v>17</v>
      </c>
      <c r="B15" s="38">
        <f>+C15+I15+O15</f>
        <v>529985196.7899999</v>
      </c>
      <c r="C15" s="38">
        <f>SUM(D15,E15,F15,G15)</f>
        <v>483419743.38999993</v>
      </c>
      <c r="D15" s="38">
        <v>12072222.74</v>
      </c>
      <c r="E15" s="38">
        <v>55186981.659999996</v>
      </c>
      <c r="F15" s="38">
        <v>409893897.98999995</v>
      </c>
      <c r="G15" s="59">
        <v>6266641</v>
      </c>
      <c r="H15" s="38"/>
      <c r="I15" s="38">
        <f>SUM(J15:L15)</f>
        <v>28928117.819999985</v>
      </c>
      <c r="J15" s="29">
        <v>6370614.0199999996</v>
      </c>
      <c r="K15" s="59">
        <v>3070534</v>
      </c>
      <c r="L15" s="38">
        <v>19486969.799999986</v>
      </c>
      <c r="M15" s="38"/>
      <c r="N15" s="38"/>
      <c r="O15" s="38">
        <f>+P15+Q15+R15+V15+T15+U15</f>
        <v>17637335.580000002</v>
      </c>
      <c r="P15" s="38">
        <v>15278186.49</v>
      </c>
      <c r="Q15" s="38">
        <v>1338557.92</v>
      </c>
      <c r="R15" s="38">
        <v>201547.16999999998</v>
      </c>
      <c r="S15" s="38">
        <v>168334</v>
      </c>
      <c r="T15" s="38">
        <v>0</v>
      </c>
      <c r="U15" s="38">
        <v>0</v>
      </c>
      <c r="V15" s="38">
        <v>819044</v>
      </c>
      <c r="W15" s="38">
        <v>746879</v>
      </c>
      <c r="Y15" s="198"/>
      <c r="Z15" s="41">
        <f>C15-Adult!D13</f>
        <v>483419743.38999993</v>
      </c>
      <c r="AA15" s="5">
        <f>I15-Adult!J13</f>
        <v>28928117.819999985</v>
      </c>
      <c r="AB15" s="5">
        <f>O15-R15-Adult!I13-Adult!N13-T15-U15-V14</f>
        <v>12184254.129999999</v>
      </c>
      <c r="AD15" s="107">
        <f>B15-R15-Adult!B13</f>
        <v>529783649.61999989</v>
      </c>
    </row>
    <row r="16" spans="1:30" x14ac:dyDescent="0.2">
      <c r="A16" s="42" t="s">
        <v>18</v>
      </c>
      <c r="B16" s="38">
        <f>+C16+I16+O16</f>
        <v>85453563.140000001</v>
      </c>
      <c r="C16" s="38">
        <f>SUM(D16,E16,F16,G16)</f>
        <v>80156761.909999996</v>
      </c>
      <c r="D16" s="38">
        <v>1267107.9200000002</v>
      </c>
      <c r="E16" s="38">
        <v>2979586.8800000008</v>
      </c>
      <c r="F16" s="38">
        <v>71813276.799999997</v>
      </c>
      <c r="G16" s="38">
        <v>4096790.3099999996</v>
      </c>
      <c r="H16" s="38"/>
      <c r="I16" s="38">
        <f>SUM(J16:L16)</f>
        <v>2563946.56</v>
      </c>
      <c r="J16" s="29">
        <v>285075.74</v>
      </c>
      <c r="K16" s="59">
        <v>197556.9</v>
      </c>
      <c r="L16" s="38">
        <v>2081313.9200000002</v>
      </c>
      <c r="M16" s="38"/>
      <c r="N16" s="38"/>
      <c r="O16" s="38">
        <f>+P16+Q16+R16+V16+T16+U16</f>
        <v>2732854.67</v>
      </c>
      <c r="P16" s="59">
        <v>609426.00000000012</v>
      </c>
      <c r="Q16" s="38">
        <v>728672.44</v>
      </c>
      <c r="R16" s="38">
        <v>1394756.23</v>
      </c>
      <c r="S16" s="38">
        <v>0</v>
      </c>
      <c r="T16" s="38">
        <v>0</v>
      </c>
      <c r="U16" s="38">
        <v>0</v>
      </c>
      <c r="V16" s="38">
        <v>0</v>
      </c>
      <c r="W16" s="38">
        <v>12995.38</v>
      </c>
      <c r="X16" s="128"/>
      <c r="Y16" s="198"/>
      <c r="Z16" s="41">
        <f>C16-Adult!D14</f>
        <v>79845967.840000004</v>
      </c>
      <c r="AA16" s="5">
        <f>I16-Adult!J14</f>
        <v>2531888.89</v>
      </c>
      <c r="AB16" s="5">
        <f>O16-R16-Adult!I14-Adult!N14-T16-U16-V16</f>
        <v>1332366.5</v>
      </c>
      <c r="AD16" s="107">
        <f>B16-R16-Adult!B14</f>
        <v>83696349.840000004</v>
      </c>
    </row>
    <row r="17" spans="1:30" x14ac:dyDescent="0.2">
      <c r="A17" s="4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Z17" s="41"/>
      <c r="AA17" s="5"/>
      <c r="AB17" s="5"/>
      <c r="AD17" s="107"/>
    </row>
    <row r="18" spans="1:30" x14ac:dyDescent="0.2">
      <c r="A18" s="42" t="s">
        <v>19</v>
      </c>
      <c r="B18" s="38">
        <f>+C18+I18+O18</f>
        <v>28623118.879999999</v>
      </c>
      <c r="C18" s="38">
        <f>SUM(D18,E18,F18,G18)</f>
        <v>25718253.489999998</v>
      </c>
      <c r="D18" s="38">
        <v>693346.18</v>
      </c>
      <c r="E18" s="38">
        <v>778668.44000000006</v>
      </c>
      <c r="F18" s="38">
        <v>23158613.639999997</v>
      </c>
      <c r="G18" s="38">
        <v>1087625.23</v>
      </c>
      <c r="H18" s="38"/>
      <c r="I18" s="38">
        <f>SUM(J18:L18)</f>
        <v>1011746.77</v>
      </c>
      <c r="J18" s="59">
        <v>129171.49</v>
      </c>
      <c r="K18" s="59">
        <v>45207.59</v>
      </c>
      <c r="L18" s="38">
        <v>837367.69</v>
      </c>
      <c r="M18" s="38"/>
      <c r="N18" s="38"/>
      <c r="O18" s="38">
        <f t="shared" ref="O18:O39" si="2">+P18+Q18+R18+V18+T18+U18</f>
        <v>1893118.62</v>
      </c>
      <c r="P18" s="38">
        <v>687731.15</v>
      </c>
      <c r="Q18" s="38">
        <v>199233.64</v>
      </c>
      <c r="R18" s="38">
        <v>1006153.83</v>
      </c>
      <c r="S18" s="29">
        <v>20015.23</v>
      </c>
      <c r="T18" s="38">
        <v>0</v>
      </c>
      <c r="U18" s="38">
        <v>0</v>
      </c>
      <c r="V18" s="38">
        <v>0</v>
      </c>
      <c r="W18" s="38">
        <v>11967.44</v>
      </c>
      <c r="X18" s="128"/>
      <c r="Y18" s="198"/>
      <c r="Z18" s="41">
        <f>C18-Adult!D16</f>
        <v>25718253.489999998</v>
      </c>
      <c r="AA18" s="5">
        <f>I18-Adult!J16</f>
        <v>1011746.77</v>
      </c>
      <c r="AB18" s="5">
        <f>O18-R18-Adult!I16-Adult!N16-T18-U18-V18</f>
        <v>886964.79000000015</v>
      </c>
      <c r="AD18" s="107">
        <f>B18-R18-Adult!B16</f>
        <v>27616965.050000001</v>
      </c>
    </row>
    <row r="19" spans="1:30" x14ac:dyDescent="0.2">
      <c r="A19" s="42" t="s">
        <v>20</v>
      </c>
      <c r="B19" s="38">
        <f>+C19+I19+O19</f>
        <v>131412889.28</v>
      </c>
      <c r="C19" s="38">
        <f>SUM(D19,E19,F19,G19)</f>
        <v>121120589.52</v>
      </c>
      <c r="D19" s="38">
        <v>2894400.93</v>
      </c>
      <c r="E19" s="38">
        <v>2783543.6599999997</v>
      </c>
      <c r="F19" s="38">
        <v>110870379.02999999</v>
      </c>
      <c r="G19" s="38">
        <v>4572265.9000000013</v>
      </c>
      <c r="H19" s="38"/>
      <c r="I19" s="38">
        <f>SUM(J19:L19)</f>
        <v>8117185.1400000006</v>
      </c>
      <c r="J19" s="29">
        <v>1479377.69</v>
      </c>
      <c r="K19" s="59">
        <v>518998.56</v>
      </c>
      <c r="L19" s="38">
        <v>6118808.8900000006</v>
      </c>
      <c r="M19" s="38"/>
      <c r="N19" s="38"/>
      <c r="O19" s="38">
        <f t="shared" si="2"/>
        <v>2175114.62</v>
      </c>
      <c r="P19" s="38">
        <v>1235193.1299999999</v>
      </c>
      <c r="Q19" s="38">
        <v>603320.61</v>
      </c>
      <c r="R19" s="38">
        <v>259990.43</v>
      </c>
      <c r="S19" s="29">
        <v>57284</v>
      </c>
      <c r="T19" s="29">
        <v>0</v>
      </c>
      <c r="U19" s="29">
        <v>0</v>
      </c>
      <c r="V19" s="38">
        <v>76610.45</v>
      </c>
      <c r="W19" s="38">
        <v>29003.84</v>
      </c>
      <c r="X19" s="128"/>
      <c r="Y19" s="198"/>
      <c r="Z19" s="41">
        <f>C19-Adult!D17</f>
        <v>121120589.52</v>
      </c>
      <c r="AA19" s="5">
        <f>I19-Adult!J17</f>
        <v>8117185.1400000006</v>
      </c>
      <c r="AB19" s="5">
        <f>O19-R19-Adult!I17-Adult!N17-T19-U19-V19</f>
        <v>1838513.7400000002</v>
      </c>
      <c r="AD19" s="107">
        <f>B19-R19-Adult!B17</f>
        <v>131152898.84999999</v>
      </c>
    </row>
    <row r="20" spans="1:30" x14ac:dyDescent="0.2">
      <c r="A20" s="42" t="s">
        <v>21</v>
      </c>
      <c r="B20" s="38">
        <f>+C20+I20+O20</f>
        <v>77375698.480000019</v>
      </c>
      <c r="C20" s="38">
        <f>SUM(D20,E20,F20,G20)</f>
        <v>70323326.020000011</v>
      </c>
      <c r="D20" s="38">
        <v>1519963.3200000003</v>
      </c>
      <c r="E20" s="38">
        <v>8930533.2599999998</v>
      </c>
      <c r="F20" s="38">
        <v>58870928.280000009</v>
      </c>
      <c r="G20" s="38">
        <v>1001901.16</v>
      </c>
      <c r="H20" s="38"/>
      <c r="I20" s="38">
        <f>SUM(J20:L20)</f>
        <v>4631464.4500000011</v>
      </c>
      <c r="J20" s="29">
        <v>112785.88</v>
      </c>
      <c r="K20" s="59">
        <v>159478.85999999999</v>
      </c>
      <c r="L20" s="38">
        <v>4359199.7100000009</v>
      </c>
      <c r="M20" s="38"/>
      <c r="N20" s="38"/>
      <c r="O20" s="38">
        <f t="shared" si="2"/>
        <v>2420908.0100000002</v>
      </c>
      <c r="P20" s="38">
        <v>1908851.92</v>
      </c>
      <c r="Q20" s="38">
        <v>453199.49</v>
      </c>
      <c r="R20" s="38">
        <v>58856.6</v>
      </c>
      <c r="S20" s="29">
        <v>133995</v>
      </c>
      <c r="T20" s="38">
        <v>0</v>
      </c>
      <c r="U20" s="38">
        <v>0</v>
      </c>
      <c r="V20" s="38">
        <v>0</v>
      </c>
      <c r="W20" s="38">
        <v>19546.260000000002</v>
      </c>
      <c r="X20" s="128"/>
      <c r="Y20" s="198"/>
      <c r="Z20" s="41">
        <f>C20-Adult!D18</f>
        <v>70323326.020000011</v>
      </c>
      <c r="AA20" s="5">
        <f>I20-Adult!J18</f>
        <v>4631464.4500000011</v>
      </c>
      <c r="AB20" s="5">
        <f>O20-R20-Adult!I18-Adult!N18-T20-U20-V20</f>
        <v>2362051.41</v>
      </c>
      <c r="AD20" s="107">
        <f>B20-R20-Adult!B18</f>
        <v>77316841.880000025</v>
      </c>
    </row>
    <row r="21" spans="1:30" x14ac:dyDescent="0.2">
      <c r="A21" s="42" t="s">
        <v>22</v>
      </c>
      <c r="B21" s="38">
        <f>+C21+I21+O21</f>
        <v>139800961.50000003</v>
      </c>
      <c r="C21" s="38">
        <f>SUM(D21,E21,F21,G21)</f>
        <v>128404283.08000001</v>
      </c>
      <c r="D21" s="38">
        <v>3818235.67</v>
      </c>
      <c r="E21" s="38">
        <v>19510836.369999997</v>
      </c>
      <c r="F21" s="38">
        <v>97633450.420000002</v>
      </c>
      <c r="G21" s="38">
        <v>7441760.6200000001</v>
      </c>
      <c r="H21" s="38"/>
      <c r="I21" s="38">
        <f>SUM(J21:L21)</f>
        <v>8739786.4000000004</v>
      </c>
      <c r="J21" s="29">
        <v>630185.22</v>
      </c>
      <c r="K21" s="59">
        <v>216712.05</v>
      </c>
      <c r="L21" s="38">
        <v>7892889.1299999999</v>
      </c>
      <c r="M21" s="38"/>
      <c r="N21" s="38"/>
      <c r="O21" s="38">
        <f t="shared" si="2"/>
        <v>2656892.0199999996</v>
      </c>
      <c r="P21" s="38">
        <v>1806684.8299999998</v>
      </c>
      <c r="Q21" s="29">
        <v>447396.58</v>
      </c>
      <c r="R21" s="38">
        <v>397696.61</v>
      </c>
      <c r="S21" s="29">
        <v>71079.98</v>
      </c>
      <c r="T21" s="91">
        <v>0</v>
      </c>
      <c r="U21" s="91">
        <v>0</v>
      </c>
      <c r="V21" s="38">
        <v>5114</v>
      </c>
      <c r="W21" s="38">
        <v>75979.11</v>
      </c>
      <c r="X21" s="128"/>
      <c r="Y21" s="198"/>
      <c r="Z21" s="41">
        <f>C21-Adult!D19</f>
        <v>127736959.37000002</v>
      </c>
      <c r="AA21" s="5">
        <f>I21-Adult!J19</f>
        <v>8633519.0199999996</v>
      </c>
      <c r="AB21" s="5">
        <f>O21-R21-Adult!I19-Adult!N19-T21-U21-V21</f>
        <v>1901303.1099999996</v>
      </c>
      <c r="AD21" s="107">
        <f>B21-R21-Adult!B19</f>
        <v>138124079.02000001</v>
      </c>
    </row>
    <row r="22" spans="1:30" x14ac:dyDescent="0.2">
      <c r="A22" s="42" t="s">
        <v>23</v>
      </c>
      <c r="B22" s="38">
        <f>+C22+I22+O22</f>
        <v>26597669.690000001</v>
      </c>
      <c r="C22" s="38">
        <f>SUM(D22,E22,F22,G22)</f>
        <v>22300807.580000002</v>
      </c>
      <c r="D22" s="38">
        <v>808801.17</v>
      </c>
      <c r="E22" s="38">
        <v>623115.52000000002</v>
      </c>
      <c r="F22" s="38">
        <v>18289188.440000001</v>
      </c>
      <c r="G22" s="38">
        <v>2579702.4500000002</v>
      </c>
      <c r="H22" s="38"/>
      <c r="I22" s="38">
        <f>SUM(J22:L22)</f>
        <v>2757431.9899999998</v>
      </c>
      <c r="J22" s="38">
        <v>360593.95</v>
      </c>
      <c r="K22" s="59">
        <v>3926.47</v>
      </c>
      <c r="L22" s="38">
        <v>2392911.5699999998</v>
      </c>
      <c r="M22" s="38"/>
      <c r="N22" s="38"/>
      <c r="O22" s="38">
        <f t="shared" si="2"/>
        <v>1539430.1199999999</v>
      </c>
      <c r="P22" s="38">
        <v>947910.2</v>
      </c>
      <c r="Q22" s="38">
        <v>591519.91999999993</v>
      </c>
      <c r="R22" s="38"/>
      <c r="S22" s="38">
        <v>25501</v>
      </c>
      <c r="T22" s="38">
        <v>0</v>
      </c>
      <c r="U22" s="38">
        <v>0</v>
      </c>
      <c r="V22" s="38">
        <v>0</v>
      </c>
      <c r="W22" s="5">
        <v>1486</v>
      </c>
      <c r="Y22" s="198"/>
      <c r="Z22" s="41">
        <f>C22-Adult!D20</f>
        <v>22300807.580000002</v>
      </c>
      <c r="AA22" s="5">
        <f>I22-Adult!J20</f>
        <v>2757321.9099999997</v>
      </c>
      <c r="AB22" s="5">
        <f>O22-R22-Adult!I20-Adult!N20-T22-U22-V22</f>
        <v>1539430.1199999999</v>
      </c>
      <c r="AD22" s="107">
        <f>B22-R22-Adult!B20</f>
        <v>26597559.610000003</v>
      </c>
    </row>
    <row r="23" spans="1:30" x14ac:dyDescent="0.2">
      <c r="A23" s="4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Z23" s="41"/>
      <c r="AA23" s="5"/>
      <c r="AB23" s="4"/>
      <c r="AD23" s="107"/>
    </row>
    <row r="24" spans="1:30" x14ac:dyDescent="0.2">
      <c r="A24" s="42" t="s">
        <v>24</v>
      </c>
      <c r="B24" s="38">
        <f>+C24+I24+O24</f>
        <v>209555938.25</v>
      </c>
      <c r="C24" s="38">
        <f>SUM(D24,E24,F24,G24)</f>
        <v>196954569.06999999</v>
      </c>
      <c r="D24" s="38">
        <v>3416578.4699999993</v>
      </c>
      <c r="E24" s="38">
        <v>17234247.580000002</v>
      </c>
      <c r="F24" s="38">
        <v>169961117.96999997</v>
      </c>
      <c r="G24" s="38">
        <v>6342625.0500000007</v>
      </c>
      <c r="H24" s="38">
        <v>192678920.84000003</v>
      </c>
      <c r="I24" s="38">
        <f>SUM(J24:L24)</f>
        <v>10821142.66</v>
      </c>
      <c r="J24" s="29">
        <v>2869429.6599999997</v>
      </c>
      <c r="K24" s="59">
        <v>918683.15</v>
      </c>
      <c r="L24" s="38">
        <v>7033029.8500000006</v>
      </c>
      <c r="M24" s="38"/>
      <c r="N24" s="38"/>
      <c r="O24" s="38">
        <f>+P24+Q24+R24+V24+T24+U24</f>
        <v>1780226.5199999998</v>
      </c>
      <c r="P24" s="38">
        <v>1034526.8499999999</v>
      </c>
      <c r="Q24" s="38">
        <v>663078.78</v>
      </c>
      <c r="R24" s="38">
        <v>72996</v>
      </c>
      <c r="S24" s="38">
        <v>0</v>
      </c>
      <c r="T24" s="38">
        <v>0</v>
      </c>
      <c r="U24" s="38">
        <v>0</v>
      </c>
      <c r="V24" s="38">
        <v>9624.89</v>
      </c>
      <c r="W24" s="38">
        <v>0</v>
      </c>
      <c r="Y24" s="198"/>
      <c r="Z24" s="41">
        <f>C24-Adult!D22</f>
        <v>196954569.06999999</v>
      </c>
      <c r="AA24" s="5">
        <f>I24-Adult!J22</f>
        <v>10821142.66</v>
      </c>
      <c r="AB24" s="5">
        <f>O24-R24-Adult!I22-Adult!N22-T24-U24-V24</f>
        <v>1697605.63</v>
      </c>
      <c r="AD24" s="107">
        <f>B24-R24-Adult!B22</f>
        <v>209482942.25</v>
      </c>
    </row>
    <row r="25" spans="1:30" x14ac:dyDescent="0.2">
      <c r="A25" s="42" t="s">
        <v>25</v>
      </c>
      <c r="B25" s="38">
        <f>+C25+I25+O25</f>
        <v>21288838.559999999</v>
      </c>
      <c r="C25" s="38">
        <f>SUM(D25,E25,F25,G25)</f>
        <v>18750997.98</v>
      </c>
      <c r="D25" s="38">
        <v>541845.68999999994</v>
      </c>
      <c r="E25" s="38">
        <v>133064.09999999998</v>
      </c>
      <c r="F25" s="38">
        <v>17426681.98</v>
      </c>
      <c r="G25" s="38">
        <v>649406.21</v>
      </c>
      <c r="H25" s="38">
        <v>22148842.810000002</v>
      </c>
      <c r="I25" s="38">
        <f>SUM(J25:L25)</f>
        <v>1125641.31</v>
      </c>
      <c r="J25" s="29">
        <v>285292.64999999997</v>
      </c>
      <c r="K25" s="59">
        <v>22627.78</v>
      </c>
      <c r="L25" s="38">
        <v>817720.88000000012</v>
      </c>
      <c r="M25" s="38"/>
      <c r="N25" s="38"/>
      <c r="O25" s="38">
        <f t="shared" si="2"/>
        <v>1412199.2700000005</v>
      </c>
      <c r="P25" s="38">
        <v>201375.53000000003</v>
      </c>
      <c r="Q25" s="38">
        <v>161951.41</v>
      </c>
      <c r="R25" s="38">
        <v>1045516.5000000002</v>
      </c>
      <c r="S25" s="38">
        <v>57296</v>
      </c>
      <c r="T25" s="29">
        <v>0</v>
      </c>
      <c r="U25" s="29">
        <v>0</v>
      </c>
      <c r="V25" s="38">
        <v>3355.83</v>
      </c>
      <c r="W25" s="29">
        <v>0</v>
      </c>
      <c r="Y25" s="198"/>
      <c r="Z25" s="41">
        <f>C25-Adult!D23</f>
        <v>18750997.98</v>
      </c>
      <c r="AA25" s="5">
        <f>I25-Adult!J23</f>
        <v>1125641.31</v>
      </c>
      <c r="AB25" s="5">
        <f>O25-R25-Adult!I23-Adult!N23-T25-U25-V25</f>
        <v>363326.94000000024</v>
      </c>
      <c r="AD25" s="107">
        <f>B25-R25-Adult!B23</f>
        <v>20243322.059999999</v>
      </c>
    </row>
    <row r="26" spans="1:30" x14ac:dyDescent="0.2">
      <c r="A26" s="42" t="s">
        <v>26</v>
      </c>
      <c r="B26" s="38">
        <f>+C26+I26+O26</f>
        <v>171868006.22999999</v>
      </c>
      <c r="C26" s="38">
        <f>SUM(D26,E26,F26,G26)</f>
        <v>157862068.27000001</v>
      </c>
      <c r="D26" s="38">
        <v>3211534.36</v>
      </c>
      <c r="E26" s="38">
        <v>5574991.4700000007</v>
      </c>
      <c r="F26" s="38">
        <v>145441412.41999999</v>
      </c>
      <c r="G26" s="38">
        <v>3634130.0200000005</v>
      </c>
      <c r="H26" s="38">
        <v>173167026.87</v>
      </c>
      <c r="I26" s="38">
        <f>SUM(J26:L26)</f>
        <v>8228610.0700000003</v>
      </c>
      <c r="J26" s="29">
        <v>746289.07000000007</v>
      </c>
      <c r="K26" s="59">
        <v>731680.22</v>
      </c>
      <c r="L26" s="38">
        <v>6750640.7800000003</v>
      </c>
      <c r="M26" s="38"/>
      <c r="N26" s="38"/>
      <c r="O26" s="38">
        <f t="shared" si="2"/>
        <v>5777327.8899999997</v>
      </c>
      <c r="P26" s="38">
        <v>2628730.2799999998</v>
      </c>
      <c r="Q26" s="38">
        <v>618798.72000000009</v>
      </c>
      <c r="R26" s="38">
        <v>2416168.4499999993</v>
      </c>
      <c r="S26" s="38">
        <v>0</v>
      </c>
      <c r="T26" s="38">
        <v>0</v>
      </c>
      <c r="U26" s="38">
        <v>0</v>
      </c>
      <c r="V26" s="38">
        <v>113630.44</v>
      </c>
      <c r="W26" s="38">
        <v>0</v>
      </c>
      <c r="Y26" s="198"/>
      <c r="Z26" s="41">
        <f>C26-Adult!D24</f>
        <v>157862068.27000001</v>
      </c>
      <c r="AA26" s="5">
        <f>I26-Adult!J24</f>
        <v>8228610.0700000003</v>
      </c>
      <c r="AB26" s="5">
        <f>O26-R26-Adult!I24-Adult!N24-T26-U26-V26</f>
        <v>3247529.0000000005</v>
      </c>
      <c r="AD26" s="107">
        <f>B26-R26-Adult!B24</f>
        <v>169451837.78</v>
      </c>
    </row>
    <row r="27" spans="1:30" x14ac:dyDescent="0.2">
      <c r="A27" s="42" t="s">
        <v>27</v>
      </c>
      <c r="B27" s="38">
        <f>+C27+I27+O27</f>
        <v>338311184.24000001</v>
      </c>
      <c r="C27" s="38">
        <f>SUM(D27,E27,F27,G27)</f>
        <v>319497321.47000003</v>
      </c>
      <c r="D27" s="38">
        <v>13974784.060000001</v>
      </c>
      <c r="E27" s="38">
        <v>29300988.490000002</v>
      </c>
      <c r="F27" s="38">
        <v>260494234.92000002</v>
      </c>
      <c r="G27" s="38">
        <v>15727314</v>
      </c>
      <c r="H27" s="38">
        <v>280401238.69999999</v>
      </c>
      <c r="I27" s="38">
        <f>SUM(J27:L27)</f>
        <v>14392066.640000001</v>
      </c>
      <c r="J27" s="29">
        <v>2691112</v>
      </c>
      <c r="K27" s="59">
        <v>646434</v>
      </c>
      <c r="L27" s="38">
        <v>11054520.640000001</v>
      </c>
      <c r="M27" s="38"/>
      <c r="N27" s="38"/>
      <c r="O27" s="38">
        <f t="shared" si="2"/>
        <v>4421796.13</v>
      </c>
      <c r="P27" s="38">
        <v>3150729.0999999996</v>
      </c>
      <c r="Q27" s="38">
        <v>307910.66000000003</v>
      </c>
      <c r="R27" s="38">
        <v>963156.37</v>
      </c>
      <c r="S27" s="29">
        <v>473335</v>
      </c>
      <c r="T27" s="38">
        <v>0</v>
      </c>
      <c r="U27" s="38">
        <v>0</v>
      </c>
      <c r="V27" s="38">
        <v>0</v>
      </c>
      <c r="W27" s="38">
        <v>0</v>
      </c>
      <c r="Y27" s="198"/>
      <c r="Z27" s="41">
        <f>C27-Adult!D25</f>
        <v>319497321.47000003</v>
      </c>
      <c r="AA27" s="5">
        <f>I27-Adult!J25</f>
        <v>14392066.640000001</v>
      </c>
      <c r="AB27" s="5">
        <f>O27-R27-Adult!I25-Adult!N25-T27-U27-V27</f>
        <v>3458639.76</v>
      </c>
      <c r="AD27" s="107">
        <f>B27-R27-Adult!B25</f>
        <v>337348027.87</v>
      </c>
    </row>
    <row r="28" spans="1:30" x14ac:dyDescent="0.2">
      <c r="A28" s="42" t="s">
        <v>28</v>
      </c>
      <c r="B28" s="38">
        <f>+C28+I28+O28</f>
        <v>11288354.220000001</v>
      </c>
      <c r="C28" s="38">
        <f>SUM(D28,E28,F28,G28)</f>
        <v>9632332.0800000019</v>
      </c>
      <c r="D28" s="38">
        <v>167739.11000000002</v>
      </c>
      <c r="E28" s="38">
        <v>1317558.81</v>
      </c>
      <c r="F28" s="38">
        <v>7658966.8700000001</v>
      </c>
      <c r="G28" s="38">
        <v>488067.29000000004</v>
      </c>
      <c r="H28" s="38">
        <v>11511373.32</v>
      </c>
      <c r="I28" s="38">
        <f>SUM(J28:L28)</f>
        <v>518012.61</v>
      </c>
      <c r="J28" s="29">
        <v>178786.65</v>
      </c>
      <c r="K28" s="59"/>
      <c r="L28" s="38">
        <v>339225.96</v>
      </c>
      <c r="M28" s="38"/>
      <c r="N28" s="38"/>
      <c r="O28" s="38">
        <f t="shared" si="2"/>
        <v>1138009.53</v>
      </c>
      <c r="P28" s="38">
        <v>750507.4</v>
      </c>
      <c r="Q28" s="38">
        <v>136251.93</v>
      </c>
      <c r="R28" s="38">
        <v>251250.19999999998</v>
      </c>
      <c r="S28" s="38">
        <v>41720</v>
      </c>
      <c r="T28" s="38">
        <v>0</v>
      </c>
      <c r="U28" s="38">
        <v>0</v>
      </c>
      <c r="V28" s="38">
        <v>0</v>
      </c>
      <c r="W28" s="38">
        <v>0</v>
      </c>
      <c r="Y28" s="198"/>
      <c r="Z28" s="41">
        <f>C28-Adult!D26</f>
        <v>9632332.0800000019</v>
      </c>
      <c r="AA28" s="5">
        <f>I28-Adult!J26</f>
        <v>518012.61</v>
      </c>
      <c r="AB28" s="5">
        <f>O28-R28-Adult!I26-Adult!N26-T28-U28-V28</f>
        <v>886759.33000000007</v>
      </c>
      <c r="AD28" s="107">
        <f>B28-R28-Adult!B26</f>
        <v>11037104.020000001</v>
      </c>
    </row>
    <row r="29" spans="1:30" x14ac:dyDescent="0.2">
      <c r="A29" s="42"/>
      <c r="B29" s="112"/>
      <c r="C29" s="112"/>
      <c r="D29" s="112"/>
      <c r="E29" s="112"/>
      <c r="F29" s="13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Z29" s="41"/>
      <c r="AA29" s="5"/>
      <c r="AB29" s="5"/>
      <c r="AD29" s="107"/>
    </row>
    <row r="30" spans="1:30" x14ac:dyDescent="0.2">
      <c r="A30" s="43" t="s">
        <v>148</v>
      </c>
      <c r="B30" s="38">
        <f>+C30+I30+O30</f>
        <v>922523565.16000009</v>
      </c>
      <c r="C30" s="38">
        <f>SUM(D30,E30,F30,G30)</f>
        <v>888578892.36000013</v>
      </c>
      <c r="D30" s="38">
        <v>15866662.969999999</v>
      </c>
      <c r="E30" s="38">
        <v>154073971.62000003</v>
      </c>
      <c r="F30" s="38">
        <v>713467479.29000008</v>
      </c>
      <c r="G30" s="38">
        <v>5170778.4800000004</v>
      </c>
      <c r="H30" s="38"/>
      <c r="I30" s="38">
        <f>SUM(J30:L30)</f>
        <v>23422054.879999995</v>
      </c>
      <c r="J30" s="29">
        <v>3230354.57</v>
      </c>
      <c r="K30" s="59">
        <v>1884485.46</v>
      </c>
      <c r="L30" s="4">
        <v>18307214.849999998</v>
      </c>
      <c r="M30" s="38"/>
      <c r="N30" s="37"/>
      <c r="O30" s="38">
        <f>+P30+Q30+R30+V30+T30+U30</f>
        <v>10522617.92</v>
      </c>
      <c r="P30" s="38">
        <v>5061501.9400000004</v>
      </c>
      <c r="Q30" s="38">
        <v>3947285.16</v>
      </c>
      <c r="R30" s="38">
        <v>1428688.79</v>
      </c>
      <c r="S30" s="38">
        <v>494345</v>
      </c>
      <c r="T30" s="38">
        <v>4386.75</v>
      </c>
      <c r="U30" s="38">
        <v>0</v>
      </c>
      <c r="V30" s="38">
        <v>80755.28</v>
      </c>
      <c r="W30" s="5">
        <v>35033.78</v>
      </c>
      <c r="Y30" s="198"/>
      <c r="Z30" s="41">
        <f>C30-Adult!D28</f>
        <v>888578892.36000013</v>
      </c>
      <c r="AA30" s="5">
        <f>I30-Adult!J28</f>
        <v>23422054.879999995</v>
      </c>
      <c r="AB30" s="5">
        <f>O30-R30-Adult!I28-Adult!N28-T30-U30-V30</f>
        <v>9008787.0999999996</v>
      </c>
      <c r="AD30" s="107">
        <f>B30-R30-Adult!B28</f>
        <v>921094876.37000012</v>
      </c>
    </row>
    <row r="31" spans="1:30" x14ac:dyDescent="0.2">
      <c r="A31" s="42" t="s">
        <v>29</v>
      </c>
      <c r="B31" s="38">
        <f>+C31+I31+O31</f>
        <v>660414345.44999993</v>
      </c>
      <c r="C31" s="38">
        <f>SUM(D31,E31,F31,G31)</f>
        <v>584631303.30999994</v>
      </c>
      <c r="D31" s="38">
        <v>46457469.200000018</v>
      </c>
      <c r="E31" s="38">
        <v>19500257.659999996</v>
      </c>
      <c r="F31" s="38">
        <v>505301627.49999994</v>
      </c>
      <c r="G31" s="38">
        <v>13371948.949999999</v>
      </c>
      <c r="H31" s="38"/>
      <c r="I31" s="38">
        <f>SUM(J31:L31)</f>
        <v>17492941.709999997</v>
      </c>
      <c r="J31" s="29">
        <v>2244596.48</v>
      </c>
      <c r="K31" s="59">
        <v>532114.6</v>
      </c>
      <c r="L31" s="4">
        <v>14716230.629999997</v>
      </c>
      <c r="M31" s="38"/>
      <c r="N31" s="38"/>
      <c r="O31" s="38">
        <f t="shared" si="2"/>
        <v>58290100.43</v>
      </c>
      <c r="P31" s="38">
        <v>44468463.710000001</v>
      </c>
      <c r="Q31" s="38">
        <v>3870962.3500000006</v>
      </c>
      <c r="R31" s="38">
        <v>8717776.3699999992</v>
      </c>
      <c r="S31" s="38">
        <v>280404</v>
      </c>
      <c r="T31" s="38">
        <v>0</v>
      </c>
      <c r="U31" s="38">
        <v>0</v>
      </c>
      <c r="V31" s="38">
        <v>1232898</v>
      </c>
      <c r="W31" s="38">
        <v>0</v>
      </c>
      <c r="Y31" s="198"/>
      <c r="Z31" s="41">
        <f>C31-Adult!D29</f>
        <v>584631303.30999994</v>
      </c>
      <c r="AA31" s="5">
        <f>I31-Adult!J29</f>
        <v>17492941.709999997</v>
      </c>
      <c r="AB31" s="5">
        <f>O31-R31-Adult!I29-Adult!N29-T31-U31-V31</f>
        <v>48339426.060000002</v>
      </c>
      <c r="AD31" s="107">
        <f>B31-R31-Adult!B29</f>
        <v>651696569.07999992</v>
      </c>
    </row>
    <row r="32" spans="1:30" x14ac:dyDescent="0.2">
      <c r="A32" s="42" t="s">
        <v>30</v>
      </c>
      <c r="B32" s="38">
        <f>+C32+I32+O32</f>
        <v>39561284.039999999</v>
      </c>
      <c r="C32" s="38">
        <f>SUM(D32,E32,F32,G32)</f>
        <v>36863424.780000001</v>
      </c>
      <c r="D32" s="38">
        <v>474121.91</v>
      </c>
      <c r="E32" s="91">
        <v>2236837.7000000002</v>
      </c>
      <c r="F32" s="38">
        <v>32793575.109999999</v>
      </c>
      <c r="G32" s="38">
        <v>1358890.06</v>
      </c>
      <c r="H32" s="38"/>
      <c r="I32" s="38">
        <f>SUM(J32:L32)</f>
        <v>1326818.1100000001</v>
      </c>
      <c r="J32" s="29"/>
      <c r="K32" s="59">
        <v>83467.58</v>
      </c>
      <c r="L32" s="4">
        <v>1243350.53</v>
      </c>
      <c r="M32" s="38"/>
      <c r="N32" s="38"/>
      <c r="O32" s="38">
        <f t="shared" si="2"/>
        <v>1371041.1500000001</v>
      </c>
      <c r="P32" s="38">
        <v>636426.96000000008</v>
      </c>
      <c r="Q32" s="38">
        <v>388136.17</v>
      </c>
      <c r="R32" s="38">
        <v>346478.02000000008</v>
      </c>
      <c r="S32" s="29">
        <v>58388.38</v>
      </c>
      <c r="T32" s="38">
        <v>0</v>
      </c>
      <c r="U32" s="38">
        <v>0</v>
      </c>
      <c r="V32" s="38">
        <v>0</v>
      </c>
      <c r="W32" s="38">
        <v>170</v>
      </c>
      <c r="Y32" s="198"/>
      <c r="Z32" s="41">
        <f>C32-Adult!D30</f>
        <v>36863424.780000001</v>
      </c>
      <c r="AA32" s="5">
        <f>I32-Adult!J30</f>
        <v>1326818.1100000001</v>
      </c>
      <c r="AB32" s="5">
        <f>O32-R32-Adult!I30-Adult!N30-T32-U32-V32</f>
        <v>1024563.1300000001</v>
      </c>
      <c r="AD32" s="107">
        <f>B32-R32-Adult!B30</f>
        <v>39214806.019999996</v>
      </c>
    </row>
    <row r="33" spans="1:30" x14ac:dyDescent="0.2">
      <c r="A33" s="42" t="s">
        <v>31</v>
      </c>
      <c r="B33" s="38">
        <f>+C33+I33+O33</f>
        <v>79404539.719999999</v>
      </c>
      <c r="C33" s="38">
        <f>SUM(D33,E33,F33,G33)</f>
        <v>73820046.769999996</v>
      </c>
      <c r="D33" s="38">
        <v>1466431.14</v>
      </c>
      <c r="E33" s="38">
        <v>7135142.3899999997</v>
      </c>
      <c r="F33" s="38">
        <v>61780029.5</v>
      </c>
      <c r="G33" s="38">
        <v>3438443.74</v>
      </c>
      <c r="H33" s="38"/>
      <c r="I33" s="38">
        <f>SUM(J33:L33)</f>
        <v>3602099.75</v>
      </c>
      <c r="J33" s="29">
        <v>493316.91</v>
      </c>
      <c r="K33" s="59">
        <v>218526.21</v>
      </c>
      <c r="L33" s="4">
        <v>2890256.63</v>
      </c>
      <c r="M33" s="38"/>
      <c r="N33" s="38"/>
      <c r="O33" s="38">
        <f t="shared" si="2"/>
        <v>1982393.2</v>
      </c>
      <c r="P33" s="38">
        <v>1598830.13</v>
      </c>
      <c r="Q33" s="38">
        <v>189408.08000000002</v>
      </c>
      <c r="R33" s="38">
        <v>149795.96000000002</v>
      </c>
      <c r="S33" s="29">
        <v>229385.36</v>
      </c>
      <c r="T33" s="38">
        <v>0</v>
      </c>
      <c r="U33" s="38">
        <v>0</v>
      </c>
      <c r="V33" s="38">
        <v>44359.03</v>
      </c>
      <c r="W33" s="38">
        <v>12678.75</v>
      </c>
      <c r="Y33" s="198"/>
      <c r="Z33" s="41">
        <f>C33-Adult!D31</f>
        <v>73651488.629999995</v>
      </c>
      <c r="AA33" s="5">
        <f>I33-Adult!J31</f>
        <v>3590902.67</v>
      </c>
      <c r="AB33" s="5">
        <f>O33-R33-Adult!I31-Adult!N31-T33-U33-V33</f>
        <v>1715037.23</v>
      </c>
      <c r="AD33" s="107">
        <f>B33-R33-Adult!B31</f>
        <v>78951816.320000008</v>
      </c>
    </row>
    <row r="34" spans="1:30" x14ac:dyDescent="0.2">
      <c r="A34" s="42" t="s">
        <v>32</v>
      </c>
      <c r="B34" s="38">
        <f>+C34+I34+O34</f>
        <v>16866871.930000003</v>
      </c>
      <c r="C34" s="38">
        <f>SUM(D34,E34,F34,G34)</f>
        <v>14950430.660000002</v>
      </c>
      <c r="D34" s="38">
        <v>396963.75</v>
      </c>
      <c r="E34" s="38">
        <v>3009867.41</v>
      </c>
      <c r="F34" s="38">
        <v>10274465.690000001</v>
      </c>
      <c r="G34" s="38">
        <v>1269133.81</v>
      </c>
      <c r="H34" s="38"/>
      <c r="I34" s="38">
        <f>SUM(J34:L34)</f>
        <v>828034.72999999986</v>
      </c>
      <c r="J34" s="29">
        <v>96809.52</v>
      </c>
      <c r="K34" s="59">
        <v>25722.39</v>
      </c>
      <c r="L34" s="4">
        <v>705502.81999999983</v>
      </c>
      <c r="M34" s="38"/>
      <c r="N34" s="38"/>
      <c r="O34" s="38">
        <f t="shared" si="2"/>
        <v>1088406.5399999998</v>
      </c>
      <c r="P34" s="38">
        <v>157737.26</v>
      </c>
      <c r="Q34" s="38">
        <v>444856.95999999985</v>
      </c>
      <c r="R34" s="38">
        <v>485812.31999999989</v>
      </c>
      <c r="S34" s="38">
        <v>0</v>
      </c>
      <c r="T34" s="38">
        <v>0</v>
      </c>
      <c r="U34" s="38">
        <v>0</v>
      </c>
      <c r="V34" s="38">
        <v>0</v>
      </c>
      <c r="W34" s="38">
        <v>5045.99</v>
      </c>
      <c r="X34" s="128"/>
      <c r="Y34" s="198"/>
      <c r="Z34" s="41">
        <f>C34-Adult!D32</f>
        <v>14785917.160000002</v>
      </c>
      <c r="AA34" s="5">
        <f>I34-Adult!J32</f>
        <v>808139.98999999987</v>
      </c>
      <c r="AB34" s="5">
        <f>O34-R34-Adult!I32-Adult!N32-T34-U34-V34</f>
        <v>597309.80999999994</v>
      </c>
      <c r="AD34" s="107">
        <f>B34-R34-Adult!B32</f>
        <v>16169017.260000004</v>
      </c>
    </row>
    <row r="35" spans="1:30" x14ac:dyDescent="0.2">
      <c r="A35" s="42"/>
      <c r="B35" s="112"/>
      <c r="C35" s="112"/>
      <c r="D35" s="112"/>
      <c r="E35" s="112"/>
      <c r="F35" s="112"/>
      <c r="G35" s="114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28"/>
      <c r="Z35" s="41"/>
      <c r="AA35" s="5"/>
      <c r="AB35" s="5"/>
      <c r="AD35" s="107"/>
    </row>
    <row r="36" spans="1:30" x14ac:dyDescent="0.2">
      <c r="A36" s="42" t="s">
        <v>33</v>
      </c>
      <c r="B36" s="38">
        <f>+C36+I36+O36</f>
        <v>22810381.390000001</v>
      </c>
      <c r="C36" s="38">
        <f>SUM(D36,E36,F36,G36)</f>
        <v>20657292.75</v>
      </c>
      <c r="D36" s="38">
        <v>366668.1</v>
      </c>
      <c r="E36" s="38">
        <v>230752.85</v>
      </c>
      <c r="F36" s="59">
        <v>19700203</v>
      </c>
      <c r="G36" s="38">
        <v>359668.8</v>
      </c>
      <c r="H36" s="38"/>
      <c r="I36" s="38">
        <f>SUM(J36:L36)</f>
        <v>781932.4800000001</v>
      </c>
      <c r="J36" s="29">
        <v>186594.07</v>
      </c>
      <c r="K36" s="38">
        <v>17852.47</v>
      </c>
      <c r="L36" s="38">
        <v>577485.94000000006</v>
      </c>
      <c r="M36" s="38"/>
      <c r="N36" s="38"/>
      <c r="O36" s="38">
        <f>+P36+Q36+R36+V36+T36+U36</f>
        <v>1371156.16</v>
      </c>
      <c r="P36" s="38">
        <v>571450.37</v>
      </c>
      <c r="Q36" s="38">
        <v>145481.47</v>
      </c>
      <c r="R36" s="38">
        <v>614120.56999999995</v>
      </c>
      <c r="S36" s="38">
        <v>0</v>
      </c>
      <c r="T36" s="38">
        <v>0</v>
      </c>
      <c r="U36" s="38">
        <v>0</v>
      </c>
      <c r="V36" s="38">
        <v>40103.75</v>
      </c>
      <c r="W36" s="38">
        <v>0</v>
      </c>
      <c r="X36" s="128"/>
      <c r="Y36" s="198"/>
      <c r="Z36" s="41">
        <f>C36-Adult!D34</f>
        <v>20657006.34</v>
      </c>
      <c r="AA36" s="5">
        <f>I36-Adult!J34</f>
        <v>781932.4800000001</v>
      </c>
      <c r="AB36" s="5">
        <f>O36-R36-Adult!I34-Adult!N34-T36-U36-V36</f>
        <v>716931.84</v>
      </c>
      <c r="AD36" s="107">
        <f>B36-R36-Adult!B34</f>
        <v>22195974.41</v>
      </c>
    </row>
    <row r="37" spans="1:30" x14ac:dyDescent="0.2">
      <c r="A37" s="42" t="s">
        <v>34</v>
      </c>
      <c r="B37" s="38">
        <f>+C37+I37+O37</f>
        <v>117508743.61000001</v>
      </c>
      <c r="C37" s="38">
        <f>SUM(D37,E37,F37,G37)</f>
        <v>105642989.85000001</v>
      </c>
      <c r="D37" s="38">
        <v>1895062.79</v>
      </c>
      <c r="E37" s="38">
        <v>3205855.1799999997</v>
      </c>
      <c r="F37" s="38">
        <v>97676537.74000001</v>
      </c>
      <c r="G37" s="38">
        <v>2865534.1399999997</v>
      </c>
      <c r="H37" s="38"/>
      <c r="I37" s="38">
        <f>SUM(J37:L37)</f>
        <v>7432805.5</v>
      </c>
      <c r="J37" s="29">
        <v>199099.49</v>
      </c>
      <c r="K37" s="59"/>
      <c r="L37" s="38">
        <v>7233706.0099999998</v>
      </c>
      <c r="M37" s="38"/>
      <c r="N37" s="38"/>
      <c r="O37" s="38">
        <f t="shared" si="2"/>
        <v>4432948.26</v>
      </c>
      <c r="P37" s="38">
        <v>1898571.6199999999</v>
      </c>
      <c r="Q37" s="38">
        <v>1492853.73</v>
      </c>
      <c r="R37" s="38">
        <v>796594.9</v>
      </c>
      <c r="S37" s="38">
        <v>55222</v>
      </c>
      <c r="T37" s="38">
        <v>0</v>
      </c>
      <c r="U37" s="38">
        <v>0</v>
      </c>
      <c r="V37" s="38">
        <v>244928.01</v>
      </c>
      <c r="W37" s="38">
        <v>235711.27999999997</v>
      </c>
      <c r="X37" s="128"/>
      <c r="Y37" s="198"/>
      <c r="Z37" s="41">
        <f>C37-Adult!D35</f>
        <v>105642989.85000001</v>
      </c>
      <c r="AA37" s="5">
        <f>I37-Adult!J35</f>
        <v>7432805.5</v>
      </c>
      <c r="AB37" s="5">
        <f>O37-R37-Adult!I35-Adult!N35-T37-U37-V37</f>
        <v>3391425.3499999996</v>
      </c>
      <c r="AD37" s="107">
        <f>B37-R37-Adult!B35</f>
        <v>116712148.71000001</v>
      </c>
    </row>
    <row r="38" spans="1:30" x14ac:dyDescent="0.2">
      <c r="A38" s="42" t="s">
        <v>35</v>
      </c>
      <c r="B38" s="38">
        <f>+C38+I38+O38</f>
        <v>76885219.799999997</v>
      </c>
      <c r="C38" s="38">
        <f>SUM(D38,E38,F38,G38)</f>
        <v>70276008.939999998</v>
      </c>
      <c r="D38" s="38">
        <v>1532112.88</v>
      </c>
      <c r="E38" s="38">
        <v>1428463.47</v>
      </c>
      <c r="F38" s="38">
        <v>64317487.32</v>
      </c>
      <c r="G38" s="38">
        <v>2997945.27</v>
      </c>
      <c r="H38" s="38"/>
      <c r="I38" s="38">
        <f>SUM(J38:L38)</f>
        <v>4033130.9700000007</v>
      </c>
      <c r="J38" s="29">
        <v>609855.07999999996</v>
      </c>
      <c r="K38" s="59">
        <v>195352.18</v>
      </c>
      <c r="L38" s="38">
        <v>3227923.7100000004</v>
      </c>
      <c r="M38" s="38"/>
      <c r="N38" s="38"/>
      <c r="O38" s="38">
        <f t="shared" si="2"/>
        <v>2576079.89</v>
      </c>
      <c r="P38" s="38">
        <v>1456634.47</v>
      </c>
      <c r="Q38" s="38">
        <v>406353.36999999994</v>
      </c>
      <c r="R38" s="59">
        <v>407997.20999999996</v>
      </c>
      <c r="S38" s="38">
        <v>39686</v>
      </c>
      <c r="T38" s="38">
        <v>120193.85</v>
      </c>
      <c r="U38" s="38">
        <v>0</v>
      </c>
      <c r="V38" s="38">
        <v>184900.99</v>
      </c>
      <c r="W38" s="38">
        <v>0</v>
      </c>
      <c r="X38" s="128"/>
      <c r="Y38" s="198"/>
      <c r="Z38" s="41">
        <f>C38-Adult!D36</f>
        <v>70276008.939999998</v>
      </c>
      <c r="AA38" s="5">
        <f>I38-Adult!J36</f>
        <v>4033130.9700000007</v>
      </c>
      <c r="AB38" s="5">
        <f>O38-R38-Adult!I36-Adult!N36-T38-U38-V38</f>
        <v>1862987.84</v>
      </c>
      <c r="AD38" s="107">
        <f>B38-R38-Adult!B36</f>
        <v>76477222.590000004</v>
      </c>
    </row>
    <row r="39" spans="1:30" s="5" customFormat="1" x14ac:dyDescent="0.2">
      <c r="A39" s="47" t="s">
        <v>36</v>
      </c>
      <c r="B39" s="33">
        <f>+C39+I39+O39</f>
        <v>47295349.019999996</v>
      </c>
      <c r="C39" s="33">
        <f>SUM(D39,E39,F39,G39)</f>
        <v>42082332.089999996</v>
      </c>
      <c r="D39" s="33">
        <v>1078448.49</v>
      </c>
      <c r="E39" s="33">
        <v>6396677.7000000011</v>
      </c>
      <c r="F39" s="33">
        <v>32863023.739999998</v>
      </c>
      <c r="G39" s="33">
        <v>1744182.16</v>
      </c>
      <c r="H39" s="33"/>
      <c r="I39" s="33">
        <f>SUM(J39:L39)</f>
        <v>3192126.2400000007</v>
      </c>
      <c r="J39" s="33">
        <v>129598.46</v>
      </c>
      <c r="K39" s="149">
        <v>41866.620000000003</v>
      </c>
      <c r="L39" s="33">
        <v>3020661.1600000006</v>
      </c>
      <c r="M39" s="38"/>
      <c r="N39" s="33"/>
      <c r="O39" s="33">
        <f t="shared" si="2"/>
        <v>2020890.69</v>
      </c>
      <c r="P39" s="33">
        <v>1064158.56</v>
      </c>
      <c r="Q39" s="33">
        <v>622709.7799999998</v>
      </c>
      <c r="R39" s="33">
        <v>306525.67</v>
      </c>
      <c r="S39" s="33">
        <v>23303</v>
      </c>
      <c r="T39" s="33">
        <v>15812.32</v>
      </c>
      <c r="U39" s="33">
        <v>0</v>
      </c>
      <c r="V39" s="33">
        <v>11684.36</v>
      </c>
      <c r="W39" s="33">
        <v>0</v>
      </c>
      <c r="X39" s="128"/>
      <c r="Y39" s="198"/>
      <c r="Z39" s="41">
        <f>C39-Adult!D37</f>
        <v>41906916.309999995</v>
      </c>
      <c r="AA39" s="5">
        <f>I39-Adult!J37</f>
        <v>3168382.1600000006</v>
      </c>
      <c r="AB39" s="5">
        <f>O39-R39-Adult!I37-Adult!N37-T39-U39-V39</f>
        <v>1678054.06</v>
      </c>
      <c r="AD39" s="107">
        <f>B39-R39-Adult!B37</f>
        <v>46763776.219999991</v>
      </c>
    </row>
    <row r="40" spans="1:30" x14ac:dyDescent="0.2">
      <c r="A40" s="42"/>
      <c r="B40" s="38"/>
      <c r="C40" s="38"/>
      <c r="D40" s="38"/>
      <c r="E40" s="38"/>
      <c r="F40" s="38"/>
      <c r="G40" s="38"/>
      <c r="H40" s="38"/>
      <c r="I40" s="38"/>
      <c r="L40" s="80" t="s">
        <v>246</v>
      </c>
      <c r="M40" s="38"/>
      <c r="N40" s="38" t="s">
        <v>212</v>
      </c>
      <c r="Q40" s="38"/>
      <c r="R40" s="38"/>
      <c r="S40" s="38"/>
      <c r="T40" s="38"/>
      <c r="U40" s="38"/>
      <c r="V40" s="38"/>
      <c r="W40" s="38"/>
    </row>
    <row r="41" spans="1:30" x14ac:dyDescent="0.2">
      <c r="A41" s="42"/>
      <c r="B41" s="38"/>
      <c r="C41" s="59"/>
      <c r="D41" s="38"/>
      <c r="E41" s="38"/>
      <c r="F41" s="38"/>
      <c r="G41" s="38"/>
      <c r="H41" s="38"/>
      <c r="I41" s="38"/>
      <c r="L41" s="80" t="s">
        <v>191</v>
      </c>
      <c r="M41" s="38"/>
      <c r="N41" s="38" t="s">
        <v>247</v>
      </c>
      <c r="Q41" s="38"/>
      <c r="R41" s="38"/>
      <c r="S41" s="38"/>
      <c r="T41" s="38"/>
      <c r="U41" s="38"/>
      <c r="V41" s="38"/>
      <c r="W41" s="38"/>
    </row>
    <row r="42" spans="1:30" x14ac:dyDescent="0.2">
      <c r="A42" s="42"/>
      <c r="B42" s="38"/>
      <c r="C42" s="38"/>
      <c r="D42" s="38"/>
      <c r="E42" s="38"/>
      <c r="F42" s="38"/>
      <c r="G42" s="38"/>
      <c r="H42" s="38"/>
      <c r="I42" s="38"/>
      <c r="K42" s="38"/>
      <c r="M42" s="38"/>
      <c r="N42" s="38" t="s">
        <v>248</v>
      </c>
      <c r="Q42" s="38"/>
      <c r="R42" s="38"/>
      <c r="S42" s="38"/>
      <c r="T42" s="38"/>
      <c r="U42" s="38"/>
      <c r="V42" s="38"/>
      <c r="W42" s="38"/>
    </row>
    <row r="43" spans="1:30" x14ac:dyDescent="0.2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38"/>
      <c r="N43" s="175"/>
      <c r="O43" s="175"/>
      <c r="P43" s="175"/>
      <c r="Q43" s="175"/>
      <c r="R43" s="175"/>
      <c r="S43" s="200"/>
      <c r="T43" s="200"/>
      <c r="U43" s="200"/>
      <c r="V43" s="200"/>
      <c r="W43" s="201"/>
    </row>
    <row r="44" spans="1:30" x14ac:dyDescent="0.2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69"/>
      <c r="Q44" s="164"/>
      <c r="R44" s="169"/>
      <c r="S44" s="169"/>
      <c r="U44" s="30"/>
      <c r="V44" s="164"/>
      <c r="W44" s="199"/>
    </row>
    <row r="45" spans="1:30" x14ac:dyDescent="0.2">
      <c r="P45" s="199"/>
      <c r="Q45" s="164"/>
      <c r="R45" s="199"/>
      <c r="S45" s="199"/>
      <c r="U45" s="164"/>
      <c r="V45" s="164"/>
      <c r="W45" s="199"/>
      <c r="Z45" s="19"/>
      <c r="AB45" s="164"/>
      <c r="AC45" s="164"/>
      <c r="AD45" s="164"/>
    </row>
    <row r="46" spans="1:30" x14ac:dyDescent="0.2">
      <c r="P46" s="199"/>
      <c r="Q46" s="164"/>
      <c r="R46" s="164"/>
      <c r="S46" s="199"/>
      <c r="U46" s="164"/>
      <c r="V46" s="164"/>
      <c r="W46" s="199"/>
      <c r="X46" s="30"/>
      <c r="Z46" s="19"/>
      <c r="AB46" s="164"/>
      <c r="AC46" s="164"/>
      <c r="AD46" s="164"/>
    </row>
    <row r="47" spans="1:30" x14ac:dyDescent="0.2">
      <c r="P47" s="199"/>
      <c r="Q47" s="164"/>
      <c r="R47" s="164"/>
      <c r="S47" s="164"/>
      <c r="U47" s="164"/>
      <c r="V47" s="164"/>
      <c r="W47" s="199"/>
      <c r="X47" s="30"/>
      <c r="Z47" s="19"/>
      <c r="AB47" s="164"/>
      <c r="AC47" s="164"/>
      <c r="AD47" s="164"/>
    </row>
    <row r="48" spans="1:30" x14ac:dyDescent="0.2">
      <c r="P48" s="199"/>
      <c r="Q48" s="164"/>
      <c r="R48" s="164"/>
      <c r="S48" s="164"/>
      <c r="U48" s="164"/>
      <c r="V48" s="164"/>
      <c r="W48" s="199"/>
      <c r="X48" s="30"/>
      <c r="Z48" s="19"/>
      <c r="AB48" s="164"/>
      <c r="AC48" s="164"/>
      <c r="AD48" s="164"/>
    </row>
    <row r="49" spans="15:30" x14ac:dyDescent="0.2">
      <c r="P49" s="199"/>
      <c r="Q49" s="164"/>
      <c r="R49" s="164"/>
      <c r="S49" s="164"/>
      <c r="U49" s="164"/>
      <c r="V49" s="164"/>
      <c r="W49" s="199"/>
      <c r="X49" s="30"/>
      <c r="Z49" s="19"/>
      <c r="AB49" s="164"/>
      <c r="AC49" s="164"/>
      <c r="AD49" s="164"/>
    </row>
    <row r="50" spans="15:30" x14ac:dyDescent="0.2">
      <c r="P50" s="199"/>
      <c r="Q50" s="164"/>
      <c r="R50" s="164"/>
      <c r="S50" s="199"/>
      <c r="U50" s="164"/>
      <c r="V50" s="164"/>
      <c r="W50" s="199"/>
      <c r="X50" s="30"/>
      <c r="Z50" s="19"/>
      <c r="AB50" s="164"/>
      <c r="AC50" s="164"/>
      <c r="AD50" s="164"/>
    </row>
    <row r="51" spans="15:30" x14ac:dyDescent="0.2">
      <c r="P51" s="199"/>
      <c r="Q51" s="164"/>
      <c r="R51" s="164"/>
      <c r="S51" s="199"/>
      <c r="U51" s="164"/>
      <c r="V51" s="164"/>
      <c r="W51" s="199"/>
      <c r="X51" s="30"/>
      <c r="Z51" s="19"/>
      <c r="AB51" s="164"/>
      <c r="AC51" s="164"/>
      <c r="AD51" s="164"/>
    </row>
    <row r="52" spans="15:30" x14ac:dyDescent="0.2">
      <c r="O52" s="9"/>
      <c r="P52" s="199"/>
      <c r="Q52" s="164"/>
      <c r="R52" s="164"/>
      <c r="S52" s="199"/>
      <c r="U52" s="164"/>
      <c r="V52" s="164"/>
      <c r="W52" s="199"/>
      <c r="X52" s="30"/>
      <c r="Z52" s="19"/>
      <c r="AB52" s="164"/>
      <c r="AC52" s="164"/>
      <c r="AD52" s="164"/>
    </row>
    <row r="53" spans="15:30" x14ac:dyDescent="0.2">
      <c r="P53" s="199"/>
      <c r="Q53" s="164"/>
      <c r="R53" s="164"/>
      <c r="S53" s="199"/>
      <c r="U53" s="164"/>
      <c r="V53" s="164"/>
      <c r="W53" s="199"/>
      <c r="X53" s="30"/>
      <c r="Z53" s="19"/>
      <c r="AB53" s="164"/>
      <c r="AC53" s="164"/>
      <c r="AD53" s="164"/>
    </row>
    <row r="54" spans="15:30" x14ac:dyDescent="0.2">
      <c r="P54" s="199"/>
      <c r="Q54" s="164"/>
      <c r="R54" s="164"/>
      <c r="S54" s="199"/>
      <c r="U54" s="164"/>
      <c r="V54" s="164"/>
      <c r="W54" s="199"/>
      <c r="X54" s="30"/>
      <c r="Z54" s="19"/>
      <c r="AB54" s="164"/>
      <c r="AC54" s="164"/>
      <c r="AD54" s="164"/>
    </row>
    <row r="55" spans="15:30" x14ac:dyDescent="0.2">
      <c r="P55" s="199"/>
      <c r="Q55" s="164"/>
      <c r="R55" s="164"/>
      <c r="S55" s="199"/>
      <c r="U55" s="164"/>
      <c r="V55" s="164"/>
      <c r="W55" s="199"/>
      <c r="X55" s="30"/>
      <c r="Z55" s="19"/>
      <c r="AB55" s="164"/>
      <c r="AC55" s="164"/>
      <c r="AD55" s="164"/>
    </row>
    <row r="56" spans="15:30" x14ac:dyDescent="0.2">
      <c r="P56" s="199"/>
      <c r="Q56" s="164"/>
      <c r="R56" s="164"/>
      <c r="S56" s="199"/>
      <c r="U56" s="130"/>
      <c r="V56" s="164"/>
      <c r="W56" s="164"/>
      <c r="X56" s="30"/>
      <c r="Z56" s="19"/>
      <c r="AB56" s="164"/>
      <c r="AC56" s="164"/>
      <c r="AD56" s="164"/>
    </row>
    <row r="57" spans="15:30" x14ac:dyDescent="0.2">
      <c r="P57" s="199"/>
      <c r="Q57" s="164"/>
      <c r="R57" s="164"/>
      <c r="S57" s="199"/>
      <c r="U57" s="130"/>
      <c r="V57" s="164"/>
      <c r="W57" s="164"/>
      <c r="X57" s="30"/>
      <c r="Z57" s="19"/>
      <c r="AB57" s="164"/>
      <c r="AC57" s="164"/>
      <c r="AD57" s="164"/>
    </row>
    <row r="58" spans="15:30" x14ac:dyDescent="0.2">
      <c r="P58" s="199"/>
      <c r="Q58" s="164"/>
      <c r="R58" s="164"/>
      <c r="S58" s="199"/>
      <c r="U58" s="130"/>
      <c r="V58" s="164"/>
      <c r="W58" s="164"/>
      <c r="X58" s="30"/>
      <c r="Z58" s="19"/>
      <c r="AB58" s="164"/>
      <c r="AC58" s="164"/>
      <c r="AD58" s="164"/>
    </row>
    <row r="59" spans="15:30" x14ac:dyDescent="0.2">
      <c r="P59" s="199"/>
      <c r="Q59" s="164"/>
      <c r="R59" s="164"/>
      <c r="S59" s="199"/>
      <c r="U59" s="130"/>
      <c r="V59" s="164"/>
      <c r="W59" s="164"/>
      <c r="X59" s="30"/>
      <c r="Z59" s="19"/>
      <c r="AB59" s="164"/>
      <c r="AC59" s="164"/>
      <c r="AD59" s="164"/>
    </row>
    <row r="60" spans="15:30" x14ac:dyDescent="0.2">
      <c r="P60" s="199"/>
      <c r="Q60" s="164"/>
      <c r="R60" s="164"/>
      <c r="S60" s="199"/>
      <c r="U60" s="130"/>
      <c r="V60" s="164"/>
      <c r="W60" s="164"/>
      <c r="X60" s="30"/>
      <c r="Z60" s="19"/>
      <c r="AB60" s="164"/>
      <c r="AC60" s="164"/>
      <c r="AD60" s="164"/>
    </row>
    <row r="61" spans="15:30" x14ac:dyDescent="0.2">
      <c r="P61" s="199"/>
      <c r="Q61" s="164"/>
      <c r="R61" s="164"/>
      <c r="S61" s="199"/>
      <c r="U61" s="130"/>
      <c r="V61" s="164"/>
      <c r="W61" s="164"/>
      <c r="X61" s="30"/>
      <c r="Z61" s="19"/>
      <c r="AB61" s="164"/>
      <c r="AC61" s="164"/>
      <c r="AD61" s="164"/>
    </row>
    <row r="62" spans="15:30" x14ac:dyDescent="0.2">
      <c r="P62" s="199"/>
      <c r="Q62" s="164"/>
      <c r="R62" s="164"/>
      <c r="S62" s="164"/>
      <c r="T62" s="164"/>
      <c r="U62" s="164"/>
      <c r="V62" s="164"/>
      <c r="W62" s="199"/>
      <c r="X62" s="30"/>
      <c r="Z62" s="19"/>
      <c r="AB62" s="164"/>
      <c r="AC62" s="164"/>
      <c r="AD62" s="164"/>
    </row>
    <row r="63" spans="15:30" x14ac:dyDescent="0.2">
      <c r="P63" s="199"/>
      <c r="Q63" s="164"/>
      <c r="R63" s="164"/>
      <c r="S63" s="164"/>
      <c r="T63" s="164"/>
      <c r="U63" s="130"/>
      <c r="V63" s="164"/>
      <c r="W63" s="199"/>
      <c r="X63" s="30"/>
      <c r="Z63" s="19"/>
      <c r="AB63" s="164"/>
      <c r="AC63" s="164"/>
      <c r="AD63" s="164"/>
    </row>
    <row r="64" spans="15:30" x14ac:dyDescent="0.2">
      <c r="P64" s="199"/>
      <c r="Q64" s="164"/>
      <c r="R64" s="164"/>
      <c r="S64" s="164"/>
      <c r="T64" s="164"/>
      <c r="U64" s="164"/>
      <c r="V64" s="164"/>
      <c r="W64" s="199"/>
      <c r="X64" s="30"/>
      <c r="Z64" s="19"/>
      <c r="AB64" s="164"/>
      <c r="AC64" s="164"/>
      <c r="AD64" s="164"/>
    </row>
    <row r="65" spans="16:31" x14ac:dyDescent="0.2">
      <c r="P65" s="199"/>
      <c r="Q65" s="164"/>
      <c r="R65" s="164"/>
      <c r="S65" s="164"/>
      <c r="T65" s="164"/>
      <c r="U65" s="164"/>
      <c r="V65" s="164"/>
      <c r="W65" s="199"/>
      <c r="X65" s="30"/>
      <c r="Z65" s="19"/>
      <c r="AB65" s="164"/>
      <c r="AC65" s="164"/>
      <c r="AD65" s="164"/>
    </row>
    <row r="66" spans="16:31" x14ac:dyDescent="0.2">
      <c r="P66" s="199"/>
      <c r="Q66" s="164"/>
      <c r="R66" s="164"/>
      <c r="S66" s="164"/>
      <c r="T66" s="164"/>
      <c r="U66" s="164"/>
      <c r="V66" s="164"/>
      <c r="W66" s="199"/>
      <c r="X66" s="30"/>
      <c r="Z66" s="19"/>
      <c r="AB66" s="164"/>
      <c r="AC66" s="164"/>
      <c r="AD66" s="164"/>
    </row>
    <row r="67" spans="16:31" x14ac:dyDescent="0.2">
      <c r="P67" s="199"/>
      <c r="Q67" s="164"/>
      <c r="R67" s="164"/>
      <c r="S67" s="164"/>
      <c r="T67" s="164"/>
      <c r="U67" s="164"/>
      <c r="V67" s="164"/>
      <c r="W67" s="199"/>
      <c r="X67" s="30"/>
      <c r="Z67" s="19"/>
      <c r="AB67" s="164"/>
      <c r="AC67" s="164"/>
      <c r="AD67" s="164"/>
    </row>
    <row r="68" spans="16:31" x14ac:dyDescent="0.2">
      <c r="P68" s="199"/>
      <c r="Q68" s="164"/>
      <c r="R68" s="164"/>
      <c r="S68" s="164"/>
      <c r="T68" s="164"/>
      <c r="U68" s="130"/>
      <c r="V68" s="164"/>
      <c r="W68" s="199"/>
      <c r="X68" s="30"/>
      <c r="Z68" s="19"/>
      <c r="AB68" s="164"/>
      <c r="AC68" s="164"/>
      <c r="AD68" s="164"/>
    </row>
    <row r="69" spans="16:31" x14ac:dyDescent="0.2">
      <c r="P69" s="199"/>
      <c r="Q69" s="164"/>
      <c r="R69" s="164"/>
      <c r="S69" s="164"/>
      <c r="T69" s="199"/>
      <c r="U69" s="164"/>
      <c r="V69" s="164"/>
      <c r="W69" s="199"/>
      <c r="X69" s="30"/>
      <c r="Z69" s="19"/>
      <c r="AB69" s="164"/>
      <c r="AC69" s="164"/>
      <c r="AD69" s="164"/>
    </row>
    <row r="70" spans="16:31" x14ac:dyDescent="0.2">
      <c r="P70" s="199"/>
      <c r="Q70" s="164"/>
      <c r="R70" s="164"/>
      <c r="S70" s="199"/>
      <c r="T70" s="199"/>
      <c r="U70" s="130"/>
      <c r="V70" s="164"/>
      <c r="W70" s="199"/>
      <c r="X70" s="30"/>
      <c r="Z70" s="19"/>
      <c r="AB70" s="164"/>
      <c r="AC70" s="164"/>
      <c r="AD70" s="164"/>
    </row>
    <row r="71" spans="16:31" x14ac:dyDescent="0.2">
      <c r="P71" s="199"/>
      <c r="Q71" s="164"/>
      <c r="R71" s="164"/>
      <c r="S71" s="199"/>
      <c r="T71" s="199"/>
      <c r="U71" s="164"/>
      <c r="V71" s="164"/>
      <c r="W71" s="164"/>
      <c r="X71" s="30"/>
      <c r="Z71" s="19"/>
      <c r="AB71" s="164"/>
      <c r="AC71" s="164"/>
      <c r="AD71" s="164"/>
    </row>
    <row r="72" spans="16:31" x14ac:dyDescent="0.2">
      <c r="X72" s="130"/>
    </row>
    <row r="73" spans="16:31" x14ac:dyDescent="0.2">
      <c r="P73" s="199"/>
      <c r="Q73" s="164"/>
      <c r="R73" s="199"/>
      <c r="S73" s="199"/>
      <c r="T73" s="164"/>
      <c r="U73" s="199"/>
      <c r="V73" s="164"/>
      <c r="X73" s="130"/>
      <c r="Y73" s="164"/>
      <c r="Z73" s="164"/>
      <c r="AA73" s="19"/>
      <c r="AC73" s="164"/>
      <c r="AD73" s="164"/>
      <c r="AE73" s="164"/>
    </row>
    <row r="74" spans="16:31" x14ac:dyDescent="0.2">
      <c r="P74" s="199"/>
      <c r="Q74" s="164"/>
      <c r="R74" s="199"/>
      <c r="S74" s="199"/>
      <c r="T74" s="164"/>
      <c r="U74" s="199"/>
      <c r="V74" s="164"/>
      <c r="X74" s="130"/>
      <c r="Z74" s="164"/>
      <c r="AA74" s="19"/>
      <c r="AC74" s="164"/>
      <c r="AD74" s="164"/>
      <c r="AE74" s="164"/>
    </row>
    <row r="75" spans="16:31" x14ac:dyDescent="0.2">
      <c r="Q75" s="164"/>
      <c r="S75" s="164"/>
      <c r="T75" s="164"/>
      <c r="V75" s="164"/>
      <c r="Z75" s="164"/>
      <c r="AA75" s="19"/>
      <c r="AC75" s="164"/>
      <c r="AD75" s="164"/>
      <c r="AE75" s="164"/>
    </row>
    <row r="76" spans="16:31" x14ac:dyDescent="0.2">
      <c r="Q76" s="164"/>
      <c r="S76" s="199"/>
      <c r="T76" s="164"/>
      <c r="U76" s="199"/>
      <c r="V76" s="199"/>
      <c r="X76" s="244"/>
      <c r="Z76" s="164"/>
      <c r="AA76" s="19"/>
      <c r="AC76" s="164"/>
      <c r="AD76" s="164"/>
      <c r="AE76" s="164"/>
    </row>
    <row r="77" spans="16:31" x14ac:dyDescent="0.2">
      <c r="V77" s="164"/>
      <c r="X77" s="244"/>
    </row>
    <row r="78" spans="16:31" x14ac:dyDescent="0.2">
      <c r="S78" s="199"/>
      <c r="T78" s="164"/>
      <c r="U78" s="199"/>
      <c r="V78" s="164"/>
      <c r="W78" s="199"/>
      <c r="X78" s="244"/>
      <c r="Z78" s="164"/>
      <c r="AA78" s="19"/>
      <c r="AC78" s="164"/>
      <c r="AD78" s="164"/>
      <c r="AE78" s="164"/>
    </row>
    <row r="79" spans="16:31" x14ac:dyDescent="0.2">
      <c r="S79" s="164"/>
      <c r="T79" s="164"/>
      <c r="U79" s="164"/>
      <c r="V79" s="164"/>
      <c r="W79" s="199"/>
      <c r="X79" s="244"/>
      <c r="Z79" s="164"/>
      <c r="AA79" s="19"/>
      <c r="AC79" s="164"/>
      <c r="AD79" s="164"/>
      <c r="AE79" s="164"/>
    </row>
    <row r="80" spans="16:31" x14ac:dyDescent="0.2">
      <c r="S80" s="199"/>
      <c r="T80" s="164"/>
      <c r="U80" s="164"/>
      <c r="V80" s="164"/>
      <c r="W80" s="199"/>
      <c r="X80" s="244"/>
      <c r="Z80" s="164"/>
      <c r="AA80" s="19"/>
      <c r="AC80" s="164"/>
      <c r="AD80" s="164"/>
      <c r="AE80" s="164"/>
    </row>
    <row r="81" spans="19:31" x14ac:dyDescent="0.2">
      <c r="V81" s="164"/>
      <c r="W81" s="199"/>
      <c r="X81" s="244"/>
      <c r="Z81" s="164"/>
      <c r="AA81" s="19"/>
      <c r="AC81" s="164"/>
      <c r="AD81" s="164"/>
      <c r="AE81" s="164"/>
    </row>
    <row r="82" spans="19:31" x14ac:dyDescent="0.2">
      <c r="S82" s="199"/>
      <c r="T82" s="164"/>
      <c r="U82" s="199"/>
      <c r="V82" s="199"/>
      <c r="W82" s="199"/>
      <c r="X82" s="244"/>
      <c r="Z82" s="164"/>
      <c r="AA82" s="19"/>
      <c r="AC82" s="164"/>
      <c r="AD82" s="164"/>
      <c r="AE82" s="164"/>
    </row>
    <row r="83" spans="19:31" x14ac:dyDescent="0.2">
      <c r="V83" s="164"/>
      <c r="W83" s="199"/>
      <c r="X83" s="244"/>
    </row>
    <row r="84" spans="19:31" x14ac:dyDescent="0.2">
      <c r="W84" s="199"/>
      <c r="X84" s="244"/>
      <c r="AA84" s="19"/>
    </row>
    <row r="85" spans="19:31" x14ac:dyDescent="0.2">
      <c r="V85" s="199"/>
      <c r="W85" s="199"/>
      <c r="AA85" s="19"/>
    </row>
    <row r="86" spans="19:31" x14ac:dyDescent="0.2">
      <c r="V86" s="199"/>
      <c r="W86" s="199"/>
      <c r="AA86" s="19"/>
    </row>
    <row r="87" spans="19:31" x14ac:dyDescent="0.2">
      <c r="W87" s="199"/>
      <c r="AA87" s="19"/>
    </row>
    <row r="88" spans="19:31" x14ac:dyDescent="0.2">
      <c r="W88" s="199"/>
      <c r="AA88" s="19"/>
    </row>
    <row r="90" spans="19:31" x14ac:dyDescent="0.2">
      <c r="W90" s="199"/>
    </row>
    <row r="98" spans="18:21" x14ac:dyDescent="0.2">
      <c r="R98" s="30"/>
      <c r="S98" s="30"/>
      <c r="T98" s="30"/>
      <c r="U98" s="30"/>
    </row>
  </sheetData>
  <mergeCells count="11">
    <mergeCell ref="A2:L2"/>
    <mergeCell ref="S7:V7"/>
    <mergeCell ref="O6:V6"/>
    <mergeCell ref="A4:L4"/>
    <mergeCell ref="C6:G6"/>
    <mergeCell ref="I6:L6"/>
    <mergeCell ref="O2:W2"/>
    <mergeCell ref="O4:W4"/>
    <mergeCell ref="W6:W9"/>
    <mergeCell ref="U8:U9"/>
    <mergeCell ref="G8:G9"/>
  </mergeCells>
  <phoneticPr fontId="0" type="noConversion"/>
  <printOptions horizontalCentered="1"/>
  <pageMargins left="0.25" right="0.23" top="0.87" bottom="0.82" header="0.67" footer="0.5"/>
  <pageSetup scale="81" firstPageNumber="5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105"/>
  <sheetViews>
    <sheetView zoomScaleNormal="100" workbookViewId="0">
      <selection activeCell="A2" sqref="A2"/>
    </sheetView>
  </sheetViews>
  <sheetFormatPr defaultRowHeight="12.75" x14ac:dyDescent="0.2"/>
  <cols>
    <col min="1" max="1" width="16.28515625" style="18" customWidth="1"/>
    <col min="2" max="2" width="11.42578125" style="18" customWidth="1"/>
    <col min="3" max="3" width="11.7109375" style="18" customWidth="1"/>
    <col min="4" max="4" width="12.28515625" style="18" customWidth="1"/>
    <col min="5" max="5" width="10.42578125" style="18" customWidth="1"/>
    <col min="6" max="6" width="9.42578125" style="18" customWidth="1"/>
    <col min="7" max="7" width="9.85546875" style="18" customWidth="1"/>
    <col min="8" max="8" width="11" style="18" customWidth="1"/>
    <col min="9" max="9" width="10.5703125" style="18" customWidth="1"/>
    <col min="10" max="10" width="10.140625" style="18" customWidth="1"/>
    <col min="11" max="11" width="10" style="18" customWidth="1"/>
    <col min="12" max="12" width="11.28515625" style="18" customWidth="1"/>
    <col min="13" max="13" width="13.5703125" style="18" customWidth="1"/>
    <col min="14" max="14" width="9.7109375" style="18" customWidth="1"/>
    <col min="15" max="15" width="9.7109375" style="18" bestFit="1" customWidth="1"/>
    <col min="16" max="16" width="1" style="18" customWidth="1"/>
    <col min="17" max="17" width="10.7109375" style="18" customWidth="1"/>
    <col min="18" max="18" width="9.140625" style="18"/>
    <col min="19" max="19" width="12.28515625" style="18" bestFit="1" customWidth="1"/>
    <col min="20" max="16384" width="9.140625" style="18"/>
  </cols>
  <sheetData>
    <row r="1" spans="1:19" x14ac:dyDescent="0.2">
      <c r="A1" s="295" t="s">
        <v>156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9" x14ac:dyDescent="0.2">
      <c r="B2" s="48"/>
      <c r="S2" s="230">
        <f>D8*0.3</f>
        <v>514292.55</v>
      </c>
    </row>
    <row r="3" spans="1:19" x14ac:dyDescent="0.2">
      <c r="A3" s="286" t="s">
        <v>272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</row>
    <row r="4" spans="1:19" ht="13.5" thickBot="1" x14ac:dyDescent="0.25">
      <c r="A4" s="95"/>
      <c r="B4" s="9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5"/>
      <c r="Q4" s="95"/>
    </row>
    <row r="5" spans="1:19" ht="13.5" thickTop="1" x14ac:dyDescent="0.2">
      <c r="A5" s="42" t="s">
        <v>37</v>
      </c>
      <c r="B5" s="42"/>
      <c r="C5" s="296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42"/>
      <c r="Q5" s="185" t="s">
        <v>158</v>
      </c>
    </row>
    <row r="6" spans="1:19" x14ac:dyDescent="0.2">
      <c r="A6" s="42" t="s">
        <v>38</v>
      </c>
      <c r="B6" s="185" t="s">
        <v>159</v>
      </c>
      <c r="C6" s="185"/>
      <c r="D6" s="101" t="s">
        <v>40</v>
      </c>
      <c r="E6" s="187"/>
      <c r="F6" s="187"/>
      <c r="G6" s="187"/>
      <c r="H6" s="298" t="s">
        <v>293</v>
      </c>
      <c r="I6" s="260" t="s">
        <v>294</v>
      </c>
      <c r="J6" s="297" t="s">
        <v>59</v>
      </c>
      <c r="K6" s="297"/>
      <c r="L6" s="297"/>
      <c r="M6" s="297"/>
      <c r="N6" s="260" t="s">
        <v>7</v>
      </c>
      <c r="O6" s="185"/>
      <c r="P6" s="185"/>
      <c r="Q6" s="185" t="s">
        <v>160</v>
      </c>
    </row>
    <row r="7" spans="1:19" x14ac:dyDescent="0.2">
      <c r="A7" s="47" t="s">
        <v>39</v>
      </c>
      <c r="B7" s="103" t="s">
        <v>11</v>
      </c>
      <c r="C7" s="103" t="s">
        <v>11</v>
      </c>
      <c r="D7" s="232" t="s">
        <v>207</v>
      </c>
      <c r="E7" s="231" t="s">
        <v>42</v>
      </c>
      <c r="F7" s="245" t="s">
        <v>7</v>
      </c>
      <c r="G7" s="231" t="s">
        <v>206</v>
      </c>
      <c r="H7" s="299"/>
      <c r="I7" s="261" t="s">
        <v>4</v>
      </c>
      <c r="J7" s="103" t="s">
        <v>94</v>
      </c>
      <c r="K7" s="103" t="s">
        <v>192</v>
      </c>
      <c r="L7" s="231" t="s">
        <v>295</v>
      </c>
      <c r="M7" s="103" t="s">
        <v>177</v>
      </c>
      <c r="N7" s="261" t="s">
        <v>8</v>
      </c>
      <c r="O7" s="294" t="s">
        <v>9</v>
      </c>
      <c r="P7" s="294"/>
      <c r="Q7" s="103" t="s">
        <v>161</v>
      </c>
    </row>
    <row r="8" spans="1:19" s="202" customFormat="1" x14ac:dyDescent="0.2">
      <c r="A8" s="99" t="s">
        <v>13</v>
      </c>
      <c r="B8" s="160">
        <f>SUM(B10:B37)</f>
        <v>2662226.85</v>
      </c>
      <c r="C8" s="160">
        <f t="shared" ref="C8:O8" si="0">SUM(C10:C37)</f>
        <v>2513509.6900000004</v>
      </c>
      <c r="D8" s="160">
        <f t="shared" si="0"/>
        <v>1714308.5</v>
      </c>
      <c r="E8" s="168">
        <f t="shared" si="0"/>
        <v>0</v>
      </c>
      <c r="F8" s="160">
        <f t="shared" si="0"/>
        <v>993925.29</v>
      </c>
      <c r="G8" s="160">
        <f t="shared" si="0"/>
        <v>689131.82000000007</v>
      </c>
      <c r="H8" s="160">
        <f t="shared" si="0"/>
        <v>31251.39</v>
      </c>
      <c r="I8" s="160">
        <f t="shared" si="0"/>
        <v>417718.96</v>
      </c>
      <c r="J8" s="160">
        <f t="shared" si="0"/>
        <v>214022.50999999995</v>
      </c>
      <c r="K8" s="160">
        <f t="shared" si="0"/>
        <v>110.08</v>
      </c>
      <c r="L8" s="161">
        <f t="shared" si="0"/>
        <v>0</v>
      </c>
      <c r="M8" s="160">
        <f t="shared" si="0"/>
        <v>213912.42999999996</v>
      </c>
      <c r="N8" s="160">
        <f t="shared" si="0"/>
        <v>38643.72</v>
      </c>
      <c r="O8" s="160">
        <f t="shared" si="0"/>
        <v>128816</v>
      </c>
      <c r="P8" s="146"/>
      <c r="Q8" s="160">
        <f>SUM(Q10:Q37)</f>
        <v>148717.15999999997</v>
      </c>
      <c r="S8" s="203"/>
    </row>
    <row r="9" spans="1:19" x14ac:dyDescent="0.2">
      <c r="A9" s="42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204"/>
      <c r="M9" s="137"/>
      <c r="N9" s="137"/>
      <c r="O9" s="137"/>
      <c r="P9" s="137"/>
      <c r="Q9" s="137"/>
    </row>
    <row r="10" spans="1:19" x14ac:dyDescent="0.2">
      <c r="A10" s="41" t="s">
        <v>14</v>
      </c>
      <c r="B10" s="38">
        <f>SUM(C10+Q10)</f>
        <v>280170.5</v>
      </c>
      <c r="C10" s="38">
        <f>SUM(D10)+I10+J10+N10+O10</f>
        <v>262021.14</v>
      </c>
      <c r="D10" s="38">
        <f>SUM(E10:H10)</f>
        <v>227416.89</v>
      </c>
      <c r="E10" s="38">
        <v>0</v>
      </c>
      <c r="F10" s="38">
        <v>0</v>
      </c>
      <c r="G10" s="38">
        <v>227416.89</v>
      </c>
      <c r="H10" s="38"/>
      <c r="I10" s="38">
        <v>3046.4</v>
      </c>
      <c r="J10" s="38">
        <f>SUM(K10:M10)</f>
        <v>20751.480000000003</v>
      </c>
      <c r="K10" s="38">
        <v>0</v>
      </c>
      <c r="L10" s="38">
        <v>0</v>
      </c>
      <c r="M10" s="38">
        <v>20751.480000000003</v>
      </c>
      <c r="N10" s="38">
        <v>7506.37</v>
      </c>
      <c r="O10" s="38">
        <v>3300</v>
      </c>
      <c r="P10" s="38">
        <v>0</v>
      </c>
      <c r="Q10" s="176">
        <v>18149.36</v>
      </c>
    </row>
    <row r="11" spans="1:19" x14ac:dyDescent="0.2">
      <c r="A11" s="41" t="s">
        <v>15</v>
      </c>
      <c r="B11" s="38">
        <f>SUM(C11+Q11)</f>
        <v>0</v>
      </c>
      <c r="C11" s="38">
        <f>SUM(D11)+I11+J11+N11+O11</f>
        <v>0</v>
      </c>
      <c r="D11" s="38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/>
      <c r="Q11" s="37">
        <v>0</v>
      </c>
    </row>
    <row r="12" spans="1:19" x14ac:dyDescent="0.2">
      <c r="A12" s="41" t="s">
        <v>16</v>
      </c>
      <c r="B12" s="38">
        <f>SUM(C12+Q12)</f>
        <v>0</v>
      </c>
      <c r="C12" s="38">
        <f>SUM(D12)+I12+J12+N12+O12</f>
        <v>0</v>
      </c>
      <c r="D12" s="38">
        <f>SUM(E12:H12)</f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/>
      <c r="Q12" s="38">
        <v>0</v>
      </c>
    </row>
    <row r="13" spans="1:19" x14ac:dyDescent="0.2">
      <c r="A13" s="41" t="s">
        <v>162</v>
      </c>
      <c r="B13" s="38">
        <f>SUM(C13+Q13)</f>
        <v>0</v>
      </c>
      <c r="C13" s="38">
        <f>SUM(D13)+I13+J13+N13+O13</f>
        <v>0</v>
      </c>
      <c r="D13" s="38">
        <f>SUM(E13:H13)</f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/>
      <c r="Q13" s="156">
        <v>0</v>
      </c>
    </row>
    <row r="14" spans="1:19" x14ac:dyDescent="0.2">
      <c r="A14" s="41" t="s">
        <v>18</v>
      </c>
      <c r="B14" s="38">
        <f>SUM(C14+Q14)</f>
        <v>362457.06999999995</v>
      </c>
      <c r="C14" s="38">
        <f>SUM(D14)+I14+J14+N14+O14</f>
        <v>348583.67999999993</v>
      </c>
      <c r="D14" s="38">
        <f>SUM(E14:H14)</f>
        <v>310794.06999999995</v>
      </c>
      <c r="E14" s="38">
        <v>0</v>
      </c>
      <c r="F14" s="59">
        <v>285284.65999999997</v>
      </c>
      <c r="G14" s="38">
        <v>9840.1299999999992</v>
      </c>
      <c r="H14" s="38">
        <v>15669.279999999999</v>
      </c>
      <c r="I14" s="38">
        <v>0</v>
      </c>
      <c r="J14" s="38">
        <f>SUM(K14:M14)</f>
        <v>32057.67</v>
      </c>
      <c r="K14" s="38">
        <v>0</v>
      </c>
      <c r="L14" s="38">
        <v>0</v>
      </c>
      <c r="M14" s="38">
        <v>32057.67</v>
      </c>
      <c r="N14" s="38">
        <v>5731.9400000000005</v>
      </c>
      <c r="O14" s="38">
        <v>0</v>
      </c>
      <c r="P14" s="38"/>
      <c r="Q14" s="176">
        <v>13873.39</v>
      </c>
    </row>
    <row r="15" spans="1:19" x14ac:dyDescent="0.2">
      <c r="A15" s="4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78"/>
    </row>
    <row r="16" spans="1:19" x14ac:dyDescent="0.2">
      <c r="A16" s="41" t="s">
        <v>19</v>
      </c>
      <c r="B16" s="38">
        <f t="shared" ref="B16:B37" si="1">SUM(C16+Q16)</f>
        <v>0</v>
      </c>
      <c r="C16" s="38">
        <f>SUM(D16)+I16+J16+N16+O16</f>
        <v>0</v>
      </c>
      <c r="D16" s="38">
        <f>SUM(E16:H16)</f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/>
      <c r="Q16" s="38">
        <v>0</v>
      </c>
    </row>
    <row r="17" spans="1:19" x14ac:dyDescent="0.2">
      <c r="A17" s="41" t="s">
        <v>20</v>
      </c>
      <c r="B17" s="38">
        <f t="shared" si="1"/>
        <v>0</v>
      </c>
      <c r="C17" s="38">
        <f>SUM(D17)+I17+J17+N17+O17</f>
        <v>0</v>
      </c>
      <c r="D17" s="38">
        <f>SUM(E17:H17)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/>
      <c r="Q17" s="38">
        <v>0</v>
      </c>
    </row>
    <row r="18" spans="1:19" x14ac:dyDescent="0.2">
      <c r="A18" s="41" t="s">
        <v>21</v>
      </c>
      <c r="B18" s="38">
        <f t="shared" si="1"/>
        <v>0</v>
      </c>
      <c r="C18" s="38">
        <f>SUM(D18)+I18+J18+N18+O18</f>
        <v>0</v>
      </c>
      <c r="D18" s="38">
        <f>SUM(E18:H18)</f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/>
      <c r="Q18" s="38">
        <v>0</v>
      </c>
    </row>
    <row r="19" spans="1:19" x14ac:dyDescent="0.2">
      <c r="A19" s="41" t="s">
        <v>22</v>
      </c>
      <c r="B19" s="38">
        <f t="shared" si="1"/>
        <v>1279185.8700000001</v>
      </c>
      <c r="C19" s="38">
        <f>SUM(D19)+I19+J19+N19+O19</f>
        <v>1251885.3900000001</v>
      </c>
      <c r="D19" s="38">
        <f>SUM(E19:H19)</f>
        <v>667323.71</v>
      </c>
      <c r="E19" s="38">
        <v>0</v>
      </c>
      <c r="F19" s="38">
        <v>298276.58999999997</v>
      </c>
      <c r="G19" s="38">
        <v>353465.01</v>
      </c>
      <c r="H19" s="38">
        <v>15582.11</v>
      </c>
      <c r="I19" s="29">
        <v>342440.99</v>
      </c>
      <c r="J19" s="38">
        <f>SUM(K19:M19)</f>
        <v>106267.38</v>
      </c>
      <c r="K19" s="38"/>
      <c r="L19" s="38"/>
      <c r="M19" s="38">
        <v>106267.38</v>
      </c>
      <c r="N19" s="38">
        <v>10337.310000000001</v>
      </c>
      <c r="O19" s="38">
        <v>125516</v>
      </c>
      <c r="P19" s="38"/>
      <c r="Q19" s="169">
        <v>27300.48</v>
      </c>
    </row>
    <row r="20" spans="1:19" x14ac:dyDescent="0.2">
      <c r="A20" s="41" t="s">
        <v>23</v>
      </c>
      <c r="B20" s="38">
        <f t="shared" si="1"/>
        <v>110.08</v>
      </c>
      <c r="C20" s="38">
        <f>SUM(D20)+I20+J20+N20+O20</f>
        <v>110.08</v>
      </c>
      <c r="D20" s="38">
        <f>SUM(E20:H20)</f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>SUM(K20:M20)</f>
        <v>110.08</v>
      </c>
      <c r="K20" s="38">
        <v>110.08</v>
      </c>
      <c r="L20" s="38">
        <v>0</v>
      </c>
      <c r="M20" s="38">
        <v>0</v>
      </c>
      <c r="N20" s="38">
        <v>0</v>
      </c>
      <c r="O20" s="38">
        <v>0</v>
      </c>
      <c r="P20" s="38"/>
      <c r="Q20" s="169">
        <v>0</v>
      </c>
      <c r="S20" s="173"/>
    </row>
    <row r="21" spans="1:19" x14ac:dyDescent="0.2">
      <c r="A21" s="4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5"/>
      <c r="O21" s="112"/>
      <c r="P21" s="112"/>
      <c r="Q21" s="178"/>
    </row>
    <row r="22" spans="1:19" x14ac:dyDescent="0.2">
      <c r="A22" s="41" t="s">
        <v>24</v>
      </c>
      <c r="B22" s="38">
        <f>SUM(C22+Q22)</f>
        <v>0</v>
      </c>
      <c r="C22" s="38">
        <f>SUM(D22)+I22+J22+N22+O22</f>
        <v>0</v>
      </c>
      <c r="D22" s="38">
        <f>SUM(E22:H22)</f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/>
      <c r="Q22" s="38">
        <v>0</v>
      </c>
    </row>
    <row r="23" spans="1:19" x14ac:dyDescent="0.2">
      <c r="A23" s="41" t="s">
        <v>25</v>
      </c>
      <c r="B23" s="38">
        <f t="shared" si="1"/>
        <v>0</v>
      </c>
      <c r="C23" s="38">
        <f>SUM(D23)+I23+J23+N23+O23</f>
        <v>0</v>
      </c>
      <c r="D23" s="38">
        <f>SUM(E23:H23)</f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/>
      <c r="Q23" s="38">
        <v>0</v>
      </c>
    </row>
    <row r="24" spans="1:19" x14ac:dyDescent="0.2">
      <c r="A24" s="41" t="s">
        <v>26</v>
      </c>
      <c r="B24" s="38">
        <f t="shared" si="1"/>
        <v>0</v>
      </c>
      <c r="C24" s="38">
        <f>SUM(D24)+I24+J24+N24+O24</f>
        <v>0</v>
      </c>
      <c r="D24" s="38">
        <f>SUM(E24:H24)</f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/>
      <c r="Q24" s="38">
        <v>0</v>
      </c>
    </row>
    <row r="25" spans="1:19" x14ac:dyDescent="0.2">
      <c r="A25" s="41" t="s">
        <v>27</v>
      </c>
      <c r="B25" s="38">
        <f t="shared" si="1"/>
        <v>0</v>
      </c>
      <c r="C25" s="38">
        <f>SUM(D25)+I25+J25+N25+O25</f>
        <v>0</v>
      </c>
      <c r="D25" s="38">
        <f>SUM(E25:H25)</f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/>
      <c r="Q25" s="38">
        <v>0</v>
      </c>
    </row>
    <row r="26" spans="1:19" x14ac:dyDescent="0.2">
      <c r="A26" s="41" t="s">
        <v>28</v>
      </c>
      <c r="B26" s="38">
        <f t="shared" si="1"/>
        <v>0</v>
      </c>
      <c r="C26" s="38">
        <f>SUM(D26)+I26+J26+N26+O26</f>
        <v>0</v>
      </c>
      <c r="D26" s="38">
        <f>SUM(E26:H26)</f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/>
      <c r="Q26" s="38">
        <v>0</v>
      </c>
    </row>
    <row r="27" spans="1:19" x14ac:dyDescent="0.2">
      <c r="A27" s="4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A28" s="41" t="s">
        <v>148</v>
      </c>
      <c r="B28" s="38">
        <f t="shared" si="1"/>
        <v>0</v>
      </c>
      <c r="C28" s="38">
        <f>SUM(D28)+I28+J28+N28+O28</f>
        <v>0</v>
      </c>
      <c r="D28" s="38">
        <f>SUM(E28:H28)</f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/>
      <c r="Q28" s="38">
        <v>0</v>
      </c>
      <c r="S28" s="100"/>
    </row>
    <row r="29" spans="1:19" x14ac:dyDescent="0.2">
      <c r="A29" s="41" t="s">
        <v>29</v>
      </c>
      <c r="B29" s="38">
        <f t="shared" si="1"/>
        <v>0</v>
      </c>
      <c r="C29" s="38">
        <f>SUM(D29)+I29+J29+N29+O29</f>
        <v>0</v>
      </c>
      <c r="D29" s="38">
        <f>SUM(E29:H29)</f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/>
      <c r="Q29" s="38">
        <v>0</v>
      </c>
    </row>
    <row r="30" spans="1:19" x14ac:dyDescent="0.2">
      <c r="A30" s="41" t="s">
        <v>30</v>
      </c>
      <c r="B30" s="38">
        <f t="shared" si="1"/>
        <v>0</v>
      </c>
      <c r="C30" s="38">
        <f>SUM(D30)+I30+J30+N30+O30</f>
        <v>0</v>
      </c>
      <c r="D30" s="38">
        <f>SUM(E30:H30)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/>
      <c r="Q30" s="38">
        <v>0</v>
      </c>
    </row>
    <row r="31" spans="1:19" x14ac:dyDescent="0.2">
      <c r="A31" s="41" t="s">
        <v>31</v>
      </c>
      <c r="B31" s="38">
        <f t="shared" si="1"/>
        <v>302927.44</v>
      </c>
      <c r="C31" s="38">
        <f>SUM(D31)+I31+J31+N31+O31</f>
        <v>252956.19999999998</v>
      </c>
      <c r="D31" s="38">
        <f>SUM(E31:H31)</f>
        <v>168558.14</v>
      </c>
      <c r="E31" s="38">
        <v>0</v>
      </c>
      <c r="F31" s="38">
        <v>78881.14</v>
      </c>
      <c r="G31" s="38">
        <v>89677</v>
      </c>
      <c r="H31" s="38">
        <v>0</v>
      </c>
      <c r="I31" s="38">
        <v>69112.92</v>
      </c>
      <c r="J31" s="38">
        <f>SUM(K31:M31)</f>
        <v>11197.08</v>
      </c>
      <c r="K31" s="38">
        <v>0</v>
      </c>
      <c r="L31" s="38">
        <v>0</v>
      </c>
      <c r="M31" s="38">
        <v>11197.08</v>
      </c>
      <c r="N31" s="29">
        <v>4088.06</v>
      </c>
      <c r="O31" s="29">
        <v>0</v>
      </c>
      <c r="P31" s="38"/>
      <c r="Q31" s="176">
        <v>49971.240000000005</v>
      </c>
    </row>
    <row r="32" spans="1:19" s="100" customFormat="1" x14ac:dyDescent="0.2">
      <c r="A32" s="41" t="s">
        <v>32</v>
      </c>
      <c r="B32" s="38">
        <f t="shared" si="1"/>
        <v>212042.34999999998</v>
      </c>
      <c r="C32" s="38">
        <f>SUM(D32)+I32+J32+N32+O32</f>
        <v>189692.65</v>
      </c>
      <c r="D32" s="38">
        <f>SUM(E32:H32)</f>
        <v>164513.5</v>
      </c>
      <c r="E32" s="38">
        <v>0</v>
      </c>
      <c r="F32" s="38">
        <v>164513.5</v>
      </c>
      <c r="G32" s="38">
        <v>0</v>
      </c>
      <c r="H32" s="38">
        <v>0</v>
      </c>
      <c r="I32" s="38">
        <v>0</v>
      </c>
      <c r="J32" s="38">
        <f>SUM(K32:M32)</f>
        <v>19894.740000000002</v>
      </c>
      <c r="K32" s="38">
        <v>0</v>
      </c>
      <c r="L32" s="38">
        <v>0</v>
      </c>
      <c r="M32" s="38">
        <v>19894.740000000002</v>
      </c>
      <c r="N32" s="38">
        <v>5284.41</v>
      </c>
      <c r="O32" s="38">
        <v>0</v>
      </c>
      <c r="P32" s="38"/>
      <c r="Q32" s="176">
        <v>22349.699999999997</v>
      </c>
    </row>
    <row r="33" spans="1:21" x14ac:dyDescent="0.2">
      <c r="A33" s="4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78"/>
    </row>
    <row r="34" spans="1:21" x14ac:dyDescent="0.2">
      <c r="A34" s="41" t="s">
        <v>33</v>
      </c>
      <c r="B34" s="38">
        <f t="shared" si="1"/>
        <v>286.41000000000003</v>
      </c>
      <c r="C34" s="38">
        <f>SUM(D34)+I34+J34+N34+O34</f>
        <v>286.41000000000003</v>
      </c>
      <c r="D34" s="38">
        <f>SUM(E34:H34)</f>
        <v>286.41000000000003</v>
      </c>
      <c r="E34" s="38">
        <v>0</v>
      </c>
      <c r="F34" s="38">
        <v>0</v>
      </c>
      <c r="G34" s="38">
        <v>286.41000000000003</v>
      </c>
      <c r="H34" s="38">
        <f t="shared" ref="H34:O36" si="2">SUM(I34:K34)</f>
        <v>0</v>
      </c>
      <c r="I34" s="38">
        <f t="shared" si="2"/>
        <v>0</v>
      </c>
      <c r="J34" s="38">
        <f t="shared" si="2"/>
        <v>0</v>
      </c>
      <c r="K34" s="38">
        <f t="shared" si="2"/>
        <v>0</v>
      </c>
      <c r="L34" s="38">
        <f t="shared" si="2"/>
        <v>0</v>
      </c>
      <c r="M34" s="38">
        <f t="shared" si="2"/>
        <v>0</v>
      </c>
      <c r="N34" s="38">
        <f t="shared" si="2"/>
        <v>0</v>
      </c>
      <c r="O34" s="38">
        <f t="shared" si="2"/>
        <v>0</v>
      </c>
      <c r="P34" s="38"/>
      <c r="Q34" s="38">
        <f>SUM(R34:T34)</f>
        <v>0</v>
      </c>
    </row>
    <row r="35" spans="1:21" x14ac:dyDescent="0.2">
      <c r="A35" s="41" t="s">
        <v>34</v>
      </c>
      <c r="B35" s="38">
        <f t="shared" si="1"/>
        <v>0</v>
      </c>
      <c r="C35" s="38">
        <f>SUM(D35)+I35+J35+N35+O35</f>
        <v>0</v>
      </c>
      <c r="D35" s="38">
        <f>SUM(E35:H35)</f>
        <v>0</v>
      </c>
      <c r="E35" s="38">
        <v>0</v>
      </c>
      <c r="F35" s="38">
        <v>0</v>
      </c>
      <c r="G35" s="38">
        <v>0</v>
      </c>
      <c r="H35" s="38">
        <f t="shared" si="2"/>
        <v>0</v>
      </c>
      <c r="I35" s="38">
        <f t="shared" si="2"/>
        <v>0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38">
        <f t="shared" si="2"/>
        <v>0</v>
      </c>
      <c r="O35" s="38">
        <f t="shared" si="2"/>
        <v>0</v>
      </c>
      <c r="P35" s="38"/>
      <c r="Q35" s="38">
        <f>SUM(R35:T35)</f>
        <v>0</v>
      </c>
    </row>
    <row r="36" spans="1:21" x14ac:dyDescent="0.2">
      <c r="A36" s="41" t="s">
        <v>35</v>
      </c>
      <c r="B36" s="38">
        <f t="shared" si="1"/>
        <v>0</v>
      </c>
      <c r="C36" s="38">
        <f>SUM(D36)+I36+J36+N36+O36</f>
        <v>0</v>
      </c>
      <c r="D36" s="38">
        <f>SUM(E36:H36)</f>
        <v>0</v>
      </c>
      <c r="E36" s="38">
        <v>0</v>
      </c>
      <c r="F36" s="38">
        <v>0</v>
      </c>
      <c r="G36" s="38"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  <c r="M36" s="38">
        <f t="shared" si="2"/>
        <v>0</v>
      </c>
      <c r="N36" s="38">
        <f t="shared" si="2"/>
        <v>0</v>
      </c>
      <c r="O36" s="38">
        <f t="shared" si="2"/>
        <v>0</v>
      </c>
      <c r="P36" s="38"/>
      <c r="Q36" s="38">
        <f>SUM(R36:T36)</f>
        <v>0</v>
      </c>
    </row>
    <row r="37" spans="1:21" x14ac:dyDescent="0.2">
      <c r="A37" s="206" t="s">
        <v>36</v>
      </c>
      <c r="B37" s="33">
        <f t="shared" si="1"/>
        <v>225047.12999999998</v>
      </c>
      <c r="C37" s="33">
        <f>SUM(D37)+I37+J37+N37+O37</f>
        <v>207974.13999999998</v>
      </c>
      <c r="D37" s="33">
        <f>SUM(E37:H37)</f>
        <v>175415.78</v>
      </c>
      <c r="E37" s="33">
        <v>0</v>
      </c>
      <c r="F37" s="33">
        <v>166969.4</v>
      </c>
      <c r="G37" s="33">
        <v>8446.3799999999992</v>
      </c>
      <c r="H37" s="33"/>
      <c r="I37" s="33">
        <v>3118.65</v>
      </c>
      <c r="J37" s="33">
        <f>SUM(K37:M37)</f>
        <v>23744.079999999998</v>
      </c>
      <c r="K37" s="33">
        <v>0</v>
      </c>
      <c r="L37" s="33">
        <v>0</v>
      </c>
      <c r="M37" s="33">
        <v>23744.079999999998</v>
      </c>
      <c r="N37" s="33">
        <v>5695.63</v>
      </c>
      <c r="O37" s="33">
        <v>0</v>
      </c>
      <c r="P37" s="33"/>
      <c r="Q37" s="33">
        <v>17072.990000000002</v>
      </c>
    </row>
    <row r="39" spans="1:21" x14ac:dyDescent="0.2">
      <c r="A39" s="18" t="s">
        <v>163</v>
      </c>
    </row>
    <row r="40" spans="1:21" x14ac:dyDescent="0.2">
      <c r="A40" s="18" t="s">
        <v>164</v>
      </c>
    </row>
    <row r="43" spans="1:21" x14ac:dyDescent="0.2">
      <c r="F43" s="176"/>
      <c r="G43" s="176"/>
      <c r="H43" s="176"/>
      <c r="I43" s="176"/>
      <c r="K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x14ac:dyDescent="0.2">
      <c r="C44" s="205"/>
      <c r="F44" s="176"/>
      <c r="G44" s="176"/>
      <c r="H44" s="176"/>
      <c r="I44" s="176"/>
      <c r="K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x14ac:dyDescent="0.2">
      <c r="C45" s="20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x14ac:dyDescent="0.2">
      <c r="C46" s="205"/>
      <c r="D46" s="176"/>
      <c r="E46" s="176"/>
      <c r="F46" s="176"/>
      <c r="G46" s="176"/>
      <c r="H46" s="176"/>
      <c r="I46" s="176"/>
      <c r="J46" s="176"/>
      <c r="K46" s="176"/>
      <c r="L46" s="176"/>
      <c r="O46" s="176"/>
      <c r="P46" s="176"/>
      <c r="Q46" s="176"/>
      <c r="R46" s="176"/>
      <c r="S46" s="176"/>
      <c r="T46" s="176"/>
      <c r="U46" s="176"/>
    </row>
    <row r="47" spans="1:21" x14ac:dyDescent="0.2">
      <c r="C47" s="205"/>
      <c r="D47" s="176"/>
      <c r="E47" s="176"/>
      <c r="F47" s="176"/>
      <c r="G47" s="176"/>
      <c r="H47" s="176"/>
      <c r="I47" s="176"/>
      <c r="J47" s="176"/>
      <c r="K47" s="176"/>
      <c r="L47" s="176"/>
      <c r="O47" s="176"/>
      <c r="P47" s="176"/>
      <c r="Q47" s="176"/>
      <c r="R47" s="176"/>
      <c r="S47" s="176"/>
      <c r="T47" s="176"/>
      <c r="U47" s="176"/>
    </row>
    <row r="48" spans="1:21" x14ac:dyDescent="0.2">
      <c r="C48" s="205"/>
      <c r="D48" s="176"/>
      <c r="E48" s="176"/>
      <c r="F48" s="176"/>
      <c r="G48" s="176"/>
      <c r="H48" s="176"/>
      <c r="I48" s="176"/>
      <c r="J48" s="176"/>
      <c r="K48" s="176"/>
      <c r="L48" s="176"/>
      <c r="O48" s="176"/>
      <c r="P48" s="176"/>
      <c r="Q48" s="176"/>
      <c r="R48" s="176"/>
      <c r="S48" s="176"/>
      <c r="T48" s="176"/>
      <c r="U48" s="176"/>
    </row>
    <row r="49" spans="3:21" x14ac:dyDescent="0.2">
      <c r="C49" s="205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3:21" x14ac:dyDescent="0.2">
      <c r="C50" s="20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3:21" x14ac:dyDescent="0.2">
      <c r="C51" s="20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3:21" x14ac:dyDescent="0.2">
      <c r="C52" s="205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3:21" x14ac:dyDescent="0.2">
      <c r="C53" s="205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3:21" x14ac:dyDescent="0.2"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3:21" x14ac:dyDescent="0.2"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3:21" x14ac:dyDescent="0.2"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3:21" x14ac:dyDescent="0.2"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3:21" x14ac:dyDescent="0.2"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3:21" x14ac:dyDescent="0.2"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3:21" x14ac:dyDescent="0.2"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3:21" x14ac:dyDescent="0.2"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3:21" x14ac:dyDescent="0.2"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3:21" x14ac:dyDescent="0.2"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3:21" x14ac:dyDescent="0.2"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3:21" x14ac:dyDescent="0.2"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3:21" x14ac:dyDescent="0.2">
      <c r="C66" s="20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</row>
    <row r="67" spans="3:21" x14ac:dyDescent="0.2">
      <c r="C67" s="20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</row>
    <row r="68" spans="3:21" x14ac:dyDescent="0.2">
      <c r="C68" s="205"/>
      <c r="D68" s="176"/>
      <c r="E68" s="176"/>
      <c r="F68" s="176"/>
      <c r="G68" s="176"/>
      <c r="H68" s="176"/>
      <c r="I68" s="176"/>
      <c r="J68" s="176"/>
      <c r="K68" s="176"/>
      <c r="L68" s="176"/>
      <c r="O68" s="176"/>
      <c r="P68" s="176"/>
      <c r="Q68" s="176"/>
      <c r="R68" s="176"/>
      <c r="S68" s="176"/>
      <c r="T68" s="176"/>
      <c r="U68" s="176"/>
    </row>
    <row r="69" spans="3:21" x14ac:dyDescent="0.2">
      <c r="C69" s="20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</row>
    <row r="70" spans="3:21" x14ac:dyDescent="0.2">
      <c r="C70" s="20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</row>
    <row r="71" spans="3:21" x14ac:dyDescent="0.2">
      <c r="C71" s="205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</row>
    <row r="72" spans="3:21" x14ac:dyDescent="0.2"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</row>
    <row r="73" spans="3:21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</row>
    <row r="74" spans="3:21" x14ac:dyDescent="0.2"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</row>
    <row r="75" spans="3:21" x14ac:dyDescent="0.2">
      <c r="C75" s="205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</row>
    <row r="76" spans="3:21" x14ac:dyDescent="0.2">
      <c r="C76" s="205"/>
      <c r="F76" s="176"/>
      <c r="G76" s="176"/>
      <c r="H76" s="176"/>
      <c r="I76" s="176"/>
      <c r="K76" s="176"/>
      <c r="M76" s="176"/>
      <c r="N76" s="176"/>
      <c r="O76" s="176"/>
      <c r="P76" s="176"/>
      <c r="Q76" s="176"/>
      <c r="R76" s="176"/>
      <c r="S76" s="176"/>
      <c r="T76" s="176"/>
      <c r="U76" s="176"/>
    </row>
    <row r="77" spans="3:21" x14ac:dyDescent="0.2">
      <c r="C77" s="205"/>
      <c r="F77" s="176"/>
      <c r="G77" s="176"/>
      <c r="H77" s="176"/>
      <c r="I77" s="176"/>
      <c r="K77" s="176"/>
      <c r="M77" s="176"/>
      <c r="N77" s="176"/>
      <c r="O77" s="176"/>
      <c r="P77" s="176"/>
      <c r="Q77" s="176"/>
      <c r="R77" s="176"/>
      <c r="S77" s="176"/>
      <c r="T77" s="176"/>
      <c r="U77" s="176"/>
    </row>
    <row r="78" spans="3:21" x14ac:dyDescent="0.2">
      <c r="C78" s="205"/>
      <c r="F78" s="176"/>
      <c r="G78" s="176"/>
      <c r="H78" s="176"/>
      <c r="I78" s="176"/>
      <c r="K78" s="176"/>
      <c r="M78" s="176"/>
      <c r="N78" s="176"/>
      <c r="O78" s="176"/>
      <c r="P78" s="176"/>
      <c r="Q78" s="176"/>
      <c r="R78" s="176"/>
      <c r="S78" s="176"/>
      <c r="T78" s="176"/>
      <c r="U78" s="176"/>
    </row>
    <row r="79" spans="3:21" x14ac:dyDescent="0.2">
      <c r="C79" s="205"/>
      <c r="F79" s="176"/>
      <c r="G79" s="176"/>
      <c r="H79" s="176"/>
      <c r="I79" s="176"/>
      <c r="K79" s="176"/>
      <c r="M79" s="176"/>
      <c r="N79" s="176"/>
      <c r="O79" s="176"/>
      <c r="P79" s="176"/>
      <c r="Q79" s="176"/>
      <c r="R79" s="176"/>
      <c r="S79" s="176"/>
      <c r="T79" s="176"/>
      <c r="U79" s="176"/>
    </row>
    <row r="80" spans="3:21" x14ac:dyDescent="0.2">
      <c r="F80" s="176"/>
      <c r="G80" s="176"/>
      <c r="H80" s="176"/>
      <c r="I80" s="176"/>
      <c r="K80" s="176"/>
      <c r="M80" s="176"/>
      <c r="N80" s="176"/>
      <c r="O80" s="176"/>
      <c r="P80" s="176"/>
      <c r="Q80" s="176"/>
      <c r="R80" s="176"/>
      <c r="S80" s="176"/>
      <c r="T80" s="176"/>
      <c r="U80" s="176"/>
    </row>
    <row r="81" spans="3:21" x14ac:dyDescent="0.2">
      <c r="C81" s="205"/>
      <c r="F81" s="176"/>
      <c r="G81" s="176"/>
      <c r="H81" s="176"/>
      <c r="I81" s="176"/>
      <c r="K81" s="176"/>
      <c r="M81" s="176"/>
      <c r="N81" s="176"/>
      <c r="O81" s="176"/>
      <c r="P81" s="176"/>
      <c r="Q81" s="176"/>
      <c r="R81" s="176"/>
      <c r="S81" s="176"/>
      <c r="T81" s="176"/>
      <c r="U81" s="176"/>
    </row>
    <row r="82" spans="3:21" x14ac:dyDescent="0.2">
      <c r="C82" s="205"/>
      <c r="F82" s="176"/>
      <c r="G82" s="176"/>
      <c r="H82" s="176"/>
      <c r="I82" s="176"/>
      <c r="K82" s="176"/>
      <c r="M82" s="176"/>
      <c r="N82" s="176"/>
      <c r="O82" s="176"/>
      <c r="P82" s="176"/>
      <c r="Q82" s="176"/>
      <c r="R82" s="176"/>
      <c r="S82" s="176"/>
      <c r="T82" s="176"/>
      <c r="U82" s="176"/>
    </row>
    <row r="83" spans="3:21" x14ac:dyDescent="0.2">
      <c r="C83" s="205"/>
      <c r="F83" s="176"/>
      <c r="G83" s="176"/>
      <c r="H83" s="176"/>
      <c r="I83" s="176"/>
      <c r="K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3:21" x14ac:dyDescent="0.2">
      <c r="F84" s="176"/>
      <c r="G84" s="176"/>
      <c r="H84" s="176"/>
      <c r="I84" s="176"/>
      <c r="K84" s="176"/>
      <c r="M84" s="176"/>
      <c r="N84" s="176"/>
      <c r="O84" s="176"/>
      <c r="P84" s="176"/>
      <c r="Q84" s="176"/>
      <c r="R84" s="176"/>
      <c r="S84" s="176"/>
      <c r="T84" s="176"/>
      <c r="U84" s="176"/>
    </row>
    <row r="85" spans="3:21" x14ac:dyDescent="0.2">
      <c r="F85" s="176"/>
      <c r="G85" s="176"/>
      <c r="H85" s="176"/>
      <c r="I85" s="176"/>
      <c r="K85" s="176"/>
      <c r="M85" s="176"/>
      <c r="N85" s="176"/>
      <c r="O85" s="176"/>
      <c r="P85" s="176"/>
      <c r="Q85" s="176"/>
      <c r="R85" s="176"/>
      <c r="S85" s="176"/>
      <c r="T85" s="176"/>
      <c r="U85" s="176"/>
    </row>
    <row r="86" spans="3:21" x14ac:dyDescent="0.2">
      <c r="M86" s="176"/>
      <c r="N86" s="176"/>
      <c r="O86" s="176"/>
      <c r="P86" s="176"/>
      <c r="Q86" s="176"/>
      <c r="R86" s="176"/>
      <c r="S86" s="176"/>
      <c r="T86" s="176"/>
      <c r="U86" s="176"/>
    </row>
    <row r="87" spans="3:21" x14ac:dyDescent="0.2">
      <c r="F87" s="176"/>
      <c r="G87" s="176"/>
      <c r="H87" s="176"/>
      <c r="I87" s="176"/>
      <c r="K87" s="176"/>
      <c r="M87" s="176"/>
      <c r="N87" s="176"/>
      <c r="O87" s="176"/>
      <c r="P87" s="176"/>
      <c r="Q87" s="176"/>
      <c r="R87" s="176"/>
      <c r="S87" s="176"/>
      <c r="T87" s="176"/>
      <c r="U87" s="176"/>
    </row>
    <row r="88" spans="3:21" x14ac:dyDescent="0.2"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</row>
    <row r="89" spans="3:21" x14ac:dyDescent="0.2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</row>
    <row r="90" spans="3:21" x14ac:dyDescent="0.2">
      <c r="F90" s="176"/>
      <c r="G90" s="176"/>
      <c r="H90" s="176"/>
      <c r="I90" s="176"/>
      <c r="K90" s="176"/>
      <c r="M90" s="176"/>
      <c r="N90" s="176"/>
    </row>
    <row r="91" spans="3:21" x14ac:dyDescent="0.2"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</row>
    <row r="92" spans="3:21" x14ac:dyDescent="0.2"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</row>
    <row r="93" spans="3:21" x14ac:dyDescent="0.2"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</row>
    <row r="94" spans="3:21" x14ac:dyDescent="0.2"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</row>
    <row r="95" spans="3:21" x14ac:dyDescent="0.2"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</row>
    <row r="96" spans="3:21" x14ac:dyDescent="0.2"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</row>
    <row r="97" spans="4:14" x14ac:dyDescent="0.2"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</row>
    <row r="98" spans="4:14" x14ac:dyDescent="0.2"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</row>
    <row r="99" spans="4:14" x14ac:dyDescent="0.2"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</row>
    <row r="100" spans="4:14" x14ac:dyDescent="0.2"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</row>
    <row r="101" spans="4:14" x14ac:dyDescent="0.2"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</row>
    <row r="102" spans="4:14" x14ac:dyDescent="0.2"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</row>
    <row r="103" spans="4:14" x14ac:dyDescent="0.2">
      <c r="D103" s="176"/>
      <c r="E103" s="176"/>
      <c r="F103" s="176"/>
      <c r="G103" s="176"/>
      <c r="H103" s="176"/>
      <c r="I103" s="176"/>
      <c r="J103" s="176"/>
      <c r="K103" s="176"/>
      <c r="L103" s="176"/>
    </row>
    <row r="104" spans="4:14" x14ac:dyDescent="0.2">
      <c r="D104" s="176"/>
      <c r="E104" s="176"/>
      <c r="F104" s="176"/>
      <c r="G104" s="176"/>
      <c r="H104" s="176"/>
      <c r="I104" s="176"/>
      <c r="J104" s="176"/>
      <c r="K104" s="176"/>
      <c r="L104" s="176"/>
    </row>
    <row r="105" spans="4:14" x14ac:dyDescent="0.2">
      <c r="D105" s="176"/>
      <c r="E105" s="176"/>
      <c r="F105" s="176"/>
      <c r="G105" s="176"/>
      <c r="H105" s="176"/>
      <c r="I105" s="176"/>
      <c r="J105" s="176"/>
      <c r="K105" s="176"/>
      <c r="L105" s="176"/>
    </row>
  </sheetData>
  <mergeCells count="6">
    <mergeCell ref="O7:P7"/>
    <mergeCell ref="A1:Q1"/>
    <mergeCell ref="A3:Q3"/>
    <mergeCell ref="C5:O5"/>
    <mergeCell ref="J6:M6"/>
    <mergeCell ref="H6:H7"/>
  </mergeCells>
  <phoneticPr fontId="0" type="noConversion"/>
  <printOptions horizontalCentered="1"/>
  <pageMargins left="0.25" right="0.23" top="0.87" bottom="0.82" header="0.67" footer="0.5"/>
  <pageSetup scale="76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389"/>
  <sheetViews>
    <sheetView topLeftCell="E1" zoomScaleNormal="100" workbookViewId="0">
      <selection activeCell="A2" sqref="A2"/>
    </sheetView>
  </sheetViews>
  <sheetFormatPr defaultRowHeight="12.75" x14ac:dyDescent="0.2"/>
  <cols>
    <col min="1" max="1" width="13.85546875" style="18" customWidth="1"/>
    <col min="2" max="3" width="14.7109375" style="4" customWidth="1"/>
    <col min="4" max="4" width="12.42578125" style="4" customWidth="1"/>
    <col min="5" max="5" width="13.140625" style="4" customWidth="1"/>
    <col min="6" max="6" width="13.5703125" style="4" customWidth="1"/>
    <col min="7" max="7" width="13.140625" style="4" customWidth="1"/>
    <col min="8" max="8" width="12.7109375" style="4" customWidth="1"/>
    <col min="9" max="9" width="13" style="4" customWidth="1"/>
    <col min="10" max="10" width="10.5703125" style="4" customWidth="1"/>
    <col min="11" max="11" width="9.140625" style="4" customWidth="1"/>
    <col min="12" max="12" width="12.28515625" style="4" customWidth="1"/>
    <col min="13" max="13" width="12.140625" style="4" customWidth="1"/>
    <col min="14" max="14" width="11.140625" style="4" customWidth="1"/>
    <col min="15" max="15" width="11.28515625" style="4" customWidth="1"/>
    <col min="16" max="16" width="13.140625" style="4" customWidth="1"/>
    <col min="17" max="17" width="12.85546875" style="4" customWidth="1"/>
    <col min="18" max="18" width="4.140625" style="18" customWidth="1"/>
    <col min="19" max="19" width="22.42578125" style="18" bestFit="1" customWidth="1"/>
    <col min="20" max="20" width="3.5703125" style="18" customWidth="1"/>
    <col min="21" max="21" width="9.140625" style="18"/>
    <col min="22" max="22" width="18.5703125" style="18" customWidth="1"/>
    <col min="23" max="25" width="9.140625" style="18"/>
    <col min="26" max="26" width="11.85546875" style="18" customWidth="1"/>
    <col min="27" max="27" width="14" style="18" bestFit="1" customWidth="1"/>
    <col min="28" max="16384" width="9.140625" style="18"/>
  </cols>
  <sheetData>
    <row r="1" spans="1:41" x14ac:dyDescent="0.2">
      <c r="A1" s="295" t="s">
        <v>135</v>
      </c>
      <c r="B1" s="295"/>
      <c r="C1" s="295"/>
      <c r="D1" s="295"/>
      <c r="E1" s="295"/>
      <c r="F1" s="295"/>
      <c r="G1" s="295"/>
      <c r="H1" s="295"/>
      <c r="I1" s="295" t="s">
        <v>297</v>
      </c>
      <c r="J1" s="295"/>
      <c r="K1" s="295"/>
      <c r="L1" s="295"/>
      <c r="M1" s="295"/>
      <c r="N1" s="295"/>
      <c r="O1" s="295"/>
      <c r="P1" s="295"/>
      <c r="Q1" s="295"/>
    </row>
    <row r="2" spans="1:41" x14ac:dyDescent="0.2">
      <c r="C2" s="5"/>
      <c r="I2" s="18"/>
    </row>
    <row r="3" spans="1:41" x14ac:dyDescent="0.2">
      <c r="A3" s="295" t="s">
        <v>273</v>
      </c>
      <c r="B3" s="295"/>
      <c r="C3" s="295"/>
      <c r="D3" s="295"/>
      <c r="E3" s="295"/>
      <c r="F3" s="295"/>
      <c r="G3" s="295"/>
      <c r="H3" s="295"/>
      <c r="I3" s="295" t="s">
        <v>273</v>
      </c>
      <c r="J3" s="295"/>
      <c r="K3" s="295"/>
      <c r="L3" s="295"/>
      <c r="M3" s="295"/>
      <c r="N3" s="295"/>
      <c r="O3" s="295"/>
      <c r="P3" s="295"/>
      <c r="Q3" s="295"/>
    </row>
    <row r="4" spans="1:41" ht="13.5" thickBot="1" x14ac:dyDescent="0.25">
      <c r="A4" s="3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207">
        <v>41989</v>
      </c>
      <c r="V4" s="207">
        <v>41968</v>
      </c>
    </row>
    <row r="5" spans="1:41" ht="13.5" thickTop="1" x14ac:dyDescent="0.2">
      <c r="A5" s="30"/>
      <c r="B5" s="179"/>
      <c r="C5" s="300" t="s">
        <v>43</v>
      </c>
      <c r="D5" s="300"/>
      <c r="E5" s="300"/>
      <c r="F5" s="300"/>
      <c r="G5" s="300"/>
      <c r="I5" s="268" t="s">
        <v>59</v>
      </c>
      <c r="J5" s="268"/>
      <c r="K5" s="268"/>
      <c r="L5" s="268"/>
      <c r="O5" s="268" t="s">
        <v>10</v>
      </c>
      <c r="P5" s="268"/>
      <c r="Q5" s="268"/>
    </row>
    <row r="6" spans="1:41" x14ac:dyDescent="0.2">
      <c r="A6" s="24" t="s">
        <v>37</v>
      </c>
      <c r="B6" s="179" t="s">
        <v>11</v>
      </c>
      <c r="C6" s="179" t="s">
        <v>11</v>
      </c>
      <c r="D6" s="179"/>
      <c r="E6" s="179"/>
      <c r="F6" s="179"/>
      <c r="G6" s="280" t="s">
        <v>249</v>
      </c>
      <c r="H6" s="179"/>
      <c r="I6" s="179" t="s">
        <v>11</v>
      </c>
      <c r="J6" s="179"/>
      <c r="K6" s="179"/>
      <c r="L6" s="303" t="s">
        <v>213</v>
      </c>
      <c r="M6" s="179"/>
      <c r="N6" s="179"/>
      <c r="O6" s="179"/>
      <c r="P6" s="179"/>
      <c r="Q6" s="179"/>
      <c r="R6" s="189"/>
      <c r="S6" s="189" t="s">
        <v>226</v>
      </c>
      <c r="T6" s="189"/>
      <c r="U6" s="189"/>
      <c r="V6" s="301" t="s">
        <v>254</v>
      </c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</row>
    <row r="7" spans="1:41" x14ac:dyDescent="0.2">
      <c r="A7" s="24" t="s">
        <v>38</v>
      </c>
      <c r="B7" s="181" t="s">
        <v>63</v>
      </c>
      <c r="C7" s="179" t="s">
        <v>58</v>
      </c>
      <c r="D7" s="179"/>
      <c r="E7" s="179"/>
      <c r="F7" s="179"/>
      <c r="G7" s="301"/>
      <c r="H7" s="179" t="s">
        <v>3</v>
      </c>
      <c r="I7" s="181" t="s">
        <v>150</v>
      </c>
      <c r="J7" s="181" t="s">
        <v>61</v>
      </c>
      <c r="K7" s="181" t="s">
        <v>49</v>
      </c>
      <c r="L7" s="301"/>
      <c r="M7" s="181" t="s">
        <v>7</v>
      </c>
      <c r="N7" s="181"/>
      <c r="O7" s="181" t="s">
        <v>55</v>
      </c>
      <c r="P7" s="280" t="s">
        <v>208</v>
      </c>
      <c r="Q7" s="181"/>
      <c r="R7" s="189"/>
      <c r="S7" s="189" t="s">
        <v>245</v>
      </c>
      <c r="T7" s="189"/>
      <c r="U7" s="189"/>
      <c r="V7" s="301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</row>
    <row r="8" spans="1:41" ht="13.5" thickBot="1" x14ac:dyDescent="0.25">
      <c r="A8" s="26" t="s">
        <v>39</v>
      </c>
      <c r="B8" s="180" t="s">
        <v>120</v>
      </c>
      <c r="C8" s="180" t="s">
        <v>41</v>
      </c>
      <c r="D8" s="180" t="s">
        <v>42</v>
      </c>
      <c r="E8" s="180" t="s">
        <v>7</v>
      </c>
      <c r="F8" s="180" t="s">
        <v>206</v>
      </c>
      <c r="G8" s="302"/>
      <c r="H8" s="180" t="s">
        <v>4</v>
      </c>
      <c r="I8" s="180" t="s">
        <v>6</v>
      </c>
      <c r="J8" s="180" t="s">
        <v>62</v>
      </c>
      <c r="K8" s="180" t="s">
        <v>50</v>
      </c>
      <c r="L8" s="302"/>
      <c r="M8" s="180" t="s">
        <v>8</v>
      </c>
      <c r="N8" s="180" t="s">
        <v>9</v>
      </c>
      <c r="O8" s="180" t="s">
        <v>56</v>
      </c>
      <c r="P8" s="302"/>
      <c r="Q8" s="180" t="s">
        <v>7</v>
      </c>
      <c r="R8" s="189"/>
      <c r="S8" s="189" t="s">
        <v>218</v>
      </c>
      <c r="T8" s="189"/>
      <c r="U8" s="189"/>
      <c r="V8" s="301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</row>
    <row r="9" spans="1:41" s="85" customFormat="1" x14ac:dyDescent="0.2">
      <c r="A9" s="44" t="s">
        <v>13</v>
      </c>
      <c r="B9" s="17">
        <f t="shared" ref="B9:H9" si="0">SUM(B11:B38)</f>
        <v>1555566358.73</v>
      </c>
      <c r="C9" s="17">
        <f t="shared" si="0"/>
        <v>1193992839.27</v>
      </c>
      <c r="D9" s="17">
        <f t="shared" si="0"/>
        <v>37051799.640000001</v>
      </c>
      <c r="E9" s="17">
        <f t="shared" si="0"/>
        <v>313175956.63999993</v>
      </c>
      <c r="F9" s="17">
        <f t="shared" si="0"/>
        <v>673985976.46000004</v>
      </c>
      <c r="G9" s="17">
        <f t="shared" si="0"/>
        <v>169779106.53000003</v>
      </c>
      <c r="H9" s="17">
        <f t="shared" si="0"/>
        <v>76021210.87999998</v>
      </c>
      <c r="I9" s="17">
        <f t="shared" ref="I9:P9" si="1">SUM(I11:I38)</f>
        <v>18138051.690000005</v>
      </c>
      <c r="J9" s="17">
        <f>SUM(J11:J38)</f>
        <v>387865.4</v>
      </c>
      <c r="K9" s="17">
        <f t="shared" si="1"/>
        <v>27564.02</v>
      </c>
      <c r="L9" s="17">
        <f t="shared" si="1"/>
        <v>17722622.270000003</v>
      </c>
      <c r="M9" s="17">
        <f t="shared" si="1"/>
        <v>5653026.6600000001</v>
      </c>
      <c r="N9" s="17">
        <f t="shared" si="1"/>
        <v>1517886.75</v>
      </c>
      <c r="O9" s="17">
        <f t="shared" si="1"/>
        <v>1813289.0699999998</v>
      </c>
      <c r="P9" s="17">
        <f t="shared" si="1"/>
        <v>198672609.78999999</v>
      </c>
      <c r="Q9" s="17">
        <f>SUM(Q11:Q38)</f>
        <v>61570733.690000005</v>
      </c>
      <c r="S9" s="17">
        <f>SUM(S11:S38)</f>
        <v>1293805128.4999998</v>
      </c>
      <c r="V9" s="17">
        <f>SUM(V11:V38)</f>
        <v>260243343.47999999</v>
      </c>
    </row>
    <row r="10" spans="1:41" x14ac:dyDescent="0.2">
      <c r="A10" s="2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41" x14ac:dyDescent="0.2">
      <c r="A11" s="24" t="s">
        <v>14</v>
      </c>
      <c r="B11" s="38">
        <f>+C11+H11+I11+M11+N11+Q11+P11</f>
        <v>18116412.340000004</v>
      </c>
      <c r="C11" s="38">
        <f>D11+E11+F11+G11</f>
        <v>11176794.600000001</v>
      </c>
      <c r="D11" s="38">
        <v>258646.81</v>
      </c>
      <c r="E11" s="38">
        <v>1650339.73</v>
      </c>
      <c r="F11" s="38">
        <v>6823969.5999999996</v>
      </c>
      <c r="G11" s="38">
        <v>2443838.46</v>
      </c>
      <c r="H11" s="29">
        <v>1873465.9700000002</v>
      </c>
      <c r="I11" s="38">
        <f>J11+K11+L11</f>
        <v>124137.62</v>
      </c>
      <c r="J11" s="38">
        <v>0</v>
      </c>
      <c r="K11" s="38">
        <v>0</v>
      </c>
      <c r="L11" s="38">
        <v>124137.62</v>
      </c>
      <c r="M11" s="38">
        <v>119063.17000000001</v>
      </c>
      <c r="N11" s="38">
        <v>41355.460000000006</v>
      </c>
      <c r="O11" s="38">
        <v>0</v>
      </c>
      <c r="P11" s="38">
        <v>0</v>
      </c>
      <c r="Q11" s="38">
        <v>4781595.5199999996</v>
      </c>
      <c r="S11" s="57">
        <f>B11-N11-P11-Q11</f>
        <v>13293461.360000003</v>
      </c>
      <c r="V11" s="57">
        <f>P11+Q11</f>
        <v>4781595.5199999996</v>
      </c>
      <c r="Z11" s="18">
        <v>11453419.189999999</v>
      </c>
      <c r="AA11" s="57">
        <f>C11-Z11</f>
        <v>-276624.58999999799</v>
      </c>
    </row>
    <row r="12" spans="1:41" x14ac:dyDescent="0.2">
      <c r="A12" s="24" t="s">
        <v>15</v>
      </c>
      <c r="B12" s="38">
        <f>+C12+H12+I12+M12+N12+Q12+P12</f>
        <v>126443654.39000002</v>
      </c>
      <c r="C12" s="38">
        <f>D12+E12+F12+G12</f>
        <v>95956776.070000008</v>
      </c>
      <c r="D12" s="38">
        <v>865329.64</v>
      </c>
      <c r="E12" s="38">
        <v>16724428.5</v>
      </c>
      <c r="F12" s="38">
        <v>66865265.660000004</v>
      </c>
      <c r="G12" s="38">
        <v>11501752.27</v>
      </c>
      <c r="H12" s="38">
        <v>3844656.8800000004</v>
      </c>
      <c r="I12" s="38">
        <f>J12+K12+L12</f>
        <v>1857994.68</v>
      </c>
      <c r="J12" s="38">
        <v>3168.21</v>
      </c>
      <c r="K12" s="38">
        <v>0</v>
      </c>
      <c r="L12" s="38">
        <v>1854826.47</v>
      </c>
      <c r="M12" s="38">
        <v>653813.85999999987</v>
      </c>
      <c r="N12" s="38">
        <v>15848</v>
      </c>
      <c r="O12" s="38">
        <v>0</v>
      </c>
      <c r="P12" s="38">
        <v>23894927.899999999</v>
      </c>
      <c r="Q12" s="38">
        <v>219637</v>
      </c>
      <c r="S12" s="57">
        <f>B12-N12-P12-Q12</f>
        <v>102313241.49000001</v>
      </c>
      <c r="V12" s="57">
        <f>P12+Q12</f>
        <v>24114564.899999999</v>
      </c>
      <c r="Z12" s="18">
        <v>90313927.390000015</v>
      </c>
      <c r="AA12" s="57">
        <f>C12-Z12</f>
        <v>5642848.6799999923</v>
      </c>
    </row>
    <row r="13" spans="1:41" s="100" customFormat="1" x14ac:dyDescent="0.2">
      <c r="A13" s="42" t="s">
        <v>16</v>
      </c>
      <c r="B13" s="38">
        <f>+C13+H13+I13+M13+N13+Q13+P13</f>
        <v>204885613.22999999</v>
      </c>
      <c r="C13" s="38">
        <f>D13+E13+F13+G13</f>
        <v>134033020.47</v>
      </c>
      <c r="D13" s="38">
        <v>1645168.97</v>
      </c>
      <c r="E13" s="29">
        <v>59636363.349999994</v>
      </c>
      <c r="F13" s="38">
        <v>72240568.609999999</v>
      </c>
      <c r="G13" s="38">
        <v>510919.54000000004</v>
      </c>
      <c r="H13" s="38">
        <v>27499898.370000005</v>
      </c>
      <c r="I13" s="38">
        <f>J13+K13+L13</f>
        <v>4017025.2499999995</v>
      </c>
      <c r="J13" s="38">
        <v>21213.4</v>
      </c>
      <c r="K13" s="38">
        <v>0</v>
      </c>
      <c r="L13" s="38">
        <v>3995811.8499999996</v>
      </c>
      <c r="M13" s="38">
        <v>184701.76</v>
      </c>
      <c r="N13" s="38">
        <v>367660.39999999997</v>
      </c>
      <c r="O13" s="38">
        <v>0</v>
      </c>
      <c r="P13" s="38">
        <v>0</v>
      </c>
      <c r="Q13" s="38">
        <v>38783306.979999997</v>
      </c>
      <c r="S13" s="57">
        <f>B13-N13-P13-Q13</f>
        <v>165734645.84999999</v>
      </c>
      <c r="V13" s="57">
        <f>P13+Q13</f>
        <v>38783306.979999997</v>
      </c>
      <c r="Z13" s="18">
        <v>133131623.09999999</v>
      </c>
      <c r="AA13" s="57">
        <f>C13-Z13</f>
        <v>901397.37000000477</v>
      </c>
    </row>
    <row r="14" spans="1:41" x14ac:dyDescent="0.2">
      <c r="A14" s="30" t="s">
        <v>17</v>
      </c>
      <c r="B14" s="38">
        <f>+C14+H14+I14+M14+N14+Q14+P14</f>
        <v>186786009.33999997</v>
      </c>
      <c r="C14" s="38">
        <f>D14+E14+F14+G14</f>
        <v>139280619.21000001</v>
      </c>
      <c r="D14" s="38"/>
      <c r="E14" s="38">
        <v>31792374.179999992</v>
      </c>
      <c r="F14" s="38">
        <v>71687272.670000017</v>
      </c>
      <c r="G14" s="38">
        <v>35800972.359999999</v>
      </c>
      <c r="H14" s="38">
        <v>4154986.2900000005</v>
      </c>
      <c r="I14" s="38">
        <f>J14+K14+L14</f>
        <v>2995469.01</v>
      </c>
      <c r="J14" s="29">
        <v>56435.59</v>
      </c>
      <c r="K14" s="38">
        <v>0</v>
      </c>
      <c r="L14" s="38">
        <v>2939033.42</v>
      </c>
      <c r="M14" s="38">
        <v>1134500.0099999998</v>
      </c>
      <c r="N14" s="38">
        <v>155532</v>
      </c>
      <c r="O14" s="38">
        <v>104276</v>
      </c>
      <c r="P14" s="38">
        <v>38340830.82</v>
      </c>
      <c r="Q14" s="38">
        <v>724072</v>
      </c>
      <c r="S14" s="57">
        <f>B14-N14-P14-Q14</f>
        <v>147565574.51999998</v>
      </c>
      <c r="V14" s="57">
        <f>P14+Q14</f>
        <v>39064902.82</v>
      </c>
      <c r="Z14" s="100">
        <v>135825652.81999999</v>
      </c>
      <c r="AA14" s="57">
        <f>C14-Z14</f>
        <v>3454966.3900000155</v>
      </c>
    </row>
    <row r="15" spans="1:41" x14ac:dyDescent="0.2">
      <c r="A15" s="30" t="s">
        <v>18</v>
      </c>
      <c r="B15" s="38">
        <f>+C15+H15+I15+M15+N15+Q15+P15</f>
        <v>24997806.32</v>
      </c>
      <c r="C15" s="38">
        <f>D15+E15+F15+G15</f>
        <v>22321917.879999999</v>
      </c>
      <c r="D15" s="38">
        <v>494716.44</v>
      </c>
      <c r="E15" s="38">
        <v>4603065.1999999993</v>
      </c>
      <c r="F15" s="38">
        <v>13120135.67</v>
      </c>
      <c r="G15" s="38">
        <v>4104000.57</v>
      </c>
      <c r="H15" s="38">
        <v>305639.31999999995</v>
      </c>
      <c r="I15" s="38">
        <f>J15+K15+L15</f>
        <v>212185.76000000004</v>
      </c>
      <c r="J15" s="59">
        <v>10817.04</v>
      </c>
      <c r="K15" s="38">
        <v>2845.85</v>
      </c>
      <c r="L15" s="38">
        <v>198522.87000000002</v>
      </c>
      <c r="M15" s="38">
        <v>161891.68000000002</v>
      </c>
      <c r="N15" s="38">
        <v>80976.13</v>
      </c>
      <c r="O15" s="38">
        <v>0</v>
      </c>
      <c r="P15" s="38">
        <v>1877749.45</v>
      </c>
      <c r="Q15" s="38">
        <v>37446.1</v>
      </c>
      <c r="S15" s="57">
        <f>B15-N15-P15-Q15</f>
        <v>23001634.640000001</v>
      </c>
      <c r="V15" s="57">
        <f>P15+Q15</f>
        <v>1915195.55</v>
      </c>
      <c r="Z15" s="18">
        <v>22682357.689999994</v>
      </c>
      <c r="AA15" s="57">
        <f>C15-Z15</f>
        <v>-360439.80999999493</v>
      </c>
    </row>
    <row r="16" spans="1:41" x14ac:dyDescent="0.2">
      <c r="A16" s="30"/>
      <c r="B16" s="112"/>
      <c r="C16" s="112"/>
      <c r="D16" s="112"/>
      <c r="E16" s="112"/>
      <c r="F16" s="112"/>
      <c r="G16" s="112"/>
      <c r="H16" s="112"/>
      <c r="I16" s="112"/>
      <c r="J16" s="114"/>
      <c r="K16" s="112"/>
      <c r="L16" s="112"/>
      <c r="M16" s="112"/>
      <c r="N16" s="112"/>
      <c r="O16" s="112"/>
      <c r="P16" s="112"/>
      <c r="Q16" s="112"/>
    </row>
    <row r="17" spans="1:27" x14ac:dyDescent="0.2">
      <c r="A17" s="30" t="s">
        <v>19</v>
      </c>
      <c r="B17" s="38">
        <f>+C17+H17+I17+M17+N17+Q17+P17</f>
        <v>6759741.3399999989</v>
      </c>
      <c r="C17" s="38">
        <f>D17+E17+F17+G17</f>
        <v>5044445.13</v>
      </c>
      <c r="D17" s="38">
        <v>17607.5</v>
      </c>
      <c r="E17" s="38">
        <v>442493.79999999993</v>
      </c>
      <c r="F17" s="38">
        <v>3724992.3600000003</v>
      </c>
      <c r="G17" s="38">
        <v>859351.47</v>
      </c>
      <c r="H17" s="38">
        <v>208249.31</v>
      </c>
      <c r="I17" s="38">
        <f>J17+K17+L17</f>
        <v>164027.89000000004</v>
      </c>
      <c r="J17" s="38">
        <v>0</v>
      </c>
      <c r="K17" s="38">
        <v>0</v>
      </c>
      <c r="L17" s="29">
        <v>164027.89000000004</v>
      </c>
      <c r="M17" s="38">
        <v>70931.3</v>
      </c>
      <c r="N17" s="38">
        <v>71387.66</v>
      </c>
      <c r="O17" s="38">
        <v>281860</v>
      </c>
      <c r="P17" s="38">
        <v>1200700.0499999998</v>
      </c>
      <c r="Q17" s="38">
        <v>0</v>
      </c>
      <c r="S17" s="57">
        <f>B17-N17-P17-Q17</f>
        <v>5487653.629999999</v>
      </c>
      <c r="V17" s="57">
        <f>P17+Q17</f>
        <v>1200700.0499999998</v>
      </c>
      <c r="Z17" s="18">
        <v>4760365.7700000014</v>
      </c>
      <c r="AA17" s="57">
        <f>C17-Z17</f>
        <v>284079.35999999847</v>
      </c>
    </row>
    <row r="18" spans="1:27" x14ac:dyDescent="0.2">
      <c r="A18" s="30" t="s">
        <v>20</v>
      </c>
      <c r="B18" s="38">
        <f>+C18+H18+I18+M18+N18+Q18+P18</f>
        <v>37435004.479999997</v>
      </c>
      <c r="C18" s="38">
        <f>D18+E18+F18+G18</f>
        <v>28835069.82</v>
      </c>
      <c r="D18" s="38">
        <v>721277.62</v>
      </c>
      <c r="E18" s="38">
        <v>1371720.66</v>
      </c>
      <c r="F18" s="38">
        <v>19040465.710000001</v>
      </c>
      <c r="G18" s="38">
        <v>7701605.8300000001</v>
      </c>
      <c r="H18" s="38">
        <v>2410523.27</v>
      </c>
      <c r="I18" s="38">
        <f>J18+K18+L18</f>
        <v>491529.06</v>
      </c>
      <c r="J18" s="38">
        <v>0</v>
      </c>
      <c r="K18" s="29">
        <v>1664.88</v>
      </c>
      <c r="L18" s="38">
        <v>489864.18</v>
      </c>
      <c r="M18" s="59">
        <v>283198.03999999998</v>
      </c>
      <c r="N18" s="38">
        <v>0</v>
      </c>
      <c r="O18" s="38">
        <v>38982</v>
      </c>
      <c r="P18" s="38">
        <v>0</v>
      </c>
      <c r="Q18" s="38">
        <v>5414684.29</v>
      </c>
      <c r="S18" s="57">
        <f>B18-N18-P18-Q18</f>
        <v>32020320.189999998</v>
      </c>
      <c r="V18" s="57">
        <f>P18+Q18</f>
        <v>5414684.29</v>
      </c>
      <c r="Z18" s="18">
        <v>27446257.109999999</v>
      </c>
      <c r="AA18" s="57">
        <f>C18-Z18</f>
        <v>1388812.7100000009</v>
      </c>
    </row>
    <row r="19" spans="1:27" x14ac:dyDescent="0.2">
      <c r="A19" s="30" t="s">
        <v>21</v>
      </c>
      <c r="B19" s="38">
        <f>+C19+H19+I19+M19+N19+Q19+P19</f>
        <v>25226215.910000004</v>
      </c>
      <c r="C19" s="38">
        <f>D19+E19+F19+G19</f>
        <v>20433099.770000003</v>
      </c>
      <c r="D19" s="38">
        <v>396651.79</v>
      </c>
      <c r="E19" s="38">
        <v>3306117.02</v>
      </c>
      <c r="F19" s="38">
        <v>12969046.890000001</v>
      </c>
      <c r="G19" s="38">
        <v>3761284.0700000003</v>
      </c>
      <c r="H19" s="38">
        <v>1590866.0999999999</v>
      </c>
      <c r="I19" s="38">
        <f>J19+K19+L19</f>
        <v>269367.78999999998</v>
      </c>
      <c r="J19" s="38">
        <v>0</v>
      </c>
      <c r="K19" s="38">
        <v>0</v>
      </c>
      <c r="L19" s="38">
        <v>269367.78999999998</v>
      </c>
      <c r="M19" s="38">
        <v>91451.170000000013</v>
      </c>
      <c r="N19" s="38">
        <v>0</v>
      </c>
      <c r="O19" s="38">
        <v>0</v>
      </c>
      <c r="P19" s="38">
        <v>2841431.0799999996</v>
      </c>
      <c r="Q19" s="38">
        <v>0</v>
      </c>
      <c r="S19" s="57">
        <f>B19-N19-P19-Q19</f>
        <v>22384784.830000006</v>
      </c>
      <c r="V19" s="57">
        <f>P19+Q19</f>
        <v>2841431.0799999996</v>
      </c>
      <c r="Z19" s="18">
        <v>19647397.919999998</v>
      </c>
      <c r="AA19" s="57">
        <f>C19-Z19</f>
        <v>785701.85000000522</v>
      </c>
    </row>
    <row r="20" spans="1:27" x14ac:dyDescent="0.2">
      <c r="A20" s="30" t="s">
        <v>22</v>
      </c>
      <c r="B20" s="38">
        <f>+C20+H20+I20+M20+N20+Q20+P20</f>
        <v>33858499.410000004</v>
      </c>
      <c r="C20" s="38">
        <f>D20+E20+F20+G20</f>
        <v>28374750.870000001</v>
      </c>
      <c r="D20" s="38">
        <v>564104.54</v>
      </c>
      <c r="E20" s="38">
        <v>6476564.2599999998</v>
      </c>
      <c r="F20" s="38">
        <v>16035694.48</v>
      </c>
      <c r="G20" s="38">
        <v>5298387.5900000008</v>
      </c>
      <c r="H20" s="38">
        <v>2072565.85</v>
      </c>
      <c r="I20" s="38">
        <f>J20+K20+L20</f>
        <v>187970.47999999998</v>
      </c>
      <c r="J20" s="38">
        <v>0</v>
      </c>
      <c r="K20" s="38">
        <v>0</v>
      </c>
      <c r="L20" s="38">
        <v>187970.47999999998</v>
      </c>
      <c r="M20" s="38">
        <v>129657.16</v>
      </c>
      <c r="N20" s="38">
        <v>0</v>
      </c>
      <c r="O20" s="38">
        <v>766.8</v>
      </c>
      <c r="P20" s="38">
        <v>3093555.05</v>
      </c>
      <c r="Q20" s="38">
        <v>0</v>
      </c>
      <c r="S20" s="57">
        <f>B20-N20-P20-Q20</f>
        <v>30764944.360000003</v>
      </c>
      <c r="V20" s="57">
        <f>P20+Q20</f>
        <v>3093555.05</v>
      </c>
      <c r="Z20" s="18">
        <v>27604669.059999999</v>
      </c>
      <c r="AA20" s="57">
        <f>C20-Z20</f>
        <v>770081.81000000238</v>
      </c>
    </row>
    <row r="21" spans="1:27" x14ac:dyDescent="0.2">
      <c r="A21" s="30" t="s">
        <v>23</v>
      </c>
      <c r="B21" s="38">
        <f>+C21+H21+I21+M21+N21+Q21+P21</f>
        <v>5692277.0899999999</v>
      </c>
      <c r="C21" s="38">
        <f>D21+E21+F21+G21</f>
        <v>4192859.1700000004</v>
      </c>
      <c r="D21" s="38"/>
      <c r="E21" s="38">
        <v>1047406.52</v>
      </c>
      <c r="F21" s="38">
        <v>2581586.2400000002</v>
      </c>
      <c r="G21" s="38">
        <v>563866.41</v>
      </c>
      <c r="H21" s="38">
        <v>1245809.52</v>
      </c>
      <c r="I21" s="38">
        <f>J21+K21+L21</f>
        <v>201555.22000000003</v>
      </c>
      <c r="J21" s="38">
        <v>0</v>
      </c>
      <c r="K21" s="38">
        <v>0</v>
      </c>
      <c r="L21" s="38">
        <v>201555.22000000003</v>
      </c>
      <c r="M21" s="38">
        <v>52053.18</v>
      </c>
      <c r="N21" s="38">
        <v>0</v>
      </c>
      <c r="O21" s="38">
        <v>0</v>
      </c>
      <c r="P21" s="38">
        <v>0</v>
      </c>
      <c r="Q21" s="38">
        <v>0</v>
      </c>
      <c r="S21" s="57">
        <f>B21-N21-P21-Q21</f>
        <v>5692277.0899999999</v>
      </c>
      <c r="V21" s="57">
        <f>P21+Q21</f>
        <v>0</v>
      </c>
      <c r="Z21" s="18">
        <v>4100255.03</v>
      </c>
      <c r="AA21" s="57">
        <f>C21-Z21</f>
        <v>92604.140000000596</v>
      </c>
    </row>
    <row r="22" spans="1:27" x14ac:dyDescent="0.2">
      <c r="A22" s="30"/>
      <c r="B22" s="112"/>
      <c r="C22" s="112"/>
      <c r="D22" s="112"/>
      <c r="E22" s="112"/>
      <c r="F22" s="112"/>
      <c r="G22" s="112"/>
      <c r="H22" s="112"/>
      <c r="I22" s="112"/>
      <c r="J22" s="112"/>
      <c r="K22" s="114"/>
      <c r="L22" s="112"/>
      <c r="M22" s="112"/>
      <c r="N22" s="112"/>
      <c r="O22" s="112"/>
      <c r="P22" s="112"/>
      <c r="Q22" s="112"/>
    </row>
    <row r="23" spans="1:27" x14ac:dyDescent="0.2">
      <c r="A23" s="30" t="s">
        <v>24</v>
      </c>
      <c r="B23" s="38">
        <f>+C23+H23+I23+M23+N23+Q23+P23</f>
        <v>56190573.11999999</v>
      </c>
      <c r="C23" s="38">
        <f>D23+E23+F23+G23</f>
        <v>42875473.499999993</v>
      </c>
      <c r="D23" s="38">
        <v>397079.14000000007</v>
      </c>
      <c r="E23" s="38">
        <v>8172262.4900000002</v>
      </c>
      <c r="F23" s="38">
        <v>20903515.779999997</v>
      </c>
      <c r="G23" s="38">
        <v>13402616.089999998</v>
      </c>
      <c r="H23" s="38">
        <v>3582800.51</v>
      </c>
      <c r="I23" s="38">
        <f>J23+K23+L23</f>
        <v>604405.42000000004</v>
      </c>
      <c r="J23" s="38">
        <v>139334.25</v>
      </c>
      <c r="K23" s="59">
        <v>0</v>
      </c>
      <c r="L23" s="38">
        <v>465071.17000000004</v>
      </c>
      <c r="M23" s="38">
        <v>344339.23</v>
      </c>
      <c r="N23" s="38">
        <v>13878</v>
      </c>
      <c r="O23" s="38">
        <v>0</v>
      </c>
      <c r="P23" s="38">
        <v>8769676.4600000009</v>
      </c>
      <c r="Q23" s="38">
        <v>0</v>
      </c>
      <c r="S23" s="57">
        <f>B23-N23-P23-Q23</f>
        <v>47407018.659999989</v>
      </c>
      <c r="V23" s="57">
        <f>P23+Q23</f>
        <v>8769676.4600000009</v>
      </c>
      <c r="Z23" s="18">
        <v>39427865.079999991</v>
      </c>
      <c r="AA23" s="57">
        <f>C23-Z23</f>
        <v>3447608.4200000018</v>
      </c>
    </row>
    <row r="24" spans="1:27" x14ac:dyDescent="0.2">
      <c r="A24" s="30" t="s">
        <v>25</v>
      </c>
      <c r="B24" s="38">
        <f>+C24+H24+I24+M24+N24+Q24+P24</f>
        <v>4389693.5</v>
      </c>
      <c r="C24" s="38">
        <f>D24+E24+F24+G24</f>
        <v>3449868.4899999998</v>
      </c>
      <c r="D24" s="38">
        <v>72787.56</v>
      </c>
      <c r="E24" s="38">
        <v>148918.20000000001</v>
      </c>
      <c r="F24" s="38">
        <v>2418675.33</v>
      </c>
      <c r="G24" s="38">
        <v>809487.39999999991</v>
      </c>
      <c r="H24" s="38">
        <v>320420.7900000001</v>
      </c>
      <c r="I24" s="38">
        <f>J24+K24+L24</f>
        <v>63915.5</v>
      </c>
      <c r="J24" s="59">
        <v>12931.7</v>
      </c>
      <c r="K24" s="38">
        <v>0</v>
      </c>
      <c r="L24" s="38">
        <v>50983.8</v>
      </c>
      <c r="M24" s="38">
        <v>61128.660000000018</v>
      </c>
      <c r="N24" s="38">
        <v>10403.49</v>
      </c>
      <c r="O24" s="38">
        <v>12915</v>
      </c>
      <c r="P24" s="38">
        <v>483956.57</v>
      </c>
      <c r="Q24" s="38">
        <v>0</v>
      </c>
      <c r="S24" s="57">
        <f>B24-N24-P24-Q24</f>
        <v>3895333.44</v>
      </c>
      <c r="V24" s="57">
        <f>P24+Q24</f>
        <v>483956.57</v>
      </c>
      <c r="Z24" s="18">
        <v>3560821.51</v>
      </c>
      <c r="AA24" s="57">
        <f>C24-Z24</f>
        <v>-110953.02000000002</v>
      </c>
    </row>
    <row r="25" spans="1:27" x14ac:dyDescent="0.2">
      <c r="A25" s="30" t="s">
        <v>26</v>
      </c>
      <c r="B25" s="38">
        <f>+C25+H25+I25+M25+N25+Q25+P25</f>
        <v>57459338.200000003</v>
      </c>
      <c r="C25" s="38">
        <f>D25+E25+F25+G25</f>
        <v>38034776.240000002</v>
      </c>
      <c r="D25" s="38">
        <v>859875.84000000008</v>
      </c>
      <c r="E25" s="29">
        <v>1408571.65</v>
      </c>
      <c r="F25" s="29">
        <v>26185420.100000001</v>
      </c>
      <c r="G25" s="29">
        <v>9580908.6499999985</v>
      </c>
      <c r="H25" s="38">
        <v>1809940.55</v>
      </c>
      <c r="I25" s="38">
        <f>J25+K25+L25</f>
        <v>420489.57</v>
      </c>
      <c r="J25" s="59">
        <v>0</v>
      </c>
      <c r="K25" s="59">
        <v>9841.5499999999993</v>
      </c>
      <c r="L25" s="38">
        <v>410648.02</v>
      </c>
      <c r="M25" s="38">
        <v>177111.16999999998</v>
      </c>
      <c r="N25" s="38">
        <v>108211.9</v>
      </c>
      <c r="O25" s="38">
        <v>0</v>
      </c>
      <c r="P25" s="38">
        <v>16621052.02</v>
      </c>
      <c r="Q25" s="38">
        <v>287756.75</v>
      </c>
      <c r="S25" s="57">
        <f>B25-N25-P25-Q25</f>
        <v>40442317.530000001</v>
      </c>
      <c r="V25" s="57">
        <f>P25+Q25</f>
        <v>16908808.77</v>
      </c>
      <c r="Z25" s="18">
        <v>41351625.43</v>
      </c>
      <c r="AA25" s="57">
        <f>C25-Z25</f>
        <v>-3316849.1899999976</v>
      </c>
    </row>
    <row r="26" spans="1:27" x14ac:dyDescent="0.2">
      <c r="A26" s="30" t="s">
        <v>27</v>
      </c>
      <c r="B26" s="38">
        <f>+C26+H26+I26+M26+N26+Q26+P26</f>
        <v>106092282.88000001</v>
      </c>
      <c r="C26" s="38">
        <f>D26+E26+F26+G26</f>
        <v>86811775.680000007</v>
      </c>
      <c r="D26" s="38">
        <v>2847736.99</v>
      </c>
      <c r="E26" s="208">
        <v>16495437.279999999</v>
      </c>
      <c r="F26" s="208">
        <v>47754039.950000003</v>
      </c>
      <c r="G26" s="208">
        <v>19714561.460000001</v>
      </c>
      <c r="H26" s="38">
        <v>6104067.0599999996</v>
      </c>
      <c r="I26" s="38">
        <f>J26+K26+L26</f>
        <v>1925963.51</v>
      </c>
      <c r="J26" s="59">
        <v>14612</v>
      </c>
      <c r="K26" s="59">
        <v>1039</v>
      </c>
      <c r="L26" s="38">
        <v>1910312.51</v>
      </c>
      <c r="M26" s="38">
        <v>339894.63</v>
      </c>
      <c r="N26" s="38">
        <v>46568</v>
      </c>
      <c r="O26" s="38">
        <v>251860</v>
      </c>
      <c r="P26" s="38">
        <v>0</v>
      </c>
      <c r="Q26" s="38">
        <v>10864014</v>
      </c>
      <c r="S26" s="57">
        <f>B26-N26-P26-Q26</f>
        <v>95181700.88000001</v>
      </c>
      <c r="V26" s="57">
        <f>P26+Q26</f>
        <v>10864014</v>
      </c>
      <c r="Z26" s="18">
        <v>82158831.680000007</v>
      </c>
      <c r="AA26" s="57">
        <f>C26-Z26</f>
        <v>4652944</v>
      </c>
    </row>
    <row r="27" spans="1:27" x14ac:dyDescent="0.2">
      <c r="A27" s="30" t="s">
        <v>28</v>
      </c>
      <c r="B27" s="38">
        <f>+C27+H27+I27+M27+N27+Q27+P27</f>
        <v>2822141.21</v>
      </c>
      <c r="C27" s="38">
        <f>D27+E27+F27+G27</f>
        <v>2449816.75</v>
      </c>
      <c r="D27" s="169">
        <v>25947.65</v>
      </c>
      <c r="E27" s="75">
        <v>522035.92000000004</v>
      </c>
      <c r="F27" s="38">
        <v>1476048.4100000001</v>
      </c>
      <c r="G27" s="38">
        <v>425784.77</v>
      </c>
      <c r="H27" s="38">
        <v>333959.98</v>
      </c>
      <c r="I27" s="38">
        <f>J27+K27+L27</f>
        <v>24596.030000000002</v>
      </c>
      <c r="J27" s="38">
        <v>0</v>
      </c>
      <c r="K27" s="38">
        <v>0</v>
      </c>
      <c r="L27" s="38">
        <v>24596.030000000002</v>
      </c>
      <c r="M27" s="38">
        <v>13719.449999999999</v>
      </c>
      <c r="N27" s="38">
        <v>0</v>
      </c>
      <c r="O27" s="38">
        <v>522488.87</v>
      </c>
      <c r="P27" s="38">
        <v>0</v>
      </c>
      <c r="Q27" s="38">
        <v>49</v>
      </c>
      <c r="S27" s="57">
        <f>B27-N27-P27-Q27</f>
        <v>2822092.21</v>
      </c>
      <c r="V27" s="57">
        <f>P27+Q27</f>
        <v>49</v>
      </c>
      <c r="Z27" s="18">
        <v>2500417.98</v>
      </c>
      <c r="AA27" s="57">
        <f>C27-Z27</f>
        <v>-50601.229999999981</v>
      </c>
    </row>
    <row r="28" spans="1:27" x14ac:dyDescent="0.2">
      <c r="A28" s="30"/>
      <c r="B28" s="112"/>
      <c r="C28" s="112"/>
      <c r="D28" s="112"/>
      <c r="E28" s="119"/>
      <c r="F28" s="112"/>
      <c r="G28" s="112"/>
      <c r="H28" s="112"/>
      <c r="I28" s="112"/>
      <c r="J28" s="114"/>
      <c r="K28" s="112"/>
      <c r="L28" s="112"/>
      <c r="M28" s="112"/>
      <c r="N28" s="112"/>
      <c r="O28" s="112"/>
      <c r="P28" s="112"/>
      <c r="Q28" s="112"/>
    </row>
    <row r="29" spans="1:27" x14ac:dyDescent="0.2">
      <c r="A29" s="36" t="s">
        <v>148</v>
      </c>
      <c r="B29" s="38">
        <f>+C29+H29+I29+M29+N29+Q29+P29</f>
        <v>298749971.34999996</v>
      </c>
      <c r="C29" s="38">
        <f>D29+E29+F29+G29</f>
        <v>254105471.14999998</v>
      </c>
      <c r="D29" s="38">
        <v>4162523.91</v>
      </c>
      <c r="E29" s="38">
        <v>119711580.81999999</v>
      </c>
      <c r="F29" s="38">
        <v>130231366.42</v>
      </c>
      <c r="G29" s="38"/>
      <c r="H29" s="38">
        <v>3002899.41</v>
      </c>
      <c r="I29" s="38">
        <f>J29+K29+L29</f>
        <v>1620882.8</v>
      </c>
      <c r="J29" s="59">
        <v>108717.14</v>
      </c>
      <c r="K29" s="38">
        <v>11268.5</v>
      </c>
      <c r="L29" s="38">
        <v>1500897.1600000001</v>
      </c>
      <c r="M29" s="38">
        <v>576032.77</v>
      </c>
      <c r="N29" s="38">
        <v>276994.89</v>
      </c>
      <c r="O29" s="38">
        <v>0</v>
      </c>
      <c r="P29" s="38">
        <v>39081022.409999996</v>
      </c>
      <c r="Q29" s="38">
        <v>86667.92</v>
      </c>
      <c r="S29" s="57">
        <f>B29-N29-P29-Q29</f>
        <v>259305286.13</v>
      </c>
      <c r="V29" s="57">
        <f>P29+Q29</f>
        <v>39167690.329999998</v>
      </c>
      <c r="Z29" s="18">
        <v>229067882.13</v>
      </c>
      <c r="AA29" s="57">
        <f>C29-Z29</f>
        <v>25037589.019999981</v>
      </c>
    </row>
    <row r="30" spans="1:27" x14ac:dyDescent="0.2">
      <c r="A30" s="30" t="s">
        <v>29</v>
      </c>
      <c r="B30" s="38">
        <f>+C30+H30+I30+M30+N30+Q30+P30</f>
        <v>266302823.72</v>
      </c>
      <c r="C30" s="38">
        <f>D30+E30+F30+G30</f>
        <v>197264293.29999998</v>
      </c>
      <c r="D30" s="38">
        <v>22087725.320000004</v>
      </c>
      <c r="E30" s="38">
        <v>27990299.710000001</v>
      </c>
      <c r="F30" s="38">
        <v>112473703.42</v>
      </c>
      <c r="G30" s="38">
        <v>34712564.850000001</v>
      </c>
      <c r="H30" s="38">
        <v>10128520.039999999</v>
      </c>
      <c r="I30" s="38">
        <f>J30+K30+L30</f>
        <v>1292333.0200000003</v>
      </c>
      <c r="J30" s="38">
        <v>0</v>
      </c>
      <c r="K30" s="38">
        <v>0</v>
      </c>
      <c r="L30" s="38">
        <v>1292333.0200000003</v>
      </c>
      <c r="M30" s="38">
        <v>621641.17999999993</v>
      </c>
      <c r="N30" s="38">
        <v>205180.77</v>
      </c>
      <c r="O30" s="4">
        <v>128096.5</v>
      </c>
      <c r="P30" s="38">
        <v>56790855.409999996</v>
      </c>
      <c r="Q30" s="38">
        <v>0</v>
      </c>
      <c r="S30" s="57">
        <f>B30-N30-P30-Q30</f>
        <v>209306787.53999999</v>
      </c>
      <c r="V30" s="57">
        <f>P30+Q30</f>
        <v>56790855.409999996</v>
      </c>
      <c r="Z30" s="18">
        <v>166893014.95000002</v>
      </c>
      <c r="AA30" s="173">
        <f>C30-Z30</f>
        <v>30371278.349999964</v>
      </c>
    </row>
    <row r="31" spans="1:27" x14ac:dyDescent="0.2">
      <c r="A31" s="30" t="s">
        <v>30</v>
      </c>
      <c r="B31" s="38">
        <f>+C31+H31+I31+M31+N31+Q31+P31</f>
        <v>9172431.5499999989</v>
      </c>
      <c r="C31" s="38">
        <f>D31+E31+F31+G31</f>
        <v>8131834.8699999992</v>
      </c>
      <c r="D31" s="38">
        <v>85384.84</v>
      </c>
      <c r="E31" s="38">
        <v>1425701.41</v>
      </c>
      <c r="F31" s="38">
        <v>4504601.3899999997</v>
      </c>
      <c r="G31" s="38">
        <v>2116147.23</v>
      </c>
      <c r="H31" s="38">
        <v>276026.31999999995</v>
      </c>
      <c r="I31" s="38">
        <f>J31+K31+L31</f>
        <v>372630.67</v>
      </c>
      <c r="J31" s="38">
        <v>0</v>
      </c>
      <c r="K31" s="38">
        <v>0</v>
      </c>
      <c r="L31" s="38">
        <v>372630.67</v>
      </c>
      <c r="M31" s="38">
        <v>64968.83</v>
      </c>
      <c r="N31" s="38">
        <v>27235.94</v>
      </c>
      <c r="O31" s="4">
        <v>281860</v>
      </c>
      <c r="P31" s="38">
        <v>299734.92</v>
      </c>
      <c r="Q31" s="38">
        <v>0</v>
      </c>
      <c r="S31" s="57">
        <f>B31-N31-P31-Q31</f>
        <v>8845460.6899999995</v>
      </c>
      <c r="V31" s="57">
        <f>P31+Q31</f>
        <v>299734.92</v>
      </c>
      <c r="Z31" s="18">
        <v>7773521.620000001</v>
      </c>
      <c r="AA31" s="57">
        <f>C31-Z31</f>
        <v>358313.24999999814</v>
      </c>
    </row>
    <row r="32" spans="1:27" x14ac:dyDescent="0.2">
      <c r="A32" s="30" t="s">
        <v>31</v>
      </c>
      <c r="B32" s="38">
        <f>+C32+H32+I32+M32+N32+Q32+P32</f>
        <v>21117660.16</v>
      </c>
      <c r="C32" s="38">
        <f>D32+E32+F32+G32</f>
        <v>16161422.279999997</v>
      </c>
      <c r="D32" s="38">
        <v>111780</v>
      </c>
      <c r="E32" s="38">
        <v>1988008.3099999998</v>
      </c>
      <c r="F32" s="38">
        <v>10790317.289999999</v>
      </c>
      <c r="G32" s="38">
        <v>3271316.68</v>
      </c>
      <c r="H32" s="59">
        <v>2632093.5199999996</v>
      </c>
      <c r="I32" s="38">
        <f>J32+K32+L32</f>
        <v>400280.34999999992</v>
      </c>
      <c r="J32" s="38">
        <v>0</v>
      </c>
      <c r="K32" s="38">
        <v>0</v>
      </c>
      <c r="L32" s="38">
        <v>400280.34999999992</v>
      </c>
      <c r="M32" s="38">
        <v>72075.05</v>
      </c>
      <c r="N32" s="38">
        <v>0</v>
      </c>
      <c r="O32" s="38">
        <v>0</v>
      </c>
      <c r="P32" s="38">
        <v>1798254.61</v>
      </c>
      <c r="Q32" s="38">
        <v>53534.35</v>
      </c>
      <c r="S32" s="57">
        <f>B32-N32-P32-Q32</f>
        <v>19265871.199999999</v>
      </c>
      <c r="V32" s="57">
        <f>P32+Q32</f>
        <v>1851788.9600000002</v>
      </c>
      <c r="Z32" s="18">
        <v>17003099.139999997</v>
      </c>
      <c r="AA32" s="57">
        <f>C32-Z32</f>
        <v>-841676.8599999994</v>
      </c>
    </row>
    <row r="33" spans="1:27" x14ac:dyDescent="0.2">
      <c r="A33" s="30" t="s">
        <v>32</v>
      </c>
      <c r="B33" s="38">
        <f>+C33+H33+I33+M33+N33+Q33+P33</f>
        <v>4189285.36</v>
      </c>
      <c r="C33" s="38">
        <f>D33+E33+F33+G33</f>
        <v>3341801.5999999996</v>
      </c>
      <c r="D33" s="38">
        <v>46551.05</v>
      </c>
      <c r="E33" s="38">
        <v>764475.28</v>
      </c>
      <c r="F33" s="38">
        <v>1957419.8199999998</v>
      </c>
      <c r="G33" s="38">
        <v>573355.44999999995</v>
      </c>
      <c r="H33" s="38">
        <v>670326.17000000004</v>
      </c>
      <c r="I33" s="38">
        <f>J33+K33+L33</f>
        <v>30465.599999999995</v>
      </c>
      <c r="J33" s="38">
        <v>0</v>
      </c>
      <c r="K33" s="38">
        <v>0</v>
      </c>
      <c r="L33" s="38">
        <v>30465.599999999995</v>
      </c>
      <c r="M33" s="38">
        <v>30695.980000000003</v>
      </c>
      <c r="N33" s="38">
        <v>9704.39</v>
      </c>
      <c r="O33" s="38">
        <v>0</v>
      </c>
      <c r="P33" s="38">
        <v>27821.73</v>
      </c>
      <c r="Q33" s="38">
        <v>78469.89</v>
      </c>
      <c r="S33" s="57">
        <f>B33-N33-P33-Q33</f>
        <v>4073289.3499999996</v>
      </c>
      <c r="V33" s="57">
        <f>P33+Q33</f>
        <v>106291.62</v>
      </c>
      <c r="Z33" s="18">
        <v>3025747.77</v>
      </c>
      <c r="AA33" s="57">
        <f>C33-Z33</f>
        <v>316053.82999999961</v>
      </c>
    </row>
    <row r="34" spans="1:27" x14ac:dyDescent="0.2">
      <c r="A34" s="30"/>
      <c r="B34" s="112"/>
      <c r="C34" s="112"/>
      <c r="D34" s="112"/>
      <c r="E34" s="112"/>
      <c r="F34" s="112"/>
      <c r="G34" s="112"/>
      <c r="H34" s="112"/>
      <c r="I34" s="112"/>
      <c r="J34" s="114"/>
      <c r="K34" s="112"/>
      <c r="L34" s="112"/>
      <c r="M34" s="112"/>
      <c r="N34" s="112"/>
      <c r="O34" s="112"/>
      <c r="P34" s="112"/>
      <c r="Q34" s="112"/>
    </row>
    <row r="35" spans="1:27" x14ac:dyDescent="0.2">
      <c r="A35" s="30" t="s">
        <v>33</v>
      </c>
      <c r="B35" s="38">
        <f>+C35+H35+I35+M35+N35+Q35+P35</f>
        <v>4173592.83</v>
      </c>
      <c r="C35" s="38">
        <f>D35+E35+F35+G35</f>
        <v>3530120.49</v>
      </c>
      <c r="D35" s="59">
        <v>9448</v>
      </c>
      <c r="E35" s="38">
        <v>647981.57000000007</v>
      </c>
      <c r="F35" s="38">
        <v>2341895.33</v>
      </c>
      <c r="G35" s="38">
        <v>530795.59000000008</v>
      </c>
      <c r="H35" s="38">
        <v>421285.77000000008</v>
      </c>
      <c r="I35" s="38">
        <f>J35+K35+L35</f>
        <v>84319.53</v>
      </c>
      <c r="J35" s="59">
        <v>10372.140000000001</v>
      </c>
      <c r="K35" s="38">
        <v>0</v>
      </c>
      <c r="L35" s="38">
        <v>73947.39</v>
      </c>
      <c r="M35" s="38">
        <v>133468.53999999998</v>
      </c>
      <c r="N35" s="38">
        <v>4098.2199999999993</v>
      </c>
      <c r="O35" s="38">
        <v>0</v>
      </c>
      <c r="P35" s="38">
        <v>0</v>
      </c>
      <c r="Q35" s="38">
        <v>300.27999999999997</v>
      </c>
      <c r="S35" s="57">
        <f>B35-N35-P35-Q35</f>
        <v>4169194.33</v>
      </c>
      <c r="V35" s="57">
        <f>P35+Q35</f>
        <v>300.27999999999997</v>
      </c>
      <c r="Z35" s="18">
        <v>3384817.9</v>
      </c>
      <c r="AA35" s="57">
        <f>C35-Z35</f>
        <v>145302.59000000032</v>
      </c>
    </row>
    <row r="36" spans="1:27" x14ac:dyDescent="0.2">
      <c r="A36" s="30" t="s">
        <v>34</v>
      </c>
      <c r="B36" s="38">
        <f>+C36+H36+I36+M36+N36+Q36+P36</f>
        <v>25570667.589999996</v>
      </c>
      <c r="C36" s="38">
        <f>D36+E36+F36+G36</f>
        <v>21173109.289999999</v>
      </c>
      <c r="D36" s="38">
        <v>626398.43999999994</v>
      </c>
      <c r="E36" s="38">
        <v>1869056.0499999998</v>
      </c>
      <c r="F36" s="38">
        <v>12862211.550000001</v>
      </c>
      <c r="G36" s="38">
        <v>5815443.25</v>
      </c>
      <c r="H36" s="38">
        <v>678442.72</v>
      </c>
      <c r="I36" s="38">
        <f>J36+K36+L36</f>
        <v>308880.18</v>
      </c>
      <c r="J36" s="38">
        <v>0</v>
      </c>
      <c r="K36" s="59">
        <v>761.81</v>
      </c>
      <c r="L36" s="38">
        <v>308118.37</v>
      </c>
      <c r="M36" s="38">
        <v>103357.9</v>
      </c>
      <c r="N36" s="38">
        <v>63253.27</v>
      </c>
      <c r="O36" s="38">
        <v>25830</v>
      </c>
      <c r="P36" s="38">
        <v>3243624.23</v>
      </c>
      <c r="Q36" s="38">
        <v>0</v>
      </c>
      <c r="S36" s="57">
        <f>B36-N36-P36-Q36</f>
        <v>22263790.089999996</v>
      </c>
      <c r="V36" s="57">
        <f>P36+Q36</f>
        <v>3243624.23</v>
      </c>
      <c r="Z36" s="18">
        <v>20391461.639999989</v>
      </c>
      <c r="AA36" s="57">
        <f>C36-Z36</f>
        <v>781647.65000000969</v>
      </c>
    </row>
    <row r="37" spans="1:27" x14ac:dyDescent="0.2">
      <c r="A37" s="30" t="s">
        <v>35</v>
      </c>
      <c r="B37" s="38">
        <f>+C37+H37+I37+M37+N37+Q37+P37</f>
        <v>18018872.93</v>
      </c>
      <c r="C37" s="38">
        <f>D37+E37+F37+G37</f>
        <v>17163795.420000002</v>
      </c>
      <c r="D37" s="38">
        <v>384486.48</v>
      </c>
      <c r="E37" s="38">
        <v>3193721.42</v>
      </c>
      <c r="F37" s="38">
        <v>9407724</v>
      </c>
      <c r="G37" s="38">
        <v>4177863.52</v>
      </c>
      <c r="H37" s="38">
        <v>144471.29999999999</v>
      </c>
      <c r="I37" s="38">
        <f>J37+K37+L37</f>
        <v>149227.32999999999</v>
      </c>
      <c r="J37" s="59">
        <v>10174.799999999999</v>
      </c>
      <c r="K37" s="38">
        <v>0</v>
      </c>
      <c r="L37" s="38">
        <v>139052.53</v>
      </c>
      <c r="M37" s="38">
        <v>119264.88</v>
      </c>
      <c r="N37" s="38">
        <v>8296.5</v>
      </c>
      <c r="O37" s="38">
        <v>159137.24</v>
      </c>
      <c r="P37" s="38">
        <v>307417.08</v>
      </c>
      <c r="Q37" s="38">
        <v>126400.41999999998</v>
      </c>
      <c r="S37" s="57">
        <f>B37-N37-P37-Q37</f>
        <v>17576758.93</v>
      </c>
      <c r="V37" s="57">
        <f>P37+Q37</f>
        <v>433817.5</v>
      </c>
      <c r="Z37" s="18">
        <v>16641478.459999997</v>
      </c>
      <c r="AA37" s="57">
        <f>C37-Z37</f>
        <v>522316.96000000462</v>
      </c>
    </row>
    <row r="38" spans="1:27" x14ac:dyDescent="0.2">
      <c r="A38" s="32" t="s">
        <v>36</v>
      </c>
      <c r="B38" s="33">
        <f>+C38+H38+I38+M38+N38+Q38+P38</f>
        <v>11115790.48</v>
      </c>
      <c r="C38" s="33">
        <f>D38+E38+F38+G38</f>
        <v>9849927.2200000007</v>
      </c>
      <c r="D38" s="33">
        <v>370571.11</v>
      </c>
      <c r="E38" s="33">
        <v>1787033.3099999998</v>
      </c>
      <c r="F38" s="33">
        <v>5590039.7800000003</v>
      </c>
      <c r="G38" s="33">
        <v>2102283.02</v>
      </c>
      <c r="H38" s="33">
        <v>709295.86</v>
      </c>
      <c r="I38" s="33">
        <f>J38+K38+L38</f>
        <v>318399.42000000004</v>
      </c>
      <c r="J38" s="33">
        <v>89.13</v>
      </c>
      <c r="K38" s="33">
        <v>142.43</v>
      </c>
      <c r="L38" s="33">
        <v>318167.86000000004</v>
      </c>
      <c r="M38" s="33">
        <v>114067.06</v>
      </c>
      <c r="N38" s="33">
        <v>11301.73</v>
      </c>
      <c r="O38" s="33">
        <v>5216.66</v>
      </c>
      <c r="P38" s="33">
        <v>0</v>
      </c>
      <c r="Q38" s="33">
        <v>112799.19</v>
      </c>
      <c r="S38" s="57">
        <f>B38-N38-P38-Q38</f>
        <v>10991689.560000001</v>
      </c>
      <c r="V38" s="57">
        <f>P38+Q38</f>
        <v>112799.19</v>
      </c>
      <c r="Z38" s="18">
        <v>9381845.5800000038</v>
      </c>
      <c r="AA38" s="57">
        <f>C38-Z38</f>
        <v>468081.63999999687</v>
      </c>
    </row>
    <row r="39" spans="1:27" x14ac:dyDescent="0.2">
      <c r="A39" s="3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S39" s="57"/>
    </row>
    <row r="40" spans="1:27" s="30" customFormat="1" ht="11.25" customHeight="1" x14ac:dyDescent="0.2">
      <c r="A40" s="30" t="s">
        <v>119</v>
      </c>
      <c r="B40" s="5"/>
      <c r="C40" s="5"/>
      <c r="D40" s="5"/>
      <c r="E40" s="5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27" s="30" customForma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</row>
    <row r="42" spans="1:27" s="30" customFormat="1" x14ac:dyDescent="0.2">
      <c r="A42" s="16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64"/>
    </row>
    <row r="43" spans="1:27" s="30" customFormat="1" x14ac:dyDescent="0.2">
      <c r="A43" s="16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5"/>
    </row>
    <row r="44" spans="1:27" s="30" customForma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64"/>
      <c r="Q44" s="5"/>
    </row>
    <row r="45" spans="1:27" s="30" customFormat="1" x14ac:dyDescent="0.2">
      <c r="A45" s="16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64"/>
    </row>
    <row r="46" spans="1:27" s="30" customFormat="1" x14ac:dyDescent="0.2">
      <c r="A46" s="16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64"/>
    </row>
    <row r="47" spans="1:27" s="30" customFormat="1" x14ac:dyDescent="0.2">
      <c r="A47" s="16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64"/>
      <c r="Q47" s="5"/>
    </row>
    <row r="48" spans="1:27" s="30" customFormat="1" ht="13.5" customHeight="1" x14ac:dyDescent="0.2">
      <c r="A48" s="16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64"/>
      <c r="Q48" s="5"/>
    </row>
    <row r="49" spans="1:17" s="30" customFormat="1" ht="13.5" customHeight="1" x14ac:dyDescent="0.2">
      <c r="A49" s="16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64"/>
      <c r="Q49" s="5"/>
    </row>
    <row r="50" spans="1:17" s="30" customFormat="1" ht="13.5" customHeight="1" x14ac:dyDescent="0.2">
      <c r="A50" s="16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64"/>
      <c r="Q50" s="5"/>
    </row>
    <row r="51" spans="1:17" s="30" customFormat="1" ht="13.5" customHeight="1" x14ac:dyDescent="0.2">
      <c r="A51" s="16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64"/>
      <c r="Q51" s="5"/>
    </row>
    <row r="52" spans="1:17" s="30" customFormat="1" ht="13.5" customHeight="1" x14ac:dyDescent="0.2">
      <c r="A52" s="16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64"/>
      <c r="Q52" s="5"/>
    </row>
    <row r="53" spans="1:17" s="30" customFormat="1" ht="13.5" customHeight="1" x14ac:dyDescent="0.2">
      <c r="A53" s="16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64"/>
      <c r="Q53" s="5"/>
    </row>
    <row r="54" spans="1:17" s="30" customFormat="1" x14ac:dyDescent="0.2">
      <c r="A54" s="16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64"/>
      <c r="Q54" s="4"/>
    </row>
    <row r="55" spans="1:17" s="30" customFormat="1" x14ac:dyDescent="0.2">
      <c r="A55" s="16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64"/>
      <c r="Q55" s="4"/>
    </row>
    <row r="56" spans="1:17" s="30" customFormat="1" x14ac:dyDescent="0.2">
      <c r="A56" s="16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64"/>
      <c r="Q56" s="4"/>
    </row>
    <row r="57" spans="1:17" s="30" customFormat="1" x14ac:dyDescent="0.2">
      <c r="A57" s="1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64"/>
      <c r="Q57" s="5"/>
    </row>
    <row r="58" spans="1:17" s="30" customFormat="1" x14ac:dyDescent="0.2">
      <c r="A58" s="16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64"/>
      <c r="Q58" s="5"/>
    </row>
    <row r="59" spans="1:17" s="30" customFormat="1" x14ac:dyDescent="0.2">
      <c r="A59" s="1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64"/>
      <c r="Q59" s="5"/>
    </row>
    <row r="60" spans="1:17" s="30" customFormat="1" x14ac:dyDescent="0.2">
      <c r="A60" s="16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64"/>
      <c r="Q60" s="5"/>
    </row>
    <row r="61" spans="1:17" s="30" customFormat="1" x14ac:dyDescent="0.2">
      <c r="A61" s="16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64"/>
      <c r="Q61" s="5"/>
    </row>
    <row r="62" spans="1:17" s="30" customFormat="1" x14ac:dyDescent="0.2">
      <c r="A62" s="16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64"/>
      <c r="Q62" s="5"/>
    </row>
    <row r="63" spans="1:17" s="30" customFormat="1" x14ac:dyDescent="0.2">
      <c r="A63" s="16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4"/>
      <c r="Q63" s="5"/>
    </row>
    <row r="64" spans="1:17" s="30" customFormat="1" x14ac:dyDescent="0.2">
      <c r="A64" s="16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64"/>
      <c r="Q64" s="5"/>
    </row>
    <row r="65" spans="1:22" s="30" customFormat="1" x14ac:dyDescent="0.2">
      <c r="A65" s="16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4"/>
      <c r="Q65" s="5"/>
    </row>
    <row r="66" spans="1:22" s="30" customFormat="1" x14ac:dyDescent="0.2">
      <c r="A66" s="16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64"/>
      <c r="Q66" s="5"/>
    </row>
    <row r="67" spans="1:22" s="30" customFormat="1" x14ac:dyDescent="0.2">
      <c r="A67" s="16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64"/>
      <c r="Q67" s="5"/>
    </row>
    <row r="68" spans="1:22" s="30" customFormat="1" x14ac:dyDescent="0.2">
      <c r="A68" s="16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</row>
    <row r="70" spans="1:22" s="30" customFormat="1" x14ac:dyDescent="0.2">
      <c r="A70" s="16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64"/>
    </row>
    <row r="71" spans="1:22" s="30" customFormat="1" x14ac:dyDescent="0.2">
      <c r="A71" s="16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64"/>
    </row>
    <row r="72" spans="1:22" s="30" customFormat="1" x14ac:dyDescent="0.2">
      <c r="A72" s="16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64"/>
    </row>
    <row r="73" spans="1:22" s="30" customFormat="1" x14ac:dyDescent="0.2">
      <c r="A73" s="16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4"/>
    </row>
    <row r="74" spans="1:22" s="30" customFormat="1" x14ac:dyDescent="0.2">
      <c r="A74" s="16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22" x14ac:dyDescent="0.2">
      <c r="N75" s="5"/>
      <c r="O75" s="5"/>
    </row>
    <row r="76" spans="1:22" s="30" customFormat="1" x14ac:dyDescent="0.2">
      <c r="A76" s="16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5"/>
      <c r="Q76" s="164"/>
    </row>
    <row r="77" spans="1:22" s="30" customFormat="1" x14ac:dyDescent="0.2">
      <c r="A77" s="16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64"/>
    </row>
    <row r="78" spans="1:22" s="30" customFormat="1" x14ac:dyDescent="0.2">
      <c r="A78" s="16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64"/>
    </row>
    <row r="79" spans="1:22" s="30" customFormat="1" x14ac:dyDescent="0.2">
      <c r="A79" s="16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64"/>
    </row>
    <row r="80" spans="1:22" x14ac:dyDescent="0.2">
      <c r="N80" s="5"/>
      <c r="O80" s="5"/>
      <c r="P80" s="5"/>
      <c r="Q80" s="164"/>
      <c r="R80" s="30"/>
      <c r="S80" s="30"/>
      <c r="T80" s="30"/>
      <c r="U80" s="30"/>
      <c r="V80" s="30"/>
    </row>
    <row r="81" spans="1:22" s="30" customFormat="1" x14ac:dyDescent="0.2">
      <c r="A81" s="16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64"/>
    </row>
    <row r="82" spans="1:22" s="30" customFormat="1" x14ac:dyDescent="0.2">
      <c r="A82" s="16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64"/>
    </row>
    <row r="83" spans="1:22" s="30" customForma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22" s="30" customForma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P84" s="5"/>
      <c r="Q84" s="5"/>
    </row>
    <row r="85" spans="1:22" s="30" customForma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P85" s="5"/>
      <c r="Q85" s="5"/>
    </row>
    <row r="86" spans="1:22" s="30" customForma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8"/>
      <c r="P86" s="4"/>
      <c r="Q86" s="5"/>
    </row>
    <row r="87" spans="1:22" s="30" customForma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P87" s="5"/>
      <c r="Q87" s="5"/>
      <c r="R87" s="18"/>
      <c r="S87" s="18"/>
      <c r="T87" s="18"/>
      <c r="U87" s="18"/>
      <c r="V87" s="18"/>
    </row>
    <row r="88" spans="1:22" s="30" customForma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P88" s="5"/>
      <c r="Q88" s="5"/>
    </row>
    <row r="89" spans="1:22" s="30" customForma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P89" s="5"/>
      <c r="Q89" s="5"/>
    </row>
    <row r="90" spans="1:22" s="30" customForma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P90" s="5"/>
      <c r="Q90" s="5"/>
    </row>
    <row r="91" spans="1:22" s="30" customForma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P91" s="5"/>
      <c r="Q91" s="5"/>
    </row>
    <row r="92" spans="1:22" s="30" customForma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P92" s="5"/>
      <c r="Q92" s="5"/>
    </row>
    <row r="93" spans="1:22" s="30" customForma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P93" s="5"/>
      <c r="Q93" s="5"/>
    </row>
    <row r="94" spans="1:22" s="30" customForma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P94" s="5"/>
      <c r="Q94" s="5"/>
    </row>
    <row r="95" spans="1:22" s="30" customForma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P95" s="5"/>
      <c r="Q95" s="5"/>
    </row>
    <row r="96" spans="1:22" s="30" customForma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P96" s="5"/>
      <c r="Q96" s="5"/>
    </row>
    <row r="97" spans="2:17" s="30" customForma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P97" s="5"/>
      <c r="Q97" s="5"/>
    </row>
    <row r="98" spans="2:17" s="30" customForma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P98" s="5"/>
      <c r="Q98" s="5"/>
    </row>
    <row r="99" spans="2:17" s="30" customForma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P99" s="5"/>
      <c r="Q99" s="5"/>
    </row>
    <row r="100" spans="2:17" s="30" customForma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5"/>
      <c r="Q100" s="5"/>
    </row>
    <row r="101" spans="2:17" s="30" customForma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5"/>
      <c r="Q101" s="5"/>
    </row>
    <row r="102" spans="2:17" s="30" customForma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P102" s="5"/>
      <c r="Q102" s="5"/>
    </row>
    <row r="103" spans="2:17" s="30" customForma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P103" s="5"/>
      <c r="Q103" s="5"/>
    </row>
    <row r="104" spans="2:17" s="30" customForma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P104" s="5"/>
      <c r="Q104" s="5"/>
    </row>
    <row r="105" spans="2:17" s="30" customForma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P105" s="5"/>
      <c r="Q105" s="5"/>
    </row>
    <row r="106" spans="2:17" s="30" customForma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s="30" customForma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s="30" customForma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s="30" customForma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s="30" customForma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s="30" customForma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s="30" customForma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s="30" customForma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s="30" customForma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s="30" customForma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s="30" customForma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s="30" customForma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s="30" customForma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s="30" customForma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s="30" customForma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s="30" customForma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s="30" customForma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s="30" customForma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s="30" customForma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s="30" customForma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s="30" customForma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s="30" customForma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s="30" customForma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s="30" customForma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s="30" customForma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s="30" customForma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s="30" customForma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s="30" customForma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s="30" customForma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s="30" customForma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s="30" customForma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s="30" customForma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s="30" customForma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s="30" customForma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s="30" customForma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s="30" customForma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s="30" customForma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s="30" customForma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s="30" customForma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s="30" customForma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s="30" customForma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s="30" customForma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s="30" customForma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s="30" customForma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s="30" customForma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s="30" customForma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s="30" customForma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s="30" customForma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s="30" customForma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s="30" customForma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s="30" customForma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s="30" customForma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s="30" customForma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s="30" customForma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s="30" customForma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s="30" customForma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s="30" customForma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s="30" customForma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s="30" customForma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s="30" customForma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s="30" customForma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s="30" customForma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s="30" customForma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s="30" customForma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s="30" customForma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s="30" customForma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s="30" customForma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s="30" customForma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s="30" customForma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s="30" customForma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s="30" customForma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s="30" customForma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s="30" customForma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s="30" customForma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s="30" customForma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s="30" customForma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s="30" customForma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s="30" customForma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s="30" customForma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s="30" customForma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s="30" customForma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s="30" customForma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s="30" customForma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 s="30" customForma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 s="30" customForma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 s="30" customForma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 s="30" customForma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 s="30" customForma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 s="30" customForma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 s="30" customForma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 s="30" customForma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 s="30" customForma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 s="30" customForma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 s="30" customForma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 s="30" customForma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 s="30" customForma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 s="30" customForma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 s="30" customForma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 s="30" customForma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 s="30" customForma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 s="30" customForma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 s="30" customForma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 s="30" customForma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 s="30" customForma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 s="30" customForma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 s="30" customForma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 s="30" customForma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 s="30" customForma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 s="30" customForma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 s="30" customForma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 s="30" customForma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 s="30" customForma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 s="30" customForma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 s="30" customForma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 s="30" customForma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 s="30" customForma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 s="30" customForma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 s="30" customForma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 s="30" customForma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 s="30" customForma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 s="30" customForma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 s="30" customForma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 s="30" customForma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 s="30" customForma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 s="30" customForma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 s="30" customForma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 s="30" customForma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 s="30" customForma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 s="30" customForma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 s="30" customForma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 s="30" customForma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2:17" s="30" customForma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2:17" s="30" customForma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2:17" s="30" customForma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2:17" s="30" customForma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2:17" s="30" customForma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2:17" s="30" customForma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2:17" s="30" customForma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2:17" s="30" customForma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2:17" s="30" customForma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2:17" s="30" customForma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2:17" s="30" customForma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2:17" s="30" customForma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2:17" s="30" customForma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2:17" s="30" customForma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2:17" s="30" customForma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2:17" s="30" customForma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2:17" s="30" customForma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2:17" s="30" customForma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2:17" s="30" customForma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2:17" s="30" customForma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2:17" s="30" customForma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2:17" s="30" customForma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2:17" s="30" customForma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2:17" s="30" customForma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2:17" s="30" customForma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2:17" s="30" customForma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2:17" s="30" customForma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2:17" s="30" customForma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2:17" s="30" customForma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2:17" s="30" customForma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2:17" s="30" customForma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2:17" s="30" customForma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2:17" s="30" customForma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2:17" s="30" customForma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2:17" s="30" customForma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2:17" s="30" customForma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2:17" s="30" customForma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2:17" s="30" customForma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2:17" s="30" customForma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2:17" s="30" customForma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2:17" s="30" customForma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2:17" s="30" customForma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2:17" s="30" customForma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2:17" s="30" customForma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2:17" s="30" customForma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2:17" s="30" customForma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2:17" s="30" customForma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2:17" s="30" customFormat="1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2:17" s="30" customFormat="1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2:17" s="30" customFormat="1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2:17" s="30" customFormat="1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2:17" s="30" customFormat="1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2:17" s="30" customFormat="1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2:17" s="30" customFormat="1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2:17" s="30" customFormat="1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2:17" s="30" customFormat="1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2:17" s="30" customFormat="1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2:17" s="30" customFormat="1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2:17" s="30" customFormat="1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2:17" s="30" customFormat="1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2:17" s="30" customFormat="1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2:17" s="30" customFormat="1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2:17" s="30" customFormat="1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2:17" s="30" customFormat="1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2:17" s="30" customFormat="1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2:17" s="30" customFormat="1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2:17" s="30" customFormat="1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2:17" s="30" customFormat="1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2:17" s="30" customFormat="1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2:17" s="30" customFormat="1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2:17" s="30" customFormat="1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2:17" s="30" customFormat="1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2:17" s="30" customFormat="1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2:17" s="30" customFormat="1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2:17" s="30" customFormat="1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2:17" s="30" customFormat="1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2:17" s="30" customFormat="1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2:17" s="30" customFormat="1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2:17" s="30" customFormat="1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2:17" s="30" customFormat="1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2:17" s="30" customFormat="1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2:17" s="30" customFormat="1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2:17" s="30" customFormat="1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2:17" s="30" customFormat="1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2:17" s="30" customFormat="1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2:17" s="30" customFormat="1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2:17" s="30" customFormat="1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2:17" s="30" customFormat="1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2:17" s="30" customFormat="1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2:17" s="30" customFormat="1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2:17" s="30" customFormat="1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2:17" s="30" customFormat="1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2:17" s="30" customFormat="1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2:17" s="30" customFormat="1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2:17" s="30" customFormat="1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2:17" s="30" customFormat="1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2:17" s="30" customFormat="1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2:17" s="30" customFormat="1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2:17" s="30" customFormat="1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2:17" s="30" customFormat="1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2:17" s="30" customFormat="1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2:17" s="30" customFormat="1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2:17" s="30" customFormat="1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2:17" s="30" customFormat="1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2:17" s="30" customFormat="1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2:17" s="30" customFormat="1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2:17" s="30" customFormat="1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2:17" s="30" customFormat="1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2:17" s="30" customFormat="1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2:17" s="30" customFormat="1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2:17" s="30" customFormat="1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2:17" s="30" customFormat="1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2:17" s="30" customFormat="1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2:17" s="30" customFormat="1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2:17" s="30" customFormat="1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2:17" s="30" customFormat="1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2:17" s="30" customFormat="1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2:17" s="30" customFormat="1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2:17" s="30" customFormat="1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2:17" s="30" customFormat="1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2:17" s="30" customFormat="1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2:17" s="30" customFormat="1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2:17" s="30" customFormat="1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2:17" s="30" customFormat="1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2:17" s="30" customFormat="1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2:17" s="30" customFormat="1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2:17" s="30" customFormat="1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2:17" s="30" customFormat="1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2:17" s="30" customFormat="1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2:17" s="30" customFormat="1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2:17" s="30" customFormat="1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2:17" s="30" customFormat="1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2:22" s="30" customFormat="1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2:22" s="30" customFormat="1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2:22" s="30" customFormat="1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2:22" s="30" customFormat="1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2:22" s="30" customFormat="1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2:22" s="30" customFormat="1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2:22" s="30" customFormat="1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2:22" x14ac:dyDescent="0.2">
      <c r="N376" s="5"/>
      <c r="O376" s="5"/>
      <c r="P376" s="5"/>
      <c r="Q376" s="5"/>
      <c r="R376" s="30"/>
      <c r="S376" s="30"/>
      <c r="T376" s="30"/>
      <c r="U376" s="30"/>
      <c r="V376" s="30"/>
    </row>
    <row r="377" spans="2:22" x14ac:dyDescent="0.2">
      <c r="N377" s="5"/>
      <c r="O377" s="5"/>
      <c r="P377" s="5"/>
      <c r="Q377" s="5"/>
      <c r="R377" s="30"/>
      <c r="S377" s="30"/>
      <c r="T377" s="30"/>
      <c r="U377" s="30"/>
      <c r="V377" s="30"/>
    </row>
    <row r="378" spans="2:22" x14ac:dyDescent="0.2">
      <c r="N378" s="5"/>
      <c r="O378" s="5"/>
      <c r="P378" s="5"/>
      <c r="Q378" s="5"/>
      <c r="R378" s="30"/>
      <c r="S378" s="30"/>
      <c r="T378" s="30"/>
      <c r="U378" s="30"/>
      <c r="V378" s="30"/>
    </row>
    <row r="379" spans="2:22" x14ac:dyDescent="0.2">
      <c r="N379" s="5"/>
      <c r="O379" s="5"/>
      <c r="P379" s="5"/>
      <c r="R379" s="30"/>
      <c r="S379" s="30"/>
      <c r="T379" s="30"/>
      <c r="U379" s="30"/>
      <c r="V379" s="30"/>
    </row>
    <row r="380" spans="2:22" x14ac:dyDescent="0.2">
      <c r="N380" s="5"/>
      <c r="O380" s="5"/>
      <c r="P380" s="5"/>
      <c r="R380" s="30"/>
      <c r="S380" s="30"/>
      <c r="T380" s="30"/>
      <c r="U380" s="30"/>
      <c r="V380" s="30"/>
    </row>
    <row r="381" spans="2:22" x14ac:dyDescent="0.2">
      <c r="N381" s="5"/>
      <c r="O381" s="5"/>
      <c r="P381" s="5"/>
      <c r="R381" s="30"/>
      <c r="S381" s="30"/>
      <c r="T381" s="30"/>
      <c r="U381" s="30"/>
      <c r="V381" s="30"/>
    </row>
    <row r="382" spans="2:22" x14ac:dyDescent="0.2">
      <c r="N382" s="5"/>
      <c r="O382" s="5"/>
      <c r="R382" s="30"/>
      <c r="S382" s="30"/>
      <c r="T382" s="30"/>
      <c r="U382" s="30"/>
      <c r="V382" s="30"/>
    </row>
    <row r="383" spans="2:22" x14ac:dyDescent="0.2">
      <c r="N383" s="5"/>
      <c r="O383" s="5"/>
    </row>
    <row r="384" spans="2:22" x14ac:dyDescent="0.2">
      <c r="N384" s="5"/>
      <c r="O384" s="5"/>
    </row>
    <row r="385" spans="14:15" x14ac:dyDescent="0.2">
      <c r="N385" s="5"/>
      <c r="O385" s="5"/>
    </row>
    <row r="386" spans="14:15" x14ac:dyDescent="0.2">
      <c r="N386" s="5"/>
      <c r="O386" s="5"/>
    </row>
    <row r="387" spans="14:15" x14ac:dyDescent="0.2">
      <c r="O387" s="5"/>
    </row>
    <row r="388" spans="14:15" x14ac:dyDescent="0.2">
      <c r="O388" s="5"/>
    </row>
    <row r="389" spans="14:15" x14ac:dyDescent="0.2">
      <c r="O389" s="5"/>
    </row>
  </sheetData>
  <mergeCells count="11">
    <mergeCell ref="V6:V8"/>
    <mergeCell ref="P7:P8"/>
    <mergeCell ref="I5:L5"/>
    <mergeCell ref="O5:Q5"/>
    <mergeCell ref="L6:L8"/>
    <mergeCell ref="C5:G5"/>
    <mergeCell ref="G6:G8"/>
    <mergeCell ref="A1:H1"/>
    <mergeCell ref="A3:H3"/>
    <mergeCell ref="I3:Q3"/>
    <mergeCell ref="I1:Q1"/>
  </mergeCells>
  <phoneticPr fontId="0" type="noConversion"/>
  <printOptions horizontalCentered="1"/>
  <pageMargins left="0.25" right="0.23" top="0.87" bottom="0.82" header="0.67" footer="0.5"/>
  <pageSetup scale="96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colBreaks count="1" manualBreakCount="1">
    <brk id="8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209"/>
  <sheetViews>
    <sheetView topLeftCell="H1" zoomScaleNormal="100" workbookViewId="0">
      <selection activeCell="A2" sqref="A2"/>
    </sheetView>
  </sheetViews>
  <sheetFormatPr defaultRowHeight="12.75" x14ac:dyDescent="0.2"/>
  <cols>
    <col min="1" max="1" width="14.5703125" style="42" customWidth="1"/>
    <col min="2" max="2" width="12.28515625" style="42" customWidth="1"/>
    <col min="3" max="3" width="12" style="42" customWidth="1"/>
    <col min="4" max="4" width="11.140625" style="42" customWidth="1"/>
    <col min="5" max="5" width="10.5703125" style="42" customWidth="1"/>
    <col min="6" max="6" width="14.28515625" style="42" customWidth="1"/>
    <col min="7" max="7" width="13.42578125" style="42" customWidth="1"/>
    <col min="8" max="9" width="11.5703125" style="42" customWidth="1"/>
    <col min="10" max="10" width="2" style="42" customWidth="1"/>
    <col min="11" max="11" width="14.85546875" style="42" customWidth="1"/>
    <col min="12" max="12" width="12.28515625" style="42" customWidth="1"/>
    <col min="13" max="13" width="12.28515625" style="42" bestFit="1" customWidth="1"/>
    <col min="14" max="14" width="12.42578125" style="42" customWidth="1"/>
    <col min="15" max="15" width="11" style="42" customWidth="1"/>
    <col min="16" max="16" width="10.42578125" style="42" customWidth="1"/>
    <col min="17" max="17" width="17.5703125" style="42" bestFit="1" customWidth="1"/>
    <col min="18" max="18" width="12.28515625" style="100" bestFit="1" customWidth="1"/>
    <col min="19" max="19" width="9.85546875" style="42" customWidth="1"/>
    <col min="20" max="20" width="5" style="30" customWidth="1"/>
    <col min="21" max="21" width="19" style="30" customWidth="1"/>
    <col min="22" max="22" width="20.28515625" style="30" customWidth="1"/>
    <col min="23" max="16384" width="9.140625" style="30"/>
  </cols>
  <sheetData>
    <row r="1" spans="1:22" x14ac:dyDescent="0.2">
      <c r="A1" s="287" t="s">
        <v>136</v>
      </c>
      <c r="B1" s="287"/>
      <c r="C1" s="287"/>
      <c r="D1" s="287"/>
      <c r="E1" s="287"/>
      <c r="F1" s="287"/>
      <c r="G1" s="287"/>
      <c r="H1" s="287"/>
      <c r="I1" s="287"/>
      <c r="J1" s="82"/>
      <c r="K1" s="287" t="s">
        <v>298</v>
      </c>
      <c r="L1" s="287"/>
      <c r="M1" s="287"/>
      <c r="N1" s="287"/>
      <c r="O1" s="287"/>
      <c r="P1" s="287"/>
      <c r="Q1" s="287"/>
      <c r="R1" s="287"/>
      <c r="S1" s="287"/>
    </row>
    <row r="2" spans="1:22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x14ac:dyDescent="0.2">
      <c r="A3" s="287" t="s">
        <v>289</v>
      </c>
      <c r="B3" s="287"/>
      <c r="C3" s="287"/>
      <c r="D3" s="287"/>
      <c r="E3" s="287"/>
      <c r="F3" s="287"/>
      <c r="G3" s="287"/>
      <c r="H3" s="287"/>
      <c r="I3" s="287"/>
      <c r="J3" s="82"/>
      <c r="K3" s="287" t="s">
        <v>289</v>
      </c>
      <c r="L3" s="287"/>
      <c r="M3" s="287"/>
      <c r="N3" s="287"/>
      <c r="O3" s="287"/>
      <c r="P3" s="287"/>
      <c r="Q3" s="287"/>
      <c r="R3" s="287"/>
      <c r="S3" s="287"/>
    </row>
    <row r="4" spans="1:22" ht="13.5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22" ht="13.5" thickTop="1" x14ac:dyDescent="0.2">
      <c r="A5" s="38"/>
      <c r="B5" s="300" t="s">
        <v>67</v>
      </c>
      <c r="C5" s="300"/>
      <c r="D5" s="300"/>
      <c r="E5" s="300"/>
      <c r="F5" s="300"/>
      <c r="G5" s="300"/>
      <c r="H5" s="190"/>
      <c r="I5" s="104"/>
      <c r="J5" s="38"/>
      <c r="K5" s="300" t="s">
        <v>68</v>
      </c>
      <c r="L5" s="300"/>
      <c r="M5" s="300"/>
      <c r="N5" s="300"/>
      <c r="O5" s="300"/>
      <c r="P5" s="300"/>
      <c r="Q5" s="300"/>
      <c r="R5" s="300"/>
      <c r="S5" s="289" t="s">
        <v>211</v>
      </c>
      <c r="T5" s="182"/>
    </row>
    <row r="6" spans="1:22" s="183" customFormat="1" x14ac:dyDescent="0.2">
      <c r="A6" s="187"/>
      <c r="B6" s="187" t="s">
        <v>11</v>
      </c>
      <c r="C6" s="187"/>
      <c r="D6" s="187"/>
      <c r="E6" s="187"/>
      <c r="F6" s="187"/>
      <c r="G6" s="187"/>
      <c r="H6" s="304" t="s">
        <v>10</v>
      </c>
      <c r="I6" s="304"/>
      <c r="J6" s="187"/>
      <c r="K6" s="187" t="s">
        <v>11</v>
      </c>
      <c r="L6" s="187"/>
      <c r="M6" s="187"/>
      <c r="N6" s="187"/>
      <c r="O6" s="187"/>
      <c r="P6" s="187"/>
      <c r="Q6" s="304" t="s">
        <v>10</v>
      </c>
      <c r="R6" s="304"/>
      <c r="S6" s="306"/>
      <c r="T6" s="209"/>
      <c r="U6" s="84">
        <v>41989</v>
      </c>
      <c r="V6" s="84">
        <v>41989</v>
      </c>
    </row>
    <row r="7" spans="1:22" s="183" customFormat="1" x14ac:dyDescent="0.2">
      <c r="A7" s="37" t="s">
        <v>37</v>
      </c>
      <c r="B7" s="187" t="s">
        <v>64</v>
      </c>
      <c r="C7" s="187" t="s">
        <v>0</v>
      </c>
      <c r="D7" s="187"/>
      <c r="E7" s="187" t="s">
        <v>5</v>
      </c>
      <c r="F7" s="187"/>
      <c r="G7" s="187"/>
      <c r="H7" s="305"/>
      <c r="I7" s="305"/>
      <c r="J7" s="187"/>
      <c r="K7" s="187" t="s">
        <v>64</v>
      </c>
      <c r="L7" s="187" t="s">
        <v>0</v>
      </c>
      <c r="M7" s="187"/>
      <c r="N7" s="187" t="s">
        <v>5</v>
      </c>
      <c r="O7" s="187"/>
      <c r="P7" s="187"/>
      <c r="Q7" s="305"/>
      <c r="R7" s="305"/>
      <c r="S7" s="306"/>
      <c r="T7" s="209"/>
      <c r="U7" s="189" t="s">
        <v>227</v>
      </c>
      <c r="V7" s="189" t="s">
        <v>228</v>
      </c>
    </row>
    <row r="8" spans="1:22" s="183" customFormat="1" x14ac:dyDescent="0.2">
      <c r="A8" s="37" t="s">
        <v>38</v>
      </c>
      <c r="B8" s="187" t="s">
        <v>65</v>
      </c>
      <c r="C8" s="187" t="s">
        <v>1</v>
      </c>
      <c r="D8" s="187" t="s">
        <v>3</v>
      </c>
      <c r="E8" s="187" t="s">
        <v>1</v>
      </c>
      <c r="F8" s="187" t="s">
        <v>7</v>
      </c>
      <c r="G8" s="187"/>
      <c r="H8" s="292" t="s">
        <v>209</v>
      </c>
      <c r="I8" s="293" t="s">
        <v>7</v>
      </c>
      <c r="J8" s="187"/>
      <c r="K8" s="187" t="s">
        <v>66</v>
      </c>
      <c r="L8" s="187" t="s">
        <v>1</v>
      </c>
      <c r="M8" s="187" t="s">
        <v>3</v>
      </c>
      <c r="N8" s="187" t="s">
        <v>1</v>
      </c>
      <c r="O8" s="187" t="s">
        <v>7</v>
      </c>
      <c r="P8" s="187"/>
      <c r="Q8" s="292" t="s">
        <v>209</v>
      </c>
      <c r="R8" s="292" t="s">
        <v>7</v>
      </c>
      <c r="S8" s="306"/>
      <c r="T8" s="209"/>
      <c r="U8" s="189" t="s">
        <v>229</v>
      </c>
      <c r="V8" s="189" t="s">
        <v>229</v>
      </c>
    </row>
    <row r="9" spans="1:22" s="183" customFormat="1" ht="13.5" thickBot="1" x14ac:dyDescent="0.25">
      <c r="A9" s="67" t="s">
        <v>39</v>
      </c>
      <c r="B9" s="68" t="s">
        <v>4</v>
      </c>
      <c r="C9" s="68" t="s">
        <v>2</v>
      </c>
      <c r="D9" s="68" t="s">
        <v>4</v>
      </c>
      <c r="E9" s="68" t="s">
        <v>6</v>
      </c>
      <c r="F9" s="68" t="s">
        <v>8</v>
      </c>
      <c r="G9" s="68" t="s">
        <v>9</v>
      </c>
      <c r="H9" s="291"/>
      <c r="I9" s="291"/>
      <c r="J9" s="187"/>
      <c r="K9" s="68" t="s">
        <v>4</v>
      </c>
      <c r="L9" s="68" t="s">
        <v>2</v>
      </c>
      <c r="M9" s="68" t="s">
        <v>4</v>
      </c>
      <c r="N9" s="68" t="s">
        <v>6</v>
      </c>
      <c r="O9" s="68" t="s">
        <v>8</v>
      </c>
      <c r="P9" s="68" t="s">
        <v>9</v>
      </c>
      <c r="Q9" s="291"/>
      <c r="R9" s="291"/>
      <c r="S9" s="291"/>
      <c r="T9" s="209"/>
      <c r="U9" s="191" t="s">
        <v>230</v>
      </c>
      <c r="V9" s="191" t="s">
        <v>230</v>
      </c>
    </row>
    <row r="10" spans="1:22" s="21" customFormat="1" x14ac:dyDescent="0.2">
      <c r="A10" s="37" t="s">
        <v>13</v>
      </c>
      <c r="B10" s="52">
        <f t="shared" ref="B10:G10" si="0">SUM(B12:B39)</f>
        <v>92417730.090000004</v>
      </c>
      <c r="C10" s="52">
        <f t="shared" si="0"/>
        <v>83536648.900000021</v>
      </c>
      <c r="D10" s="52">
        <f t="shared" si="0"/>
        <v>6636527.4800000014</v>
      </c>
      <c r="E10" s="52">
        <f t="shared" si="0"/>
        <v>508359.50999999995</v>
      </c>
      <c r="F10" s="52">
        <f t="shared" si="0"/>
        <v>713639.48</v>
      </c>
      <c r="G10" s="52">
        <f t="shared" si="0"/>
        <v>40637.68</v>
      </c>
      <c r="H10" s="52">
        <f>SUM(H12:H39)</f>
        <v>0</v>
      </c>
      <c r="I10" s="52">
        <f>SUM(I12:I39)</f>
        <v>981917.04</v>
      </c>
      <c r="J10" s="52"/>
      <c r="K10" s="52">
        <f t="shared" ref="K10:Q10" si="1">SUM(K12:K39)</f>
        <v>82845362.189999983</v>
      </c>
      <c r="L10" s="52">
        <f t="shared" si="1"/>
        <v>50526977.520000003</v>
      </c>
      <c r="M10" s="52">
        <f t="shared" si="1"/>
        <v>18341955.210000001</v>
      </c>
      <c r="N10" s="52">
        <f t="shared" si="1"/>
        <v>1282347.81</v>
      </c>
      <c r="O10" s="52">
        <f t="shared" si="1"/>
        <v>98176.43</v>
      </c>
      <c r="P10" s="52">
        <f t="shared" si="1"/>
        <v>204092.4</v>
      </c>
      <c r="Q10" s="52">
        <f t="shared" si="1"/>
        <v>0</v>
      </c>
      <c r="R10" s="52">
        <f>SUM(R12:R39)</f>
        <v>12391812.82</v>
      </c>
      <c r="S10" s="52">
        <f>SUM(S12:S39)</f>
        <v>0</v>
      </c>
      <c r="U10" s="21">
        <f>SUM(U12:U39)</f>
        <v>91395175.370000005</v>
      </c>
      <c r="V10" s="21">
        <f>SUM(V12:V39)</f>
        <v>70249456.969999999</v>
      </c>
    </row>
    <row r="11" spans="1:22" x14ac:dyDescent="0.2">
      <c r="A11" s="37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37"/>
      <c r="T11" s="42"/>
    </row>
    <row r="12" spans="1:22" x14ac:dyDescent="0.2">
      <c r="A12" s="37" t="s">
        <v>14</v>
      </c>
      <c r="B12" s="38">
        <f>SUM(C12:I12)</f>
        <v>624005.63</v>
      </c>
      <c r="C12" s="38">
        <v>580532.03</v>
      </c>
      <c r="D12" s="38">
        <v>5949.13</v>
      </c>
      <c r="E12" s="38">
        <v>3275.89</v>
      </c>
      <c r="F12" s="38">
        <v>30865.58</v>
      </c>
      <c r="G12" s="38">
        <v>3383</v>
      </c>
      <c r="H12" s="38">
        <v>0</v>
      </c>
      <c r="I12" s="38">
        <v>0</v>
      </c>
      <c r="J12" s="38"/>
      <c r="K12" s="38">
        <f>SUM(L12+M12+N12+O12+P12+R12)</f>
        <v>976054.63</v>
      </c>
      <c r="L12" s="38">
        <v>0</v>
      </c>
      <c r="M12" s="38">
        <v>927084.97</v>
      </c>
      <c r="N12" s="59">
        <v>22868.400000000001</v>
      </c>
      <c r="O12" s="38">
        <v>0</v>
      </c>
      <c r="P12" s="38">
        <v>26101.26</v>
      </c>
      <c r="Q12" s="38">
        <v>0</v>
      </c>
      <c r="R12" s="38"/>
      <c r="S12" s="38">
        <v>0</v>
      </c>
      <c r="T12" s="74"/>
      <c r="U12" s="53">
        <f>B12-G12-I12</f>
        <v>620622.63</v>
      </c>
      <c r="V12" s="53">
        <f>K12-P12-R12</f>
        <v>949953.37</v>
      </c>
    </row>
    <row r="13" spans="1:22" x14ac:dyDescent="0.2">
      <c r="A13" s="37" t="s">
        <v>15</v>
      </c>
      <c r="B13" s="38">
        <f>SUM(C13:I13)</f>
        <v>7006957.2600000007</v>
      </c>
      <c r="C13" s="38">
        <v>6782534.8500000006</v>
      </c>
      <c r="D13" s="38">
        <v>100363.11</v>
      </c>
      <c r="E13" s="38">
        <v>40175.43</v>
      </c>
      <c r="F13" s="38">
        <v>83883.87</v>
      </c>
      <c r="G13" s="38">
        <v>0</v>
      </c>
      <c r="H13" s="38">
        <v>0</v>
      </c>
      <c r="I13" s="38">
        <v>0</v>
      </c>
      <c r="J13" s="112"/>
      <c r="K13" s="38">
        <f>SUM(L13+M13+N13+O13+P13+R13)</f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/>
      <c r="S13" s="38">
        <v>0</v>
      </c>
      <c r="T13" s="74"/>
      <c r="U13" s="53">
        <f>B13-G13-I13</f>
        <v>7006957.2600000007</v>
      </c>
      <c r="V13" s="53">
        <f>K13-P13-R13</f>
        <v>0</v>
      </c>
    </row>
    <row r="14" spans="1:22" s="42" customFormat="1" x14ac:dyDescent="0.2">
      <c r="A14" s="38" t="s">
        <v>16</v>
      </c>
      <c r="B14" s="38">
        <f>SUM(C14:I14)</f>
        <v>16756735.950000001</v>
      </c>
      <c r="C14" s="38">
        <v>16772326.940000001</v>
      </c>
      <c r="D14" s="38">
        <v>-15548.82</v>
      </c>
      <c r="E14" s="38">
        <v>-42.17</v>
      </c>
      <c r="F14" s="38">
        <v>0</v>
      </c>
      <c r="G14" s="38">
        <v>0</v>
      </c>
      <c r="H14" s="38">
        <v>0</v>
      </c>
      <c r="I14" s="38">
        <v>0</v>
      </c>
      <c r="J14" s="38"/>
      <c r="K14" s="38">
        <f>SUM(L14+M14+N14+O14+P14+R14)</f>
        <v>12399388.530000001</v>
      </c>
      <c r="L14" s="38">
        <v>7329.84</v>
      </c>
      <c r="M14" s="38">
        <v>0</v>
      </c>
      <c r="N14" s="38">
        <v>245.87</v>
      </c>
      <c r="O14" s="38">
        <v>0</v>
      </c>
      <c r="P14" s="38">
        <v>0</v>
      </c>
      <c r="Q14" s="38">
        <v>0</v>
      </c>
      <c r="R14" s="38">
        <v>12391812.82</v>
      </c>
      <c r="S14" s="38">
        <v>0</v>
      </c>
      <c r="T14" s="74"/>
      <c r="U14" s="53">
        <f>B14-G14-I14</f>
        <v>16756735.950000001</v>
      </c>
      <c r="V14" s="53">
        <f>K14-P14-R14</f>
        <v>7575.7100000008941</v>
      </c>
    </row>
    <row r="15" spans="1:22" x14ac:dyDescent="0.2">
      <c r="A15" s="38" t="s">
        <v>17</v>
      </c>
      <c r="B15" s="38">
        <f>SUM(C15:I15)</f>
        <v>10209663.699999999</v>
      </c>
      <c r="C15" s="38">
        <v>9929104.8200000003</v>
      </c>
      <c r="D15" s="38">
        <v>91672.93</v>
      </c>
      <c r="E15" s="38">
        <v>77934.95</v>
      </c>
      <c r="F15" s="38">
        <v>110951</v>
      </c>
      <c r="G15" s="38">
        <v>0</v>
      </c>
      <c r="H15" s="38">
        <v>0</v>
      </c>
      <c r="I15" s="38">
        <v>0</v>
      </c>
      <c r="J15" s="38"/>
      <c r="K15" s="38">
        <f>SUM(L15+M15+N15+O15+P15+R15)</f>
        <v>15081870.77</v>
      </c>
      <c r="L15" s="38">
        <v>14387158.82</v>
      </c>
      <c r="M15" s="38">
        <v>347064.91000000003</v>
      </c>
      <c r="N15" s="38">
        <v>327085.19</v>
      </c>
      <c r="O15" s="38">
        <v>20561.849999999999</v>
      </c>
      <c r="P15" s="38">
        <v>0</v>
      </c>
      <c r="Q15" s="38">
        <v>0</v>
      </c>
      <c r="R15" s="38"/>
      <c r="S15" s="38">
        <v>0</v>
      </c>
      <c r="T15" s="74"/>
      <c r="U15" s="53">
        <f>B15-G15-I15</f>
        <v>10209663.699999999</v>
      </c>
      <c r="V15" s="53">
        <f>K15-P15-R15</f>
        <v>15081870.77</v>
      </c>
    </row>
    <row r="16" spans="1:22" x14ac:dyDescent="0.2">
      <c r="A16" s="38" t="s">
        <v>18</v>
      </c>
      <c r="B16" s="38">
        <f>SUM(C16:I16)</f>
        <v>1402909.2899999998</v>
      </c>
      <c r="C16" s="38">
        <v>1131932.3999999999</v>
      </c>
      <c r="D16" s="38">
        <v>200970.19</v>
      </c>
      <c r="E16" s="38">
        <v>21827.24</v>
      </c>
      <c r="F16" s="38">
        <v>41493.869999999995</v>
      </c>
      <c r="G16" s="38">
        <v>6685.59</v>
      </c>
      <c r="H16" s="38">
        <v>0</v>
      </c>
      <c r="I16" s="38">
        <v>0</v>
      </c>
      <c r="J16" s="38"/>
      <c r="K16" s="38">
        <f>SUM(L16+M16+N16+O16+P16+R16)</f>
        <v>1489404.66</v>
      </c>
      <c r="L16" s="38">
        <v>1455650.23</v>
      </c>
      <c r="M16" s="38">
        <v>1233</v>
      </c>
      <c r="N16" s="38">
        <v>22857.65</v>
      </c>
      <c r="O16" s="38">
        <v>7971.05</v>
      </c>
      <c r="P16" s="38">
        <v>1692.73</v>
      </c>
      <c r="Q16" s="38">
        <v>0</v>
      </c>
      <c r="R16" s="38"/>
      <c r="S16" s="38">
        <v>0</v>
      </c>
      <c r="T16" s="74"/>
      <c r="U16" s="53">
        <f>B16-G16-I16</f>
        <v>1396223.6999999997</v>
      </c>
      <c r="V16" s="53">
        <f>K16-P16-R16</f>
        <v>1487711.93</v>
      </c>
    </row>
    <row r="17" spans="1:22" x14ac:dyDescent="0.2">
      <c r="A17" s="38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5"/>
      <c r="S17" s="137"/>
      <c r="T17" s="42"/>
    </row>
    <row r="18" spans="1:22" x14ac:dyDescent="0.2">
      <c r="A18" s="38" t="s">
        <v>19</v>
      </c>
      <c r="B18" s="38">
        <f>SUM(C18:I18)</f>
        <v>604162.22</v>
      </c>
      <c r="C18" s="38">
        <v>579489</v>
      </c>
      <c r="D18" s="38">
        <v>5374.6</v>
      </c>
      <c r="E18" s="38">
        <v>12867.91</v>
      </c>
      <c r="F18" s="38">
        <v>6430.71</v>
      </c>
      <c r="G18" s="38">
        <v>0</v>
      </c>
      <c r="H18" s="38">
        <v>0</v>
      </c>
      <c r="I18" s="38">
        <v>0</v>
      </c>
      <c r="J18" s="38"/>
      <c r="K18" s="38">
        <f>SUM(L18+M18+N18+O18+P18+R18)</f>
        <v>678934.17999999993</v>
      </c>
      <c r="L18" s="38">
        <v>651718.16999999993</v>
      </c>
      <c r="M18" s="38">
        <v>5127</v>
      </c>
      <c r="N18" s="38">
        <v>14896.78</v>
      </c>
      <c r="O18" s="38">
        <v>2696.76</v>
      </c>
      <c r="P18" s="38">
        <v>4495.47</v>
      </c>
      <c r="Q18" s="38">
        <v>0</v>
      </c>
      <c r="R18" s="38">
        <v>0</v>
      </c>
      <c r="S18" s="38">
        <v>0</v>
      </c>
      <c r="T18" s="74"/>
      <c r="U18" s="53">
        <f>B18-G18-I18</f>
        <v>604162.22</v>
      </c>
      <c r="V18" s="53">
        <f>K18-P18-R18</f>
        <v>674438.71</v>
      </c>
    </row>
    <row r="19" spans="1:22" x14ac:dyDescent="0.2">
      <c r="A19" s="38" t="s">
        <v>20</v>
      </c>
      <c r="B19" s="38">
        <f>SUM(C19:I19)</f>
        <v>1573420.7600000002</v>
      </c>
      <c r="C19" s="38">
        <v>1465860.46</v>
      </c>
      <c r="D19" s="38">
        <v>69283.340000000011</v>
      </c>
      <c r="E19" s="38">
        <v>24446.85</v>
      </c>
      <c r="F19" s="38">
        <v>10895.11</v>
      </c>
      <c r="G19" s="38">
        <v>2935</v>
      </c>
      <c r="H19" s="38">
        <v>0</v>
      </c>
      <c r="I19" s="38">
        <v>0</v>
      </c>
      <c r="J19" s="38"/>
      <c r="K19" s="38">
        <f>SUM(L19+M19+N19+O19+P19+R19)</f>
        <v>3426591.71</v>
      </c>
      <c r="L19" s="38">
        <v>3131959.24</v>
      </c>
      <c r="M19" s="38">
        <v>187060.36</v>
      </c>
      <c r="N19" s="38">
        <v>95349.55</v>
      </c>
      <c r="O19" s="38">
        <v>12222.56</v>
      </c>
      <c r="P19" s="38">
        <v>0</v>
      </c>
      <c r="Q19" s="38">
        <v>0</v>
      </c>
      <c r="R19" s="38">
        <v>0</v>
      </c>
      <c r="S19" s="38">
        <v>0</v>
      </c>
      <c r="T19" s="42"/>
      <c r="U19" s="53">
        <f>B19-G19-I19</f>
        <v>1570485.7600000002</v>
      </c>
      <c r="V19" s="53">
        <f>K19-P19-R19</f>
        <v>3426591.71</v>
      </c>
    </row>
    <row r="20" spans="1:22" x14ac:dyDescent="0.2">
      <c r="A20" s="38" t="s">
        <v>21</v>
      </c>
      <c r="B20" s="38">
        <f>SUM(C20:I20)</f>
        <v>1071993.8400000001</v>
      </c>
      <c r="C20" s="38">
        <v>1050915.3400000001</v>
      </c>
      <c r="D20" s="38">
        <v>2991.32</v>
      </c>
      <c r="E20" s="38">
        <v>2182.91</v>
      </c>
      <c r="F20" s="38">
        <v>15904.27</v>
      </c>
      <c r="G20" s="38">
        <v>0</v>
      </c>
      <c r="H20" s="38">
        <v>0</v>
      </c>
      <c r="I20" s="38">
        <v>0</v>
      </c>
      <c r="J20" s="38"/>
      <c r="K20" s="38">
        <f>SUM(L20+M20+N20+O20+P20+R20)</f>
        <v>1520897.73</v>
      </c>
      <c r="L20" s="38">
        <v>1485055.53</v>
      </c>
      <c r="M20" s="38">
        <v>12989</v>
      </c>
      <c r="N20" s="38">
        <v>21719.040000000001</v>
      </c>
      <c r="O20" s="38">
        <v>1134.1600000000001</v>
      </c>
      <c r="P20" s="38">
        <v>0</v>
      </c>
      <c r="Q20" s="38">
        <v>0</v>
      </c>
      <c r="R20" s="38">
        <v>0</v>
      </c>
      <c r="S20" s="38">
        <v>0</v>
      </c>
      <c r="T20" s="74"/>
      <c r="U20" s="53">
        <f>B20-G20-I20</f>
        <v>1071993.8400000001</v>
      </c>
      <c r="V20" s="53">
        <f>K20-P20-R20</f>
        <v>1520897.73</v>
      </c>
    </row>
    <row r="21" spans="1:22" x14ac:dyDescent="0.2">
      <c r="A21" s="38" t="s">
        <v>22</v>
      </c>
      <c r="B21" s="38">
        <f>SUM(C21:I21)</f>
        <v>3635145.39</v>
      </c>
      <c r="C21" s="38">
        <v>3444763.9</v>
      </c>
      <c r="D21" s="38">
        <v>174551.14</v>
      </c>
      <c r="E21" s="38">
        <v>10323.67</v>
      </c>
      <c r="F21" s="38">
        <v>5506.68</v>
      </c>
      <c r="G21" s="38">
        <v>0</v>
      </c>
      <c r="H21" s="38">
        <v>0</v>
      </c>
      <c r="I21" s="38">
        <v>0</v>
      </c>
      <c r="J21" s="38"/>
      <c r="K21" s="38">
        <f>SUM(L21+M21+N21+O21+P21+R21)</f>
        <v>3033645.89</v>
      </c>
      <c r="L21" s="38">
        <v>0</v>
      </c>
      <c r="M21" s="38">
        <v>3005771.14</v>
      </c>
      <c r="N21" s="38">
        <v>27874.75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74"/>
      <c r="U21" s="53">
        <f>B21-G21-I21</f>
        <v>3635145.39</v>
      </c>
      <c r="V21" s="53">
        <f>K21-P21-R21</f>
        <v>3033645.89</v>
      </c>
    </row>
    <row r="22" spans="1:22" x14ac:dyDescent="0.2">
      <c r="A22" s="38" t="s">
        <v>23</v>
      </c>
      <c r="B22" s="38">
        <f>SUM(C22:I22)</f>
        <v>609681.97</v>
      </c>
      <c r="C22" s="38">
        <v>588382.99</v>
      </c>
      <c r="D22" s="38"/>
      <c r="E22" s="38">
        <v>6684.85</v>
      </c>
      <c r="F22" s="38">
        <v>14614.13</v>
      </c>
      <c r="G22" s="38">
        <v>0</v>
      </c>
      <c r="H22" s="38">
        <v>0</v>
      </c>
      <c r="I22" s="38">
        <v>0</v>
      </c>
      <c r="J22" s="38"/>
      <c r="K22" s="38">
        <f>SUM(L22+M22+N22+O22+P22+R22)</f>
        <v>559496</v>
      </c>
      <c r="L22" s="38">
        <v>0</v>
      </c>
      <c r="M22" s="38">
        <v>559496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74"/>
      <c r="U22" s="53">
        <f>B22-G22-I22</f>
        <v>609681.97</v>
      </c>
      <c r="V22" s="53">
        <f>K22-P22-R22</f>
        <v>559496</v>
      </c>
    </row>
    <row r="23" spans="1:22" x14ac:dyDescent="0.2">
      <c r="A23" s="38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  <c r="S23" s="112"/>
      <c r="T23" s="74"/>
    </row>
    <row r="24" spans="1:22" x14ac:dyDescent="0.2">
      <c r="A24" s="38" t="s">
        <v>24</v>
      </c>
      <c r="B24" s="38">
        <f>SUM(C24:I24)</f>
        <v>2648581.0700000003</v>
      </c>
      <c r="C24" s="38">
        <v>2591513.56</v>
      </c>
      <c r="D24" s="38">
        <v>11697.14</v>
      </c>
      <c r="E24" s="38">
        <v>8182.08</v>
      </c>
      <c r="F24" s="38">
        <v>37188.289999999994</v>
      </c>
      <c r="G24" s="38">
        <v>0</v>
      </c>
      <c r="H24" s="38">
        <v>0</v>
      </c>
      <c r="I24" s="38">
        <v>0</v>
      </c>
      <c r="J24" s="38"/>
      <c r="K24" s="38">
        <f>SUM(L24+M24+N24+O24+P24+R24)</f>
        <v>6410008.9199999999</v>
      </c>
      <c r="L24" s="38">
        <v>112074.48</v>
      </c>
      <c r="M24" s="38">
        <v>6224266.2299999995</v>
      </c>
      <c r="N24" s="38">
        <v>72228.320000000007</v>
      </c>
      <c r="O24" s="38">
        <v>1439.89</v>
      </c>
      <c r="P24" s="38">
        <v>0</v>
      </c>
      <c r="Q24" s="38">
        <v>0</v>
      </c>
      <c r="R24" s="38">
        <v>0</v>
      </c>
      <c r="S24" s="38">
        <v>0</v>
      </c>
      <c r="T24" s="74"/>
      <c r="U24" s="53">
        <f>B24-G24-I24</f>
        <v>2648581.0700000003</v>
      </c>
      <c r="V24" s="53">
        <f>K24-P24-R24</f>
        <v>6410008.9199999999</v>
      </c>
    </row>
    <row r="25" spans="1:22" x14ac:dyDescent="0.2">
      <c r="A25" s="38" t="s">
        <v>25</v>
      </c>
      <c r="B25" s="38">
        <f>SUM(C25:I25)</f>
        <v>736744.9</v>
      </c>
      <c r="C25" s="38">
        <v>631926.25</v>
      </c>
      <c r="D25" s="38">
        <v>53796.270000000004</v>
      </c>
      <c r="E25" s="38">
        <v>19636.400000000001</v>
      </c>
      <c r="F25" s="38">
        <v>25492.45</v>
      </c>
      <c r="G25" s="38">
        <v>5893.53</v>
      </c>
      <c r="H25" s="38">
        <v>0</v>
      </c>
      <c r="I25" s="38">
        <v>0</v>
      </c>
      <c r="J25" s="38"/>
      <c r="K25" s="38">
        <f>SUM(L25+M25+N25+O25+P25+R25)</f>
        <v>528782.42000000004</v>
      </c>
      <c r="L25" s="38">
        <v>514811.36</v>
      </c>
      <c r="M25" s="38">
        <v>79.900000000000006</v>
      </c>
      <c r="N25" s="38">
        <v>8311.5499999999993</v>
      </c>
      <c r="O25" s="38">
        <v>5579.61</v>
      </c>
      <c r="P25" s="38">
        <v>0</v>
      </c>
      <c r="Q25" s="38">
        <v>0</v>
      </c>
      <c r="R25" s="38">
        <v>0</v>
      </c>
      <c r="S25" s="38">
        <v>0</v>
      </c>
      <c r="T25" s="74"/>
      <c r="U25" s="53">
        <f>B25-G25-I25</f>
        <v>730851.37</v>
      </c>
      <c r="V25" s="53">
        <f>K25-P25-R25</f>
        <v>528782.42000000004</v>
      </c>
    </row>
    <row r="26" spans="1:22" x14ac:dyDescent="0.2">
      <c r="A26" s="38" t="s">
        <v>26</v>
      </c>
      <c r="B26" s="38">
        <f>SUM(C26:I26)</f>
        <v>1644311.57</v>
      </c>
      <c r="C26" s="38">
        <v>1610249.59</v>
      </c>
      <c r="D26" s="38">
        <v>14168.86</v>
      </c>
      <c r="E26" s="38">
        <v>11612.66</v>
      </c>
      <c r="F26" s="38">
        <v>6820.22</v>
      </c>
      <c r="G26" s="38">
        <v>1460.24</v>
      </c>
      <c r="H26" s="38">
        <v>0</v>
      </c>
      <c r="I26" s="38">
        <v>0</v>
      </c>
      <c r="J26" s="112"/>
      <c r="K26" s="38">
        <f>SUM(L26+M26+N26+O26+P26+R26)</f>
        <v>3355916.43</v>
      </c>
      <c r="L26" s="38">
        <v>3037152.87</v>
      </c>
      <c r="M26" s="38">
        <v>9412</v>
      </c>
      <c r="N26" s="38">
        <v>153113.60999999999</v>
      </c>
      <c r="O26" s="38">
        <v>4616.1400000000003</v>
      </c>
      <c r="P26" s="38">
        <v>151621.81</v>
      </c>
      <c r="Q26" s="38">
        <v>0</v>
      </c>
      <c r="R26" s="38">
        <v>0</v>
      </c>
      <c r="S26" s="38">
        <v>0</v>
      </c>
      <c r="T26" s="74"/>
      <c r="U26" s="53">
        <f>B26-G26-I26</f>
        <v>1642851.33</v>
      </c>
      <c r="V26" s="53">
        <f>K26-P26-R26</f>
        <v>3204294.62</v>
      </c>
    </row>
    <row r="27" spans="1:22" x14ac:dyDescent="0.2">
      <c r="A27" s="38" t="s">
        <v>27</v>
      </c>
      <c r="B27" s="38">
        <f>SUM(C27:I27)</f>
        <v>3027601</v>
      </c>
      <c r="C27" s="38">
        <v>2734177</v>
      </c>
      <c r="D27" s="38">
        <v>230957</v>
      </c>
      <c r="E27" s="38">
        <v>28993</v>
      </c>
      <c r="F27" s="38">
        <v>33474</v>
      </c>
      <c r="G27" s="38">
        <v>0</v>
      </c>
      <c r="H27" s="38">
        <v>0</v>
      </c>
      <c r="I27" s="38">
        <v>0</v>
      </c>
      <c r="J27" s="112"/>
      <c r="K27" s="38">
        <f>SUM(L27+M27+N27+O27+P27+R27)</f>
        <v>7103773</v>
      </c>
      <c r="L27" s="38">
        <v>6538928</v>
      </c>
      <c r="M27" s="38">
        <v>430091</v>
      </c>
      <c r="N27" s="38">
        <v>121154</v>
      </c>
      <c r="O27" s="38">
        <v>13600</v>
      </c>
      <c r="P27" s="38">
        <v>0</v>
      </c>
      <c r="Q27" s="38">
        <v>0</v>
      </c>
      <c r="R27" s="38">
        <v>0</v>
      </c>
      <c r="S27" s="38">
        <v>0</v>
      </c>
      <c r="T27" s="74"/>
      <c r="U27" s="53">
        <f>B27-G27-I27</f>
        <v>3027601</v>
      </c>
      <c r="V27" s="53">
        <f>K27-P27-R27</f>
        <v>7103773</v>
      </c>
    </row>
    <row r="28" spans="1:22" x14ac:dyDescent="0.2">
      <c r="A28" s="38" t="s">
        <v>28</v>
      </c>
      <c r="B28" s="38">
        <f>SUM(C28:I28)</f>
        <v>186828.68</v>
      </c>
      <c r="C28" s="38">
        <v>183571.22</v>
      </c>
      <c r="D28" s="38"/>
      <c r="E28" s="38">
        <v>1176.3499999999999</v>
      </c>
      <c r="F28" s="38">
        <v>2081.1099999999997</v>
      </c>
      <c r="G28" s="38">
        <v>0</v>
      </c>
      <c r="H28" s="38">
        <v>0</v>
      </c>
      <c r="I28" s="38">
        <v>0</v>
      </c>
      <c r="J28" s="112"/>
      <c r="K28" s="38">
        <f>SUM(L28+M28+N28+O28+P28+R28)</f>
        <v>307972.8</v>
      </c>
      <c r="L28" s="38">
        <v>0</v>
      </c>
      <c r="M28" s="38">
        <v>305478.21999999997</v>
      </c>
      <c r="N28" s="38">
        <v>2494.58</v>
      </c>
      <c r="O28" s="38"/>
      <c r="P28" s="38"/>
      <c r="Q28" s="38">
        <v>0</v>
      </c>
      <c r="R28" s="38">
        <v>0</v>
      </c>
      <c r="S28" s="38">
        <v>0</v>
      </c>
      <c r="T28" s="74"/>
      <c r="U28" s="53">
        <f>B28-G28-I28</f>
        <v>186828.68</v>
      </c>
      <c r="V28" s="53">
        <f>K28-P28-R28</f>
        <v>307972.8</v>
      </c>
    </row>
    <row r="29" spans="1:22" x14ac:dyDescent="0.2">
      <c r="A29" s="38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/>
      <c r="S29" s="112"/>
      <c r="T29" s="74"/>
    </row>
    <row r="30" spans="1:22" x14ac:dyDescent="0.2">
      <c r="A30" s="37" t="s">
        <v>148</v>
      </c>
      <c r="B30" s="38">
        <f>SUM(C30:I30)</f>
        <v>11185874.149999999</v>
      </c>
      <c r="C30" s="38">
        <v>11047813.27</v>
      </c>
      <c r="D30" s="38">
        <v>25812.86</v>
      </c>
      <c r="E30" s="38">
        <v>12376.91</v>
      </c>
      <c r="F30" s="38">
        <v>96406.11</v>
      </c>
      <c r="G30" s="38">
        <v>3465</v>
      </c>
      <c r="H30" s="38">
        <v>0</v>
      </c>
      <c r="I30" s="38">
        <v>0</v>
      </c>
      <c r="J30" s="112"/>
      <c r="K30" s="38">
        <f>SUM(L30+M30+N30+O30+P30+R30)</f>
        <v>1594.37</v>
      </c>
      <c r="L30" s="29"/>
      <c r="M30" s="38"/>
      <c r="N30" s="38">
        <v>1594.37</v>
      </c>
      <c r="O30" s="38"/>
      <c r="P30" s="38"/>
      <c r="Q30" s="38"/>
      <c r="R30" s="38"/>
      <c r="S30" s="38">
        <v>0</v>
      </c>
      <c r="T30" s="74"/>
      <c r="U30" s="53">
        <f>B30-G30-I30</f>
        <v>11182409.149999999</v>
      </c>
      <c r="V30" s="53">
        <f>K30-P30-R30</f>
        <v>1594.37</v>
      </c>
    </row>
    <row r="31" spans="1:22" x14ac:dyDescent="0.2">
      <c r="A31" s="38" t="s">
        <v>29</v>
      </c>
      <c r="B31" s="38">
        <f>SUM(C31:I31)</f>
        <v>22642703.440000001</v>
      </c>
      <c r="C31" s="38">
        <v>16626822.48</v>
      </c>
      <c r="D31" s="38">
        <v>4820717.5</v>
      </c>
      <c r="E31" s="38">
        <v>112541.45</v>
      </c>
      <c r="F31" s="38">
        <v>84256.03</v>
      </c>
      <c r="G31" s="38">
        <v>16448.939999999999</v>
      </c>
      <c r="H31" s="38">
        <v>0</v>
      </c>
      <c r="I31" s="38">
        <v>981917.04</v>
      </c>
      <c r="J31" s="112"/>
      <c r="K31" s="38">
        <f>SUM(L31+M31+N31+O31+P31+R31)</f>
        <v>16601584.410000002</v>
      </c>
      <c r="L31" s="38">
        <v>13250040.640000001</v>
      </c>
      <c r="M31" s="38">
        <v>3212306.3200000003</v>
      </c>
      <c r="N31" s="38">
        <v>118150.98</v>
      </c>
      <c r="O31" s="38">
        <v>7268.48</v>
      </c>
      <c r="P31" s="38">
        <v>13817.99</v>
      </c>
      <c r="Q31" s="38">
        <v>0</v>
      </c>
      <c r="R31" s="38">
        <v>0</v>
      </c>
      <c r="S31" s="38">
        <v>0</v>
      </c>
      <c r="T31" s="74"/>
      <c r="U31" s="53">
        <f>B31-G31-I31</f>
        <v>21644337.460000001</v>
      </c>
      <c r="V31" s="53">
        <f>K31-P31-R31</f>
        <v>16587766.420000002</v>
      </c>
    </row>
    <row r="32" spans="1:22" x14ac:dyDescent="0.2">
      <c r="A32" s="38" t="s">
        <v>30</v>
      </c>
      <c r="B32" s="38">
        <f>SUM(C32:I32)</f>
        <v>421897.41</v>
      </c>
      <c r="C32" s="38">
        <v>395089.23</v>
      </c>
      <c r="D32" s="38">
        <v>17092.5</v>
      </c>
      <c r="E32" s="38">
        <v>1728.8</v>
      </c>
      <c r="F32" s="38">
        <v>7986.88</v>
      </c>
      <c r="G32" s="38">
        <v>0</v>
      </c>
      <c r="H32" s="38">
        <v>0</v>
      </c>
      <c r="I32" s="38">
        <v>0</v>
      </c>
      <c r="J32" s="112"/>
      <c r="K32" s="38">
        <f>SUM(L32+M32+N32+O32+P32+R32)</f>
        <v>689776.61</v>
      </c>
      <c r="L32" s="38">
        <v>670800.39</v>
      </c>
      <c r="M32" s="38">
        <v>75</v>
      </c>
      <c r="N32" s="38">
        <v>18901.22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74"/>
      <c r="U32" s="53">
        <f>B32-G32-I32</f>
        <v>421897.41</v>
      </c>
      <c r="V32" s="53">
        <f>K32-P32-R32</f>
        <v>689776.61</v>
      </c>
    </row>
    <row r="33" spans="1:22" x14ac:dyDescent="0.2">
      <c r="A33" s="38" t="s">
        <v>31</v>
      </c>
      <c r="B33" s="38">
        <f>SUM(C33:I33)</f>
        <v>1362356.11</v>
      </c>
      <c r="C33" s="38">
        <v>1262506.1300000001</v>
      </c>
      <c r="D33" s="38">
        <v>9788.7900000000009</v>
      </c>
      <c r="E33" s="38">
        <v>55003.729999999996</v>
      </c>
      <c r="F33" s="38">
        <v>35057.46</v>
      </c>
      <c r="G33" s="38">
        <v>0</v>
      </c>
      <c r="H33" s="38">
        <v>0</v>
      </c>
      <c r="I33" s="38">
        <v>0</v>
      </c>
      <c r="J33" s="112"/>
      <c r="K33" s="38">
        <f>SUM(L33+M33+N33+O33+P33+R33)</f>
        <v>2060051.0900000003</v>
      </c>
      <c r="L33" s="38">
        <v>1906590.4700000002</v>
      </c>
      <c r="M33" s="38">
        <v>86961.07</v>
      </c>
      <c r="N33" s="38">
        <v>59244.56</v>
      </c>
      <c r="O33" s="38">
        <v>7254.99</v>
      </c>
      <c r="P33" s="38">
        <v>0</v>
      </c>
      <c r="Q33" s="38">
        <v>0</v>
      </c>
      <c r="R33" s="38">
        <v>0</v>
      </c>
      <c r="S33" s="38">
        <v>0</v>
      </c>
      <c r="T33" s="74"/>
      <c r="U33" s="53">
        <f>B33-G33-I33</f>
        <v>1362356.11</v>
      </c>
      <c r="V33" s="53">
        <f>K33-P33-R33</f>
        <v>2060051.0900000003</v>
      </c>
    </row>
    <row r="34" spans="1:22" x14ac:dyDescent="0.2">
      <c r="A34" s="38" t="s">
        <v>32</v>
      </c>
      <c r="B34" s="38">
        <f>SUM(C34:I34)</f>
        <v>750659.41</v>
      </c>
      <c r="C34" s="38">
        <v>726323.65</v>
      </c>
      <c r="D34" s="38">
        <v>7576.53</v>
      </c>
      <c r="E34" s="38">
        <v>1983.3899999999999</v>
      </c>
      <c r="F34" s="38">
        <v>10332.959999999999</v>
      </c>
      <c r="G34" s="38">
        <v>4442.88</v>
      </c>
      <c r="H34" s="38">
        <v>0</v>
      </c>
      <c r="I34" s="38">
        <v>0</v>
      </c>
      <c r="J34" s="112"/>
      <c r="K34" s="38">
        <f>SUM(L34+M34+N34+O34+P34+R34)</f>
        <v>378094.61</v>
      </c>
      <c r="L34" s="38">
        <v>365556.4</v>
      </c>
      <c r="M34" s="38">
        <v>1110.8699999999999</v>
      </c>
      <c r="N34" s="38">
        <v>4309.2700000000004</v>
      </c>
      <c r="O34" s="38">
        <v>3021.91</v>
      </c>
      <c r="P34" s="38">
        <v>4096.16</v>
      </c>
      <c r="Q34" s="38">
        <v>0</v>
      </c>
      <c r="R34" s="38">
        <v>0</v>
      </c>
      <c r="S34" s="38">
        <v>0</v>
      </c>
      <c r="T34" s="74"/>
      <c r="U34" s="53">
        <f>B34-G34-I34</f>
        <v>746216.53</v>
      </c>
      <c r="V34" s="53">
        <f>K34-P34-R34</f>
        <v>373998.45</v>
      </c>
    </row>
    <row r="35" spans="1:22" x14ac:dyDescent="0.2">
      <c r="A35" s="38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38"/>
      <c r="R35" s="38"/>
      <c r="S35" s="112"/>
      <c r="T35" s="74"/>
    </row>
    <row r="36" spans="1:22" x14ac:dyDescent="0.2">
      <c r="A36" s="38" t="s">
        <v>33</v>
      </c>
      <c r="B36" s="38">
        <f>SUM(C36:I36)</f>
        <v>259511.50999999998</v>
      </c>
      <c r="C36" s="38">
        <v>144826.96</v>
      </c>
      <c r="D36" s="38">
        <v>65332.32</v>
      </c>
      <c r="E36" s="38">
        <v>15647.33</v>
      </c>
      <c r="F36" s="38">
        <v>33704.9</v>
      </c>
      <c r="G36" s="38">
        <v>0</v>
      </c>
      <c r="H36" s="38">
        <v>0</v>
      </c>
      <c r="I36" s="38">
        <v>0</v>
      </c>
      <c r="J36" s="112"/>
      <c r="K36" s="38">
        <f>SUM(L36+M36+N36+O36+P36+R36)</f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74"/>
      <c r="U36" s="53">
        <f>B36-G36-I36</f>
        <v>259511.50999999998</v>
      </c>
      <c r="V36" s="53">
        <f>K36-P36-R36</f>
        <v>0</v>
      </c>
    </row>
    <row r="37" spans="1:22" x14ac:dyDescent="0.2">
      <c r="A37" s="38" t="s">
        <v>34</v>
      </c>
      <c r="B37" s="38">
        <f>SUM(C37:I37)</f>
        <v>1546958.53</v>
      </c>
      <c r="C37" s="38">
        <v>1392803.15</v>
      </c>
      <c r="D37" s="38">
        <v>138700</v>
      </c>
      <c r="E37" s="38">
        <v>8563.85</v>
      </c>
      <c r="F37" s="38">
        <v>6891.53</v>
      </c>
      <c r="G37" s="38">
        <v>0</v>
      </c>
      <c r="H37" s="38">
        <v>0</v>
      </c>
      <c r="I37" s="38">
        <v>0</v>
      </c>
      <c r="J37" s="112"/>
      <c r="K37" s="38">
        <f>SUM(L37+M37+N37+O37+P37+R37)</f>
        <v>3843380.85</v>
      </c>
      <c r="L37" s="38">
        <v>706572.07</v>
      </c>
      <c r="M37" s="38">
        <v>3026560.74</v>
      </c>
      <c r="N37" s="38">
        <v>101552.68000000001</v>
      </c>
      <c r="O37" s="38">
        <v>6428.38</v>
      </c>
      <c r="P37" s="38">
        <v>2266.98</v>
      </c>
      <c r="Q37" s="38">
        <v>0</v>
      </c>
      <c r="R37" s="38">
        <v>0</v>
      </c>
      <c r="S37" s="38">
        <v>0</v>
      </c>
      <c r="T37" s="74"/>
      <c r="U37" s="53">
        <f>B37-G37-I37</f>
        <v>1546958.53</v>
      </c>
      <c r="V37" s="53">
        <f>K37-P37-R37</f>
        <v>3841113.87</v>
      </c>
    </row>
    <row r="38" spans="1:22" x14ac:dyDescent="0.2">
      <c r="A38" s="38" t="s">
        <v>35</v>
      </c>
      <c r="B38" s="38">
        <f>SUM(C38:I38)</f>
        <v>2174138.2400000002</v>
      </c>
      <c r="C38" s="38">
        <v>1535504.5</v>
      </c>
      <c r="D38" s="38">
        <v>604228.37</v>
      </c>
      <c r="E38" s="38">
        <v>27741.98</v>
      </c>
      <c r="F38" s="38">
        <v>10739.89</v>
      </c>
      <c r="G38" s="38">
        <v>-4076.5</v>
      </c>
      <c r="H38" s="38">
        <v>0</v>
      </c>
      <c r="I38" s="38">
        <v>0</v>
      </c>
      <c r="J38" s="112"/>
      <c r="K38" s="38">
        <f>SUM(L38+M38+N38+O38+P38+R38)</f>
        <v>1495418.38</v>
      </c>
      <c r="L38" s="38">
        <v>1428432.5999999999</v>
      </c>
      <c r="M38" s="38">
        <v>-702.52</v>
      </c>
      <c r="N38" s="38">
        <v>63937.62</v>
      </c>
      <c r="O38" s="38">
        <v>3750.68</v>
      </c>
      <c r="P38" s="38">
        <v>0</v>
      </c>
      <c r="Q38" s="38">
        <v>0</v>
      </c>
      <c r="R38" s="38">
        <v>0</v>
      </c>
      <c r="S38" s="38">
        <v>0</v>
      </c>
      <c r="T38" s="74"/>
      <c r="U38" s="53">
        <f>B38-G38-I38</f>
        <v>2178214.7400000002</v>
      </c>
      <c r="V38" s="53">
        <f>K38-P38-R38</f>
        <v>1495418.38</v>
      </c>
    </row>
    <row r="39" spans="1:22" x14ac:dyDescent="0.2">
      <c r="A39" s="33" t="s">
        <v>36</v>
      </c>
      <c r="B39" s="33">
        <f>SUM(C39:I39)</f>
        <v>334888.06</v>
      </c>
      <c r="C39" s="33">
        <v>327679.18</v>
      </c>
      <c r="D39" s="33">
        <v>1052.4000000000001</v>
      </c>
      <c r="E39" s="33">
        <v>3494.05</v>
      </c>
      <c r="F39" s="33">
        <v>2662.43</v>
      </c>
      <c r="G39" s="33">
        <v>0</v>
      </c>
      <c r="H39" s="33">
        <v>0</v>
      </c>
      <c r="I39" s="33">
        <v>0</v>
      </c>
      <c r="J39" s="113"/>
      <c r="K39" s="33">
        <f>SUM(L39+M39+N39+O39+P39+R39)</f>
        <v>902724.19999999984</v>
      </c>
      <c r="L39" s="33">
        <v>877146.40999999992</v>
      </c>
      <c r="M39" s="33">
        <v>490</v>
      </c>
      <c r="N39" s="33">
        <v>24457.82</v>
      </c>
      <c r="O39" s="33">
        <v>629.97</v>
      </c>
      <c r="P39" s="149">
        <v>0</v>
      </c>
      <c r="Q39" s="33">
        <v>0</v>
      </c>
      <c r="R39" s="33">
        <v>0</v>
      </c>
      <c r="S39" s="33">
        <v>0</v>
      </c>
      <c r="T39" s="74"/>
      <c r="U39" s="53">
        <f>B39-G39-I39</f>
        <v>334888.06</v>
      </c>
      <c r="V39" s="53">
        <f>K39-P39-R39</f>
        <v>902724.19999999984</v>
      </c>
    </row>
    <row r="40" spans="1:22" x14ac:dyDescent="0.2">
      <c r="A40" s="80" t="s">
        <v>214</v>
      </c>
      <c r="B40" s="38" t="s">
        <v>216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T40" s="42"/>
    </row>
    <row r="41" spans="1:22" x14ac:dyDescent="0.2">
      <c r="L41" s="41"/>
      <c r="M41" s="41"/>
      <c r="N41" s="41"/>
      <c r="O41" s="41"/>
      <c r="P41" s="41"/>
      <c r="Q41" s="41"/>
      <c r="T41" s="42"/>
    </row>
    <row r="42" spans="1:22" x14ac:dyDescent="0.2">
      <c r="L42" s="41"/>
      <c r="M42" s="41"/>
      <c r="N42" s="41"/>
      <c r="O42" s="41"/>
      <c r="P42" s="41"/>
      <c r="Q42" s="41"/>
      <c r="T42" s="42"/>
    </row>
    <row r="43" spans="1:22" s="164" customForma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210"/>
      <c r="S43" s="41"/>
      <c r="T43" s="41"/>
    </row>
    <row r="44" spans="1:22" s="164" customForma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210"/>
      <c r="S44" s="41"/>
      <c r="T44" s="41"/>
    </row>
    <row r="45" spans="1:22" s="164" customForma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R45" s="41"/>
      <c r="S45" s="41"/>
      <c r="T45" s="41"/>
    </row>
    <row r="46" spans="1:22" s="164" customForma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210"/>
      <c r="S46" s="41"/>
      <c r="T46" s="41"/>
    </row>
    <row r="47" spans="1:22" s="164" customForma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2" s="164" customForma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164" customForma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210"/>
      <c r="S49" s="41"/>
      <c r="T49" s="41"/>
    </row>
    <row r="50" spans="1:20" s="164" customForma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210"/>
      <c r="S50" s="41"/>
      <c r="T50" s="41"/>
    </row>
    <row r="51" spans="1:20" s="164" customForma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210"/>
      <c r="S51" s="41"/>
      <c r="T51" s="41"/>
    </row>
    <row r="52" spans="1:20" s="164" customForma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210"/>
      <c r="S52" s="41"/>
      <c r="T52" s="41"/>
    </row>
    <row r="53" spans="1:20" s="164" customForma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210"/>
      <c r="S53" s="41"/>
      <c r="T53" s="41"/>
    </row>
    <row r="54" spans="1:20" s="164" customForma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210"/>
      <c r="S54" s="41"/>
      <c r="T54" s="41"/>
    </row>
    <row r="55" spans="1:20" s="164" customForma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210"/>
      <c r="S55" s="41"/>
      <c r="T55" s="41"/>
    </row>
    <row r="56" spans="1:20" s="164" customForma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210"/>
      <c r="S56" s="41"/>
      <c r="T56" s="41"/>
    </row>
    <row r="57" spans="1:20" s="164" customForma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210"/>
      <c r="S57" s="41"/>
      <c r="T57" s="41"/>
    </row>
    <row r="58" spans="1:20" s="164" customForma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210"/>
      <c r="S58" s="41"/>
      <c r="T58" s="41"/>
    </row>
    <row r="59" spans="1:20" s="164" customForma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210"/>
      <c r="S59" s="41"/>
      <c r="T59" s="41"/>
    </row>
    <row r="60" spans="1:20" s="164" customForma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210"/>
      <c r="S60" s="41"/>
      <c r="T60" s="41"/>
    </row>
    <row r="61" spans="1:20" s="164" customForma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210"/>
      <c r="S61" s="41"/>
      <c r="T61" s="41"/>
    </row>
    <row r="62" spans="1:20" s="164" customFormat="1" x14ac:dyDescent="0.2">
      <c r="A62" s="41"/>
      <c r="B62" s="41"/>
      <c r="C62" s="41"/>
      <c r="D62" s="41"/>
      <c r="E62" s="41"/>
      <c r="F62" s="41"/>
      <c r="G62" s="41"/>
      <c r="I62" s="41"/>
      <c r="J62" s="41"/>
      <c r="K62" s="41"/>
      <c r="L62" s="41"/>
      <c r="M62" s="41"/>
      <c r="N62" s="41"/>
      <c r="O62" s="41"/>
      <c r="P62" s="41"/>
      <c r="Q62" s="41"/>
      <c r="R62" s="210"/>
      <c r="S62" s="41"/>
      <c r="T62" s="41"/>
    </row>
    <row r="63" spans="1:20" s="164" customForma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210"/>
      <c r="S63" s="41"/>
      <c r="T63" s="41"/>
    </row>
    <row r="64" spans="1:20" s="164" customForma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210"/>
      <c r="S64" s="41"/>
      <c r="T64" s="41"/>
    </row>
    <row r="65" spans="1:20" s="164" customForma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210"/>
      <c r="S65" s="41"/>
      <c r="T65" s="41"/>
    </row>
    <row r="66" spans="1:20" s="164" customForma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210"/>
      <c r="S66" s="41"/>
      <c r="T66" s="41"/>
    </row>
    <row r="67" spans="1:20" s="164" customForma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210"/>
      <c r="S67" s="41"/>
      <c r="T67" s="41"/>
    </row>
    <row r="68" spans="1:20" s="164" customForma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210"/>
      <c r="S68" s="41"/>
      <c r="T68" s="41"/>
    </row>
    <row r="69" spans="1:20" s="164" customForma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210"/>
      <c r="S69" s="41"/>
      <c r="T69" s="41"/>
    </row>
    <row r="70" spans="1:20" s="164" customForma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210"/>
      <c r="S70" s="41"/>
      <c r="T70" s="41"/>
    </row>
    <row r="71" spans="1:20" x14ac:dyDescent="0.2">
      <c r="I71" s="41"/>
      <c r="R71" s="210"/>
    </row>
    <row r="72" spans="1:20" s="164" customForma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210"/>
      <c r="S72" s="41"/>
      <c r="T72" s="41"/>
    </row>
    <row r="73" spans="1:20" s="164" customForma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210"/>
      <c r="S73" s="41"/>
      <c r="T73" s="41"/>
    </row>
    <row r="74" spans="1:20" s="164" customForma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210"/>
      <c r="S74" s="41"/>
      <c r="T74" s="41"/>
    </row>
    <row r="75" spans="1:20" s="164" customForma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210"/>
      <c r="S75" s="41"/>
      <c r="T75" s="41"/>
    </row>
    <row r="76" spans="1:20" x14ac:dyDescent="0.2">
      <c r="K76" s="41"/>
      <c r="L76" s="41"/>
      <c r="M76" s="41"/>
      <c r="N76" s="41"/>
      <c r="O76" s="41"/>
      <c r="P76" s="41"/>
      <c r="Q76" s="41"/>
    </row>
    <row r="77" spans="1:20" s="164" customForma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210"/>
      <c r="S77" s="41"/>
      <c r="T77" s="41"/>
    </row>
    <row r="78" spans="1:20" s="164" customForma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42"/>
      <c r="M78" s="42"/>
      <c r="N78" s="42"/>
      <c r="O78" s="42"/>
      <c r="P78" s="42"/>
      <c r="Q78" s="42"/>
      <c r="R78" s="210"/>
      <c r="S78" s="41"/>
      <c r="T78" s="41"/>
    </row>
    <row r="79" spans="1:20" s="164" customForma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10"/>
      <c r="S79" s="41"/>
      <c r="T79" s="41"/>
    </row>
    <row r="80" spans="1:20" s="164" customForma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10"/>
      <c r="S80" s="41"/>
      <c r="T80" s="41"/>
    </row>
    <row r="81" spans="1:20" s="164" customForma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210"/>
      <c r="S81" s="41"/>
    </row>
    <row r="82" spans="1:20" s="164" customForma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210"/>
      <c r="S82" s="41"/>
      <c r="T82" s="41"/>
    </row>
    <row r="83" spans="1:20" s="164" customForma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210"/>
      <c r="S83" s="41"/>
      <c r="T83" s="41"/>
    </row>
    <row r="84" spans="1:20" s="164" customForma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210"/>
      <c r="S84" s="41"/>
      <c r="T84" s="41"/>
    </row>
    <row r="85" spans="1:20" s="164" customForma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210"/>
      <c r="S85" s="41"/>
      <c r="T85" s="41"/>
    </row>
    <row r="86" spans="1:20" s="164" customForma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210"/>
      <c r="S86" s="41"/>
      <c r="T86" s="41"/>
    </row>
    <row r="87" spans="1:20" s="164" customForma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210"/>
      <c r="S87" s="41"/>
      <c r="T87" s="41"/>
    </row>
    <row r="88" spans="1:20" s="164" customForma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210"/>
      <c r="S88" s="41"/>
      <c r="T88" s="41"/>
    </row>
    <row r="89" spans="1:20" s="164" customForma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210"/>
      <c r="S89" s="41"/>
      <c r="T89" s="41"/>
    </row>
    <row r="90" spans="1:20" x14ac:dyDescent="0.2">
      <c r="K90" s="41"/>
      <c r="L90" s="41"/>
      <c r="M90" s="41"/>
      <c r="N90" s="41"/>
      <c r="O90" s="41"/>
      <c r="P90" s="41"/>
      <c r="Q90" s="41"/>
      <c r="T90" s="42"/>
    </row>
    <row r="91" spans="1:20" x14ac:dyDescent="0.2">
      <c r="K91" s="41"/>
      <c r="L91" s="41"/>
      <c r="M91" s="41"/>
      <c r="N91" s="41"/>
      <c r="O91" s="41"/>
      <c r="P91" s="41"/>
      <c r="Q91" s="41"/>
      <c r="T91" s="42"/>
    </row>
    <row r="92" spans="1:20" x14ac:dyDescent="0.2">
      <c r="T92" s="42"/>
    </row>
    <row r="93" spans="1:20" x14ac:dyDescent="0.2">
      <c r="T93" s="42"/>
    </row>
    <row r="94" spans="1:20" x14ac:dyDescent="0.2">
      <c r="T94" s="42"/>
    </row>
    <row r="95" spans="1:20" x14ac:dyDescent="0.2">
      <c r="T95" s="42"/>
    </row>
    <row r="96" spans="1:20" x14ac:dyDescent="0.2">
      <c r="T96" s="42"/>
    </row>
    <row r="97" spans="20:20" x14ac:dyDescent="0.2">
      <c r="T97" s="42"/>
    </row>
    <row r="98" spans="20:20" x14ac:dyDescent="0.2">
      <c r="T98" s="42"/>
    </row>
    <row r="99" spans="20:20" x14ac:dyDescent="0.2">
      <c r="T99" s="42"/>
    </row>
    <row r="100" spans="20:20" x14ac:dyDescent="0.2">
      <c r="T100" s="42"/>
    </row>
    <row r="101" spans="20:20" x14ac:dyDescent="0.2">
      <c r="T101" s="42"/>
    </row>
    <row r="102" spans="20:20" x14ac:dyDescent="0.2">
      <c r="T102" s="42"/>
    </row>
    <row r="103" spans="20:20" x14ac:dyDescent="0.2">
      <c r="T103" s="42"/>
    </row>
    <row r="104" spans="20:20" x14ac:dyDescent="0.2">
      <c r="T104" s="42"/>
    </row>
    <row r="105" spans="20:20" x14ac:dyDescent="0.2">
      <c r="T105" s="42"/>
    </row>
    <row r="106" spans="20:20" x14ac:dyDescent="0.2">
      <c r="T106" s="42"/>
    </row>
    <row r="107" spans="20:20" x14ac:dyDescent="0.2">
      <c r="T107" s="42"/>
    </row>
    <row r="108" spans="20:20" x14ac:dyDescent="0.2">
      <c r="T108" s="42"/>
    </row>
    <row r="109" spans="20:20" x14ac:dyDescent="0.2">
      <c r="T109" s="42"/>
    </row>
    <row r="110" spans="20:20" x14ac:dyDescent="0.2">
      <c r="T110" s="42"/>
    </row>
    <row r="111" spans="20:20" x14ac:dyDescent="0.2">
      <c r="T111" s="42"/>
    </row>
    <row r="112" spans="20:20" x14ac:dyDescent="0.2">
      <c r="T112" s="42"/>
    </row>
    <row r="113" spans="20:20" x14ac:dyDescent="0.2">
      <c r="T113" s="42"/>
    </row>
    <row r="114" spans="20:20" x14ac:dyDescent="0.2">
      <c r="T114" s="42"/>
    </row>
    <row r="115" spans="20:20" x14ac:dyDescent="0.2">
      <c r="T115" s="42"/>
    </row>
    <row r="116" spans="20:20" x14ac:dyDescent="0.2">
      <c r="T116" s="42"/>
    </row>
    <row r="117" spans="20:20" x14ac:dyDescent="0.2">
      <c r="T117" s="42"/>
    </row>
    <row r="118" spans="20:20" x14ac:dyDescent="0.2">
      <c r="T118" s="42"/>
    </row>
    <row r="119" spans="20:20" x14ac:dyDescent="0.2">
      <c r="T119" s="42"/>
    </row>
    <row r="120" spans="20:20" x14ac:dyDescent="0.2">
      <c r="T120" s="42"/>
    </row>
    <row r="121" spans="20:20" x14ac:dyDescent="0.2">
      <c r="T121" s="42"/>
    </row>
    <row r="122" spans="20:20" x14ac:dyDescent="0.2">
      <c r="T122" s="42"/>
    </row>
    <row r="123" spans="20:20" x14ac:dyDescent="0.2">
      <c r="T123" s="42"/>
    </row>
    <row r="124" spans="20:20" x14ac:dyDescent="0.2">
      <c r="T124" s="42"/>
    </row>
    <row r="125" spans="20:20" x14ac:dyDescent="0.2">
      <c r="T125" s="42"/>
    </row>
    <row r="126" spans="20:20" x14ac:dyDescent="0.2">
      <c r="T126" s="42"/>
    </row>
    <row r="127" spans="20:20" x14ac:dyDescent="0.2">
      <c r="T127" s="42"/>
    </row>
    <row r="128" spans="20:20" x14ac:dyDescent="0.2">
      <c r="T128" s="42"/>
    </row>
    <row r="129" spans="20:20" x14ac:dyDescent="0.2">
      <c r="T129" s="42"/>
    </row>
    <row r="130" spans="20:20" x14ac:dyDescent="0.2">
      <c r="T130" s="42"/>
    </row>
    <row r="131" spans="20:20" x14ac:dyDescent="0.2">
      <c r="T131" s="42"/>
    </row>
    <row r="132" spans="20:20" x14ac:dyDescent="0.2">
      <c r="T132" s="42"/>
    </row>
    <row r="133" spans="20:20" x14ac:dyDescent="0.2">
      <c r="T133" s="42"/>
    </row>
    <row r="134" spans="20:20" x14ac:dyDescent="0.2">
      <c r="T134" s="42"/>
    </row>
    <row r="135" spans="20:20" x14ac:dyDescent="0.2">
      <c r="T135" s="42"/>
    </row>
    <row r="136" spans="20:20" x14ac:dyDescent="0.2">
      <c r="T136" s="42"/>
    </row>
    <row r="137" spans="20:20" x14ac:dyDescent="0.2">
      <c r="T137" s="42"/>
    </row>
    <row r="138" spans="20:20" x14ac:dyDescent="0.2">
      <c r="T138" s="42"/>
    </row>
    <row r="139" spans="20:20" x14ac:dyDescent="0.2">
      <c r="T139" s="42"/>
    </row>
    <row r="140" spans="20:20" x14ac:dyDescent="0.2">
      <c r="T140" s="42"/>
    </row>
    <row r="141" spans="20:20" x14ac:dyDescent="0.2">
      <c r="T141" s="42"/>
    </row>
    <row r="142" spans="20:20" x14ac:dyDescent="0.2">
      <c r="T142" s="42"/>
    </row>
    <row r="143" spans="20:20" x14ac:dyDescent="0.2">
      <c r="T143" s="42"/>
    </row>
    <row r="144" spans="20:20" x14ac:dyDescent="0.2">
      <c r="T144" s="42"/>
    </row>
    <row r="145" spans="20:20" x14ac:dyDescent="0.2">
      <c r="T145" s="42"/>
    </row>
    <row r="146" spans="20:20" x14ac:dyDescent="0.2">
      <c r="T146" s="42"/>
    </row>
    <row r="147" spans="20:20" x14ac:dyDescent="0.2">
      <c r="T147" s="42"/>
    </row>
    <row r="148" spans="20:20" x14ac:dyDescent="0.2">
      <c r="T148" s="42"/>
    </row>
    <row r="149" spans="20:20" x14ac:dyDescent="0.2">
      <c r="T149" s="42"/>
    </row>
    <row r="150" spans="20:20" x14ac:dyDescent="0.2">
      <c r="T150" s="42"/>
    </row>
    <row r="151" spans="20:20" x14ac:dyDescent="0.2">
      <c r="T151" s="42"/>
    </row>
    <row r="152" spans="20:20" x14ac:dyDescent="0.2">
      <c r="T152" s="42"/>
    </row>
    <row r="153" spans="20:20" x14ac:dyDescent="0.2">
      <c r="T153" s="42"/>
    </row>
    <row r="154" spans="20:20" x14ac:dyDescent="0.2">
      <c r="T154" s="42"/>
    </row>
    <row r="155" spans="20:20" x14ac:dyDescent="0.2">
      <c r="T155" s="42"/>
    </row>
    <row r="156" spans="20:20" x14ac:dyDescent="0.2">
      <c r="T156" s="42"/>
    </row>
    <row r="157" spans="20:20" x14ac:dyDescent="0.2">
      <c r="T157" s="42"/>
    </row>
    <row r="158" spans="20:20" x14ac:dyDescent="0.2">
      <c r="T158" s="42"/>
    </row>
    <row r="159" spans="20:20" x14ac:dyDescent="0.2">
      <c r="T159" s="42"/>
    </row>
    <row r="160" spans="20:20" x14ac:dyDescent="0.2">
      <c r="T160" s="42"/>
    </row>
    <row r="161" spans="20:20" x14ac:dyDescent="0.2">
      <c r="T161" s="42"/>
    </row>
    <row r="162" spans="20:20" x14ac:dyDescent="0.2">
      <c r="T162" s="42"/>
    </row>
    <row r="163" spans="20:20" x14ac:dyDescent="0.2">
      <c r="T163" s="42"/>
    </row>
    <row r="164" spans="20:20" x14ac:dyDescent="0.2">
      <c r="T164" s="42"/>
    </row>
    <row r="165" spans="20:20" x14ac:dyDescent="0.2">
      <c r="T165" s="42"/>
    </row>
    <row r="166" spans="20:20" x14ac:dyDescent="0.2">
      <c r="T166" s="42"/>
    </row>
    <row r="167" spans="20:20" x14ac:dyDescent="0.2">
      <c r="T167" s="42"/>
    </row>
    <row r="168" spans="20:20" x14ac:dyDescent="0.2">
      <c r="T168" s="42"/>
    </row>
    <row r="169" spans="20:20" x14ac:dyDescent="0.2">
      <c r="T169" s="42"/>
    </row>
    <row r="170" spans="20:20" x14ac:dyDescent="0.2">
      <c r="T170" s="42"/>
    </row>
    <row r="171" spans="20:20" x14ac:dyDescent="0.2">
      <c r="T171" s="42"/>
    </row>
    <row r="172" spans="20:20" x14ac:dyDescent="0.2">
      <c r="T172" s="42"/>
    </row>
    <row r="173" spans="20:20" x14ac:dyDescent="0.2">
      <c r="T173" s="42"/>
    </row>
    <row r="174" spans="20:20" x14ac:dyDescent="0.2">
      <c r="T174" s="42"/>
    </row>
    <row r="175" spans="20:20" x14ac:dyDescent="0.2">
      <c r="T175" s="42"/>
    </row>
    <row r="176" spans="20:20" x14ac:dyDescent="0.2">
      <c r="T176" s="42"/>
    </row>
    <row r="177" spans="20:20" x14ac:dyDescent="0.2">
      <c r="T177" s="42"/>
    </row>
    <row r="178" spans="20:20" x14ac:dyDescent="0.2">
      <c r="T178" s="42"/>
    </row>
    <row r="179" spans="20:20" x14ac:dyDescent="0.2">
      <c r="T179" s="42"/>
    </row>
    <row r="180" spans="20:20" x14ac:dyDescent="0.2">
      <c r="T180" s="42"/>
    </row>
    <row r="181" spans="20:20" x14ac:dyDescent="0.2">
      <c r="T181" s="42"/>
    </row>
    <row r="182" spans="20:20" x14ac:dyDescent="0.2">
      <c r="T182" s="42"/>
    </row>
    <row r="183" spans="20:20" x14ac:dyDescent="0.2">
      <c r="T183" s="42"/>
    </row>
    <row r="184" spans="20:20" x14ac:dyDescent="0.2">
      <c r="T184" s="42"/>
    </row>
    <row r="185" spans="20:20" x14ac:dyDescent="0.2">
      <c r="T185" s="42"/>
    </row>
    <row r="186" spans="20:20" x14ac:dyDescent="0.2">
      <c r="T186" s="42"/>
    </row>
    <row r="187" spans="20:20" x14ac:dyDescent="0.2">
      <c r="T187" s="42"/>
    </row>
    <row r="188" spans="20:20" x14ac:dyDescent="0.2">
      <c r="T188" s="42"/>
    </row>
    <row r="189" spans="20:20" x14ac:dyDescent="0.2">
      <c r="T189" s="42"/>
    </row>
    <row r="190" spans="20:20" x14ac:dyDescent="0.2">
      <c r="T190" s="42"/>
    </row>
    <row r="191" spans="20:20" x14ac:dyDescent="0.2">
      <c r="T191" s="42"/>
    </row>
    <row r="192" spans="20:20" x14ac:dyDescent="0.2">
      <c r="T192" s="42"/>
    </row>
    <row r="193" spans="20:20" x14ac:dyDescent="0.2">
      <c r="T193" s="42"/>
    </row>
    <row r="194" spans="20:20" x14ac:dyDescent="0.2">
      <c r="T194" s="42"/>
    </row>
    <row r="195" spans="20:20" x14ac:dyDescent="0.2">
      <c r="T195" s="42"/>
    </row>
    <row r="196" spans="20:20" x14ac:dyDescent="0.2">
      <c r="T196" s="42"/>
    </row>
    <row r="197" spans="20:20" x14ac:dyDescent="0.2">
      <c r="T197" s="42"/>
    </row>
    <row r="198" spans="20:20" x14ac:dyDescent="0.2">
      <c r="T198" s="42"/>
    </row>
    <row r="199" spans="20:20" x14ac:dyDescent="0.2">
      <c r="T199" s="42"/>
    </row>
    <row r="200" spans="20:20" x14ac:dyDescent="0.2">
      <c r="T200" s="42"/>
    </row>
    <row r="201" spans="20:20" x14ac:dyDescent="0.2">
      <c r="T201" s="42"/>
    </row>
    <row r="202" spans="20:20" x14ac:dyDescent="0.2">
      <c r="T202" s="42"/>
    </row>
    <row r="203" spans="20:20" x14ac:dyDescent="0.2">
      <c r="T203" s="42"/>
    </row>
    <row r="204" spans="20:20" x14ac:dyDescent="0.2">
      <c r="T204" s="42"/>
    </row>
    <row r="205" spans="20:20" x14ac:dyDescent="0.2">
      <c r="T205" s="42"/>
    </row>
    <row r="206" spans="20:20" x14ac:dyDescent="0.2">
      <c r="T206" s="42"/>
    </row>
    <row r="207" spans="20:20" x14ac:dyDescent="0.2">
      <c r="T207" s="42"/>
    </row>
    <row r="208" spans="20:20" x14ac:dyDescent="0.2">
      <c r="T208" s="42"/>
    </row>
    <row r="209" spans="20:20" x14ac:dyDescent="0.2">
      <c r="T209" s="42"/>
    </row>
    <row r="210" spans="20:20" x14ac:dyDescent="0.2">
      <c r="T210" s="42"/>
    </row>
    <row r="211" spans="20:20" x14ac:dyDescent="0.2">
      <c r="T211" s="42"/>
    </row>
    <row r="212" spans="20:20" x14ac:dyDescent="0.2">
      <c r="T212" s="42"/>
    </row>
    <row r="213" spans="20:20" x14ac:dyDescent="0.2">
      <c r="T213" s="42"/>
    </row>
    <row r="214" spans="20:20" x14ac:dyDescent="0.2">
      <c r="T214" s="42"/>
    </row>
    <row r="215" spans="20:20" x14ac:dyDescent="0.2">
      <c r="T215" s="42"/>
    </row>
    <row r="216" spans="20:20" x14ac:dyDescent="0.2">
      <c r="T216" s="42"/>
    </row>
    <row r="217" spans="20:20" x14ac:dyDescent="0.2">
      <c r="T217" s="42"/>
    </row>
    <row r="218" spans="20:20" x14ac:dyDescent="0.2">
      <c r="T218" s="42"/>
    </row>
    <row r="219" spans="20:20" x14ac:dyDescent="0.2">
      <c r="T219" s="42"/>
    </row>
    <row r="220" spans="20:20" x14ac:dyDescent="0.2">
      <c r="T220" s="42"/>
    </row>
    <row r="221" spans="20:20" x14ac:dyDescent="0.2">
      <c r="T221" s="42"/>
    </row>
    <row r="222" spans="20:20" x14ac:dyDescent="0.2">
      <c r="T222" s="42"/>
    </row>
    <row r="223" spans="20:20" x14ac:dyDescent="0.2">
      <c r="T223" s="42"/>
    </row>
    <row r="224" spans="20:20" x14ac:dyDescent="0.2">
      <c r="T224" s="42"/>
    </row>
    <row r="225" spans="20:20" x14ac:dyDescent="0.2">
      <c r="T225" s="42"/>
    </row>
    <row r="226" spans="20:20" x14ac:dyDescent="0.2">
      <c r="T226" s="42"/>
    </row>
    <row r="227" spans="20:20" x14ac:dyDescent="0.2">
      <c r="T227" s="42"/>
    </row>
    <row r="228" spans="20:20" x14ac:dyDescent="0.2">
      <c r="T228" s="42"/>
    </row>
    <row r="229" spans="20:20" x14ac:dyDescent="0.2">
      <c r="T229" s="42"/>
    </row>
    <row r="230" spans="20:20" x14ac:dyDescent="0.2">
      <c r="T230" s="42"/>
    </row>
    <row r="231" spans="20:20" x14ac:dyDescent="0.2">
      <c r="T231" s="42"/>
    </row>
    <row r="232" spans="20:20" x14ac:dyDescent="0.2">
      <c r="T232" s="42"/>
    </row>
    <row r="233" spans="20:20" x14ac:dyDescent="0.2">
      <c r="T233" s="42"/>
    </row>
    <row r="234" spans="20:20" x14ac:dyDescent="0.2">
      <c r="T234" s="42"/>
    </row>
    <row r="235" spans="20:20" x14ac:dyDescent="0.2">
      <c r="T235" s="42"/>
    </row>
    <row r="236" spans="20:20" x14ac:dyDescent="0.2">
      <c r="T236" s="42"/>
    </row>
    <row r="237" spans="20:20" x14ac:dyDescent="0.2">
      <c r="T237" s="42"/>
    </row>
    <row r="238" spans="20:20" x14ac:dyDescent="0.2">
      <c r="T238" s="42"/>
    </row>
    <row r="239" spans="20:20" x14ac:dyDescent="0.2">
      <c r="T239" s="42"/>
    </row>
    <row r="240" spans="20:20" x14ac:dyDescent="0.2">
      <c r="T240" s="42"/>
    </row>
    <row r="241" spans="20:20" x14ac:dyDescent="0.2">
      <c r="T241" s="42"/>
    </row>
    <row r="242" spans="20:20" x14ac:dyDescent="0.2">
      <c r="T242" s="42"/>
    </row>
    <row r="243" spans="20:20" x14ac:dyDescent="0.2">
      <c r="T243" s="42"/>
    </row>
    <row r="244" spans="20:20" x14ac:dyDescent="0.2">
      <c r="T244" s="42"/>
    </row>
    <row r="245" spans="20:20" x14ac:dyDescent="0.2">
      <c r="T245" s="42"/>
    </row>
    <row r="246" spans="20:20" x14ac:dyDescent="0.2">
      <c r="T246" s="42"/>
    </row>
    <row r="247" spans="20:20" x14ac:dyDescent="0.2">
      <c r="T247" s="42"/>
    </row>
    <row r="248" spans="20:20" x14ac:dyDescent="0.2">
      <c r="T248" s="42"/>
    </row>
    <row r="249" spans="20:20" x14ac:dyDescent="0.2">
      <c r="T249" s="42"/>
    </row>
    <row r="250" spans="20:20" x14ac:dyDescent="0.2">
      <c r="T250" s="42"/>
    </row>
    <row r="251" spans="20:20" x14ac:dyDescent="0.2">
      <c r="T251" s="42"/>
    </row>
    <row r="252" spans="20:20" x14ac:dyDescent="0.2">
      <c r="T252" s="42"/>
    </row>
    <row r="253" spans="20:20" x14ac:dyDescent="0.2">
      <c r="T253" s="42"/>
    </row>
    <row r="254" spans="20:20" x14ac:dyDescent="0.2">
      <c r="T254" s="42"/>
    </row>
    <row r="255" spans="20:20" x14ac:dyDescent="0.2">
      <c r="T255" s="42"/>
    </row>
    <row r="256" spans="20:20" x14ac:dyDescent="0.2">
      <c r="T256" s="42"/>
    </row>
    <row r="257" spans="20:20" x14ac:dyDescent="0.2">
      <c r="T257" s="42"/>
    </row>
    <row r="258" spans="20:20" x14ac:dyDescent="0.2">
      <c r="T258" s="42"/>
    </row>
    <row r="259" spans="20:20" x14ac:dyDescent="0.2">
      <c r="T259" s="42"/>
    </row>
    <row r="260" spans="20:20" x14ac:dyDescent="0.2">
      <c r="T260" s="42"/>
    </row>
    <row r="261" spans="20:20" x14ac:dyDescent="0.2">
      <c r="T261" s="42"/>
    </row>
    <row r="262" spans="20:20" x14ac:dyDescent="0.2">
      <c r="T262" s="42"/>
    </row>
    <row r="263" spans="20:20" x14ac:dyDescent="0.2">
      <c r="T263" s="42"/>
    </row>
    <row r="264" spans="20:20" x14ac:dyDescent="0.2">
      <c r="T264" s="42"/>
    </row>
    <row r="265" spans="20:20" x14ac:dyDescent="0.2">
      <c r="T265" s="42"/>
    </row>
    <row r="266" spans="20:20" x14ac:dyDescent="0.2">
      <c r="T266" s="42"/>
    </row>
    <row r="267" spans="20:20" x14ac:dyDescent="0.2">
      <c r="T267" s="42"/>
    </row>
    <row r="268" spans="20:20" x14ac:dyDescent="0.2">
      <c r="T268" s="42"/>
    </row>
    <row r="269" spans="20:20" x14ac:dyDescent="0.2">
      <c r="T269" s="42"/>
    </row>
    <row r="270" spans="20:20" x14ac:dyDescent="0.2">
      <c r="T270" s="42"/>
    </row>
    <row r="271" spans="20:20" x14ac:dyDescent="0.2">
      <c r="T271" s="42"/>
    </row>
    <row r="272" spans="20:20" x14ac:dyDescent="0.2">
      <c r="T272" s="42"/>
    </row>
    <row r="273" spans="20:20" x14ac:dyDescent="0.2">
      <c r="T273" s="42"/>
    </row>
    <row r="274" spans="20:20" x14ac:dyDescent="0.2">
      <c r="T274" s="42"/>
    </row>
    <row r="275" spans="20:20" x14ac:dyDescent="0.2">
      <c r="T275" s="42"/>
    </row>
    <row r="276" spans="20:20" x14ac:dyDescent="0.2">
      <c r="T276" s="42"/>
    </row>
    <row r="277" spans="20:20" x14ac:dyDescent="0.2">
      <c r="T277" s="42"/>
    </row>
    <row r="278" spans="20:20" x14ac:dyDescent="0.2">
      <c r="T278" s="42"/>
    </row>
    <row r="279" spans="20:20" x14ac:dyDescent="0.2">
      <c r="T279" s="42"/>
    </row>
    <row r="280" spans="20:20" x14ac:dyDescent="0.2">
      <c r="T280" s="42"/>
    </row>
    <row r="281" spans="20:20" x14ac:dyDescent="0.2">
      <c r="T281" s="42"/>
    </row>
    <row r="282" spans="20:20" x14ac:dyDescent="0.2">
      <c r="T282" s="42"/>
    </row>
    <row r="283" spans="20:20" x14ac:dyDescent="0.2">
      <c r="T283" s="42"/>
    </row>
    <row r="284" spans="20:20" x14ac:dyDescent="0.2">
      <c r="T284" s="42"/>
    </row>
    <row r="285" spans="20:20" x14ac:dyDescent="0.2">
      <c r="T285" s="42"/>
    </row>
    <row r="286" spans="20:20" x14ac:dyDescent="0.2">
      <c r="T286" s="42"/>
    </row>
    <row r="287" spans="20:20" x14ac:dyDescent="0.2">
      <c r="T287" s="42"/>
    </row>
    <row r="288" spans="20:20" x14ac:dyDescent="0.2">
      <c r="T288" s="42"/>
    </row>
    <row r="289" spans="20:20" x14ac:dyDescent="0.2">
      <c r="T289" s="42"/>
    </row>
    <row r="290" spans="20:20" x14ac:dyDescent="0.2">
      <c r="T290" s="42"/>
    </row>
    <row r="291" spans="20:20" x14ac:dyDescent="0.2">
      <c r="T291" s="42"/>
    </row>
    <row r="292" spans="20:20" x14ac:dyDescent="0.2">
      <c r="T292" s="42"/>
    </row>
    <row r="293" spans="20:20" x14ac:dyDescent="0.2">
      <c r="T293" s="42"/>
    </row>
    <row r="294" spans="20:20" x14ac:dyDescent="0.2">
      <c r="T294" s="42"/>
    </row>
    <row r="295" spans="20:20" x14ac:dyDescent="0.2">
      <c r="T295" s="42"/>
    </row>
    <row r="296" spans="20:20" x14ac:dyDescent="0.2">
      <c r="T296" s="42"/>
    </row>
    <row r="297" spans="20:20" x14ac:dyDescent="0.2">
      <c r="T297" s="42"/>
    </row>
    <row r="298" spans="20:20" x14ac:dyDescent="0.2">
      <c r="T298" s="42"/>
    </row>
    <row r="299" spans="20:20" x14ac:dyDescent="0.2">
      <c r="T299" s="42"/>
    </row>
    <row r="300" spans="20:20" x14ac:dyDescent="0.2">
      <c r="T300" s="42"/>
    </row>
    <row r="301" spans="20:20" x14ac:dyDescent="0.2">
      <c r="T301" s="42"/>
    </row>
    <row r="302" spans="20:20" x14ac:dyDescent="0.2">
      <c r="T302" s="42"/>
    </row>
    <row r="303" spans="20:20" x14ac:dyDescent="0.2">
      <c r="T303" s="42"/>
    </row>
    <row r="304" spans="20:20" x14ac:dyDescent="0.2">
      <c r="T304" s="42"/>
    </row>
    <row r="305" spans="20:20" x14ac:dyDescent="0.2">
      <c r="T305" s="42"/>
    </row>
    <row r="306" spans="20:20" x14ac:dyDescent="0.2">
      <c r="T306" s="42"/>
    </row>
    <row r="307" spans="20:20" x14ac:dyDescent="0.2">
      <c r="T307" s="42"/>
    </row>
    <row r="308" spans="20:20" x14ac:dyDescent="0.2">
      <c r="T308" s="42"/>
    </row>
    <row r="309" spans="20:20" x14ac:dyDescent="0.2">
      <c r="T309" s="42"/>
    </row>
    <row r="310" spans="20:20" x14ac:dyDescent="0.2">
      <c r="T310" s="42"/>
    </row>
    <row r="311" spans="20:20" x14ac:dyDescent="0.2">
      <c r="T311" s="42"/>
    </row>
    <row r="312" spans="20:20" x14ac:dyDescent="0.2">
      <c r="T312" s="42"/>
    </row>
    <row r="313" spans="20:20" x14ac:dyDescent="0.2">
      <c r="T313" s="42"/>
    </row>
    <row r="314" spans="20:20" x14ac:dyDescent="0.2">
      <c r="T314" s="42"/>
    </row>
    <row r="315" spans="20:20" x14ac:dyDescent="0.2">
      <c r="T315" s="42"/>
    </row>
    <row r="316" spans="20:20" x14ac:dyDescent="0.2">
      <c r="T316" s="42"/>
    </row>
    <row r="317" spans="20:20" x14ac:dyDescent="0.2">
      <c r="T317" s="42"/>
    </row>
    <row r="318" spans="20:20" x14ac:dyDescent="0.2">
      <c r="T318" s="42"/>
    </row>
    <row r="319" spans="20:20" x14ac:dyDescent="0.2">
      <c r="T319" s="42"/>
    </row>
    <row r="320" spans="20:20" x14ac:dyDescent="0.2">
      <c r="T320" s="42"/>
    </row>
    <row r="321" spans="20:20" x14ac:dyDescent="0.2">
      <c r="T321" s="42"/>
    </row>
    <row r="322" spans="20:20" x14ac:dyDescent="0.2">
      <c r="T322" s="42"/>
    </row>
    <row r="323" spans="20:20" x14ac:dyDescent="0.2">
      <c r="T323" s="42"/>
    </row>
    <row r="324" spans="20:20" x14ac:dyDescent="0.2">
      <c r="T324" s="42"/>
    </row>
    <row r="325" spans="20:20" x14ac:dyDescent="0.2">
      <c r="T325" s="42"/>
    </row>
    <row r="326" spans="20:20" x14ac:dyDescent="0.2">
      <c r="T326" s="42"/>
    </row>
    <row r="327" spans="20:20" x14ac:dyDescent="0.2">
      <c r="T327" s="42"/>
    </row>
    <row r="328" spans="20:20" x14ac:dyDescent="0.2">
      <c r="T328" s="42"/>
    </row>
    <row r="329" spans="20:20" x14ac:dyDescent="0.2">
      <c r="T329" s="42"/>
    </row>
    <row r="330" spans="20:20" x14ac:dyDescent="0.2">
      <c r="T330" s="42"/>
    </row>
    <row r="331" spans="20:20" x14ac:dyDescent="0.2">
      <c r="T331" s="42"/>
    </row>
    <row r="332" spans="20:20" x14ac:dyDescent="0.2">
      <c r="T332" s="42"/>
    </row>
    <row r="333" spans="20:20" x14ac:dyDescent="0.2">
      <c r="T333" s="42"/>
    </row>
    <row r="334" spans="20:20" x14ac:dyDescent="0.2">
      <c r="T334" s="42"/>
    </row>
    <row r="335" spans="20:20" x14ac:dyDescent="0.2">
      <c r="T335" s="42"/>
    </row>
    <row r="336" spans="20:20" x14ac:dyDescent="0.2">
      <c r="T336" s="42"/>
    </row>
    <row r="337" spans="20:20" x14ac:dyDescent="0.2">
      <c r="T337" s="42"/>
    </row>
    <row r="338" spans="20:20" x14ac:dyDescent="0.2">
      <c r="T338" s="42"/>
    </row>
    <row r="339" spans="20:20" x14ac:dyDescent="0.2">
      <c r="T339" s="42"/>
    </row>
    <row r="340" spans="20:20" x14ac:dyDescent="0.2">
      <c r="T340" s="42"/>
    </row>
    <row r="341" spans="20:20" x14ac:dyDescent="0.2">
      <c r="T341" s="42"/>
    </row>
    <row r="342" spans="20:20" x14ac:dyDescent="0.2">
      <c r="T342" s="42"/>
    </row>
    <row r="343" spans="20:20" x14ac:dyDescent="0.2">
      <c r="T343" s="42"/>
    </row>
    <row r="344" spans="20:20" x14ac:dyDescent="0.2">
      <c r="T344" s="42"/>
    </row>
    <row r="345" spans="20:20" x14ac:dyDescent="0.2">
      <c r="T345" s="42"/>
    </row>
    <row r="346" spans="20:20" x14ac:dyDescent="0.2">
      <c r="T346" s="42"/>
    </row>
    <row r="347" spans="20:20" x14ac:dyDescent="0.2">
      <c r="T347" s="42"/>
    </row>
    <row r="348" spans="20:20" x14ac:dyDescent="0.2">
      <c r="T348" s="42"/>
    </row>
    <row r="349" spans="20:20" x14ac:dyDescent="0.2">
      <c r="T349" s="42"/>
    </row>
    <row r="350" spans="20:20" x14ac:dyDescent="0.2">
      <c r="T350" s="42"/>
    </row>
    <row r="351" spans="20:20" x14ac:dyDescent="0.2">
      <c r="T351" s="42"/>
    </row>
    <row r="352" spans="20:20" x14ac:dyDescent="0.2">
      <c r="T352" s="42"/>
    </row>
    <row r="353" spans="20:20" x14ac:dyDescent="0.2">
      <c r="T353" s="42"/>
    </row>
    <row r="354" spans="20:20" x14ac:dyDescent="0.2">
      <c r="T354" s="42"/>
    </row>
    <row r="355" spans="20:20" x14ac:dyDescent="0.2">
      <c r="T355" s="42"/>
    </row>
    <row r="356" spans="20:20" x14ac:dyDescent="0.2">
      <c r="T356" s="42"/>
    </row>
    <row r="357" spans="20:20" x14ac:dyDescent="0.2">
      <c r="T357" s="42"/>
    </row>
    <row r="358" spans="20:20" x14ac:dyDescent="0.2">
      <c r="T358" s="42"/>
    </row>
    <row r="359" spans="20:20" x14ac:dyDescent="0.2">
      <c r="T359" s="42"/>
    </row>
    <row r="360" spans="20:20" x14ac:dyDescent="0.2">
      <c r="T360" s="42"/>
    </row>
    <row r="361" spans="20:20" x14ac:dyDescent="0.2">
      <c r="T361" s="42"/>
    </row>
    <row r="362" spans="20:20" x14ac:dyDescent="0.2">
      <c r="T362" s="42"/>
    </row>
    <row r="363" spans="20:20" x14ac:dyDescent="0.2">
      <c r="T363" s="42"/>
    </row>
    <row r="364" spans="20:20" x14ac:dyDescent="0.2">
      <c r="T364" s="42"/>
    </row>
    <row r="365" spans="20:20" x14ac:dyDescent="0.2">
      <c r="T365" s="42"/>
    </row>
    <row r="366" spans="20:20" x14ac:dyDescent="0.2">
      <c r="T366" s="42"/>
    </row>
    <row r="367" spans="20:20" x14ac:dyDescent="0.2">
      <c r="T367" s="42"/>
    </row>
    <row r="368" spans="20:20" x14ac:dyDescent="0.2">
      <c r="T368" s="42"/>
    </row>
    <row r="369" spans="20:20" x14ac:dyDescent="0.2">
      <c r="T369" s="42"/>
    </row>
    <row r="370" spans="20:20" x14ac:dyDescent="0.2">
      <c r="T370" s="42"/>
    </row>
    <row r="371" spans="20:20" x14ac:dyDescent="0.2">
      <c r="T371" s="42"/>
    </row>
    <row r="372" spans="20:20" x14ac:dyDescent="0.2">
      <c r="T372" s="42"/>
    </row>
    <row r="373" spans="20:20" x14ac:dyDescent="0.2">
      <c r="T373" s="42"/>
    </row>
    <row r="374" spans="20:20" x14ac:dyDescent="0.2">
      <c r="T374" s="42"/>
    </row>
    <row r="375" spans="20:20" x14ac:dyDescent="0.2">
      <c r="T375" s="42"/>
    </row>
    <row r="376" spans="20:20" x14ac:dyDescent="0.2">
      <c r="T376" s="42"/>
    </row>
    <row r="377" spans="20:20" x14ac:dyDescent="0.2">
      <c r="T377" s="42"/>
    </row>
    <row r="378" spans="20:20" x14ac:dyDescent="0.2">
      <c r="T378" s="42"/>
    </row>
    <row r="379" spans="20:20" x14ac:dyDescent="0.2">
      <c r="T379" s="42"/>
    </row>
    <row r="380" spans="20:20" x14ac:dyDescent="0.2">
      <c r="T380" s="42"/>
    </row>
    <row r="381" spans="20:20" x14ac:dyDescent="0.2">
      <c r="T381" s="42"/>
    </row>
    <row r="382" spans="20:20" x14ac:dyDescent="0.2">
      <c r="T382" s="42"/>
    </row>
    <row r="383" spans="20:20" x14ac:dyDescent="0.2">
      <c r="T383" s="42"/>
    </row>
    <row r="384" spans="20:20" x14ac:dyDescent="0.2">
      <c r="T384" s="42"/>
    </row>
    <row r="385" spans="20:20" x14ac:dyDescent="0.2">
      <c r="T385" s="42"/>
    </row>
    <row r="386" spans="20:20" x14ac:dyDescent="0.2">
      <c r="T386" s="42"/>
    </row>
    <row r="387" spans="20:20" x14ac:dyDescent="0.2">
      <c r="T387" s="42"/>
    </row>
    <row r="388" spans="20:20" x14ac:dyDescent="0.2">
      <c r="T388" s="42"/>
    </row>
    <row r="389" spans="20:20" x14ac:dyDescent="0.2">
      <c r="T389" s="42"/>
    </row>
    <row r="390" spans="20:20" x14ac:dyDescent="0.2">
      <c r="T390" s="42"/>
    </row>
    <row r="391" spans="20:20" x14ac:dyDescent="0.2">
      <c r="T391" s="42"/>
    </row>
    <row r="392" spans="20:20" x14ac:dyDescent="0.2">
      <c r="T392" s="42"/>
    </row>
    <row r="393" spans="20:20" x14ac:dyDescent="0.2">
      <c r="T393" s="42"/>
    </row>
    <row r="394" spans="20:20" x14ac:dyDescent="0.2">
      <c r="T394" s="42"/>
    </row>
    <row r="395" spans="20:20" x14ac:dyDescent="0.2">
      <c r="T395" s="42"/>
    </row>
    <row r="396" spans="20:20" x14ac:dyDescent="0.2">
      <c r="T396" s="42"/>
    </row>
    <row r="397" spans="20:20" x14ac:dyDescent="0.2">
      <c r="T397" s="42"/>
    </row>
    <row r="398" spans="20:20" x14ac:dyDescent="0.2">
      <c r="T398" s="42"/>
    </row>
    <row r="399" spans="20:20" x14ac:dyDescent="0.2">
      <c r="T399" s="42"/>
    </row>
    <row r="400" spans="20:20" x14ac:dyDescent="0.2">
      <c r="T400" s="42"/>
    </row>
    <row r="401" spans="20:20" x14ac:dyDescent="0.2">
      <c r="T401" s="42"/>
    </row>
    <row r="402" spans="20:20" x14ac:dyDescent="0.2">
      <c r="T402" s="42"/>
    </row>
    <row r="403" spans="20:20" x14ac:dyDescent="0.2">
      <c r="T403" s="42"/>
    </row>
    <row r="404" spans="20:20" x14ac:dyDescent="0.2">
      <c r="T404" s="42"/>
    </row>
    <row r="405" spans="20:20" x14ac:dyDescent="0.2">
      <c r="T405" s="42"/>
    </row>
    <row r="406" spans="20:20" x14ac:dyDescent="0.2">
      <c r="T406" s="42"/>
    </row>
    <row r="407" spans="20:20" x14ac:dyDescent="0.2">
      <c r="T407" s="42"/>
    </row>
    <row r="408" spans="20:20" x14ac:dyDescent="0.2">
      <c r="T408" s="42"/>
    </row>
    <row r="409" spans="20:20" x14ac:dyDescent="0.2">
      <c r="T409" s="42"/>
    </row>
    <row r="410" spans="20:20" x14ac:dyDescent="0.2">
      <c r="T410" s="42"/>
    </row>
    <row r="411" spans="20:20" x14ac:dyDescent="0.2">
      <c r="T411" s="42"/>
    </row>
    <row r="412" spans="20:20" x14ac:dyDescent="0.2">
      <c r="T412" s="42"/>
    </row>
    <row r="413" spans="20:20" x14ac:dyDescent="0.2">
      <c r="T413" s="42"/>
    </row>
    <row r="414" spans="20:20" x14ac:dyDescent="0.2">
      <c r="T414" s="42"/>
    </row>
    <row r="415" spans="20:20" x14ac:dyDescent="0.2">
      <c r="T415" s="42"/>
    </row>
    <row r="416" spans="20:20" x14ac:dyDescent="0.2">
      <c r="T416" s="42"/>
    </row>
    <row r="417" spans="20:20" x14ac:dyDescent="0.2">
      <c r="T417" s="42"/>
    </row>
    <row r="418" spans="20:20" x14ac:dyDescent="0.2">
      <c r="T418" s="42"/>
    </row>
    <row r="419" spans="20:20" x14ac:dyDescent="0.2">
      <c r="T419" s="42"/>
    </row>
    <row r="420" spans="20:20" x14ac:dyDescent="0.2">
      <c r="T420" s="42"/>
    </row>
    <row r="421" spans="20:20" x14ac:dyDescent="0.2">
      <c r="T421" s="42"/>
    </row>
    <row r="422" spans="20:20" x14ac:dyDescent="0.2">
      <c r="T422" s="42"/>
    </row>
    <row r="423" spans="20:20" x14ac:dyDescent="0.2">
      <c r="T423" s="42"/>
    </row>
    <row r="424" spans="20:20" x14ac:dyDescent="0.2">
      <c r="T424" s="42"/>
    </row>
    <row r="425" spans="20:20" x14ac:dyDescent="0.2">
      <c r="T425" s="42"/>
    </row>
    <row r="426" spans="20:20" x14ac:dyDescent="0.2">
      <c r="T426" s="42"/>
    </row>
    <row r="427" spans="20:20" x14ac:dyDescent="0.2">
      <c r="T427" s="42"/>
    </row>
    <row r="428" spans="20:20" x14ac:dyDescent="0.2">
      <c r="T428" s="42"/>
    </row>
    <row r="429" spans="20:20" x14ac:dyDescent="0.2">
      <c r="T429" s="42"/>
    </row>
    <row r="430" spans="20:20" x14ac:dyDescent="0.2">
      <c r="T430" s="42"/>
    </row>
    <row r="431" spans="20:20" x14ac:dyDescent="0.2">
      <c r="T431" s="42"/>
    </row>
    <row r="432" spans="20:20" x14ac:dyDescent="0.2">
      <c r="T432" s="42"/>
    </row>
    <row r="433" spans="20:20" x14ac:dyDescent="0.2">
      <c r="T433" s="42"/>
    </row>
    <row r="434" spans="20:20" x14ac:dyDescent="0.2">
      <c r="T434" s="42"/>
    </row>
    <row r="435" spans="20:20" x14ac:dyDescent="0.2">
      <c r="T435" s="42"/>
    </row>
    <row r="436" spans="20:20" x14ac:dyDescent="0.2">
      <c r="T436" s="42"/>
    </row>
    <row r="437" spans="20:20" x14ac:dyDescent="0.2">
      <c r="T437" s="42"/>
    </row>
    <row r="438" spans="20:20" x14ac:dyDescent="0.2">
      <c r="T438" s="42"/>
    </row>
    <row r="439" spans="20:20" x14ac:dyDescent="0.2">
      <c r="T439" s="42"/>
    </row>
    <row r="440" spans="20:20" x14ac:dyDescent="0.2">
      <c r="T440" s="42"/>
    </row>
    <row r="441" spans="20:20" x14ac:dyDescent="0.2">
      <c r="T441" s="42"/>
    </row>
    <row r="442" spans="20:20" x14ac:dyDescent="0.2">
      <c r="T442" s="42"/>
    </row>
    <row r="443" spans="20:20" x14ac:dyDescent="0.2">
      <c r="T443" s="42"/>
    </row>
    <row r="444" spans="20:20" x14ac:dyDescent="0.2">
      <c r="T444" s="42"/>
    </row>
    <row r="445" spans="20:20" x14ac:dyDescent="0.2">
      <c r="T445" s="42"/>
    </row>
    <row r="446" spans="20:20" x14ac:dyDescent="0.2">
      <c r="T446" s="42"/>
    </row>
    <row r="447" spans="20:20" x14ac:dyDescent="0.2">
      <c r="T447" s="42"/>
    </row>
    <row r="448" spans="20:20" x14ac:dyDescent="0.2">
      <c r="T448" s="42"/>
    </row>
    <row r="449" spans="20:20" x14ac:dyDescent="0.2">
      <c r="T449" s="42"/>
    </row>
    <row r="450" spans="20:20" x14ac:dyDescent="0.2">
      <c r="T450" s="42"/>
    </row>
    <row r="451" spans="20:20" x14ac:dyDescent="0.2">
      <c r="T451" s="42"/>
    </row>
    <row r="452" spans="20:20" x14ac:dyDescent="0.2">
      <c r="T452" s="42"/>
    </row>
    <row r="453" spans="20:20" x14ac:dyDescent="0.2">
      <c r="T453" s="42"/>
    </row>
    <row r="454" spans="20:20" x14ac:dyDescent="0.2">
      <c r="T454" s="42"/>
    </row>
    <row r="455" spans="20:20" x14ac:dyDescent="0.2">
      <c r="T455" s="42"/>
    </row>
    <row r="456" spans="20:20" x14ac:dyDescent="0.2">
      <c r="T456" s="42"/>
    </row>
    <row r="457" spans="20:20" x14ac:dyDescent="0.2">
      <c r="T457" s="42"/>
    </row>
    <row r="458" spans="20:20" x14ac:dyDescent="0.2">
      <c r="T458" s="42"/>
    </row>
    <row r="459" spans="20:20" x14ac:dyDescent="0.2">
      <c r="T459" s="42"/>
    </row>
    <row r="460" spans="20:20" x14ac:dyDescent="0.2">
      <c r="T460" s="42"/>
    </row>
    <row r="461" spans="20:20" x14ac:dyDescent="0.2">
      <c r="T461" s="42"/>
    </row>
    <row r="462" spans="20:20" x14ac:dyDescent="0.2">
      <c r="T462" s="42"/>
    </row>
    <row r="463" spans="20:20" x14ac:dyDescent="0.2">
      <c r="T463" s="42"/>
    </row>
    <row r="464" spans="20:20" x14ac:dyDescent="0.2">
      <c r="T464" s="42"/>
    </row>
    <row r="465" spans="20:20" x14ac:dyDescent="0.2">
      <c r="T465" s="42"/>
    </row>
    <row r="466" spans="20:20" x14ac:dyDescent="0.2">
      <c r="T466" s="42"/>
    </row>
    <row r="467" spans="20:20" x14ac:dyDescent="0.2">
      <c r="T467" s="42"/>
    </row>
    <row r="468" spans="20:20" x14ac:dyDescent="0.2">
      <c r="T468" s="42"/>
    </row>
    <row r="469" spans="20:20" x14ac:dyDescent="0.2">
      <c r="T469" s="42"/>
    </row>
    <row r="470" spans="20:20" x14ac:dyDescent="0.2">
      <c r="T470" s="42"/>
    </row>
    <row r="471" spans="20:20" x14ac:dyDescent="0.2">
      <c r="T471" s="42"/>
    </row>
    <row r="472" spans="20:20" x14ac:dyDescent="0.2">
      <c r="T472" s="42"/>
    </row>
    <row r="473" spans="20:20" x14ac:dyDescent="0.2">
      <c r="T473" s="42"/>
    </row>
    <row r="474" spans="20:20" x14ac:dyDescent="0.2">
      <c r="T474" s="42"/>
    </row>
    <row r="475" spans="20:20" x14ac:dyDescent="0.2">
      <c r="T475" s="42"/>
    </row>
    <row r="476" spans="20:20" x14ac:dyDescent="0.2">
      <c r="T476" s="42"/>
    </row>
    <row r="477" spans="20:20" x14ac:dyDescent="0.2">
      <c r="T477" s="42"/>
    </row>
    <row r="478" spans="20:20" x14ac:dyDescent="0.2">
      <c r="T478" s="42"/>
    </row>
    <row r="479" spans="20:20" x14ac:dyDescent="0.2">
      <c r="T479" s="42"/>
    </row>
    <row r="480" spans="20:20" x14ac:dyDescent="0.2">
      <c r="T480" s="42"/>
    </row>
    <row r="481" spans="20:20" x14ac:dyDescent="0.2">
      <c r="T481" s="42"/>
    </row>
    <row r="482" spans="20:20" x14ac:dyDescent="0.2">
      <c r="T482" s="42"/>
    </row>
    <row r="483" spans="20:20" x14ac:dyDescent="0.2">
      <c r="T483" s="42"/>
    </row>
    <row r="484" spans="20:20" x14ac:dyDescent="0.2">
      <c r="T484" s="42"/>
    </row>
    <row r="485" spans="20:20" x14ac:dyDescent="0.2">
      <c r="T485" s="42"/>
    </row>
    <row r="486" spans="20:20" x14ac:dyDescent="0.2">
      <c r="T486" s="42"/>
    </row>
    <row r="487" spans="20:20" x14ac:dyDescent="0.2">
      <c r="T487" s="42"/>
    </row>
    <row r="488" spans="20:20" x14ac:dyDescent="0.2">
      <c r="T488" s="42"/>
    </row>
    <row r="489" spans="20:20" x14ac:dyDescent="0.2">
      <c r="T489" s="42"/>
    </row>
    <row r="490" spans="20:20" x14ac:dyDescent="0.2">
      <c r="T490" s="42"/>
    </row>
    <row r="491" spans="20:20" x14ac:dyDescent="0.2">
      <c r="T491" s="42"/>
    </row>
    <row r="492" spans="20:20" x14ac:dyDescent="0.2">
      <c r="T492" s="42"/>
    </row>
    <row r="493" spans="20:20" x14ac:dyDescent="0.2">
      <c r="T493" s="42"/>
    </row>
    <row r="494" spans="20:20" x14ac:dyDescent="0.2">
      <c r="T494" s="42"/>
    </row>
    <row r="495" spans="20:20" x14ac:dyDescent="0.2">
      <c r="T495" s="42"/>
    </row>
    <row r="496" spans="20:20" x14ac:dyDescent="0.2">
      <c r="T496" s="42"/>
    </row>
    <row r="497" spans="20:20" x14ac:dyDescent="0.2">
      <c r="T497" s="42"/>
    </row>
    <row r="498" spans="20:20" x14ac:dyDescent="0.2">
      <c r="T498" s="42"/>
    </row>
    <row r="499" spans="20:20" x14ac:dyDescent="0.2">
      <c r="T499" s="42"/>
    </row>
    <row r="500" spans="20:20" x14ac:dyDescent="0.2">
      <c r="T500" s="42"/>
    </row>
    <row r="501" spans="20:20" x14ac:dyDescent="0.2">
      <c r="T501" s="42"/>
    </row>
    <row r="502" spans="20:20" x14ac:dyDescent="0.2">
      <c r="T502" s="42"/>
    </row>
    <row r="503" spans="20:20" x14ac:dyDescent="0.2">
      <c r="T503" s="42"/>
    </row>
    <row r="504" spans="20:20" x14ac:dyDescent="0.2">
      <c r="T504" s="42"/>
    </row>
    <row r="505" spans="20:20" x14ac:dyDescent="0.2">
      <c r="T505" s="42"/>
    </row>
    <row r="506" spans="20:20" x14ac:dyDescent="0.2">
      <c r="T506" s="42"/>
    </row>
    <row r="507" spans="20:20" x14ac:dyDescent="0.2">
      <c r="T507" s="42"/>
    </row>
    <row r="508" spans="20:20" x14ac:dyDescent="0.2">
      <c r="T508" s="42"/>
    </row>
    <row r="509" spans="20:20" x14ac:dyDescent="0.2">
      <c r="T509" s="42"/>
    </row>
    <row r="510" spans="20:20" x14ac:dyDescent="0.2">
      <c r="T510" s="42"/>
    </row>
    <row r="511" spans="20:20" x14ac:dyDescent="0.2">
      <c r="T511" s="42"/>
    </row>
    <row r="512" spans="20:20" x14ac:dyDescent="0.2">
      <c r="T512" s="42"/>
    </row>
    <row r="513" spans="20:20" x14ac:dyDescent="0.2">
      <c r="T513" s="42"/>
    </row>
    <row r="514" spans="20:20" x14ac:dyDescent="0.2">
      <c r="T514" s="42"/>
    </row>
    <row r="515" spans="20:20" x14ac:dyDescent="0.2">
      <c r="T515" s="42"/>
    </row>
    <row r="516" spans="20:20" x14ac:dyDescent="0.2">
      <c r="T516" s="42"/>
    </row>
    <row r="517" spans="20:20" x14ac:dyDescent="0.2">
      <c r="T517" s="42"/>
    </row>
    <row r="518" spans="20:20" x14ac:dyDescent="0.2">
      <c r="T518" s="42"/>
    </row>
    <row r="519" spans="20:20" x14ac:dyDescent="0.2">
      <c r="T519" s="42"/>
    </row>
    <row r="520" spans="20:20" x14ac:dyDescent="0.2">
      <c r="T520" s="42"/>
    </row>
    <row r="521" spans="20:20" x14ac:dyDescent="0.2">
      <c r="T521" s="42"/>
    </row>
    <row r="522" spans="20:20" x14ac:dyDescent="0.2">
      <c r="T522" s="42"/>
    </row>
    <row r="523" spans="20:20" x14ac:dyDescent="0.2">
      <c r="T523" s="42"/>
    </row>
    <row r="524" spans="20:20" x14ac:dyDescent="0.2">
      <c r="T524" s="42"/>
    </row>
    <row r="525" spans="20:20" x14ac:dyDescent="0.2">
      <c r="T525" s="42"/>
    </row>
    <row r="526" spans="20:20" x14ac:dyDescent="0.2">
      <c r="T526" s="42"/>
    </row>
    <row r="527" spans="20:20" x14ac:dyDescent="0.2">
      <c r="T527" s="42"/>
    </row>
    <row r="528" spans="20:20" x14ac:dyDescent="0.2">
      <c r="T528" s="42"/>
    </row>
    <row r="529" spans="20:20" x14ac:dyDescent="0.2">
      <c r="T529" s="42"/>
    </row>
    <row r="530" spans="20:20" x14ac:dyDescent="0.2">
      <c r="T530" s="42"/>
    </row>
    <row r="531" spans="20:20" x14ac:dyDescent="0.2">
      <c r="T531" s="42"/>
    </row>
    <row r="532" spans="20:20" x14ac:dyDescent="0.2">
      <c r="T532" s="42"/>
    </row>
    <row r="533" spans="20:20" x14ac:dyDescent="0.2">
      <c r="T533" s="42"/>
    </row>
    <row r="534" spans="20:20" x14ac:dyDescent="0.2">
      <c r="T534" s="42"/>
    </row>
    <row r="535" spans="20:20" x14ac:dyDescent="0.2">
      <c r="T535" s="42"/>
    </row>
    <row r="536" spans="20:20" x14ac:dyDescent="0.2">
      <c r="T536" s="42"/>
    </row>
    <row r="537" spans="20:20" x14ac:dyDescent="0.2">
      <c r="T537" s="42"/>
    </row>
    <row r="538" spans="20:20" x14ac:dyDescent="0.2">
      <c r="T538" s="42"/>
    </row>
    <row r="539" spans="20:20" x14ac:dyDescent="0.2">
      <c r="T539" s="42"/>
    </row>
    <row r="540" spans="20:20" x14ac:dyDescent="0.2">
      <c r="T540" s="42"/>
    </row>
    <row r="541" spans="20:20" x14ac:dyDescent="0.2">
      <c r="T541" s="42"/>
    </row>
    <row r="542" spans="20:20" x14ac:dyDescent="0.2">
      <c r="T542" s="42"/>
    </row>
    <row r="543" spans="20:20" x14ac:dyDescent="0.2">
      <c r="T543" s="42"/>
    </row>
    <row r="544" spans="20:20" x14ac:dyDescent="0.2">
      <c r="T544" s="42"/>
    </row>
    <row r="545" spans="20:20" x14ac:dyDescent="0.2">
      <c r="T545" s="42"/>
    </row>
    <row r="546" spans="20:20" x14ac:dyDescent="0.2">
      <c r="T546" s="42"/>
    </row>
    <row r="547" spans="20:20" x14ac:dyDescent="0.2">
      <c r="T547" s="42"/>
    </row>
    <row r="548" spans="20:20" x14ac:dyDescent="0.2">
      <c r="T548" s="42"/>
    </row>
    <row r="549" spans="20:20" x14ac:dyDescent="0.2">
      <c r="T549" s="42"/>
    </row>
    <row r="550" spans="20:20" x14ac:dyDescent="0.2">
      <c r="T550" s="42"/>
    </row>
    <row r="551" spans="20:20" x14ac:dyDescent="0.2">
      <c r="T551" s="42"/>
    </row>
    <row r="552" spans="20:20" x14ac:dyDescent="0.2">
      <c r="T552" s="42"/>
    </row>
    <row r="553" spans="20:20" x14ac:dyDescent="0.2">
      <c r="T553" s="42"/>
    </row>
    <row r="554" spans="20:20" x14ac:dyDescent="0.2">
      <c r="T554" s="42"/>
    </row>
    <row r="555" spans="20:20" x14ac:dyDescent="0.2">
      <c r="T555" s="42"/>
    </row>
    <row r="556" spans="20:20" x14ac:dyDescent="0.2">
      <c r="T556" s="42"/>
    </row>
    <row r="557" spans="20:20" x14ac:dyDescent="0.2">
      <c r="T557" s="42"/>
    </row>
    <row r="558" spans="20:20" x14ac:dyDescent="0.2">
      <c r="T558" s="42"/>
    </row>
    <row r="559" spans="20:20" x14ac:dyDescent="0.2">
      <c r="T559" s="42"/>
    </row>
    <row r="560" spans="20:20" x14ac:dyDescent="0.2">
      <c r="T560" s="42"/>
    </row>
    <row r="561" spans="20:20" x14ac:dyDescent="0.2">
      <c r="T561" s="42"/>
    </row>
    <row r="562" spans="20:20" x14ac:dyDescent="0.2">
      <c r="T562" s="42"/>
    </row>
    <row r="563" spans="20:20" x14ac:dyDescent="0.2">
      <c r="T563" s="42"/>
    </row>
    <row r="564" spans="20:20" x14ac:dyDescent="0.2">
      <c r="T564" s="42"/>
    </row>
    <row r="565" spans="20:20" x14ac:dyDescent="0.2">
      <c r="T565" s="42"/>
    </row>
    <row r="566" spans="20:20" x14ac:dyDescent="0.2">
      <c r="T566" s="42"/>
    </row>
    <row r="567" spans="20:20" x14ac:dyDescent="0.2">
      <c r="T567" s="42"/>
    </row>
    <row r="568" spans="20:20" x14ac:dyDescent="0.2">
      <c r="T568" s="42"/>
    </row>
    <row r="569" spans="20:20" x14ac:dyDescent="0.2">
      <c r="T569" s="42"/>
    </row>
    <row r="570" spans="20:20" x14ac:dyDescent="0.2">
      <c r="T570" s="42"/>
    </row>
    <row r="571" spans="20:20" x14ac:dyDescent="0.2">
      <c r="T571" s="42"/>
    </row>
    <row r="572" spans="20:20" x14ac:dyDescent="0.2">
      <c r="T572" s="42"/>
    </row>
    <row r="573" spans="20:20" x14ac:dyDescent="0.2">
      <c r="T573" s="42"/>
    </row>
    <row r="574" spans="20:20" x14ac:dyDescent="0.2">
      <c r="T574" s="42"/>
    </row>
    <row r="575" spans="20:20" x14ac:dyDescent="0.2">
      <c r="T575" s="42"/>
    </row>
    <row r="576" spans="20:20" x14ac:dyDescent="0.2">
      <c r="T576" s="42"/>
    </row>
    <row r="577" spans="20:20" x14ac:dyDescent="0.2">
      <c r="T577" s="42"/>
    </row>
    <row r="578" spans="20:20" x14ac:dyDescent="0.2">
      <c r="T578" s="42"/>
    </row>
    <row r="579" spans="20:20" x14ac:dyDescent="0.2">
      <c r="T579" s="42"/>
    </row>
    <row r="580" spans="20:20" x14ac:dyDescent="0.2">
      <c r="T580" s="42"/>
    </row>
    <row r="581" spans="20:20" x14ac:dyDescent="0.2">
      <c r="T581" s="42"/>
    </row>
    <row r="582" spans="20:20" x14ac:dyDescent="0.2">
      <c r="T582" s="42"/>
    </row>
    <row r="583" spans="20:20" x14ac:dyDescent="0.2">
      <c r="T583" s="42"/>
    </row>
    <row r="584" spans="20:20" x14ac:dyDescent="0.2">
      <c r="T584" s="42"/>
    </row>
    <row r="585" spans="20:20" x14ac:dyDescent="0.2">
      <c r="T585" s="42"/>
    </row>
    <row r="586" spans="20:20" x14ac:dyDescent="0.2">
      <c r="T586" s="42"/>
    </row>
    <row r="587" spans="20:20" x14ac:dyDescent="0.2">
      <c r="T587" s="42"/>
    </row>
    <row r="588" spans="20:20" x14ac:dyDescent="0.2">
      <c r="T588" s="42"/>
    </row>
    <row r="589" spans="20:20" x14ac:dyDescent="0.2">
      <c r="T589" s="42"/>
    </row>
    <row r="590" spans="20:20" x14ac:dyDescent="0.2">
      <c r="T590" s="42"/>
    </row>
    <row r="591" spans="20:20" x14ac:dyDescent="0.2">
      <c r="T591" s="42"/>
    </row>
    <row r="592" spans="20:20" x14ac:dyDescent="0.2">
      <c r="T592" s="42"/>
    </row>
    <row r="593" spans="20:20" x14ac:dyDescent="0.2">
      <c r="T593" s="42"/>
    </row>
    <row r="594" spans="20:20" x14ac:dyDescent="0.2">
      <c r="T594" s="42"/>
    </row>
    <row r="595" spans="20:20" x14ac:dyDescent="0.2">
      <c r="T595" s="42"/>
    </row>
    <row r="596" spans="20:20" x14ac:dyDescent="0.2">
      <c r="T596" s="42"/>
    </row>
    <row r="597" spans="20:20" x14ac:dyDescent="0.2">
      <c r="T597" s="42"/>
    </row>
    <row r="598" spans="20:20" x14ac:dyDescent="0.2">
      <c r="T598" s="42"/>
    </row>
    <row r="599" spans="20:20" x14ac:dyDescent="0.2">
      <c r="T599" s="42"/>
    </row>
    <row r="600" spans="20:20" x14ac:dyDescent="0.2">
      <c r="T600" s="42"/>
    </row>
    <row r="601" spans="20:20" x14ac:dyDescent="0.2">
      <c r="T601" s="42"/>
    </row>
    <row r="602" spans="20:20" x14ac:dyDescent="0.2">
      <c r="T602" s="42"/>
    </row>
    <row r="603" spans="20:20" x14ac:dyDescent="0.2">
      <c r="T603" s="42"/>
    </row>
    <row r="604" spans="20:20" x14ac:dyDescent="0.2">
      <c r="T604" s="42"/>
    </row>
    <row r="605" spans="20:20" x14ac:dyDescent="0.2">
      <c r="T605" s="42"/>
    </row>
    <row r="606" spans="20:20" x14ac:dyDescent="0.2">
      <c r="T606" s="42"/>
    </row>
    <row r="607" spans="20:20" x14ac:dyDescent="0.2">
      <c r="T607" s="42"/>
    </row>
    <row r="608" spans="20:20" x14ac:dyDescent="0.2">
      <c r="T608" s="42"/>
    </row>
    <row r="609" spans="20:20" x14ac:dyDescent="0.2">
      <c r="T609" s="42"/>
    </row>
    <row r="610" spans="20:20" x14ac:dyDescent="0.2">
      <c r="T610" s="42"/>
    </row>
    <row r="611" spans="20:20" x14ac:dyDescent="0.2">
      <c r="T611" s="42"/>
    </row>
    <row r="612" spans="20:20" x14ac:dyDescent="0.2">
      <c r="T612" s="42"/>
    </row>
    <row r="613" spans="20:20" x14ac:dyDescent="0.2">
      <c r="T613" s="42"/>
    </row>
    <row r="614" spans="20:20" x14ac:dyDescent="0.2">
      <c r="T614" s="42"/>
    </row>
    <row r="615" spans="20:20" x14ac:dyDescent="0.2">
      <c r="T615" s="42"/>
    </row>
    <row r="616" spans="20:20" x14ac:dyDescent="0.2">
      <c r="T616" s="42"/>
    </row>
    <row r="617" spans="20:20" x14ac:dyDescent="0.2">
      <c r="T617" s="42"/>
    </row>
    <row r="618" spans="20:20" x14ac:dyDescent="0.2">
      <c r="T618" s="42"/>
    </row>
    <row r="619" spans="20:20" x14ac:dyDescent="0.2">
      <c r="T619" s="42"/>
    </row>
    <row r="620" spans="20:20" x14ac:dyDescent="0.2">
      <c r="T620" s="42"/>
    </row>
    <row r="621" spans="20:20" x14ac:dyDescent="0.2">
      <c r="T621" s="42"/>
    </row>
    <row r="622" spans="20:20" x14ac:dyDescent="0.2">
      <c r="T622" s="42"/>
    </row>
    <row r="623" spans="20:20" x14ac:dyDescent="0.2">
      <c r="T623" s="42"/>
    </row>
    <row r="624" spans="20:20" x14ac:dyDescent="0.2">
      <c r="T624" s="42"/>
    </row>
    <row r="625" spans="20:20" x14ac:dyDescent="0.2">
      <c r="T625" s="42"/>
    </row>
    <row r="626" spans="20:20" x14ac:dyDescent="0.2">
      <c r="T626" s="42"/>
    </row>
    <row r="627" spans="20:20" x14ac:dyDescent="0.2">
      <c r="T627" s="42"/>
    </row>
    <row r="628" spans="20:20" x14ac:dyDescent="0.2">
      <c r="T628" s="42"/>
    </row>
    <row r="629" spans="20:20" x14ac:dyDescent="0.2">
      <c r="T629" s="42"/>
    </row>
    <row r="630" spans="20:20" x14ac:dyDescent="0.2">
      <c r="T630" s="42"/>
    </row>
    <row r="631" spans="20:20" x14ac:dyDescent="0.2">
      <c r="T631" s="42"/>
    </row>
    <row r="632" spans="20:20" x14ac:dyDescent="0.2">
      <c r="T632" s="42"/>
    </row>
    <row r="633" spans="20:20" x14ac:dyDescent="0.2">
      <c r="T633" s="42"/>
    </row>
    <row r="634" spans="20:20" x14ac:dyDescent="0.2">
      <c r="T634" s="42"/>
    </row>
    <row r="635" spans="20:20" x14ac:dyDescent="0.2">
      <c r="T635" s="42"/>
    </row>
    <row r="636" spans="20:20" x14ac:dyDescent="0.2">
      <c r="T636" s="42"/>
    </row>
    <row r="637" spans="20:20" x14ac:dyDescent="0.2">
      <c r="T637" s="42"/>
    </row>
    <row r="638" spans="20:20" x14ac:dyDescent="0.2">
      <c r="T638" s="42"/>
    </row>
    <row r="639" spans="20:20" x14ac:dyDescent="0.2">
      <c r="T639" s="42"/>
    </row>
    <row r="640" spans="20:20" x14ac:dyDescent="0.2">
      <c r="T640" s="42"/>
    </row>
    <row r="641" spans="20:20" x14ac:dyDescent="0.2">
      <c r="T641" s="42"/>
    </row>
    <row r="642" spans="20:20" x14ac:dyDescent="0.2">
      <c r="T642" s="42"/>
    </row>
    <row r="643" spans="20:20" x14ac:dyDescent="0.2">
      <c r="T643" s="42"/>
    </row>
    <row r="644" spans="20:20" x14ac:dyDescent="0.2">
      <c r="T644" s="42"/>
    </row>
    <row r="645" spans="20:20" x14ac:dyDescent="0.2">
      <c r="T645" s="42"/>
    </row>
    <row r="646" spans="20:20" x14ac:dyDescent="0.2">
      <c r="T646" s="42"/>
    </row>
    <row r="647" spans="20:20" x14ac:dyDescent="0.2">
      <c r="T647" s="42"/>
    </row>
    <row r="648" spans="20:20" x14ac:dyDescent="0.2">
      <c r="T648" s="42"/>
    </row>
    <row r="649" spans="20:20" x14ac:dyDescent="0.2">
      <c r="T649" s="42"/>
    </row>
    <row r="650" spans="20:20" x14ac:dyDescent="0.2">
      <c r="T650" s="42"/>
    </row>
    <row r="651" spans="20:20" x14ac:dyDescent="0.2">
      <c r="T651" s="42"/>
    </row>
    <row r="652" spans="20:20" x14ac:dyDescent="0.2">
      <c r="T652" s="42"/>
    </row>
    <row r="653" spans="20:20" x14ac:dyDescent="0.2">
      <c r="T653" s="42"/>
    </row>
    <row r="654" spans="20:20" x14ac:dyDescent="0.2">
      <c r="T654" s="42"/>
    </row>
    <row r="655" spans="20:20" x14ac:dyDescent="0.2">
      <c r="T655" s="42"/>
    </row>
    <row r="656" spans="20:20" x14ac:dyDescent="0.2">
      <c r="T656" s="42"/>
    </row>
    <row r="657" spans="20:20" x14ac:dyDescent="0.2">
      <c r="T657" s="42"/>
    </row>
    <row r="658" spans="20:20" x14ac:dyDescent="0.2">
      <c r="T658" s="42"/>
    </row>
    <row r="659" spans="20:20" x14ac:dyDescent="0.2">
      <c r="T659" s="42"/>
    </row>
    <row r="660" spans="20:20" x14ac:dyDescent="0.2">
      <c r="T660" s="42"/>
    </row>
    <row r="661" spans="20:20" x14ac:dyDescent="0.2">
      <c r="T661" s="42"/>
    </row>
    <row r="662" spans="20:20" x14ac:dyDescent="0.2">
      <c r="T662" s="42"/>
    </row>
    <row r="663" spans="20:20" x14ac:dyDescent="0.2">
      <c r="T663" s="42"/>
    </row>
    <row r="664" spans="20:20" x14ac:dyDescent="0.2">
      <c r="T664" s="42"/>
    </row>
    <row r="665" spans="20:20" x14ac:dyDescent="0.2">
      <c r="T665" s="42"/>
    </row>
    <row r="666" spans="20:20" x14ac:dyDescent="0.2">
      <c r="T666" s="42"/>
    </row>
    <row r="667" spans="20:20" x14ac:dyDescent="0.2">
      <c r="T667" s="42"/>
    </row>
    <row r="668" spans="20:20" x14ac:dyDescent="0.2">
      <c r="T668" s="42"/>
    </row>
    <row r="669" spans="20:20" x14ac:dyDescent="0.2">
      <c r="T669" s="42"/>
    </row>
    <row r="670" spans="20:20" x14ac:dyDescent="0.2">
      <c r="T670" s="42"/>
    </row>
    <row r="671" spans="20:20" x14ac:dyDescent="0.2">
      <c r="T671" s="42"/>
    </row>
    <row r="672" spans="20:20" x14ac:dyDescent="0.2">
      <c r="T672" s="42"/>
    </row>
    <row r="673" spans="20:20" x14ac:dyDescent="0.2">
      <c r="T673" s="42"/>
    </row>
    <row r="674" spans="20:20" x14ac:dyDescent="0.2">
      <c r="T674" s="42"/>
    </row>
    <row r="675" spans="20:20" x14ac:dyDescent="0.2">
      <c r="T675" s="42"/>
    </row>
    <row r="676" spans="20:20" x14ac:dyDescent="0.2">
      <c r="T676" s="42"/>
    </row>
    <row r="677" spans="20:20" x14ac:dyDescent="0.2">
      <c r="T677" s="42"/>
    </row>
    <row r="678" spans="20:20" x14ac:dyDescent="0.2">
      <c r="T678" s="42"/>
    </row>
    <row r="679" spans="20:20" x14ac:dyDescent="0.2">
      <c r="T679" s="42"/>
    </row>
    <row r="680" spans="20:20" x14ac:dyDescent="0.2">
      <c r="T680" s="42"/>
    </row>
    <row r="681" spans="20:20" x14ac:dyDescent="0.2">
      <c r="T681" s="42"/>
    </row>
    <row r="682" spans="20:20" x14ac:dyDescent="0.2">
      <c r="T682" s="42"/>
    </row>
    <row r="683" spans="20:20" x14ac:dyDescent="0.2">
      <c r="T683" s="42"/>
    </row>
    <row r="684" spans="20:20" x14ac:dyDescent="0.2">
      <c r="T684" s="42"/>
    </row>
    <row r="685" spans="20:20" x14ac:dyDescent="0.2">
      <c r="T685" s="42"/>
    </row>
    <row r="686" spans="20:20" x14ac:dyDescent="0.2">
      <c r="T686" s="42"/>
    </row>
    <row r="687" spans="20:20" x14ac:dyDescent="0.2">
      <c r="T687" s="42"/>
    </row>
    <row r="688" spans="20:20" x14ac:dyDescent="0.2">
      <c r="T688" s="42"/>
    </row>
    <row r="689" spans="20:20" x14ac:dyDescent="0.2">
      <c r="T689" s="42"/>
    </row>
    <row r="690" spans="20:20" x14ac:dyDescent="0.2">
      <c r="T690" s="42"/>
    </row>
    <row r="691" spans="20:20" x14ac:dyDescent="0.2">
      <c r="T691" s="42"/>
    </row>
    <row r="692" spans="20:20" x14ac:dyDescent="0.2">
      <c r="T692" s="42"/>
    </row>
    <row r="693" spans="20:20" x14ac:dyDescent="0.2">
      <c r="T693" s="42"/>
    </row>
    <row r="694" spans="20:20" x14ac:dyDescent="0.2">
      <c r="T694" s="42"/>
    </row>
    <row r="695" spans="20:20" x14ac:dyDescent="0.2">
      <c r="T695" s="42"/>
    </row>
    <row r="696" spans="20:20" x14ac:dyDescent="0.2">
      <c r="T696" s="42"/>
    </row>
    <row r="697" spans="20:20" x14ac:dyDescent="0.2">
      <c r="T697" s="42"/>
    </row>
    <row r="698" spans="20:20" x14ac:dyDescent="0.2">
      <c r="T698" s="42"/>
    </row>
    <row r="699" spans="20:20" x14ac:dyDescent="0.2">
      <c r="T699" s="42"/>
    </row>
    <row r="700" spans="20:20" x14ac:dyDescent="0.2">
      <c r="T700" s="42"/>
    </row>
    <row r="701" spans="20:20" x14ac:dyDescent="0.2">
      <c r="T701" s="42"/>
    </row>
    <row r="702" spans="20:20" x14ac:dyDescent="0.2">
      <c r="T702" s="42"/>
    </row>
    <row r="703" spans="20:20" x14ac:dyDescent="0.2">
      <c r="T703" s="42"/>
    </row>
    <row r="704" spans="20:20" x14ac:dyDescent="0.2">
      <c r="T704" s="42"/>
    </row>
    <row r="705" spans="20:20" x14ac:dyDescent="0.2">
      <c r="T705" s="42"/>
    </row>
    <row r="706" spans="20:20" x14ac:dyDescent="0.2">
      <c r="T706" s="42"/>
    </row>
    <row r="707" spans="20:20" x14ac:dyDescent="0.2">
      <c r="T707" s="42"/>
    </row>
    <row r="708" spans="20:20" x14ac:dyDescent="0.2">
      <c r="T708" s="42"/>
    </row>
    <row r="709" spans="20:20" x14ac:dyDescent="0.2">
      <c r="T709" s="42"/>
    </row>
    <row r="710" spans="20:20" x14ac:dyDescent="0.2">
      <c r="T710" s="42"/>
    </row>
    <row r="711" spans="20:20" x14ac:dyDescent="0.2">
      <c r="T711" s="42"/>
    </row>
    <row r="712" spans="20:20" x14ac:dyDescent="0.2">
      <c r="T712" s="42"/>
    </row>
    <row r="713" spans="20:20" x14ac:dyDescent="0.2">
      <c r="T713" s="42"/>
    </row>
    <row r="714" spans="20:20" x14ac:dyDescent="0.2">
      <c r="T714" s="42"/>
    </row>
    <row r="715" spans="20:20" x14ac:dyDescent="0.2">
      <c r="T715" s="42"/>
    </row>
    <row r="716" spans="20:20" x14ac:dyDescent="0.2">
      <c r="T716" s="42"/>
    </row>
    <row r="717" spans="20:20" x14ac:dyDescent="0.2">
      <c r="T717" s="42"/>
    </row>
    <row r="718" spans="20:20" x14ac:dyDescent="0.2">
      <c r="T718" s="42"/>
    </row>
    <row r="719" spans="20:20" x14ac:dyDescent="0.2">
      <c r="T719" s="42"/>
    </row>
    <row r="720" spans="20:20" x14ac:dyDescent="0.2">
      <c r="T720" s="42"/>
    </row>
    <row r="721" spans="20:20" x14ac:dyDescent="0.2">
      <c r="T721" s="42"/>
    </row>
    <row r="722" spans="20:20" x14ac:dyDescent="0.2">
      <c r="T722" s="42"/>
    </row>
    <row r="723" spans="20:20" x14ac:dyDescent="0.2">
      <c r="T723" s="42"/>
    </row>
    <row r="724" spans="20:20" x14ac:dyDescent="0.2">
      <c r="T724" s="42"/>
    </row>
    <row r="725" spans="20:20" x14ac:dyDescent="0.2">
      <c r="T725" s="42"/>
    </row>
    <row r="726" spans="20:20" x14ac:dyDescent="0.2">
      <c r="T726" s="42"/>
    </row>
    <row r="727" spans="20:20" x14ac:dyDescent="0.2">
      <c r="T727" s="42"/>
    </row>
    <row r="728" spans="20:20" x14ac:dyDescent="0.2">
      <c r="T728" s="42"/>
    </row>
    <row r="729" spans="20:20" x14ac:dyDescent="0.2">
      <c r="T729" s="42"/>
    </row>
    <row r="730" spans="20:20" x14ac:dyDescent="0.2">
      <c r="T730" s="42"/>
    </row>
    <row r="731" spans="20:20" x14ac:dyDescent="0.2">
      <c r="T731" s="42"/>
    </row>
    <row r="732" spans="20:20" x14ac:dyDescent="0.2">
      <c r="T732" s="42"/>
    </row>
    <row r="733" spans="20:20" x14ac:dyDescent="0.2">
      <c r="T733" s="42"/>
    </row>
    <row r="734" spans="20:20" x14ac:dyDescent="0.2">
      <c r="T734" s="42"/>
    </row>
    <row r="735" spans="20:20" x14ac:dyDescent="0.2">
      <c r="T735" s="42"/>
    </row>
    <row r="736" spans="20:20" x14ac:dyDescent="0.2">
      <c r="T736" s="42"/>
    </row>
    <row r="737" spans="20:20" x14ac:dyDescent="0.2">
      <c r="T737" s="42"/>
    </row>
    <row r="738" spans="20:20" x14ac:dyDescent="0.2">
      <c r="T738" s="42"/>
    </row>
    <row r="739" spans="20:20" x14ac:dyDescent="0.2">
      <c r="T739" s="42"/>
    </row>
    <row r="740" spans="20:20" x14ac:dyDescent="0.2">
      <c r="T740" s="42"/>
    </row>
    <row r="741" spans="20:20" x14ac:dyDescent="0.2">
      <c r="T741" s="42"/>
    </row>
    <row r="742" spans="20:20" x14ac:dyDescent="0.2">
      <c r="T742" s="42"/>
    </row>
    <row r="743" spans="20:20" x14ac:dyDescent="0.2">
      <c r="T743" s="42"/>
    </row>
    <row r="744" spans="20:20" x14ac:dyDescent="0.2">
      <c r="T744" s="42"/>
    </row>
    <row r="745" spans="20:20" x14ac:dyDescent="0.2">
      <c r="T745" s="42"/>
    </row>
    <row r="746" spans="20:20" x14ac:dyDescent="0.2">
      <c r="T746" s="42"/>
    </row>
    <row r="747" spans="20:20" x14ac:dyDescent="0.2">
      <c r="T747" s="42"/>
    </row>
    <row r="748" spans="20:20" x14ac:dyDescent="0.2">
      <c r="T748" s="42"/>
    </row>
    <row r="749" spans="20:20" x14ac:dyDescent="0.2">
      <c r="T749" s="42"/>
    </row>
    <row r="750" spans="20:20" x14ac:dyDescent="0.2">
      <c r="T750" s="42"/>
    </row>
    <row r="751" spans="20:20" x14ac:dyDescent="0.2">
      <c r="T751" s="42"/>
    </row>
    <row r="752" spans="20:20" x14ac:dyDescent="0.2">
      <c r="T752" s="42"/>
    </row>
    <row r="753" spans="20:20" x14ac:dyDescent="0.2">
      <c r="T753" s="42"/>
    </row>
    <row r="754" spans="20:20" x14ac:dyDescent="0.2">
      <c r="T754" s="42"/>
    </row>
    <row r="755" spans="20:20" x14ac:dyDescent="0.2">
      <c r="T755" s="42"/>
    </row>
    <row r="756" spans="20:20" x14ac:dyDescent="0.2">
      <c r="T756" s="42"/>
    </row>
    <row r="757" spans="20:20" x14ac:dyDescent="0.2">
      <c r="T757" s="42"/>
    </row>
    <row r="758" spans="20:20" x14ac:dyDescent="0.2">
      <c r="T758" s="42"/>
    </row>
    <row r="759" spans="20:20" x14ac:dyDescent="0.2">
      <c r="T759" s="42"/>
    </row>
    <row r="760" spans="20:20" x14ac:dyDescent="0.2">
      <c r="T760" s="42"/>
    </row>
    <row r="761" spans="20:20" x14ac:dyDescent="0.2">
      <c r="T761" s="42"/>
    </row>
    <row r="762" spans="20:20" x14ac:dyDescent="0.2">
      <c r="T762" s="42"/>
    </row>
    <row r="763" spans="20:20" x14ac:dyDescent="0.2">
      <c r="T763" s="42"/>
    </row>
    <row r="764" spans="20:20" x14ac:dyDescent="0.2">
      <c r="T764" s="42"/>
    </row>
    <row r="765" spans="20:20" x14ac:dyDescent="0.2">
      <c r="T765" s="42"/>
    </row>
    <row r="766" spans="20:20" x14ac:dyDescent="0.2">
      <c r="T766" s="42"/>
    </row>
    <row r="767" spans="20:20" x14ac:dyDescent="0.2">
      <c r="T767" s="42"/>
    </row>
    <row r="768" spans="20:20" x14ac:dyDescent="0.2">
      <c r="T768" s="42"/>
    </row>
    <row r="769" spans="20:20" x14ac:dyDescent="0.2">
      <c r="T769" s="42"/>
    </row>
    <row r="770" spans="20:20" x14ac:dyDescent="0.2">
      <c r="T770" s="42"/>
    </row>
    <row r="771" spans="20:20" x14ac:dyDescent="0.2">
      <c r="T771" s="42"/>
    </row>
    <row r="772" spans="20:20" x14ac:dyDescent="0.2">
      <c r="T772" s="42"/>
    </row>
    <row r="773" spans="20:20" x14ac:dyDescent="0.2">
      <c r="T773" s="42"/>
    </row>
    <row r="774" spans="20:20" x14ac:dyDescent="0.2">
      <c r="T774" s="42"/>
    </row>
    <row r="775" spans="20:20" x14ac:dyDescent="0.2">
      <c r="T775" s="42"/>
    </row>
    <row r="776" spans="20:20" x14ac:dyDescent="0.2">
      <c r="T776" s="42"/>
    </row>
    <row r="777" spans="20:20" x14ac:dyDescent="0.2">
      <c r="T777" s="42"/>
    </row>
    <row r="778" spans="20:20" x14ac:dyDescent="0.2">
      <c r="T778" s="42"/>
    </row>
    <row r="779" spans="20:20" x14ac:dyDescent="0.2">
      <c r="T779" s="42"/>
    </row>
    <row r="780" spans="20:20" x14ac:dyDescent="0.2">
      <c r="T780" s="42"/>
    </row>
    <row r="781" spans="20:20" x14ac:dyDescent="0.2">
      <c r="T781" s="42"/>
    </row>
    <row r="782" spans="20:20" x14ac:dyDescent="0.2">
      <c r="T782" s="42"/>
    </row>
    <row r="783" spans="20:20" x14ac:dyDescent="0.2">
      <c r="T783" s="42"/>
    </row>
    <row r="784" spans="20:20" x14ac:dyDescent="0.2">
      <c r="T784" s="42"/>
    </row>
    <row r="785" spans="20:20" x14ac:dyDescent="0.2">
      <c r="T785" s="42"/>
    </row>
    <row r="786" spans="20:20" x14ac:dyDescent="0.2">
      <c r="T786" s="42"/>
    </row>
    <row r="787" spans="20:20" x14ac:dyDescent="0.2">
      <c r="T787" s="42"/>
    </row>
    <row r="788" spans="20:20" x14ac:dyDescent="0.2">
      <c r="T788" s="42"/>
    </row>
    <row r="789" spans="20:20" x14ac:dyDescent="0.2">
      <c r="T789" s="42"/>
    </row>
    <row r="790" spans="20:20" x14ac:dyDescent="0.2">
      <c r="T790" s="42"/>
    </row>
    <row r="791" spans="20:20" x14ac:dyDescent="0.2">
      <c r="T791" s="42"/>
    </row>
    <row r="792" spans="20:20" x14ac:dyDescent="0.2">
      <c r="T792" s="42"/>
    </row>
    <row r="793" spans="20:20" x14ac:dyDescent="0.2">
      <c r="T793" s="42"/>
    </row>
    <row r="794" spans="20:20" x14ac:dyDescent="0.2">
      <c r="T794" s="42"/>
    </row>
    <row r="795" spans="20:20" x14ac:dyDescent="0.2">
      <c r="T795" s="42"/>
    </row>
    <row r="796" spans="20:20" x14ac:dyDescent="0.2">
      <c r="T796" s="42"/>
    </row>
    <row r="797" spans="20:20" x14ac:dyDescent="0.2">
      <c r="T797" s="42"/>
    </row>
    <row r="798" spans="20:20" x14ac:dyDescent="0.2">
      <c r="T798" s="42"/>
    </row>
    <row r="799" spans="20:20" x14ac:dyDescent="0.2">
      <c r="T799" s="42"/>
    </row>
    <row r="800" spans="20:20" x14ac:dyDescent="0.2">
      <c r="T800" s="42"/>
    </row>
    <row r="801" spans="20:20" x14ac:dyDescent="0.2">
      <c r="T801" s="42"/>
    </row>
    <row r="802" spans="20:20" x14ac:dyDescent="0.2">
      <c r="T802" s="42"/>
    </row>
    <row r="803" spans="20:20" x14ac:dyDescent="0.2">
      <c r="T803" s="42"/>
    </row>
    <row r="804" spans="20:20" x14ac:dyDescent="0.2">
      <c r="T804" s="42"/>
    </row>
    <row r="805" spans="20:20" x14ac:dyDescent="0.2">
      <c r="T805" s="42"/>
    </row>
    <row r="806" spans="20:20" x14ac:dyDescent="0.2">
      <c r="T806" s="42"/>
    </row>
    <row r="807" spans="20:20" x14ac:dyDescent="0.2">
      <c r="T807" s="42"/>
    </row>
    <row r="808" spans="20:20" x14ac:dyDescent="0.2">
      <c r="T808" s="42"/>
    </row>
    <row r="809" spans="20:20" x14ac:dyDescent="0.2">
      <c r="T809" s="42"/>
    </row>
    <row r="810" spans="20:20" x14ac:dyDescent="0.2">
      <c r="T810" s="42"/>
    </row>
    <row r="811" spans="20:20" x14ac:dyDescent="0.2">
      <c r="T811" s="42"/>
    </row>
    <row r="812" spans="20:20" x14ac:dyDescent="0.2">
      <c r="T812" s="42"/>
    </row>
    <row r="813" spans="20:20" x14ac:dyDescent="0.2">
      <c r="T813" s="42"/>
    </row>
    <row r="814" spans="20:20" x14ac:dyDescent="0.2">
      <c r="T814" s="42"/>
    </row>
    <row r="815" spans="20:20" x14ac:dyDescent="0.2">
      <c r="T815" s="42"/>
    </row>
    <row r="816" spans="20:20" x14ac:dyDescent="0.2">
      <c r="T816" s="42"/>
    </row>
    <row r="817" spans="20:20" x14ac:dyDescent="0.2">
      <c r="T817" s="42"/>
    </row>
    <row r="818" spans="20:20" x14ac:dyDescent="0.2">
      <c r="T818" s="42"/>
    </row>
    <row r="819" spans="20:20" x14ac:dyDescent="0.2">
      <c r="T819" s="42"/>
    </row>
    <row r="820" spans="20:20" x14ac:dyDescent="0.2">
      <c r="T820" s="42"/>
    </row>
    <row r="821" spans="20:20" x14ac:dyDescent="0.2">
      <c r="T821" s="42"/>
    </row>
    <row r="822" spans="20:20" x14ac:dyDescent="0.2">
      <c r="T822" s="42"/>
    </row>
    <row r="823" spans="20:20" x14ac:dyDescent="0.2">
      <c r="T823" s="42"/>
    </row>
    <row r="824" spans="20:20" x14ac:dyDescent="0.2">
      <c r="T824" s="42"/>
    </row>
    <row r="825" spans="20:20" x14ac:dyDescent="0.2">
      <c r="T825" s="42"/>
    </row>
    <row r="826" spans="20:20" x14ac:dyDescent="0.2">
      <c r="T826" s="42"/>
    </row>
    <row r="827" spans="20:20" x14ac:dyDescent="0.2">
      <c r="T827" s="42"/>
    </row>
    <row r="828" spans="20:20" x14ac:dyDescent="0.2">
      <c r="T828" s="42"/>
    </row>
    <row r="829" spans="20:20" x14ac:dyDescent="0.2">
      <c r="T829" s="42"/>
    </row>
    <row r="830" spans="20:20" x14ac:dyDescent="0.2">
      <c r="T830" s="42"/>
    </row>
    <row r="831" spans="20:20" x14ac:dyDescent="0.2">
      <c r="T831" s="42"/>
    </row>
    <row r="832" spans="20:20" x14ac:dyDescent="0.2">
      <c r="T832" s="42"/>
    </row>
    <row r="833" spans="20:20" x14ac:dyDescent="0.2">
      <c r="T833" s="42"/>
    </row>
    <row r="834" spans="20:20" x14ac:dyDescent="0.2">
      <c r="T834" s="42"/>
    </row>
    <row r="835" spans="20:20" x14ac:dyDescent="0.2">
      <c r="T835" s="42"/>
    </row>
    <row r="836" spans="20:20" x14ac:dyDescent="0.2">
      <c r="T836" s="42"/>
    </row>
    <row r="837" spans="20:20" x14ac:dyDescent="0.2">
      <c r="T837" s="42"/>
    </row>
    <row r="838" spans="20:20" x14ac:dyDescent="0.2">
      <c r="T838" s="42"/>
    </row>
    <row r="839" spans="20:20" x14ac:dyDescent="0.2">
      <c r="T839" s="42"/>
    </row>
    <row r="840" spans="20:20" x14ac:dyDescent="0.2">
      <c r="T840" s="42"/>
    </row>
    <row r="841" spans="20:20" x14ac:dyDescent="0.2">
      <c r="T841" s="42"/>
    </row>
    <row r="842" spans="20:20" x14ac:dyDescent="0.2">
      <c r="T842" s="42"/>
    </row>
    <row r="843" spans="20:20" x14ac:dyDescent="0.2">
      <c r="T843" s="42"/>
    </row>
    <row r="844" spans="20:20" x14ac:dyDescent="0.2">
      <c r="T844" s="42"/>
    </row>
    <row r="845" spans="20:20" x14ac:dyDescent="0.2">
      <c r="T845" s="42"/>
    </row>
    <row r="846" spans="20:20" x14ac:dyDescent="0.2">
      <c r="T846" s="42"/>
    </row>
    <row r="847" spans="20:20" x14ac:dyDescent="0.2">
      <c r="T847" s="42"/>
    </row>
    <row r="848" spans="20:20" x14ac:dyDescent="0.2">
      <c r="T848" s="42"/>
    </row>
    <row r="849" spans="20:20" x14ac:dyDescent="0.2">
      <c r="T849" s="42"/>
    </row>
    <row r="850" spans="20:20" x14ac:dyDescent="0.2">
      <c r="T850" s="42"/>
    </row>
    <row r="851" spans="20:20" x14ac:dyDescent="0.2">
      <c r="T851" s="42"/>
    </row>
    <row r="852" spans="20:20" x14ac:dyDescent="0.2">
      <c r="T852" s="42"/>
    </row>
    <row r="853" spans="20:20" x14ac:dyDescent="0.2">
      <c r="T853" s="42"/>
    </row>
    <row r="854" spans="20:20" x14ac:dyDescent="0.2">
      <c r="T854" s="42"/>
    </row>
    <row r="855" spans="20:20" x14ac:dyDescent="0.2">
      <c r="T855" s="42"/>
    </row>
    <row r="856" spans="20:20" x14ac:dyDescent="0.2">
      <c r="T856" s="42"/>
    </row>
    <row r="857" spans="20:20" x14ac:dyDescent="0.2">
      <c r="T857" s="42"/>
    </row>
    <row r="858" spans="20:20" x14ac:dyDescent="0.2">
      <c r="T858" s="42"/>
    </row>
    <row r="859" spans="20:20" x14ac:dyDescent="0.2">
      <c r="T859" s="42"/>
    </row>
    <row r="860" spans="20:20" x14ac:dyDescent="0.2">
      <c r="T860" s="42"/>
    </row>
    <row r="861" spans="20:20" x14ac:dyDescent="0.2">
      <c r="T861" s="42"/>
    </row>
    <row r="862" spans="20:20" x14ac:dyDescent="0.2">
      <c r="T862" s="42"/>
    </row>
    <row r="863" spans="20:20" x14ac:dyDescent="0.2">
      <c r="T863" s="42"/>
    </row>
    <row r="864" spans="20:20" x14ac:dyDescent="0.2">
      <c r="T864" s="42"/>
    </row>
    <row r="865" spans="20:20" x14ac:dyDescent="0.2">
      <c r="T865" s="42"/>
    </row>
    <row r="866" spans="20:20" x14ac:dyDescent="0.2">
      <c r="T866" s="42"/>
    </row>
    <row r="867" spans="20:20" x14ac:dyDescent="0.2">
      <c r="T867" s="42"/>
    </row>
    <row r="868" spans="20:20" x14ac:dyDescent="0.2">
      <c r="T868" s="42"/>
    </row>
    <row r="869" spans="20:20" x14ac:dyDescent="0.2">
      <c r="T869" s="42"/>
    </row>
    <row r="870" spans="20:20" x14ac:dyDescent="0.2">
      <c r="T870" s="42"/>
    </row>
    <row r="871" spans="20:20" x14ac:dyDescent="0.2">
      <c r="T871" s="42"/>
    </row>
    <row r="872" spans="20:20" x14ac:dyDescent="0.2">
      <c r="T872" s="42"/>
    </row>
    <row r="873" spans="20:20" x14ac:dyDescent="0.2">
      <c r="T873" s="42"/>
    </row>
    <row r="874" spans="20:20" x14ac:dyDescent="0.2">
      <c r="T874" s="42"/>
    </row>
    <row r="875" spans="20:20" x14ac:dyDescent="0.2">
      <c r="T875" s="42"/>
    </row>
    <row r="876" spans="20:20" x14ac:dyDescent="0.2">
      <c r="T876" s="42"/>
    </row>
    <row r="877" spans="20:20" x14ac:dyDescent="0.2">
      <c r="T877" s="42"/>
    </row>
    <row r="878" spans="20:20" x14ac:dyDescent="0.2">
      <c r="T878" s="42"/>
    </row>
    <row r="879" spans="20:20" x14ac:dyDescent="0.2">
      <c r="T879" s="42"/>
    </row>
    <row r="880" spans="20:20" x14ac:dyDescent="0.2">
      <c r="T880" s="42"/>
    </row>
    <row r="881" spans="20:20" x14ac:dyDescent="0.2">
      <c r="T881" s="42"/>
    </row>
    <row r="882" spans="20:20" x14ac:dyDescent="0.2">
      <c r="T882" s="42"/>
    </row>
    <row r="883" spans="20:20" x14ac:dyDescent="0.2">
      <c r="T883" s="42"/>
    </row>
    <row r="884" spans="20:20" x14ac:dyDescent="0.2">
      <c r="T884" s="42"/>
    </row>
    <row r="885" spans="20:20" x14ac:dyDescent="0.2">
      <c r="T885" s="42"/>
    </row>
    <row r="886" spans="20:20" x14ac:dyDescent="0.2">
      <c r="T886" s="42"/>
    </row>
    <row r="887" spans="20:20" x14ac:dyDescent="0.2">
      <c r="T887" s="42"/>
    </row>
    <row r="888" spans="20:20" x14ac:dyDescent="0.2">
      <c r="T888" s="42"/>
    </row>
    <row r="889" spans="20:20" x14ac:dyDescent="0.2">
      <c r="T889" s="42"/>
    </row>
    <row r="890" spans="20:20" x14ac:dyDescent="0.2">
      <c r="T890" s="42"/>
    </row>
    <row r="891" spans="20:20" x14ac:dyDescent="0.2">
      <c r="T891" s="42"/>
    </row>
    <row r="892" spans="20:20" x14ac:dyDescent="0.2">
      <c r="T892" s="42"/>
    </row>
    <row r="893" spans="20:20" x14ac:dyDescent="0.2">
      <c r="T893" s="42"/>
    </row>
    <row r="894" spans="20:20" x14ac:dyDescent="0.2">
      <c r="T894" s="42"/>
    </row>
    <row r="895" spans="20:20" x14ac:dyDescent="0.2">
      <c r="T895" s="42"/>
    </row>
    <row r="896" spans="20:20" x14ac:dyDescent="0.2">
      <c r="T896" s="42"/>
    </row>
    <row r="897" spans="20:20" x14ac:dyDescent="0.2">
      <c r="T897" s="42"/>
    </row>
    <row r="898" spans="20:20" x14ac:dyDescent="0.2">
      <c r="T898" s="42"/>
    </row>
    <row r="899" spans="20:20" x14ac:dyDescent="0.2">
      <c r="T899" s="42"/>
    </row>
    <row r="900" spans="20:20" x14ac:dyDescent="0.2">
      <c r="T900" s="42"/>
    </row>
    <row r="901" spans="20:20" x14ac:dyDescent="0.2">
      <c r="T901" s="42"/>
    </row>
    <row r="902" spans="20:20" x14ac:dyDescent="0.2">
      <c r="T902" s="42"/>
    </row>
    <row r="903" spans="20:20" x14ac:dyDescent="0.2">
      <c r="T903" s="42"/>
    </row>
    <row r="904" spans="20:20" x14ac:dyDescent="0.2">
      <c r="T904" s="42"/>
    </row>
    <row r="905" spans="20:20" x14ac:dyDescent="0.2">
      <c r="T905" s="42"/>
    </row>
    <row r="906" spans="20:20" x14ac:dyDescent="0.2">
      <c r="T906" s="42"/>
    </row>
    <row r="907" spans="20:20" x14ac:dyDescent="0.2">
      <c r="T907" s="42"/>
    </row>
    <row r="908" spans="20:20" x14ac:dyDescent="0.2">
      <c r="T908" s="42"/>
    </row>
    <row r="909" spans="20:20" x14ac:dyDescent="0.2">
      <c r="T909" s="42"/>
    </row>
    <row r="910" spans="20:20" x14ac:dyDescent="0.2">
      <c r="T910" s="42"/>
    </row>
    <row r="911" spans="20:20" x14ac:dyDescent="0.2">
      <c r="T911" s="42"/>
    </row>
    <row r="912" spans="20:20" x14ac:dyDescent="0.2">
      <c r="T912" s="42"/>
    </row>
    <row r="913" spans="20:20" x14ac:dyDescent="0.2">
      <c r="T913" s="42"/>
    </row>
    <row r="914" spans="20:20" x14ac:dyDescent="0.2">
      <c r="T914" s="42"/>
    </row>
    <row r="915" spans="20:20" x14ac:dyDescent="0.2">
      <c r="T915" s="42"/>
    </row>
    <row r="916" spans="20:20" x14ac:dyDescent="0.2">
      <c r="T916" s="42"/>
    </row>
    <row r="917" spans="20:20" x14ac:dyDescent="0.2">
      <c r="T917" s="42"/>
    </row>
    <row r="918" spans="20:20" x14ac:dyDescent="0.2">
      <c r="T918" s="42"/>
    </row>
    <row r="919" spans="20:20" x14ac:dyDescent="0.2">
      <c r="T919" s="42"/>
    </row>
    <row r="920" spans="20:20" x14ac:dyDescent="0.2">
      <c r="T920" s="42"/>
    </row>
    <row r="921" spans="20:20" x14ac:dyDescent="0.2">
      <c r="T921" s="42"/>
    </row>
    <row r="922" spans="20:20" x14ac:dyDescent="0.2">
      <c r="T922" s="42"/>
    </row>
    <row r="923" spans="20:20" x14ac:dyDescent="0.2">
      <c r="T923" s="42"/>
    </row>
    <row r="924" spans="20:20" x14ac:dyDescent="0.2">
      <c r="T924" s="42"/>
    </row>
    <row r="925" spans="20:20" x14ac:dyDescent="0.2">
      <c r="T925" s="42"/>
    </row>
    <row r="926" spans="20:20" x14ac:dyDescent="0.2">
      <c r="T926" s="42"/>
    </row>
    <row r="927" spans="20:20" x14ac:dyDescent="0.2">
      <c r="T927" s="42"/>
    </row>
    <row r="928" spans="20:20" x14ac:dyDescent="0.2">
      <c r="T928" s="42"/>
    </row>
    <row r="929" spans="20:20" x14ac:dyDescent="0.2">
      <c r="T929" s="42"/>
    </row>
    <row r="930" spans="20:20" x14ac:dyDescent="0.2">
      <c r="T930" s="42"/>
    </row>
    <row r="931" spans="20:20" x14ac:dyDescent="0.2">
      <c r="T931" s="42"/>
    </row>
    <row r="932" spans="20:20" x14ac:dyDescent="0.2">
      <c r="T932" s="42"/>
    </row>
    <row r="933" spans="20:20" x14ac:dyDescent="0.2">
      <c r="T933" s="42"/>
    </row>
    <row r="934" spans="20:20" x14ac:dyDescent="0.2">
      <c r="T934" s="42"/>
    </row>
    <row r="935" spans="20:20" x14ac:dyDescent="0.2">
      <c r="T935" s="42"/>
    </row>
    <row r="936" spans="20:20" x14ac:dyDescent="0.2">
      <c r="T936" s="42"/>
    </row>
    <row r="937" spans="20:20" x14ac:dyDescent="0.2">
      <c r="T937" s="42"/>
    </row>
    <row r="938" spans="20:20" x14ac:dyDescent="0.2">
      <c r="T938" s="42"/>
    </row>
    <row r="939" spans="20:20" x14ac:dyDescent="0.2">
      <c r="T939" s="42"/>
    </row>
    <row r="940" spans="20:20" x14ac:dyDescent="0.2">
      <c r="T940" s="42"/>
    </row>
    <row r="941" spans="20:20" x14ac:dyDescent="0.2">
      <c r="T941" s="42"/>
    </row>
    <row r="942" spans="20:20" x14ac:dyDescent="0.2">
      <c r="T942" s="42"/>
    </row>
    <row r="943" spans="20:20" x14ac:dyDescent="0.2">
      <c r="T943" s="42"/>
    </row>
    <row r="944" spans="20:20" x14ac:dyDescent="0.2">
      <c r="T944" s="42"/>
    </row>
    <row r="945" spans="20:20" x14ac:dyDescent="0.2">
      <c r="T945" s="42"/>
    </row>
    <row r="946" spans="20:20" x14ac:dyDescent="0.2">
      <c r="T946" s="42"/>
    </row>
    <row r="947" spans="20:20" x14ac:dyDescent="0.2">
      <c r="T947" s="42"/>
    </row>
    <row r="948" spans="20:20" x14ac:dyDescent="0.2">
      <c r="T948" s="42"/>
    </row>
    <row r="949" spans="20:20" x14ac:dyDescent="0.2">
      <c r="T949" s="42"/>
    </row>
    <row r="950" spans="20:20" x14ac:dyDescent="0.2">
      <c r="T950" s="42"/>
    </row>
    <row r="951" spans="20:20" x14ac:dyDescent="0.2">
      <c r="T951" s="42"/>
    </row>
    <row r="952" spans="20:20" x14ac:dyDescent="0.2">
      <c r="T952" s="42"/>
    </row>
    <row r="953" spans="20:20" x14ac:dyDescent="0.2">
      <c r="T953" s="42"/>
    </row>
    <row r="954" spans="20:20" x14ac:dyDescent="0.2">
      <c r="T954" s="42"/>
    </row>
    <row r="955" spans="20:20" x14ac:dyDescent="0.2">
      <c r="T955" s="42"/>
    </row>
    <row r="956" spans="20:20" x14ac:dyDescent="0.2">
      <c r="T956" s="42"/>
    </row>
    <row r="957" spans="20:20" x14ac:dyDescent="0.2">
      <c r="T957" s="42"/>
    </row>
    <row r="958" spans="20:20" x14ac:dyDescent="0.2">
      <c r="T958" s="42"/>
    </row>
    <row r="959" spans="20:20" x14ac:dyDescent="0.2">
      <c r="T959" s="42"/>
    </row>
    <row r="960" spans="20:20" x14ac:dyDescent="0.2">
      <c r="T960" s="42"/>
    </row>
    <row r="961" spans="20:20" x14ac:dyDescent="0.2">
      <c r="T961" s="42"/>
    </row>
    <row r="962" spans="20:20" x14ac:dyDescent="0.2">
      <c r="T962" s="42"/>
    </row>
    <row r="963" spans="20:20" x14ac:dyDescent="0.2">
      <c r="T963" s="42"/>
    </row>
    <row r="964" spans="20:20" x14ac:dyDescent="0.2">
      <c r="T964" s="42"/>
    </row>
    <row r="965" spans="20:20" x14ac:dyDescent="0.2">
      <c r="T965" s="42"/>
    </row>
    <row r="966" spans="20:20" x14ac:dyDescent="0.2">
      <c r="T966" s="42"/>
    </row>
    <row r="967" spans="20:20" x14ac:dyDescent="0.2">
      <c r="T967" s="42"/>
    </row>
    <row r="968" spans="20:20" x14ac:dyDescent="0.2">
      <c r="T968" s="42"/>
    </row>
    <row r="969" spans="20:20" x14ac:dyDescent="0.2">
      <c r="T969" s="42"/>
    </row>
    <row r="970" spans="20:20" x14ac:dyDescent="0.2">
      <c r="T970" s="42"/>
    </row>
    <row r="971" spans="20:20" x14ac:dyDescent="0.2">
      <c r="T971" s="42"/>
    </row>
    <row r="972" spans="20:20" x14ac:dyDescent="0.2">
      <c r="T972" s="42"/>
    </row>
    <row r="973" spans="20:20" x14ac:dyDescent="0.2">
      <c r="T973" s="42"/>
    </row>
    <row r="974" spans="20:20" x14ac:dyDescent="0.2">
      <c r="T974" s="42"/>
    </row>
    <row r="975" spans="20:20" x14ac:dyDescent="0.2">
      <c r="T975" s="42"/>
    </row>
    <row r="976" spans="20:20" x14ac:dyDescent="0.2">
      <c r="T976" s="42"/>
    </row>
    <row r="977" spans="20:20" x14ac:dyDescent="0.2">
      <c r="T977" s="42"/>
    </row>
    <row r="978" spans="20:20" x14ac:dyDescent="0.2">
      <c r="T978" s="42"/>
    </row>
    <row r="979" spans="20:20" x14ac:dyDescent="0.2">
      <c r="T979" s="42"/>
    </row>
    <row r="980" spans="20:20" x14ac:dyDescent="0.2">
      <c r="T980" s="42"/>
    </row>
    <row r="981" spans="20:20" x14ac:dyDescent="0.2">
      <c r="T981" s="42"/>
    </row>
    <row r="982" spans="20:20" x14ac:dyDescent="0.2">
      <c r="T982" s="42"/>
    </row>
    <row r="983" spans="20:20" x14ac:dyDescent="0.2">
      <c r="T983" s="42"/>
    </row>
    <row r="984" spans="20:20" x14ac:dyDescent="0.2">
      <c r="T984" s="42"/>
    </row>
    <row r="985" spans="20:20" x14ac:dyDescent="0.2">
      <c r="T985" s="42"/>
    </row>
    <row r="986" spans="20:20" x14ac:dyDescent="0.2">
      <c r="T986" s="42"/>
    </row>
    <row r="987" spans="20:20" x14ac:dyDescent="0.2">
      <c r="T987" s="42"/>
    </row>
    <row r="988" spans="20:20" x14ac:dyDescent="0.2">
      <c r="T988" s="42"/>
    </row>
    <row r="989" spans="20:20" x14ac:dyDescent="0.2">
      <c r="T989" s="42"/>
    </row>
    <row r="990" spans="20:20" x14ac:dyDescent="0.2">
      <c r="T990" s="42"/>
    </row>
    <row r="991" spans="20:20" x14ac:dyDescent="0.2">
      <c r="T991" s="42"/>
    </row>
    <row r="992" spans="20:20" x14ac:dyDescent="0.2">
      <c r="T992" s="42"/>
    </row>
    <row r="993" spans="20:20" x14ac:dyDescent="0.2">
      <c r="T993" s="42"/>
    </row>
    <row r="994" spans="20:20" x14ac:dyDescent="0.2">
      <c r="T994" s="42"/>
    </row>
    <row r="995" spans="20:20" x14ac:dyDescent="0.2">
      <c r="T995" s="42"/>
    </row>
    <row r="996" spans="20:20" x14ac:dyDescent="0.2">
      <c r="T996" s="42"/>
    </row>
    <row r="997" spans="20:20" x14ac:dyDescent="0.2">
      <c r="T997" s="42"/>
    </row>
    <row r="998" spans="20:20" x14ac:dyDescent="0.2">
      <c r="T998" s="42"/>
    </row>
    <row r="999" spans="20:20" x14ac:dyDescent="0.2">
      <c r="T999" s="42"/>
    </row>
    <row r="1000" spans="20:20" x14ac:dyDescent="0.2">
      <c r="T1000" s="42"/>
    </row>
    <row r="1001" spans="20:20" x14ac:dyDescent="0.2">
      <c r="T1001" s="42"/>
    </row>
    <row r="1002" spans="20:20" x14ac:dyDescent="0.2">
      <c r="T1002" s="42"/>
    </row>
    <row r="1003" spans="20:20" x14ac:dyDescent="0.2">
      <c r="T1003" s="42"/>
    </row>
    <row r="1004" spans="20:20" x14ac:dyDescent="0.2">
      <c r="T1004" s="42"/>
    </row>
    <row r="1005" spans="20:20" x14ac:dyDescent="0.2">
      <c r="T1005" s="42"/>
    </row>
    <row r="1006" spans="20:20" x14ac:dyDescent="0.2">
      <c r="T1006" s="42"/>
    </row>
    <row r="1007" spans="20:20" x14ac:dyDescent="0.2">
      <c r="T1007" s="42"/>
    </row>
    <row r="1008" spans="20:20" x14ac:dyDescent="0.2">
      <c r="T1008" s="42"/>
    </row>
    <row r="1009" spans="20:20" x14ac:dyDescent="0.2">
      <c r="T1009" s="42"/>
    </row>
    <row r="1010" spans="20:20" x14ac:dyDescent="0.2">
      <c r="T1010" s="42"/>
    </row>
    <row r="1011" spans="20:20" x14ac:dyDescent="0.2">
      <c r="T1011" s="42"/>
    </row>
    <row r="1012" spans="20:20" x14ac:dyDescent="0.2">
      <c r="T1012" s="42"/>
    </row>
    <row r="1013" spans="20:20" x14ac:dyDescent="0.2">
      <c r="T1013" s="42"/>
    </row>
    <row r="1014" spans="20:20" x14ac:dyDescent="0.2">
      <c r="T1014" s="42"/>
    </row>
    <row r="1015" spans="20:20" x14ac:dyDescent="0.2">
      <c r="T1015" s="42"/>
    </row>
    <row r="1016" spans="20:20" x14ac:dyDescent="0.2">
      <c r="T1016" s="42"/>
    </row>
    <row r="1017" spans="20:20" x14ac:dyDescent="0.2">
      <c r="T1017" s="42"/>
    </row>
    <row r="1018" spans="20:20" x14ac:dyDescent="0.2">
      <c r="T1018" s="42"/>
    </row>
    <row r="1019" spans="20:20" x14ac:dyDescent="0.2">
      <c r="T1019" s="42"/>
    </row>
    <row r="1020" spans="20:20" x14ac:dyDescent="0.2">
      <c r="T1020" s="42"/>
    </row>
    <row r="1021" spans="20:20" x14ac:dyDescent="0.2">
      <c r="T1021" s="42"/>
    </row>
    <row r="1022" spans="20:20" x14ac:dyDescent="0.2">
      <c r="T1022" s="42"/>
    </row>
    <row r="1023" spans="20:20" x14ac:dyDescent="0.2">
      <c r="T1023" s="42"/>
    </row>
    <row r="1024" spans="20:20" x14ac:dyDescent="0.2">
      <c r="T1024" s="42"/>
    </row>
    <row r="1025" spans="20:20" x14ac:dyDescent="0.2">
      <c r="T1025" s="42"/>
    </row>
    <row r="1026" spans="20:20" x14ac:dyDescent="0.2">
      <c r="T1026" s="42"/>
    </row>
    <row r="1027" spans="20:20" x14ac:dyDescent="0.2">
      <c r="T1027" s="42"/>
    </row>
    <row r="1028" spans="20:20" x14ac:dyDescent="0.2">
      <c r="T1028" s="42"/>
    </row>
    <row r="1029" spans="20:20" x14ac:dyDescent="0.2">
      <c r="T1029" s="42"/>
    </row>
    <row r="1030" spans="20:20" x14ac:dyDescent="0.2">
      <c r="T1030" s="42"/>
    </row>
    <row r="1031" spans="20:20" x14ac:dyDescent="0.2">
      <c r="T1031" s="42"/>
    </row>
    <row r="1032" spans="20:20" x14ac:dyDescent="0.2">
      <c r="T1032" s="42"/>
    </row>
    <row r="1033" spans="20:20" x14ac:dyDescent="0.2">
      <c r="T1033" s="42"/>
    </row>
    <row r="1034" spans="20:20" x14ac:dyDescent="0.2">
      <c r="T1034" s="42"/>
    </row>
    <row r="1035" spans="20:20" x14ac:dyDescent="0.2">
      <c r="T1035" s="42"/>
    </row>
    <row r="1036" spans="20:20" x14ac:dyDescent="0.2">
      <c r="T1036" s="42"/>
    </row>
    <row r="1037" spans="20:20" x14ac:dyDescent="0.2">
      <c r="T1037" s="42"/>
    </row>
    <row r="1038" spans="20:20" x14ac:dyDescent="0.2">
      <c r="T1038" s="42"/>
    </row>
    <row r="1039" spans="20:20" x14ac:dyDescent="0.2">
      <c r="T1039" s="42"/>
    </row>
    <row r="1040" spans="20:20" x14ac:dyDescent="0.2">
      <c r="T1040" s="42"/>
    </row>
    <row r="1041" spans="20:20" x14ac:dyDescent="0.2">
      <c r="T1041" s="42"/>
    </row>
    <row r="1042" spans="20:20" x14ac:dyDescent="0.2">
      <c r="T1042" s="42"/>
    </row>
    <row r="1043" spans="20:20" x14ac:dyDescent="0.2">
      <c r="T1043" s="42"/>
    </row>
    <row r="1044" spans="20:20" x14ac:dyDescent="0.2">
      <c r="T1044" s="42"/>
    </row>
    <row r="1045" spans="20:20" x14ac:dyDescent="0.2">
      <c r="T1045" s="42"/>
    </row>
    <row r="1046" spans="20:20" x14ac:dyDescent="0.2">
      <c r="T1046" s="42"/>
    </row>
    <row r="1047" spans="20:20" x14ac:dyDescent="0.2">
      <c r="T1047" s="42"/>
    </row>
    <row r="1048" spans="20:20" x14ac:dyDescent="0.2">
      <c r="T1048" s="42"/>
    </row>
    <row r="1049" spans="20:20" x14ac:dyDescent="0.2">
      <c r="T1049" s="42"/>
    </row>
    <row r="1050" spans="20:20" x14ac:dyDescent="0.2">
      <c r="T1050" s="42"/>
    </row>
    <row r="1051" spans="20:20" x14ac:dyDescent="0.2">
      <c r="T1051" s="42"/>
    </row>
    <row r="1052" spans="20:20" x14ac:dyDescent="0.2">
      <c r="T1052" s="42"/>
    </row>
    <row r="1053" spans="20:20" x14ac:dyDescent="0.2">
      <c r="T1053" s="42"/>
    </row>
    <row r="1054" spans="20:20" x14ac:dyDescent="0.2">
      <c r="T1054" s="42"/>
    </row>
    <row r="1055" spans="20:20" x14ac:dyDescent="0.2">
      <c r="T1055" s="42"/>
    </row>
    <row r="1056" spans="20:20" x14ac:dyDescent="0.2">
      <c r="T1056" s="42"/>
    </row>
    <row r="1057" spans="20:20" x14ac:dyDescent="0.2">
      <c r="T1057" s="42"/>
    </row>
    <row r="1058" spans="20:20" x14ac:dyDescent="0.2">
      <c r="T1058" s="42"/>
    </row>
    <row r="1059" spans="20:20" x14ac:dyDescent="0.2">
      <c r="T1059" s="42"/>
    </row>
    <row r="1060" spans="20:20" x14ac:dyDescent="0.2">
      <c r="T1060" s="42"/>
    </row>
    <row r="1061" spans="20:20" x14ac:dyDescent="0.2">
      <c r="T1061" s="42"/>
    </row>
    <row r="1062" spans="20:20" x14ac:dyDescent="0.2">
      <c r="T1062" s="42"/>
    </row>
    <row r="1063" spans="20:20" x14ac:dyDescent="0.2">
      <c r="T1063" s="42"/>
    </row>
    <row r="1064" spans="20:20" x14ac:dyDescent="0.2">
      <c r="T1064" s="42"/>
    </row>
    <row r="1065" spans="20:20" x14ac:dyDescent="0.2">
      <c r="T1065" s="42"/>
    </row>
    <row r="1066" spans="20:20" x14ac:dyDescent="0.2">
      <c r="T1066" s="42"/>
    </row>
    <row r="1067" spans="20:20" x14ac:dyDescent="0.2">
      <c r="T1067" s="42"/>
    </row>
    <row r="1068" spans="20:20" x14ac:dyDescent="0.2">
      <c r="T1068" s="42"/>
    </row>
    <row r="1069" spans="20:20" x14ac:dyDescent="0.2">
      <c r="T1069" s="42"/>
    </row>
    <row r="1070" spans="20:20" x14ac:dyDescent="0.2">
      <c r="T1070" s="42"/>
    </row>
    <row r="1071" spans="20:20" x14ac:dyDescent="0.2">
      <c r="T1071" s="42"/>
    </row>
    <row r="1072" spans="20:20" x14ac:dyDescent="0.2">
      <c r="T1072" s="42"/>
    </row>
    <row r="1073" spans="20:20" x14ac:dyDescent="0.2">
      <c r="T1073" s="42"/>
    </row>
    <row r="1074" spans="20:20" x14ac:dyDescent="0.2">
      <c r="T1074" s="42"/>
    </row>
    <row r="1075" spans="20:20" x14ac:dyDescent="0.2">
      <c r="T1075" s="42"/>
    </row>
    <row r="1076" spans="20:20" x14ac:dyDescent="0.2">
      <c r="T1076" s="42"/>
    </row>
    <row r="1077" spans="20:20" x14ac:dyDescent="0.2">
      <c r="T1077" s="42"/>
    </row>
    <row r="1078" spans="20:20" x14ac:dyDescent="0.2">
      <c r="T1078" s="42"/>
    </row>
    <row r="1079" spans="20:20" x14ac:dyDescent="0.2">
      <c r="T1079" s="42"/>
    </row>
    <row r="1080" spans="20:20" x14ac:dyDescent="0.2">
      <c r="T1080" s="42"/>
    </row>
    <row r="1081" spans="20:20" x14ac:dyDescent="0.2">
      <c r="T1081" s="42"/>
    </row>
    <row r="1082" spans="20:20" x14ac:dyDescent="0.2">
      <c r="T1082" s="42"/>
    </row>
    <row r="1083" spans="20:20" x14ac:dyDescent="0.2">
      <c r="T1083" s="42"/>
    </row>
    <row r="1084" spans="20:20" x14ac:dyDescent="0.2">
      <c r="T1084" s="42"/>
    </row>
    <row r="1085" spans="20:20" x14ac:dyDescent="0.2">
      <c r="T1085" s="42"/>
    </row>
    <row r="1086" spans="20:20" x14ac:dyDescent="0.2">
      <c r="T1086" s="42"/>
    </row>
    <row r="1087" spans="20:20" x14ac:dyDescent="0.2">
      <c r="T1087" s="42"/>
    </row>
    <row r="1088" spans="20:20" x14ac:dyDescent="0.2">
      <c r="T1088" s="42"/>
    </row>
    <row r="1089" spans="20:20" x14ac:dyDescent="0.2">
      <c r="T1089" s="42"/>
    </row>
    <row r="1090" spans="20:20" x14ac:dyDescent="0.2">
      <c r="T1090" s="42"/>
    </row>
    <row r="1091" spans="20:20" x14ac:dyDescent="0.2">
      <c r="T1091" s="42"/>
    </row>
    <row r="1092" spans="20:20" x14ac:dyDescent="0.2">
      <c r="T1092" s="42"/>
    </row>
    <row r="1093" spans="20:20" x14ac:dyDescent="0.2">
      <c r="T1093" s="42"/>
    </row>
    <row r="1094" spans="20:20" x14ac:dyDescent="0.2">
      <c r="T1094" s="42"/>
    </row>
    <row r="1095" spans="20:20" x14ac:dyDescent="0.2">
      <c r="T1095" s="42"/>
    </row>
    <row r="1096" spans="20:20" x14ac:dyDescent="0.2">
      <c r="T1096" s="42"/>
    </row>
    <row r="1097" spans="20:20" x14ac:dyDescent="0.2">
      <c r="T1097" s="42"/>
    </row>
    <row r="1098" spans="20:20" x14ac:dyDescent="0.2">
      <c r="T1098" s="42"/>
    </row>
    <row r="1099" spans="20:20" x14ac:dyDescent="0.2">
      <c r="T1099" s="42"/>
    </row>
    <row r="1100" spans="20:20" x14ac:dyDescent="0.2">
      <c r="T1100" s="42"/>
    </row>
    <row r="1101" spans="20:20" x14ac:dyDescent="0.2">
      <c r="T1101" s="42"/>
    </row>
    <row r="1102" spans="20:20" x14ac:dyDescent="0.2">
      <c r="T1102" s="42"/>
    </row>
    <row r="1103" spans="20:20" x14ac:dyDescent="0.2">
      <c r="T1103" s="42"/>
    </row>
    <row r="1104" spans="20:20" x14ac:dyDescent="0.2">
      <c r="T1104" s="42"/>
    </row>
    <row r="1105" spans="20:20" x14ac:dyDescent="0.2">
      <c r="T1105" s="42"/>
    </row>
    <row r="1106" spans="20:20" x14ac:dyDescent="0.2">
      <c r="T1106" s="42"/>
    </row>
    <row r="1107" spans="20:20" x14ac:dyDescent="0.2">
      <c r="T1107" s="42"/>
    </row>
    <row r="1108" spans="20:20" x14ac:dyDescent="0.2">
      <c r="T1108" s="42"/>
    </row>
    <row r="1109" spans="20:20" x14ac:dyDescent="0.2">
      <c r="T1109" s="42"/>
    </row>
    <row r="1110" spans="20:20" x14ac:dyDescent="0.2">
      <c r="T1110" s="42"/>
    </row>
    <row r="1111" spans="20:20" x14ac:dyDescent="0.2">
      <c r="T1111" s="42"/>
    </row>
    <row r="1112" spans="20:20" x14ac:dyDescent="0.2">
      <c r="T1112" s="42"/>
    </row>
    <row r="1113" spans="20:20" x14ac:dyDescent="0.2">
      <c r="T1113" s="42"/>
    </row>
    <row r="1114" spans="20:20" x14ac:dyDescent="0.2">
      <c r="T1114" s="42"/>
    </row>
    <row r="1115" spans="20:20" x14ac:dyDescent="0.2">
      <c r="T1115" s="42"/>
    </row>
    <row r="1116" spans="20:20" x14ac:dyDescent="0.2">
      <c r="T1116" s="42"/>
    </row>
    <row r="1117" spans="20:20" x14ac:dyDescent="0.2">
      <c r="T1117" s="42"/>
    </row>
    <row r="1118" spans="20:20" x14ac:dyDescent="0.2">
      <c r="T1118" s="42"/>
    </row>
    <row r="1119" spans="20:20" x14ac:dyDescent="0.2">
      <c r="T1119" s="42"/>
    </row>
    <row r="1120" spans="20:20" x14ac:dyDescent="0.2">
      <c r="T1120" s="42"/>
    </row>
    <row r="1121" spans="20:20" x14ac:dyDescent="0.2">
      <c r="T1121" s="42"/>
    </row>
    <row r="1122" spans="20:20" x14ac:dyDescent="0.2">
      <c r="T1122" s="42"/>
    </row>
    <row r="1123" spans="20:20" x14ac:dyDescent="0.2">
      <c r="T1123" s="42"/>
    </row>
    <row r="1124" spans="20:20" x14ac:dyDescent="0.2">
      <c r="T1124" s="42"/>
    </row>
    <row r="1125" spans="20:20" x14ac:dyDescent="0.2">
      <c r="T1125" s="42"/>
    </row>
    <row r="1126" spans="20:20" x14ac:dyDescent="0.2">
      <c r="T1126" s="42"/>
    </row>
    <row r="1127" spans="20:20" x14ac:dyDescent="0.2">
      <c r="T1127" s="42"/>
    </row>
    <row r="1128" spans="20:20" x14ac:dyDescent="0.2">
      <c r="T1128" s="42"/>
    </row>
    <row r="1129" spans="20:20" x14ac:dyDescent="0.2">
      <c r="T1129" s="42"/>
    </row>
    <row r="1130" spans="20:20" x14ac:dyDescent="0.2">
      <c r="T1130" s="42"/>
    </row>
    <row r="1131" spans="20:20" x14ac:dyDescent="0.2">
      <c r="T1131" s="42"/>
    </row>
    <row r="1132" spans="20:20" x14ac:dyDescent="0.2">
      <c r="T1132" s="42"/>
    </row>
    <row r="1133" spans="20:20" x14ac:dyDescent="0.2">
      <c r="T1133" s="42"/>
    </row>
    <row r="1134" spans="20:20" x14ac:dyDescent="0.2">
      <c r="T1134" s="42"/>
    </row>
    <row r="1135" spans="20:20" x14ac:dyDescent="0.2">
      <c r="T1135" s="42"/>
    </row>
    <row r="1136" spans="20:20" x14ac:dyDescent="0.2">
      <c r="T1136" s="42"/>
    </row>
    <row r="1137" spans="20:20" x14ac:dyDescent="0.2">
      <c r="T1137" s="42"/>
    </row>
    <row r="1138" spans="20:20" x14ac:dyDescent="0.2">
      <c r="T1138" s="42"/>
    </row>
    <row r="1139" spans="20:20" x14ac:dyDescent="0.2">
      <c r="T1139" s="42"/>
    </row>
    <row r="1140" spans="20:20" x14ac:dyDescent="0.2">
      <c r="T1140" s="42"/>
    </row>
    <row r="1141" spans="20:20" x14ac:dyDescent="0.2">
      <c r="T1141" s="42"/>
    </row>
    <row r="1142" spans="20:20" x14ac:dyDescent="0.2">
      <c r="T1142" s="42"/>
    </row>
    <row r="1143" spans="20:20" x14ac:dyDescent="0.2">
      <c r="T1143" s="42"/>
    </row>
    <row r="1144" spans="20:20" x14ac:dyDescent="0.2">
      <c r="T1144" s="42"/>
    </row>
    <row r="1145" spans="20:20" x14ac:dyDescent="0.2">
      <c r="T1145" s="42"/>
    </row>
    <row r="1146" spans="20:20" x14ac:dyDescent="0.2">
      <c r="T1146" s="42"/>
    </row>
    <row r="1147" spans="20:20" x14ac:dyDescent="0.2">
      <c r="T1147" s="42"/>
    </row>
    <row r="1148" spans="20:20" x14ac:dyDescent="0.2">
      <c r="T1148" s="42"/>
    </row>
    <row r="1149" spans="20:20" x14ac:dyDescent="0.2">
      <c r="T1149" s="42"/>
    </row>
    <row r="1150" spans="20:20" x14ac:dyDescent="0.2">
      <c r="T1150" s="42"/>
    </row>
    <row r="1151" spans="20:20" x14ac:dyDescent="0.2">
      <c r="T1151" s="42"/>
    </row>
    <row r="1152" spans="20:20" x14ac:dyDescent="0.2">
      <c r="T1152" s="42"/>
    </row>
    <row r="1153" spans="20:20" x14ac:dyDescent="0.2">
      <c r="T1153" s="42"/>
    </row>
    <row r="1154" spans="20:20" x14ac:dyDescent="0.2">
      <c r="T1154" s="42"/>
    </row>
    <row r="1155" spans="20:20" x14ac:dyDescent="0.2">
      <c r="T1155" s="42"/>
    </row>
    <row r="1156" spans="20:20" x14ac:dyDescent="0.2">
      <c r="T1156" s="42"/>
    </row>
    <row r="1157" spans="20:20" x14ac:dyDescent="0.2">
      <c r="T1157" s="42"/>
    </row>
    <row r="1158" spans="20:20" x14ac:dyDescent="0.2">
      <c r="T1158" s="42"/>
    </row>
    <row r="1159" spans="20:20" x14ac:dyDescent="0.2">
      <c r="T1159" s="42"/>
    </row>
    <row r="1160" spans="20:20" x14ac:dyDescent="0.2">
      <c r="T1160" s="42"/>
    </row>
    <row r="1161" spans="20:20" x14ac:dyDescent="0.2">
      <c r="T1161" s="42"/>
    </row>
    <row r="1162" spans="20:20" x14ac:dyDescent="0.2">
      <c r="T1162" s="42"/>
    </row>
    <row r="1163" spans="20:20" x14ac:dyDescent="0.2">
      <c r="T1163" s="42"/>
    </row>
    <row r="1164" spans="20:20" x14ac:dyDescent="0.2">
      <c r="T1164" s="42"/>
    </row>
    <row r="1165" spans="20:20" x14ac:dyDescent="0.2">
      <c r="T1165" s="42"/>
    </row>
    <row r="1166" spans="20:20" x14ac:dyDescent="0.2">
      <c r="T1166" s="42"/>
    </row>
    <row r="1167" spans="20:20" x14ac:dyDescent="0.2">
      <c r="T1167" s="42"/>
    </row>
    <row r="1168" spans="20:20" x14ac:dyDescent="0.2">
      <c r="T1168" s="42"/>
    </row>
    <row r="1169" spans="20:20" x14ac:dyDescent="0.2">
      <c r="T1169" s="42"/>
    </row>
    <row r="1170" spans="20:20" x14ac:dyDescent="0.2">
      <c r="T1170" s="42"/>
    </row>
    <row r="1171" spans="20:20" x14ac:dyDescent="0.2">
      <c r="T1171" s="42"/>
    </row>
    <row r="1172" spans="20:20" x14ac:dyDescent="0.2">
      <c r="T1172" s="42"/>
    </row>
    <row r="1173" spans="20:20" x14ac:dyDescent="0.2">
      <c r="T1173" s="42"/>
    </row>
    <row r="1174" spans="20:20" x14ac:dyDescent="0.2">
      <c r="T1174" s="42"/>
    </row>
    <row r="1175" spans="20:20" x14ac:dyDescent="0.2">
      <c r="T1175" s="42"/>
    </row>
    <row r="1176" spans="20:20" x14ac:dyDescent="0.2">
      <c r="T1176" s="42"/>
    </row>
    <row r="1177" spans="20:20" x14ac:dyDescent="0.2">
      <c r="T1177" s="42"/>
    </row>
    <row r="1178" spans="20:20" x14ac:dyDescent="0.2">
      <c r="T1178" s="42"/>
    </row>
    <row r="1179" spans="20:20" x14ac:dyDescent="0.2">
      <c r="T1179" s="42"/>
    </row>
    <row r="1180" spans="20:20" x14ac:dyDescent="0.2">
      <c r="T1180" s="42"/>
    </row>
    <row r="1181" spans="20:20" x14ac:dyDescent="0.2">
      <c r="T1181" s="42"/>
    </row>
    <row r="1182" spans="20:20" x14ac:dyDescent="0.2">
      <c r="T1182" s="42"/>
    </row>
    <row r="1183" spans="20:20" x14ac:dyDescent="0.2">
      <c r="T1183" s="42"/>
    </row>
    <row r="1184" spans="20:20" x14ac:dyDescent="0.2">
      <c r="T1184" s="42"/>
    </row>
    <row r="1185" spans="20:20" x14ac:dyDescent="0.2">
      <c r="T1185" s="42"/>
    </row>
    <row r="1186" spans="20:20" x14ac:dyDescent="0.2">
      <c r="T1186" s="42"/>
    </row>
    <row r="1187" spans="20:20" x14ac:dyDescent="0.2">
      <c r="T1187" s="42"/>
    </row>
    <row r="1188" spans="20:20" x14ac:dyDescent="0.2">
      <c r="T1188" s="42"/>
    </row>
    <row r="1189" spans="20:20" x14ac:dyDescent="0.2">
      <c r="T1189" s="42"/>
    </row>
    <row r="1190" spans="20:20" x14ac:dyDescent="0.2">
      <c r="T1190" s="42"/>
    </row>
    <row r="1191" spans="20:20" x14ac:dyDescent="0.2">
      <c r="T1191" s="42"/>
    </row>
    <row r="1192" spans="20:20" x14ac:dyDescent="0.2">
      <c r="T1192" s="42"/>
    </row>
    <row r="1193" spans="20:20" x14ac:dyDescent="0.2">
      <c r="T1193" s="42"/>
    </row>
    <row r="1194" spans="20:20" x14ac:dyDescent="0.2">
      <c r="T1194" s="42"/>
    </row>
    <row r="1195" spans="20:20" x14ac:dyDescent="0.2">
      <c r="T1195" s="42"/>
    </row>
    <row r="1196" spans="20:20" x14ac:dyDescent="0.2">
      <c r="T1196" s="42"/>
    </row>
    <row r="1197" spans="20:20" x14ac:dyDescent="0.2">
      <c r="T1197" s="42"/>
    </row>
    <row r="1198" spans="20:20" x14ac:dyDescent="0.2">
      <c r="T1198" s="42"/>
    </row>
    <row r="1199" spans="20:20" x14ac:dyDescent="0.2">
      <c r="T1199" s="42"/>
    </row>
    <row r="1200" spans="20:20" x14ac:dyDescent="0.2">
      <c r="T1200" s="42"/>
    </row>
    <row r="1201" spans="20:20" x14ac:dyDescent="0.2">
      <c r="T1201" s="42"/>
    </row>
    <row r="1202" spans="20:20" x14ac:dyDescent="0.2">
      <c r="T1202" s="42"/>
    </row>
    <row r="1203" spans="20:20" x14ac:dyDescent="0.2">
      <c r="T1203" s="42"/>
    </row>
    <row r="1204" spans="20:20" x14ac:dyDescent="0.2">
      <c r="T1204" s="42"/>
    </row>
    <row r="1205" spans="20:20" x14ac:dyDescent="0.2">
      <c r="T1205" s="42"/>
    </row>
    <row r="1206" spans="20:20" x14ac:dyDescent="0.2">
      <c r="T1206" s="42"/>
    </row>
    <row r="1207" spans="20:20" x14ac:dyDescent="0.2">
      <c r="T1207" s="42"/>
    </row>
    <row r="1208" spans="20:20" x14ac:dyDescent="0.2">
      <c r="T1208" s="42"/>
    </row>
    <row r="1209" spans="20:20" x14ac:dyDescent="0.2">
      <c r="T1209" s="42"/>
    </row>
  </sheetData>
  <mergeCells count="13">
    <mergeCell ref="K5:R5"/>
    <mergeCell ref="Q6:R7"/>
    <mergeCell ref="H6:I7"/>
    <mergeCell ref="A1:I1"/>
    <mergeCell ref="A3:I3"/>
    <mergeCell ref="K1:S1"/>
    <mergeCell ref="K3:S3"/>
    <mergeCell ref="S5:S9"/>
    <mergeCell ref="B5:G5"/>
    <mergeCell ref="Q8:Q9"/>
    <mergeCell ref="R8:R9"/>
    <mergeCell ref="H8:H9"/>
    <mergeCell ref="I8:I9"/>
  </mergeCells>
  <phoneticPr fontId="0" type="noConversion"/>
  <printOptions horizontalCentered="1"/>
  <pageMargins left="0.25" right="0.23" top="0.87" bottom="0.82" header="0.67" footer="0.5"/>
  <pageSetup scale="96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colBreaks count="1" manualBreakCount="1">
    <brk id="10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290"/>
  <sheetViews>
    <sheetView zoomScaleNormal="100" workbookViewId="0">
      <selection activeCell="A2" sqref="A2"/>
    </sheetView>
  </sheetViews>
  <sheetFormatPr defaultRowHeight="12.75" x14ac:dyDescent="0.2"/>
  <cols>
    <col min="1" max="1" width="15.42578125" style="30" customWidth="1"/>
    <col min="2" max="2" width="13.42578125" style="4" customWidth="1"/>
    <col min="3" max="3" width="13.28515625" style="4" customWidth="1"/>
    <col min="4" max="4" width="13.42578125" style="4" customWidth="1"/>
    <col min="5" max="5" width="12.140625" style="4" customWidth="1"/>
    <col min="6" max="6" width="12.28515625" style="4" bestFit="1" customWidth="1"/>
    <col min="7" max="7" width="12.28515625" style="4" customWidth="1"/>
    <col min="8" max="8" width="11" style="4" customWidth="1"/>
    <col min="9" max="9" width="12.28515625" style="4" bestFit="1" customWidth="1"/>
    <col min="10" max="10" width="12.140625" style="4" customWidth="1"/>
    <col min="11" max="11" width="10.140625" style="4" customWidth="1"/>
    <col min="12" max="12" width="11.28515625" style="4" bestFit="1" customWidth="1"/>
    <col min="13" max="13" width="12.140625" style="4" customWidth="1"/>
    <col min="14" max="14" width="10.140625" style="4" customWidth="1"/>
    <col min="15" max="15" width="4.85546875" style="18" customWidth="1"/>
    <col min="16" max="16" width="19.42578125" style="18" customWidth="1"/>
    <col min="17" max="16384" width="9.140625" style="18"/>
  </cols>
  <sheetData>
    <row r="1" spans="1:16" x14ac:dyDescent="0.2">
      <c r="A1" s="284" t="s">
        <v>137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3" spans="1:16" x14ac:dyDescent="0.2">
      <c r="A3" s="282" t="s">
        <v>274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6" ht="13.5" thickBot="1" x14ac:dyDescent="0.25">
      <c r="A4" s="3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12"/>
    </row>
    <row r="5" spans="1:16" ht="13.5" thickTop="1" x14ac:dyDescent="0.2">
      <c r="A5" s="183"/>
      <c r="B5" s="181" t="s">
        <v>11</v>
      </c>
      <c r="C5" s="181"/>
      <c r="D5" s="181"/>
      <c r="E5" s="181"/>
      <c r="F5" s="268" t="s">
        <v>70</v>
      </c>
      <c r="G5" s="268"/>
      <c r="H5" s="268"/>
      <c r="I5" s="268"/>
      <c r="J5" s="268"/>
      <c r="K5" s="268"/>
      <c r="L5" s="268"/>
      <c r="P5" s="89">
        <v>42513</v>
      </c>
    </row>
    <row r="6" spans="1:16" x14ac:dyDescent="0.2">
      <c r="A6" s="24" t="s">
        <v>37</v>
      </c>
      <c r="B6" s="181" t="s">
        <v>64</v>
      </c>
      <c r="C6" s="181" t="s">
        <v>0</v>
      </c>
      <c r="D6" s="181"/>
      <c r="E6" s="181" t="s">
        <v>5</v>
      </c>
      <c r="F6" s="181" t="s">
        <v>11</v>
      </c>
      <c r="G6" s="181"/>
      <c r="H6" s="181"/>
      <c r="I6" s="181"/>
      <c r="J6" s="179"/>
      <c r="K6" s="179" t="s">
        <v>7</v>
      </c>
      <c r="L6" s="179"/>
      <c r="P6" s="189" t="s">
        <v>231</v>
      </c>
    </row>
    <row r="7" spans="1:16" x14ac:dyDescent="0.2">
      <c r="A7" s="24" t="s">
        <v>38</v>
      </c>
      <c r="B7" s="181" t="s">
        <v>69</v>
      </c>
      <c r="C7" s="181" t="s">
        <v>1</v>
      </c>
      <c r="D7" s="181" t="s">
        <v>3</v>
      </c>
      <c r="E7" s="181" t="s">
        <v>1</v>
      </c>
      <c r="F7" s="181" t="s">
        <v>7</v>
      </c>
      <c r="G7" s="181" t="s">
        <v>75</v>
      </c>
      <c r="H7" s="181" t="s">
        <v>180</v>
      </c>
      <c r="I7" s="179" t="s">
        <v>73</v>
      </c>
      <c r="J7" s="179" t="s">
        <v>181</v>
      </c>
      <c r="K7" s="179" t="s">
        <v>73</v>
      </c>
      <c r="L7" s="179"/>
      <c r="M7" s="179"/>
      <c r="N7" s="179" t="s">
        <v>7</v>
      </c>
      <c r="P7" s="189" t="s">
        <v>229</v>
      </c>
    </row>
    <row r="8" spans="1:16" ht="13.5" thickBot="1" x14ac:dyDescent="0.25">
      <c r="A8" s="26" t="s">
        <v>39</v>
      </c>
      <c r="B8" s="180" t="s">
        <v>4</v>
      </c>
      <c r="C8" s="180" t="s">
        <v>2</v>
      </c>
      <c r="D8" s="180" t="s">
        <v>4</v>
      </c>
      <c r="E8" s="180" t="s">
        <v>6</v>
      </c>
      <c r="F8" s="180" t="s">
        <v>8</v>
      </c>
      <c r="G8" s="180" t="s">
        <v>4</v>
      </c>
      <c r="H8" s="180" t="s">
        <v>4</v>
      </c>
      <c r="I8" s="180" t="s">
        <v>81</v>
      </c>
      <c r="J8" s="180" t="s">
        <v>71</v>
      </c>
      <c r="K8" s="180" t="s">
        <v>74</v>
      </c>
      <c r="L8" s="180" t="s">
        <v>7</v>
      </c>
      <c r="M8" s="180" t="s">
        <v>9</v>
      </c>
      <c r="N8" s="180" t="s">
        <v>10</v>
      </c>
      <c r="P8" s="191" t="s">
        <v>230</v>
      </c>
    </row>
    <row r="9" spans="1:16" s="85" customFormat="1" x14ac:dyDescent="0.2">
      <c r="A9" s="44" t="s">
        <v>13</v>
      </c>
      <c r="B9" s="162">
        <f>SUM(B11:B38)</f>
        <v>594384755.70000005</v>
      </c>
      <c r="C9" s="162">
        <f>SUM(C11:C38)</f>
        <v>217219914.18000001</v>
      </c>
      <c r="D9" s="162">
        <f>SUM(D11:D38)</f>
        <v>308221098.88999999</v>
      </c>
      <c r="E9" s="162">
        <f>SUM(E11:E38)</f>
        <v>30648571.080000002</v>
      </c>
      <c r="F9" s="162">
        <f t="shared" ref="F9:N9" si="0">SUM(F11:F38)</f>
        <v>12638424.140000002</v>
      </c>
      <c r="G9" s="162">
        <f t="shared" si="0"/>
        <v>9900748.200000003</v>
      </c>
      <c r="H9" s="162">
        <f t="shared" si="0"/>
        <v>1145958.26</v>
      </c>
      <c r="I9" s="17">
        <f t="shared" si="0"/>
        <v>14416.65</v>
      </c>
      <c r="J9" s="17">
        <f t="shared" si="0"/>
        <v>0</v>
      </c>
      <c r="K9" s="17">
        <f t="shared" si="0"/>
        <v>0</v>
      </c>
      <c r="L9" s="162">
        <f t="shared" si="0"/>
        <v>1577301.0299999996</v>
      </c>
      <c r="M9" s="162">
        <f>SUM(M11:M39)</f>
        <v>24911689.170000002</v>
      </c>
      <c r="N9" s="145">
        <f t="shared" si="0"/>
        <v>745058.24</v>
      </c>
      <c r="P9" s="85">
        <f>SUM(P11:P38)</f>
        <v>568728008.2900002</v>
      </c>
    </row>
    <row r="10" spans="1:16" x14ac:dyDescent="0.2">
      <c r="A10" s="24"/>
      <c r="B10" s="119"/>
      <c r="C10" s="135"/>
      <c r="D10" s="135"/>
      <c r="E10" s="135"/>
      <c r="F10" s="119"/>
      <c r="G10" s="135"/>
      <c r="H10" s="135"/>
      <c r="I10" s="135"/>
      <c r="J10" s="135"/>
      <c r="K10" s="135"/>
      <c r="L10" s="135"/>
      <c r="M10" s="135"/>
      <c r="N10" s="5"/>
    </row>
    <row r="11" spans="1:16" x14ac:dyDescent="0.2">
      <c r="A11" s="24" t="s">
        <v>14</v>
      </c>
      <c r="B11" s="29">
        <f>+C11+D11+E11+F11+M11+N11</f>
        <v>6169808.8899999997</v>
      </c>
      <c r="C11" s="38">
        <v>983095.12</v>
      </c>
      <c r="D11" s="38">
        <v>4631340.08</v>
      </c>
      <c r="E11" s="38">
        <v>265731.55</v>
      </c>
      <c r="F11" s="29">
        <f>SUM(G11:L11)</f>
        <v>96559.14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96559.14</v>
      </c>
      <c r="M11" s="38">
        <v>193083</v>
      </c>
      <c r="N11" s="38">
        <v>0</v>
      </c>
      <c r="P11" s="57">
        <f>B11-M11-N11</f>
        <v>5976725.8899999997</v>
      </c>
    </row>
    <row r="12" spans="1:16" x14ac:dyDescent="0.2">
      <c r="A12" s="24" t="s">
        <v>15</v>
      </c>
      <c r="B12" s="29">
        <f>+C12+D12+E12+F12+M12+N12</f>
        <v>51638978.549999997</v>
      </c>
      <c r="C12" s="59">
        <v>5135789.96</v>
      </c>
      <c r="D12" s="38">
        <v>44753761.839999996</v>
      </c>
      <c r="E12" s="38">
        <v>726944.46</v>
      </c>
      <c r="F12" s="29">
        <f>SUM(G12:L12)</f>
        <v>826979.88</v>
      </c>
      <c r="G12" s="38">
        <v>824063.76</v>
      </c>
      <c r="H12" s="38">
        <v>0</v>
      </c>
      <c r="I12" s="38">
        <v>0</v>
      </c>
      <c r="J12" s="38">
        <v>0</v>
      </c>
      <c r="K12" s="38">
        <v>0</v>
      </c>
      <c r="L12" s="38">
        <v>2916.12</v>
      </c>
      <c r="M12" s="38">
        <v>195502.41</v>
      </c>
      <c r="N12" s="38">
        <v>0</v>
      </c>
      <c r="P12" s="57">
        <f>B12-M12-N12</f>
        <v>51443476.140000001</v>
      </c>
    </row>
    <row r="13" spans="1:16" s="100" customFormat="1" x14ac:dyDescent="0.2">
      <c r="A13" s="42" t="s">
        <v>16</v>
      </c>
      <c r="B13" s="29">
        <f>+C13+D13+E13+F13+M13+N13</f>
        <v>51528485.879999988</v>
      </c>
      <c r="C13" s="38">
        <v>4075829.66</v>
      </c>
      <c r="D13" s="38">
        <v>42891466.269999996</v>
      </c>
      <c r="E13" s="38">
        <v>446315.23</v>
      </c>
      <c r="F13" s="29">
        <f>SUM(G13:L13)</f>
        <v>4113682.7199999997</v>
      </c>
      <c r="G13" s="38">
        <v>3688073.38</v>
      </c>
      <c r="H13" s="38">
        <v>425609.34</v>
      </c>
      <c r="I13" s="38">
        <v>0</v>
      </c>
      <c r="J13" s="38">
        <v>0</v>
      </c>
      <c r="K13" s="105">
        <v>0</v>
      </c>
      <c r="L13" s="38">
        <v>0</v>
      </c>
      <c r="M13" s="38">
        <v>1192</v>
      </c>
      <c r="N13" s="105">
        <v>0</v>
      </c>
      <c r="P13" s="129">
        <f>B13-M13-N13</f>
        <v>51527293.879999988</v>
      </c>
    </row>
    <row r="14" spans="1:16" x14ac:dyDescent="0.2">
      <c r="A14" s="30" t="s">
        <v>17</v>
      </c>
      <c r="B14" s="29">
        <f>+C14+D14+E14+F14+M14+N14</f>
        <v>65156684.050000004</v>
      </c>
      <c r="C14" s="38">
        <v>34520231</v>
      </c>
      <c r="D14" s="38">
        <v>12737631.960000001</v>
      </c>
      <c r="E14" s="38">
        <v>9040819</v>
      </c>
      <c r="F14" s="29">
        <f>SUM(G14:L14)</f>
        <v>1269420.0900000001</v>
      </c>
      <c r="G14" s="38">
        <v>1162660.1200000001</v>
      </c>
      <c r="H14" s="38">
        <v>0</v>
      </c>
      <c r="I14" s="38">
        <v>0</v>
      </c>
      <c r="J14" s="38">
        <v>0</v>
      </c>
      <c r="K14" s="38">
        <v>0</v>
      </c>
      <c r="L14" s="59">
        <v>106759.97</v>
      </c>
      <c r="M14" s="38">
        <v>7588582</v>
      </c>
      <c r="N14" s="38">
        <v>0</v>
      </c>
      <c r="P14" s="57">
        <f>B14-M14-N14</f>
        <v>57568102.050000004</v>
      </c>
    </row>
    <row r="15" spans="1:16" x14ac:dyDescent="0.2">
      <c r="A15" s="30" t="s">
        <v>18</v>
      </c>
      <c r="B15" s="29">
        <f>+C15+D15+E15+F15+M15+N15</f>
        <v>13955279.959999999</v>
      </c>
      <c r="C15" s="38">
        <v>1152322.3999999999</v>
      </c>
      <c r="D15" s="38">
        <v>12701758.92</v>
      </c>
      <c r="E15" s="38">
        <v>4870.12</v>
      </c>
      <c r="F15" s="29">
        <f>SUM(G15:L15)</f>
        <v>52186.079999999994</v>
      </c>
      <c r="G15" s="38">
        <v>3559.02</v>
      </c>
      <c r="H15" s="38">
        <v>0</v>
      </c>
      <c r="I15" s="38">
        <v>0</v>
      </c>
      <c r="J15" s="38">
        <v>0</v>
      </c>
      <c r="K15" s="38">
        <v>0</v>
      </c>
      <c r="L15" s="59">
        <v>48627.06</v>
      </c>
      <c r="M15" s="38">
        <v>44142.44</v>
      </c>
      <c r="N15" s="38">
        <v>0</v>
      </c>
      <c r="P15" s="57">
        <f>B15-M15-N15</f>
        <v>13911137.52</v>
      </c>
    </row>
    <row r="16" spans="1:16" x14ac:dyDescent="0.2">
      <c r="B16" s="115"/>
      <c r="C16" s="112"/>
      <c r="D16" s="112"/>
      <c r="E16" s="112"/>
      <c r="F16" s="115"/>
      <c r="G16" s="115"/>
      <c r="H16" s="115"/>
      <c r="I16" s="115"/>
      <c r="J16" s="112"/>
      <c r="K16" s="112"/>
      <c r="L16" s="114"/>
      <c r="M16" s="112"/>
      <c r="N16" s="112"/>
    </row>
    <row r="17" spans="1:16" x14ac:dyDescent="0.2">
      <c r="A17" s="30" t="s">
        <v>19</v>
      </c>
      <c r="B17" s="29">
        <f>+C17+D17+E17+F17+M17+N17</f>
        <v>3849953.51</v>
      </c>
      <c r="C17" s="38">
        <v>1364162.23</v>
      </c>
      <c r="D17" s="38">
        <v>2010255.27</v>
      </c>
      <c r="E17" s="38">
        <v>213908.19</v>
      </c>
      <c r="F17" s="29">
        <f t="shared" ref="F17:F38" si="1">SUM(G17:L17)</f>
        <v>44202.48</v>
      </c>
      <c r="G17" s="29">
        <v>42503.07</v>
      </c>
      <c r="H17" s="59">
        <v>0</v>
      </c>
      <c r="I17" s="59">
        <v>0</v>
      </c>
      <c r="J17" s="59">
        <v>0</v>
      </c>
      <c r="K17" s="59">
        <v>0</v>
      </c>
      <c r="L17" s="29">
        <v>1699.41</v>
      </c>
      <c r="M17" s="38">
        <v>217425.34</v>
      </c>
      <c r="N17" s="59">
        <v>0</v>
      </c>
      <c r="P17" s="57">
        <f>B17-M17-N17</f>
        <v>3632528.17</v>
      </c>
    </row>
    <row r="18" spans="1:16" x14ac:dyDescent="0.2">
      <c r="A18" s="30" t="s">
        <v>20</v>
      </c>
      <c r="B18" s="29">
        <f>+C18+D18+E18+F18+M18+N18</f>
        <v>20542083.369999997</v>
      </c>
      <c r="C18" s="38">
        <v>1229921.02</v>
      </c>
      <c r="D18" s="38">
        <v>18841219.369999997</v>
      </c>
      <c r="E18" s="38">
        <v>28768.59</v>
      </c>
      <c r="F18" s="29">
        <f t="shared" si="1"/>
        <v>240816.39</v>
      </c>
      <c r="G18" s="59">
        <v>195241.41</v>
      </c>
      <c r="H18" s="59">
        <v>0</v>
      </c>
      <c r="I18" s="59">
        <v>0</v>
      </c>
      <c r="J18" s="59">
        <v>0</v>
      </c>
      <c r="K18" s="59">
        <v>0</v>
      </c>
      <c r="L18" s="59">
        <v>45574.98</v>
      </c>
      <c r="M18" s="38">
        <v>201358</v>
      </c>
      <c r="N18" s="59">
        <v>0</v>
      </c>
      <c r="P18" s="57">
        <f>B18-M18-N18</f>
        <v>20340725.369999997</v>
      </c>
    </row>
    <row r="19" spans="1:16" x14ac:dyDescent="0.2">
      <c r="A19" s="30" t="s">
        <v>21</v>
      </c>
      <c r="B19" s="29">
        <f>+C19+D19+E19+F19+M19+N19</f>
        <v>9456522.2499999981</v>
      </c>
      <c r="C19" s="38">
        <v>753009.92999999993</v>
      </c>
      <c r="D19" s="38">
        <v>8134806.2699999996</v>
      </c>
      <c r="E19" s="38">
        <v>88618.02</v>
      </c>
      <c r="F19" s="29">
        <f t="shared" si="1"/>
        <v>474988.03</v>
      </c>
      <c r="G19" s="38">
        <v>474988.03</v>
      </c>
      <c r="H19" s="38">
        <v>0</v>
      </c>
      <c r="I19" s="38">
        <v>0</v>
      </c>
      <c r="J19" s="38">
        <v>0</v>
      </c>
      <c r="K19" s="38">
        <v>0</v>
      </c>
      <c r="L19" s="59">
        <v>0</v>
      </c>
      <c r="M19" s="38">
        <v>5100</v>
      </c>
      <c r="N19" s="38">
        <v>0</v>
      </c>
      <c r="P19" s="57">
        <f>B19-M19-N19</f>
        <v>9451422.2499999981</v>
      </c>
    </row>
    <row r="20" spans="1:16" x14ac:dyDescent="0.2">
      <c r="A20" s="30" t="s">
        <v>22</v>
      </c>
      <c r="B20" s="29">
        <f>+C20+D20+E20+F20+M20+N20</f>
        <v>24239863.410000004</v>
      </c>
      <c r="C20" s="38">
        <v>967015.59</v>
      </c>
      <c r="D20" s="38">
        <v>23000471.470000003</v>
      </c>
      <c r="E20" s="38">
        <v>27948.43</v>
      </c>
      <c r="F20" s="29">
        <f t="shared" si="1"/>
        <v>186027.91999999998</v>
      </c>
      <c r="G20" s="38">
        <v>14254.87</v>
      </c>
      <c r="H20" s="38">
        <v>0</v>
      </c>
      <c r="I20" s="38">
        <v>0</v>
      </c>
      <c r="J20" s="38">
        <v>0</v>
      </c>
      <c r="K20" s="38">
        <v>0</v>
      </c>
      <c r="L20" s="59">
        <v>171773.05</v>
      </c>
      <c r="M20" s="38">
        <v>58400</v>
      </c>
      <c r="N20" s="38">
        <v>0</v>
      </c>
      <c r="P20" s="57">
        <f>B20-M20-N20</f>
        <v>24181463.410000004</v>
      </c>
    </row>
    <row r="21" spans="1:16" x14ac:dyDescent="0.2">
      <c r="A21" s="30" t="s">
        <v>23</v>
      </c>
      <c r="B21" s="29">
        <f>+C21+D21+E21+F21+M21+N21</f>
        <v>3665434.5500000003</v>
      </c>
      <c r="C21" s="38">
        <v>496636.06</v>
      </c>
      <c r="D21" s="38">
        <v>2788938.25</v>
      </c>
      <c r="E21" s="38">
        <v>210934.22</v>
      </c>
      <c r="F21" s="29">
        <f t="shared" si="1"/>
        <v>43491.9</v>
      </c>
      <c r="G21" s="38">
        <v>43491.9</v>
      </c>
      <c r="H21" s="38">
        <v>0</v>
      </c>
      <c r="I21" s="38">
        <v>0</v>
      </c>
      <c r="J21" s="38">
        <v>0</v>
      </c>
      <c r="K21" s="38">
        <v>0</v>
      </c>
      <c r="L21" s="59"/>
      <c r="M21" s="38">
        <v>125434.12</v>
      </c>
      <c r="N21" s="38">
        <v>0</v>
      </c>
      <c r="P21" s="57">
        <f>B21-M21-N21</f>
        <v>3540000.43</v>
      </c>
    </row>
    <row r="22" spans="1:16" x14ac:dyDescent="0.2">
      <c r="B22" s="115"/>
      <c r="C22" s="112"/>
      <c r="D22" s="112"/>
      <c r="E22" s="112"/>
      <c r="F22" s="115"/>
      <c r="G22" s="115"/>
      <c r="H22" s="115"/>
      <c r="I22" s="115"/>
      <c r="J22" s="115"/>
      <c r="K22" s="115"/>
      <c r="L22" s="115"/>
      <c r="M22" s="112"/>
      <c r="N22" s="115"/>
    </row>
    <row r="23" spans="1:16" x14ac:dyDescent="0.2">
      <c r="A23" s="30" t="s">
        <v>24</v>
      </c>
      <c r="B23" s="29">
        <f>+C23+D23+E23+F23+M23+N23</f>
        <v>19314263.91</v>
      </c>
      <c r="C23" s="38">
        <v>13231916.889999999</v>
      </c>
      <c r="D23" s="38">
        <v>740142.8</v>
      </c>
      <c r="E23" s="38">
        <v>3531723.0999999996</v>
      </c>
      <c r="F23" s="29">
        <f>SUM(G23:L23)</f>
        <v>47257.760000000002</v>
      </c>
      <c r="G23" s="38">
        <v>7055.58</v>
      </c>
      <c r="H23" s="38">
        <v>0</v>
      </c>
      <c r="I23" s="38">
        <v>0</v>
      </c>
      <c r="J23" s="38">
        <v>0</v>
      </c>
      <c r="K23" s="38">
        <v>0</v>
      </c>
      <c r="L23" s="59">
        <v>40202.18</v>
      </c>
      <c r="M23" s="38">
        <v>1763223.36</v>
      </c>
      <c r="N23" s="38">
        <v>0</v>
      </c>
      <c r="P23" s="57">
        <f>B23-M23-N23</f>
        <v>17551040.550000001</v>
      </c>
    </row>
    <row r="24" spans="1:16" x14ac:dyDescent="0.2">
      <c r="A24" s="30" t="s">
        <v>25</v>
      </c>
      <c r="B24" s="29">
        <f>+C24+D24+E24+F24+M24+N24</f>
        <v>3962590.8999999994</v>
      </c>
      <c r="C24" s="38">
        <v>194273.92000000001</v>
      </c>
      <c r="D24" s="38">
        <v>3698187.26</v>
      </c>
      <c r="E24" s="38">
        <v>5391.96</v>
      </c>
      <c r="F24" s="29">
        <f t="shared" si="1"/>
        <v>54323.759999999995</v>
      </c>
      <c r="G24" s="38">
        <v>12672.91</v>
      </c>
      <c r="H24" s="38">
        <v>0</v>
      </c>
      <c r="I24" s="38">
        <v>0</v>
      </c>
      <c r="J24" s="38">
        <v>0</v>
      </c>
      <c r="K24" s="38">
        <v>0</v>
      </c>
      <c r="L24" s="59">
        <v>41650.85</v>
      </c>
      <c r="M24" s="38">
        <v>10414</v>
      </c>
      <c r="N24" s="38">
        <v>0</v>
      </c>
      <c r="P24" s="57">
        <f>B24-M24-N24</f>
        <v>3952176.8999999994</v>
      </c>
    </row>
    <row r="25" spans="1:16" x14ac:dyDescent="0.2">
      <c r="A25" s="30" t="s">
        <v>26</v>
      </c>
      <c r="B25" s="29">
        <f>+C25+D25+E25+F25+M25+N25</f>
        <v>30221115.309999999</v>
      </c>
      <c r="C25" s="38">
        <v>6387551.5599999996</v>
      </c>
      <c r="D25" s="38">
        <v>22136164.720000003</v>
      </c>
      <c r="E25" s="29">
        <v>1576841.31</v>
      </c>
      <c r="F25" s="29">
        <f t="shared" si="1"/>
        <v>25291.98</v>
      </c>
      <c r="G25" s="38">
        <v>25291.98</v>
      </c>
      <c r="H25" s="38">
        <v>0</v>
      </c>
      <c r="I25" s="38">
        <v>0</v>
      </c>
      <c r="J25" s="38">
        <v>0</v>
      </c>
      <c r="K25" s="38">
        <v>0</v>
      </c>
      <c r="L25" s="59">
        <v>0</v>
      </c>
      <c r="M25" s="38">
        <v>95265.74</v>
      </c>
      <c r="N25" s="38">
        <v>0</v>
      </c>
      <c r="P25" s="57">
        <f>B25-M25-N25</f>
        <v>30125849.57</v>
      </c>
    </row>
    <row r="26" spans="1:16" x14ac:dyDescent="0.2">
      <c r="A26" s="30" t="s">
        <v>27</v>
      </c>
      <c r="B26" s="29">
        <f>+C26+D26+E26+F26+M26+N26</f>
        <v>36910751</v>
      </c>
      <c r="C26" s="38">
        <v>1376302</v>
      </c>
      <c r="D26" s="38">
        <v>34898156</v>
      </c>
      <c r="E26" s="38">
        <v>32849</v>
      </c>
      <c r="F26" s="29">
        <f t="shared" si="1"/>
        <v>474695</v>
      </c>
      <c r="G26" s="38">
        <v>474695</v>
      </c>
      <c r="H26" s="38">
        <v>0</v>
      </c>
      <c r="I26" s="38">
        <v>0</v>
      </c>
      <c r="J26" s="38">
        <v>0</v>
      </c>
      <c r="K26" s="38">
        <v>0</v>
      </c>
      <c r="L26" s="59">
        <v>0</v>
      </c>
      <c r="M26" s="38">
        <v>128749</v>
      </c>
      <c r="N26" s="38">
        <v>0</v>
      </c>
      <c r="P26" s="57">
        <f>B26-M26-N26</f>
        <v>36782002</v>
      </c>
    </row>
    <row r="27" spans="1:16" x14ac:dyDescent="0.2">
      <c r="A27" s="30" t="s">
        <v>28</v>
      </c>
      <c r="B27" s="29">
        <f>+C27+D27+E27+F27+M27+N27</f>
        <v>1901097.1500000001</v>
      </c>
      <c r="C27" s="38">
        <v>86048.87</v>
      </c>
      <c r="D27" s="38">
        <v>1768849.62</v>
      </c>
      <c r="E27" s="38">
        <v>2666.19</v>
      </c>
      <c r="F27" s="29">
        <f t="shared" si="1"/>
        <v>33195.269999999997</v>
      </c>
      <c r="G27" s="38">
        <v>25598.05</v>
      </c>
      <c r="H27" s="38">
        <v>0</v>
      </c>
      <c r="I27" s="38">
        <v>0</v>
      </c>
      <c r="J27" s="38">
        <v>0</v>
      </c>
      <c r="K27" s="38">
        <v>0</v>
      </c>
      <c r="L27" s="38">
        <v>7597.22</v>
      </c>
      <c r="M27" s="38">
        <v>10337.200000000001</v>
      </c>
      <c r="N27" s="38">
        <v>0</v>
      </c>
      <c r="P27" s="57">
        <f>B27-M27-N27</f>
        <v>1890759.9500000002</v>
      </c>
    </row>
    <row r="28" spans="1:16" x14ac:dyDescent="0.2">
      <c r="B28" s="115"/>
      <c r="C28" s="112"/>
      <c r="D28" s="112"/>
      <c r="E28" s="112"/>
      <c r="F28" s="115"/>
      <c r="G28" s="112"/>
      <c r="H28" s="112"/>
      <c r="I28" s="112"/>
      <c r="J28" s="112"/>
      <c r="K28" s="112"/>
      <c r="L28" s="112"/>
      <c r="M28" s="112"/>
      <c r="N28" s="38"/>
    </row>
    <row r="29" spans="1:16" x14ac:dyDescent="0.2">
      <c r="A29" s="36" t="s">
        <v>148</v>
      </c>
      <c r="B29" s="29">
        <f>+C29+D29+E29+F29+M29+N29</f>
        <v>101277643.02</v>
      </c>
      <c r="C29" s="38">
        <v>74916086.030000001</v>
      </c>
      <c r="D29" s="38">
        <v>1590181.74</v>
      </c>
      <c r="E29" s="38">
        <v>12826731.119999999</v>
      </c>
      <c r="F29" s="29">
        <f>SUM(G29:L29)</f>
        <v>1132463.99</v>
      </c>
      <c r="G29" s="38">
        <v>668518.88</v>
      </c>
      <c r="H29" s="38">
        <v>0</v>
      </c>
      <c r="I29" s="38">
        <v>0</v>
      </c>
      <c r="J29" s="38">
        <v>0</v>
      </c>
      <c r="K29" s="38">
        <v>0</v>
      </c>
      <c r="L29" s="38">
        <v>463945.11</v>
      </c>
      <c r="M29" s="38">
        <v>10812180.140000001</v>
      </c>
      <c r="N29" s="38"/>
      <c r="P29" s="57">
        <f>B29-M29-N29</f>
        <v>90465462.879999995</v>
      </c>
    </row>
    <row r="30" spans="1:16" x14ac:dyDescent="0.2">
      <c r="A30" s="30" t="s">
        <v>29</v>
      </c>
      <c r="B30" s="29">
        <f>+C30+D30+E30+F30+M30+N30</f>
        <v>96517701.030000001</v>
      </c>
      <c r="C30" s="38">
        <v>59873140.219999999</v>
      </c>
      <c r="D30" s="38">
        <v>34572298.43</v>
      </c>
      <c r="E30" s="38">
        <v>83845.66</v>
      </c>
      <c r="F30" s="29">
        <f t="shared" si="1"/>
        <v>404187.48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404187.48</v>
      </c>
      <c r="M30" s="38">
        <v>839171</v>
      </c>
      <c r="N30" s="38">
        <v>745058.24</v>
      </c>
      <c r="P30" s="57">
        <f>B30-M30-N30</f>
        <v>94933471.790000007</v>
      </c>
    </row>
    <row r="31" spans="1:16" x14ac:dyDescent="0.2">
      <c r="A31" s="30" t="s">
        <v>30</v>
      </c>
      <c r="B31" s="29">
        <f>+C31+D31+E31+F31+M31+N31</f>
        <v>6270908.8199999994</v>
      </c>
      <c r="C31" s="38">
        <v>1191884.8999999999</v>
      </c>
      <c r="D31" s="38">
        <v>4798296.1399999997</v>
      </c>
      <c r="E31" s="38">
        <v>130768.52</v>
      </c>
      <c r="F31" s="29">
        <f t="shared" si="1"/>
        <v>73080.320000000007</v>
      </c>
      <c r="G31" s="59">
        <v>65918.73</v>
      </c>
      <c r="H31" s="59">
        <v>0</v>
      </c>
      <c r="I31" s="38">
        <v>2252.66</v>
      </c>
      <c r="J31" s="38">
        <v>0</v>
      </c>
      <c r="K31" s="38">
        <v>0</v>
      </c>
      <c r="L31" s="38">
        <v>4908.93</v>
      </c>
      <c r="M31" s="38">
        <v>76878.94</v>
      </c>
      <c r="N31" s="38">
        <v>0</v>
      </c>
      <c r="P31" s="57">
        <f>B31-M31-N31</f>
        <v>6194029.879999999</v>
      </c>
    </row>
    <row r="32" spans="1:16" x14ac:dyDescent="0.2">
      <c r="A32" s="30" t="s">
        <v>31</v>
      </c>
      <c r="B32" s="29">
        <f>+C32+D32+E32+F32+M32+N32</f>
        <v>15525899.879999999</v>
      </c>
      <c r="C32" s="38">
        <v>1302940.72</v>
      </c>
      <c r="D32" s="38">
        <v>12269889.359999999</v>
      </c>
      <c r="E32" s="38">
        <v>281403.94</v>
      </c>
      <c r="F32" s="29">
        <f t="shared" si="1"/>
        <v>1515149.86</v>
      </c>
      <c r="G32" s="59">
        <v>1515074.86</v>
      </c>
      <c r="H32" s="59">
        <v>0</v>
      </c>
      <c r="I32" s="59">
        <v>0</v>
      </c>
      <c r="J32" s="59">
        <v>0</v>
      </c>
      <c r="K32" s="59">
        <v>0</v>
      </c>
      <c r="L32" s="38">
        <v>75</v>
      </c>
      <c r="M32" s="38">
        <v>156516</v>
      </c>
      <c r="N32" s="59">
        <v>0</v>
      </c>
      <c r="P32" s="57">
        <f>B32-M32-N32</f>
        <v>15369383.879999999</v>
      </c>
    </row>
    <row r="33" spans="1:16" x14ac:dyDescent="0.2">
      <c r="A33" s="30" t="s">
        <v>32</v>
      </c>
      <c r="B33" s="29">
        <f>+C33+D33+E33+F33+M33+N33</f>
        <v>2933333.6699999995</v>
      </c>
      <c r="C33" s="38">
        <v>249835.01</v>
      </c>
      <c r="D33" s="38">
        <v>2459757.96</v>
      </c>
      <c r="E33" s="38">
        <v>6994.8</v>
      </c>
      <c r="F33" s="29">
        <f t="shared" si="1"/>
        <v>190281.73</v>
      </c>
      <c r="G33" s="59">
        <v>56894.26</v>
      </c>
      <c r="H33" s="59">
        <v>0</v>
      </c>
      <c r="I33" s="59">
        <v>0</v>
      </c>
      <c r="J33" s="59">
        <v>0</v>
      </c>
      <c r="K33" s="59">
        <v>0</v>
      </c>
      <c r="L33" s="38">
        <v>133387.47</v>
      </c>
      <c r="M33" s="38">
        <v>26464.17</v>
      </c>
      <c r="N33" s="59">
        <v>0</v>
      </c>
      <c r="P33" s="57">
        <f>B33-M33-N33</f>
        <v>2906869.4999999995</v>
      </c>
    </row>
    <row r="34" spans="1:16" x14ac:dyDescent="0.2">
      <c r="B34" s="115"/>
      <c r="C34" s="112"/>
      <c r="D34" s="112"/>
      <c r="E34" s="112"/>
      <c r="F34" s="115"/>
      <c r="G34" s="112"/>
      <c r="H34" s="112"/>
      <c r="I34" s="112"/>
      <c r="J34" s="112"/>
      <c r="K34" s="112"/>
      <c r="L34" s="112"/>
      <c r="M34" s="112"/>
      <c r="N34" s="112"/>
    </row>
    <row r="35" spans="1:16" x14ac:dyDescent="0.2">
      <c r="A35" s="30" t="s">
        <v>33</v>
      </c>
      <c r="B35" s="29">
        <f>+C35+D35+E35+F35+M35+N35</f>
        <v>2485149.6000000006</v>
      </c>
      <c r="C35" s="38">
        <v>1353998.92</v>
      </c>
      <c r="D35" s="38">
        <v>245429.82</v>
      </c>
      <c r="E35" s="38">
        <v>529461.46</v>
      </c>
      <c r="F35" s="29">
        <f>SUM(G35:L35)</f>
        <v>43869.16</v>
      </c>
      <c r="G35" s="59">
        <v>43869.16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38">
        <v>312390.24</v>
      </c>
      <c r="N35" s="59">
        <v>0</v>
      </c>
      <c r="P35" s="57">
        <f>B35-M35-N35</f>
        <v>2172759.3600000003</v>
      </c>
    </row>
    <row r="36" spans="1:16" x14ac:dyDescent="0.2">
      <c r="A36" s="30" t="s">
        <v>34</v>
      </c>
      <c r="B36" s="29">
        <f>+C36+D36+E36+F36+M36+N36</f>
        <v>11901243.26</v>
      </c>
      <c r="C36" s="38">
        <v>5358506.0799999991</v>
      </c>
      <c r="D36" s="38">
        <v>3346489.04</v>
      </c>
      <c r="E36" s="38">
        <v>466880.44</v>
      </c>
      <c r="F36" s="29">
        <f t="shared" si="1"/>
        <v>1078284.96</v>
      </c>
      <c r="G36" s="38">
        <v>351970.38</v>
      </c>
      <c r="H36" s="38">
        <v>720348.92</v>
      </c>
      <c r="I36" s="38">
        <v>0</v>
      </c>
      <c r="J36" s="38">
        <v>0</v>
      </c>
      <c r="K36" s="38">
        <v>0</v>
      </c>
      <c r="L36" s="38">
        <v>5965.66</v>
      </c>
      <c r="M36" s="38">
        <v>1651082.74</v>
      </c>
      <c r="N36" s="38">
        <v>0</v>
      </c>
      <c r="P36" s="57">
        <f>B36-M36-N36</f>
        <v>10250160.52</v>
      </c>
    </row>
    <row r="37" spans="1:16" x14ac:dyDescent="0.2">
      <c r="A37" s="30" t="s">
        <v>35</v>
      </c>
      <c r="B37" s="29">
        <f>+C37+D37+E37+F37+M37+N37</f>
        <v>8511804.2200000007</v>
      </c>
      <c r="C37" s="38">
        <v>723695.87</v>
      </c>
      <c r="D37" s="29">
        <v>7173576.7700000005</v>
      </c>
      <c r="E37" s="38">
        <v>98405.02</v>
      </c>
      <c r="F37" s="29">
        <f t="shared" si="1"/>
        <v>124355.78</v>
      </c>
      <c r="G37" s="38">
        <v>122884.38</v>
      </c>
      <c r="H37" s="38">
        <v>0</v>
      </c>
      <c r="I37" s="38">
        <v>0</v>
      </c>
      <c r="J37" s="38">
        <v>0</v>
      </c>
      <c r="K37" s="38">
        <v>0</v>
      </c>
      <c r="L37" s="38">
        <v>1471.4</v>
      </c>
      <c r="M37" s="38">
        <v>391770.78</v>
      </c>
      <c r="N37" s="38">
        <v>0</v>
      </c>
      <c r="P37" s="57">
        <f>B37-M37-N37</f>
        <v>8120033.4400000004</v>
      </c>
    </row>
    <row r="38" spans="1:16" x14ac:dyDescent="0.2">
      <c r="A38" s="32" t="s">
        <v>36</v>
      </c>
      <c r="B38" s="33">
        <f>+C38+D38+E38+F38+M38+N38</f>
        <v>6448159.5099999998</v>
      </c>
      <c r="C38" s="33">
        <v>295720.22000000003</v>
      </c>
      <c r="D38" s="33">
        <v>6032029.5300000003</v>
      </c>
      <c r="E38" s="33">
        <v>19750.75</v>
      </c>
      <c r="F38" s="33">
        <f t="shared" si="1"/>
        <v>93632.46</v>
      </c>
      <c r="G38" s="33">
        <v>81468.47</v>
      </c>
      <c r="H38" s="33">
        <v>0</v>
      </c>
      <c r="I38" s="33">
        <v>12163.99</v>
      </c>
      <c r="J38" s="33">
        <v>0</v>
      </c>
      <c r="K38" s="33">
        <v>0</v>
      </c>
      <c r="L38" s="33">
        <v>0</v>
      </c>
      <c r="M38" s="33">
        <v>7026.55</v>
      </c>
      <c r="N38" s="33">
        <v>0</v>
      </c>
      <c r="P38" s="57">
        <f>B38-M38-N38</f>
        <v>6441132.96</v>
      </c>
    </row>
    <row r="39" spans="1:16" x14ac:dyDescent="0.2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8"/>
      <c r="N39" s="29"/>
    </row>
    <row r="40" spans="1:16" x14ac:dyDescent="0.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6" s="176" customFormat="1" x14ac:dyDescent="0.2">
      <c r="A41" s="164"/>
      <c r="B41" s="211"/>
      <c r="C41" s="177"/>
      <c r="D41" s="177"/>
      <c r="E41" s="177"/>
      <c r="F41" s="177"/>
      <c r="G41" s="177"/>
      <c r="H41" s="211"/>
      <c r="I41" s="177"/>
      <c r="J41" s="177"/>
      <c r="L41" s="177"/>
      <c r="N41" s="177"/>
    </row>
    <row r="42" spans="1:16" s="176" customFormat="1" x14ac:dyDescent="0.2">
      <c r="A42" s="164"/>
      <c r="B42" s="211"/>
      <c r="C42" s="177"/>
      <c r="D42" s="177"/>
      <c r="E42" s="177"/>
      <c r="F42" s="177"/>
      <c r="G42" s="177"/>
      <c r="H42" s="211"/>
      <c r="I42" s="177"/>
      <c r="J42" s="177"/>
      <c r="L42" s="177"/>
      <c r="N42" s="177"/>
    </row>
    <row r="43" spans="1:16" s="176" customFormat="1" x14ac:dyDescent="0.2">
      <c r="A43" s="164"/>
      <c r="B43" s="211"/>
      <c r="C43" s="211"/>
      <c r="D43" s="211"/>
      <c r="E43" s="211"/>
      <c r="F43" s="211"/>
      <c r="G43" s="211"/>
      <c r="H43" s="211"/>
      <c r="I43" s="211"/>
      <c r="J43" s="211"/>
      <c r="L43" s="211"/>
      <c r="N43" s="211"/>
    </row>
    <row r="44" spans="1:16" s="176" customFormat="1" x14ac:dyDescent="0.2">
      <c r="A44" s="164"/>
      <c r="B44" s="211"/>
      <c r="C44" s="211"/>
      <c r="D44" s="211"/>
      <c r="E44" s="211"/>
      <c r="F44" s="211"/>
      <c r="G44" s="211"/>
      <c r="H44" s="211"/>
      <c r="J44" s="211"/>
      <c r="L44" s="211"/>
      <c r="N44" s="211"/>
    </row>
    <row r="45" spans="1:16" s="176" customFormat="1" x14ac:dyDescent="0.2">
      <c r="A45" s="164"/>
      <c r="B45" s="211"/>
      <c r="C45" s="211"/>
      <c r="D45" s="211"/>
      <c r="E45" s="211"/>
      <c r="F45" s="211"/>
      <c r="G45" s="211"/>
      <c r="H45" s="211"/>
      <c r="I45" s="211"/>
      <c r="J45" s="211"/>
      <c r="L45" s="211"/>
      <c r="N45" s="211"/>
    </row>
    <row r="46" spans="1:16" s="176" customFormat="1" x14ac:dyDescent="0.2">
      <c r="A46" s="164"/>
      <c r="B46" s="211"/>
      <c r="C46" s="211"/>
      <c r="D46" s="211"/>
      <c r="E46" s="211"/>
      <c r="F46" s="211"/>
      <c r="G46" s="211"/>
      <c r="H46" s="211"/>
      <c r="I46" s="211"/>
      <c r="J46" s="211"/>
      <c r="L46" s="211"/>
      <c r="N46" s="211"/>
    </row>
    <row r="47" spans="1:16" s="176" customFormat="1" x14ac:dyDescent="0.2">
      <c r="A47" s="164"/>
      <c r="B47" s="211"/>
      <c r="C47" s="177"/>
      <c r="D47" s="177"/>
      <c r="E47" s="177"/>
      <c r="F47" s="177"/>
      <c r="G47" s="177"/>
      <c r="H47" s="211"/>
      <c r="I47" s="177"/>
      <c r="J47" s="177"/>
      <c r="L47" s="177"/>
      <c r="N47" s="177"/>
    </row>
    <row r="48" spans="1:16" s="176" customFormat="1" x14ac:dyDescent="0.2">
      <c r="A48" s="164"/>
      <c r="B48" s="211"/>
      <c r="C48" s="177"/>
      <c r="D48" s="177"/>
      <c r="E48" s="177"/>
      <c r="F48" s="177"/>
      <c r="G48" s="177"/>
      <c r="H48" s="211"/>
      <c r="I48" s="177"/>
      <c r="J48" s="177"/>
      <c r="L48" s="177"/>
      <c r="N48" s="177"/>
    </row>
    <row r="49" spans="1:14" s="176" customFormat="1" x14ac:dyDescent="0.2">
      <c r="A49" s="164"/>
      <c r="B49" s="211"/>
      <c r="C49" s="177"/>
      <c r="D49" s="177"/>
      <c r="E49" s="177"/>
      <c r="F49" s="177"/>
      <c r="G49" s="177"/>
      <c r="H49" s="211"/>
      <c r="I49" s="177"/>
      <c r="J49" s="177"/>
      <c r="L49" s="177"/>
      <c r="N49" s="177"/>
    </row>
    <row r="50" spans="1:14" s="176" customFormat="1" x14ac:dyDescent="0.2">
      <c r="A50" s="164"/>
      <c r="B50" s="211"/>
      <c r="C50" s="177"/>
      <c r="D50" s="177"/>
      <c r="E50" s="177"/>
      <c r="F50" s="177"/>
      <c r="G50" s="177"/>
      <c r="H50" s="211"/>
      <c r="I50" s="177"/>
      <c r="J50" s="177"/>
      <c r="L50" s="177"/>
      <c r="N50" s="177"/>
    </row>
    <row r="51" spans="1:14" s="176" customFormat="1" x14ac:dyDescent="0.2">
      <c r="A51" s="164"/>
      <c r="B51" s="211"/>
      <c r="C51" s="177"/>
      <c r="D51" s="177"/>
      <c r="E51" s="177"/>
      <c r="F51" s="177"/>
      <c r="G51" s="177"/>
      <c r="H51" s="211"/>
      <c r="I51" s="177"/>
      <c r="J51" s="177"/>
      <c r="L51" s="177"/>
      <c r="N51" s="177"/>
    </row>
    <row r="52" spans="1:14" s="176" customFormat="1" x14ac:dyDescent="0.2">
      <c r="A52" s="164"/>
      <c r="B52" s="211"/>
      <c r="C52" s="177"/>
      <c r="D52" s="177"/>
      <c r="E52" s="177"/>
      <c r="F52" s="177"/>
      <c r="G52" s="177"/>
      <c r="H52" s="211"/>
      <c r="I52" s="177"/>
      <c r="J52" s="177"/>
      <c r="L52" s="177"/>
      <c r="N52" s="177"/>
    </row>
    <row r="53" spans="1:14" s="176" customFormat="1" x14ac:dyDescent="0.2">
      <c r="A53" s="164"/>
      <c r="B53" s="211"/>
      <c r="C53" s="177"/>
      <c r="D53" s="177"/>
      <c r="E53" s="177"/>
      <c r="F53" s="177"/>
      <c r="G53" s="177"/>
      <c r="H53" s="211"/>
      <c r="I53" s="177"/>
      <c r="J53" s="177"/>
      <c r="L53" s="177"/>
      <c r="N53" s="177"/>
    </row>
    <row r="54" spans="1:14" s="176" customFormat="1" x14ac:dyDescent="0.2">
      <c r="A54" s="164"/>
      <c r="B54" s="211"/>
      <c r="C54" s="177"/>
      <c r="D54" s="177"/>
      <c r="E54" s="177"/>
      <c r="F54" s="177"/>
      <c r="G54" s="177"/>
      <c r="H54" s="211"/>
      <c r="I54" s="177"/>
      <c r="J54" s="177"/>
      <c r="L54" s="177"/>
      <c r="N54" s="177"/>
    </row>
    <row r="55" spans="1:14" s="176" customFormat="1" x14ac:dyDescent="0.2">
      <c r="A55" s="164"/>
      <c r="B55" s="211"/>
      <c r="C55" s="177"/>
      <c r="D55" s="177"/>
      <c r="E55" s="177"/>
      <c r="F55" s="177"/>
      <c r="G55" s="177"/>
      <c r="H55" s="211"/>
      <c r="I55" s="177"/>
      <c r="J55" s="177"/>
      <c r="L55" s="177"/>
      <c r="N55" s="177"/>
    </row>
    <row r="56" spans="1:14" s="176" customFormat="1" x14ac:dyDescent="0.2">
      <c r="A56" s="164"/>
      <c r="B56" s="211"/>
      <c r="C56" s="177"/>
      <c r="D56" s="177"/>
      <c r="E56" s="177"/>
      <c r="F56" s="177"/>
      <c r="G56" s="177"/>
      <c r="H56" s="211"/>
      <c r="I56" s="177"/>
      <c r="J56" s="177"/>
      <c r="L56" s="177"/>
      <c r="N56" s="177"/>
    </row>
    <row r="57" spans="1:14" s="176" customFormat="1" x14ac:dyDescent="0.2">
      <c r="A57" s="164"/>
      <c r="B57" s="211"/>
      <c r="C57" s="211"/>
      <c r="D57" s="211"/>
      <c r="E57" s="211"/>
      <c r="F57" s="211"/>
      <c r="G57" s="211"/>
      <c r="H57" s="211"/>
      <c r="I57" s="211"/>
      <c r="J57" s="211"/>
      <c r="L57" s="211"/>
      <c r="N57" s="211"/>
    </row>
    <row r="58" spans="1:14" s="176" customFormat="1" x14ac:dyDescent="0.2">
      <c r="A58" s="164"/>
      <c r="B58" s="211"/>
      <c r="C58" s="211"/>
      <c r="D58" s="211"/>
      <c r="E58" s="211"/>
      <c r="F58" s="211"/>
      <c r="G58" s="211"/>
      <c r="H58" s="211"/>
      <c r="I58" s="211"/>
      <c r="J58" s="211"/>
      <c r="L58" s="211"/>
      <c r="N58" s="211"/>
    </row>
    <row r="59" spans="1:14" s="176" customFormat="1" x14ac:dyDescent="0.2">
      <c r="A59" s="164"/>
      <c r="B59" s="211"/>
      <c r="C59" s="211"/>
      <c r="D59" s="211"/>
      <c r="E59" s="211"/>
      <c r="F59" s="211"/>
      <c r="G59" s="211"/>
      <c r="H59" s="211"/>
      <c r="I59" s="211"/>
      <c r="J59" s="211"/>
      <c r="L59" s="211"/>
      <c r="N59" s="211"/>
    </row>
    <row r="60" spans="1:14" s="176" customFormat="1" x14ac:dyDescent="0.2">
      <c r="A60" s="164"/>
      <c r="B60" s="211"/>
      <c r="C60" s="211"/>
      <c r="D60" s="211"/>
      <c r="E60" s="211"/>
      <c r="F60" s="211"/>
      <c r="G60" s="211"/>
      <c r="H60" s="211"/>
      <c r="I60" s="211"/>
      <c r="J60" s="211"/>
      <c r="L60" s="211"/>
      <c r="N60" s="211"/>
    </row>
    <row r="61" spans="1:14" s="176" customFormat="1" x14ac:dyDescent="0.2">
      <c r="A61" s="164"/>
      <c r="B61" s="211"/>
      <c r="C61" s="211"/>
      <c r="D61" s="211"/>
      <c r="E61" s="211"/>
      <c r="F61" s="211"/>
      <c r="G61" s="211"/>
      <c r="H61" s="211"/>
      <c r="I61" s="211"/>
      <c r="J61" s="211"/>
      <c r="L61" s="211"/>
      <c r="N61" s="211"/>
    </row>
    <row r="62" spans="1:14" s="176" customFormat="1" x14ac:dyDescent="0.2">
      <c r="A62" s="164"/>
      <c r="B62" s="211"/>
      <c r="C62" s="211"/>
      <c r="D62" s="211"/>
      <c r="E62" s="211"/>
      <c r="F62" s="211"/>
      <c r="G62" s="211"/>
      <c r="H62" s="211"/>
      <c r="I62" s="211"/>
      <c r="J62" s="211"/>
      <c r="L62" s="211"/>
      <c r="N62" s="211"/>
    </row>
    <row r="63" spans="1:14" s="176" customFormat="1" x14ac:dyDescent="0.2">
      <c r="A63" s="164"/>
      <c r="B63" s="211"/>
      <c r="C63" s="211"/>
      <c r="D63" s="211"/>
      <c r="E63" s="211"/>
      <c r="F63" s="211"/>
      <c r="G63" s="211"/>
      <c r="H63" s="211"/>
      <c r="I63" s="211"/>
      <c r="J63" s="211"/>
      <c r="L63" s="211"/>
      <c r="N63" s="211"/>
    </row>
    <row r="64" spans="1:14" s="176" customFormat="1" x14ac:dyDescent="0.2">
      <c r="A64" s="164"/>
      <c r="B64" s="211"/>
      <c r="C64" s="211"/>
      <c r="D64" s="211"/>
      <c r="E64" s="211"/>
      <c r="F64" s="211"/>
      <c r="G64" s="211"/>
      <c r="H64" s="211"/>
      <c r="I64" s="211"/>
      <c r="J64" s="211"/>
      <c r="L64" s="211"/>
      <c r="N64" s="211"/>
    </row>
    <row r="65" spans="1:14" s="176" customFormat="1" x14ac:dyDescent="0.2">
      <c r="A65" s="164"/>
      <c r="B65" s="211"/>
      <c r="C65" s="211"/>
      <c r="D65" s="211"/>
      <c r="E65" s="211"/>
      <c r="F65" s="211"/>
      <c r="G65" s="211"/>
      <c r="H65" s="211"/>
      <c r="I65" s="211"/>
      <c r="J65" s="211"/>
      <c r="L65" s="211"/>
      <c r="N65" s="211"/>
    </row>
    <row r="66" spans="1:14" s="176" customFormat="1" x14ac:dyDescent="0.2">
      <c r="A66" s="164"/>
      <c r="B66" s="211"/>
      <c r="C66" s="211"/>
      <c r="D66" s="211"/>
      <c r="E66" s="211"/>
      <c r="F66" s="211"/>
      <c r="G66" s="211"/>
      <c r="H66" s="211"/>
      <c r="I66" s="211"/>
      <c r="J66" s="211"/>
      <c r="L66" s="211"/>
      <c r="N66" s="211"/>
    </row>
    <row r="67" spans="1:14" s="176" customFormat="1" x14ac:dyDescent="0.2">
      <c r="A67" s="164"/>
      <c r="B67" s="211"/>
      <c r="C67" s="211"/>
      <c r="D67" s="211"/>
      <c r="E67" s="211"/>
      <c r="F67" s="211"/>
      <c r="G67" s="211"/>
      <c r="H67" s="211"/>
      <c r="I67" s="211"/>
      <c r="J67" s="211"/>
      <c r="L67" s="211"/>
      <c r="N67" s="211"/>
    </row>
    <row r="68" spans="1:14" s="176" customFormat="1" x14ac:dyDescent="0.2">
      <c r="A68" s="164"/>
      <c r="B68" s="211"/>
      <c r="C68" s="211"/>
      <c r="D68" s="211"/>
      <c r="E68" s="211"/>
      <c r="F68" s="211"/>
      <c r="G68" s="211"/>
      <c r="H68" s="211"/>
      <c r="I68" s="211"/>
      <c r="J68" s="211"/>
      <c r="L68" s="211"/>
      <c r="N68" s="211"/>
    </row>
    <row r="70" spans="1:14" s="176" customFormat="1" x14ac:dyDescent="0.2">
      <c r="A70" s="164"/>
      <c r="B70" s="211"/>
      <c r="C70" s="211"/>
      <c r="D70" s="211"/>
      <c r="E70" s="211"/>
      <c r="F70" s="211"/>
      <c r="G70" s="211"/>
      <c r="H70" s="211"/>
      <c r="I70" s="211"/>
      <c r="J70" s="211"/>
      <c r="L70" s="211"/>
      <c r="M70" s="211"/>
      <c r="N70" s="211"/>
    </row>
    <row r="71" spans="1:14" s="176" customFormat="1" x14ac:dyDescent="0.2">
      <c r="A71" s="164"/>
      <c r="B71" s="211"/>
      <c r="C71" s="211"/>
      <c r="D71" s="211"/>
      <c r="E71" s="211"/>
      <c r="F71" s="211"/>
      <c r="G71" s="211"/>
      <c r="H71" s="211"/>
      <c r="I71" s="211"/>
      <c r="J71" s="211"/>
      <c r="L71" s="211"/>
      <c r="M71" s="211"/>
      <c r="N71" s="211"/>
    </row>
    <row r="72" spans="1:14" s="176" customFormat="1" x14ac:dyDescent="0.2">
      <c r="A72" s="164"/>
      <c r="B72" s="211"/>
      <c r="C72" s="211"/>
      <c r="D72" s="211"/>
      <c r="E72" s="211"/>
      <c r="F72" s="211"/>
      <c r="G72" s="211"/>
      <c r="H72" s="211"/>
      <c r="I72" s="211"/>
      <c r="J72" s="211"/>
      <c r="L72" s="211"/>
      <c r="M72" s="211"/>
      <c r="N72" s="211"/>
    </row>
    <row r="73" spans="1:14" s="176" customFormat="1" x14ac:dyDescent="0.2">
      <c r="A73" s="164"/>
      <c r="B73" s="211"/>
      <c r="C73" s="211"/>
      <c r="D73" s="211"/>
      <c r="E73" s="211"/>
      <c r="F73" s="211"/>
      <c r="G73" s="211"/>
      <c r="H73" s="211"/>
      <c r="I73" s="211"/>
      <c r="J73" s="211"/>
      <c r="L73" s="211"/>
      <c r="M73" s="211"/>
      <c r="N73" s="211"/>
    </row>
    <row r="75" spans="1:14" s="176" customFormat="1" x14ac:dyDescent="0.2">
      <c r="A75" s="164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</row>
    <row r="76" spans="1:14" s="176" customFormat="1" x14ac:dyDescent="0.2">
      <c r="A76" s="164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</row>
    <row r="77" spans="1:14" s="176" customFormat="1" x14ac:dyDescent="0.2">
      <c r="A77" s="164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</row>
    <row r="78" spans="1:14" s="176" customFormat="1" x14ac:dyDescent="0.2">
      <c r="A78" s="164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</row>
    <row r="79" spans="1:14" s="176" customFormat="1" x14ac:dyDescent="0.2">
      <c r="A79" s="164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</row>
    <row r="80" spans="1:14" s="176" customFormat="1" x14ac:dyDescent="0.2">
      <c r="A80" s="164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</row>
    <row r="81" spans="1:14" s="176" customFormat="1" x14ac:dyDescent="0.2">
      <c r="A81" s="164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</row>
    <row r="82" spans="1:14" s="176" customFormat="1" x14ac:dyDescent="0.2">
      <c r="A82" s="164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</row>
    <row r="83" spans="1:14" s="176" customFormat="1" x14ac:dyDescent="0.2">
      <c r="A83" s="164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</row>
    <row r="84" spans="1:14" s="176" customFormat="1" x14ac:dyDescent="0.2">
      <c r="A84" s="164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</row>
    <row r="85" spans="1:14" s="176" customFormat="1" x14ac:dyDescent="0.2">
      <c r="A85" s="164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</row>
    <row r="86" spans="1:14" s="176" customFormat="1" x14ac:dyDescent="0.2">
      <c r="A86" s="164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</row>
    <row r="87" spans="1:14" s="176" customFormat="1" x14ac:dyDescent="0.2">
      <c r="A87" s="164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</row>
    <row r="88" spans="1:14" s="176" customFormat="1" x14ac:dyDescent="0.2">
      <c r="A88" s="164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</row>
    <row r="89" spans="1:14" s="176" customFormat="1" x14ac:dyDescent="0.2">
      <c r="A89" s="164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</row>
    <row r="90" spans="1:14" s="176" customFormat="1" x14ac:dyDescent="0.2">
      <c r="A90" s="164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</row>
    <row r="91" spans="1:14" s="176" customFormat="1" x14ac:dyDescent="0.2">
      <c r="A91" s="164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</row>
    <row r="92" spans="1:14" s="176" customFormat="1" x14ac:dyDescent="0.2">
      <c r="A92" s="164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</row>
    <row r="93" spans="1:14" s="176" customFormat="1" x14ac:dyDescent="0.2">
      <c r="A93" s="164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</row>
    <row r="94" spans="1:14" s="176" customFormat="1" x14ac:dyDescent="0.2">
      <c r="A94" s="164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</row>
    <row r="95" spans="1:14" s="176" customFormat="1" x14ac:dyDescent="0.2">
      <c r="A95" s="164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</row>
    <row r="96" spans="1:14" s="176" customFormat="1" x14ac:dyDescent="0.2">
      <c r="A96" s="164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</row>
    <row r="97" spans="1:14" s="176" customFormat="1" x14ac:dyDescent="0.2">
      <c r="A97" s="164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176" customFormat="1" x14ac:dyDescent="0.2">
      <c r="A98" s="164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</row>
    <row r="99" spans="1:14" s="176" customFormat="1" x14ac:dyDescent="0.2">
      <c r="A99" s="164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</row>
    <row r="100" spans="1:14" s="176" customFormat="1" x14ac:dyDescent="0.2">
      <c r="A100" s="164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</row>
    <row r="101" spans="1:14" s="176" customFormat="1" x14ac:dyDescent="0.2">
      <c r="A101" s="164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</row>
    <row r="102" spans="1:14" s="176" customFormat="1" x14ac:dyDescent="0.2">
      <c r="A102" s="164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</row>
    <row r="103" spans="1:14" s="176" customFormat="1" x14ac:dyDescent="0.2">
      <c r="A103" s="164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</row>
    <row r="104" spans="1:14" s="176" customFormat="1" x14ac:dyDescent="0.2">
      <c r="A104" s="164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</row>
    <row r="105" spans="1:14" s="176" customFormat="1" x14ac:dyDescent="0.2">
      <c r="A105" s="164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</row>
    <row r="106" spans="1:14" s="176" customFormat="1" x14ac:dyDescent="0.2">
      <c r="A106" s="164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</row>
    <row r="107" spans="1:14" s="176" customFormat="1" x14ac:dyDescent="0.2">
      <c r="A107" s="164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</row>
    <row r="108" spans="1:14" s="176" customFormat="1" x14ac:dyDescent="0.2">
      <c r="A108" s="164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</row>
    <row r="109" spans="1:14" s="176" customFormat="1" x14ac:dyDescent="0.2">
      <c r="A109" s="164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</row>
    <row r="110" spans="1:14" s="176" customFormat="1" x14ac:dyDescent="0.2">
      <c r="A110" s="164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</row>
    <row r="111" spans="1:14" s="176" customFormat="1" x14ac:dyDescent="0.2">
      <c r="A111" s="164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</row>
    <row r="112" spans="1:14" s="176" customFormat="1" x14ac:dyDescent="0.2">
      <c r="A112" s="164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</row>
    <row r="113" spans="1:14" s="176" customFormat="1" x14ac:dyDescent="0.2">
      <c r="A113" s="164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</row>
    <row r="114" spans="1:14" s="176" customFormat="1" x14ac:dyDescent="0.2">
      <c r="A114" s="164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</row>
    <row r="115" spans="1:14" s="176" customFormat="1" x14ac:dyDescent="0.2">
      <c r="A115" s="164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</row>
    <row r="116" spans="1:14" s="176" customFormat="1" x14ac:dyDescent="0.2">
      <c r="A116" s="164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</row>
    <row r="117" spans="1:14" s="176" customFormat="1" x14ac:dyDescent="0.2">
      <c r="A117" s="164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</row>
    <row r="118" spans="1:14" s="176" customFormat="1" x14ac:dyDescent="0.2">
      <c r="A118" s="164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</row>
    <row r="119" spans="1:14" s="176" customFormat="1" x14ac:dyDescent="0.2">
      <c r="A119" s="164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</row>
    <row r="120" spans="1:14" s="176" customFormat="1" x14ac:dyDescent="0.2">
      <c r="A120" s="164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</row>
    <row r="121" spans="1:14" s="176" customFormat="1" x14ac:dyDescent="0.2">
      <c r="A121" s="164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</row>
    <row r="122" spans="1:14" s="176" customFormat="1" x14ac:dyDescent="0.2">
      <c r="A122" s="164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</row>
    <row r="123" spans="1:14" s="176" customFormat="1" x14ac:dyDescent="0.2">
      <c r="A123" s="164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</row>
    <row r="124" spans="1:14" s="176" customFormat="1" x14ac:dyDescent="0.2">
      <c r="A124" s="164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</row>
    <row r="125" spans="1:14" s="176" customFormat="1" x14ac:dyDescent="0.2">
      <c r="A125" s="164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</row>
    <row r="126" spans="1:14" s="176" customFormat="1" x14ac:dyDescent="0.2">
      <c r="A126" s="164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</row>
    <row r="127" spans="1:14" s="176" customFormat="1" x14ac:dyDescent="0.2">
      <c r="A127" s="164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</row>
    <row r="128" spans="1:14" s="176" customFormat="1" x14ac:dyDescent="0.2">
      <c r="A128" s="164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</row>
    <row r="129" spans="1:14" s="176" customFormat="1" x14ac:dyDescent="0.2">
      <c r="A129" s="164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</row>
    <row r="130" spans="1:14" s="176" customFormat="1" x14ac:dyDescent="0.2">
      <c r="A130" s="164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</row>
    <row r="131" spans="1:14" s="176" customFormat="1" x14ac:dyDescent="0.2">
      <c r="A131" s="164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</row>
    <row r="132" spans="1:14" s="176" customFormat="1" x14ac:dyDescent="0.2">
      <c r="A132" s="164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</row>
    <row r="133" spans="1:14" s="176" customFormat="1" x14ac:dyDescent="0.2">
      <c r="A133" s="164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</row>
    <row r="134" spans="1:14" s="176" customFormat="1" x14ac:dyDescent="0.2">
      <c r="A134" s="164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</row>
    <row r="135" spans="1:14" s="176" customFormat="1" x14ac:dyDescent="0.2">
      <c r="A135" s="164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</row>
    <row r="136" spans="1:14" s="176" customFormat="1" x14ac:dyDescent="0.2">
      <c r="A136" s="164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</row>
    <row r="137" spans="1:14" s="176" customFormat="1" x14ac:dyDescent="0.2">
      <c r="A137" s="164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</row>
    <row r="138" spans="1:14" s="176" customFormat="1" x14ac:dyDescent="0.2">
      <c r="A138" s="164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</row>
    <row r="139" spans="1:14" s="176" customFormat="1" x14ac:dyDescent="0.2">
      <c r="A139" s="164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</row>
    <row r="140" spans="1:14" s="176" customFormat="1" x14ac:dyDescent="0.2">
      <c r="A140" s="164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</row>
    <row r="141" spans="1:14" s="176" customFormat="1" x14ac:dyDescent="0.2">
      <c r="A141" s="164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</row>
    <row r="142" spans="1:14" s="176" customFormat="1" x14ac:dyDescent="0.2">
      <c r="A142" s="164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</row>
    <row r="143" spans="1:14" s="176" customFormat="1" x14ac:dyDescent="0.2">
      <c r="A143" s="164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</row>
    <row r="144" spans="1:14" s="176" customFormat="1" x14ac:dyDescent="0.2">
      <c r="A144" s="164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</row>
    <row r="145" spans="1:14" s="176" customFormat="1" x14ac:dyDescent="0.2">
      <c r="A145" s="164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</row>
    <row r="146" spans="1:14" s="176" customFormat="1" x14ac:dyDescent="0.2">
      <c r="A146" s="164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</row>
    <row r="147" spans="1:14" s="176" customFormat="1" x14ac:dyDescent="0.2">
      <c r="A147" s="164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</row>
    <row r="148" spans="1:14" s="176" customFormat="1" x14ac:dyDescent="0.2">
      <c r="A148" s="164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</row>
    <row r="149" spans="1:14" s="176" customFormat="1" x14ac:dyDescent="0.2">
      <c r="A149" s="164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</row>
    <row r="150" spans="1:14" s="176" customFormat="1" x14ac:dyDescent="0.2">
      <c r="A150" s="164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</row>
    <row r="151" spans="1:14" s="176" customFormat="1" x14ac:dyDescent="0.2">
      <c r="A151" s="164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</row>
    <row r="152" spans="1:14" s="176" customFormat="1" x14ac:dyDescent="0.2">
      <c r="A152" s="164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</row>
    <row r="153" spans="1:14" s="176" customFormat="1" x14ac:dyDescent="0.2">
      <c r="A153" s="164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</row>
    <row r="154" spans="1:14" s="176" customFormat="1" x14ac:dyDescent="0.2">
      <c r="A154" s="164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</row>
    <row r="155" spans="1:14" s="176" customFormat="1" x14ac:dyDescent="0.2">
      <c r="A155" s="164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</row>
    <row r="156" spans="1:14" s="176" customFormat="1" x14ac:dyDescent="0.2">
      <c r="A156" s="164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</row>
    <row r="157" spans="1:14" s="176" customFormat="1" x14ac:dyDescent="0.2">
      <c r="A157" s="164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</row>
    <row r="158" spans="1:14" s="176" customFormat="1" x14ac:dyDescent="0.2">
      <c r="A158" s="164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</row>
    <row r="159" spans="1:14" s="176" customFormat="1" x14ac:dyDescent="0.2">
      <c r="A159" s="164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</row>
    <row r="160" spans="1:14" s="176" customFormat="1" x14ac:dyDescent="0.2">
      <c r="A160" s="164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</row>
    <row r="161" spans="1:14" s="176" customFormat="1" x14ac:dyDescent="0.2">
      <c r="A161" s="164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</row>
    <row r="162" spans="1:14" s="176" customFormat="1" x14ac:dyDescent="0.2">
      <c r="A162" s="164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</row>
    <row r="163" spans="1:14" s="176" customFormat="1" x14ac:dyDescent="0.2">
      <c r="A163" s="164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</row>
    <row r="164" spans="1:14" s="176" customFormat="1" x14ac:dyDescent="0.2">
      <c r="A164" s="164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</row>
    <row r="165" spans="1:14" s="176" customFormat="1" x14ac:dyDescent="0.2">
      <c r="A165" s="164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</row>
    <row r="166" spans="1:14" s="176" customFormat="1" x14ac:dyDescent="0.2">
      <c r="A166" s="164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</row>
    <row r="167" spans="1:14" s="176" customFormat="1" x14ac:dyDescent="0.2">
      <c r="A167" s="164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</row>
    <row r="168" spans="1:14" s="176" customFormat="1" x14ac:dyDescent="0.2">
      <c r="A168" s="164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</row>
    <row r="169" spans="1:14" s="176" customFormat="1" x14ac:dyDescent="0.2">
      <c r="A169" s="164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</row>
    <row r="170" spans="1:14" s="176" customFormat="1" x14ac:dyDescent="0.2">
      <c r="A170" s="164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</row>
    <row r="171" spans="1:14" s="176" customFormat="1" x14ac:dyDescent="0.2">
      <c r="A171" s="164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</row>
    <row r="172" spans="1:14" s="176" customFormat="1" x14ac:dyDescent="0.2">
      <c r="A172" s="164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</row>
    <row r="173" spans="1:14" s="176" customFormat="1" x14ac:dyDescent="0.2">
      <c r="A173" s="164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</row>
    <row r="174" spans="1:14" s="176" customFormat="1" x14ac:dyDescent="0.2">
      <c r="A174" s="164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</row>
    <row r="175" spans="1:14" s="176" customFormat="1" x14ac:dyDescent="0.2">
      <c r="A175" s="164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</row>
    <row r="176" spans="1:14" s="176" customFormat="1" x14ac:dyDescent="0.2">
      <c r="A176" s="164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</row>
    <row r="177" spans="1:14" s="176" customFormat="1" x14ac:dyDescent="0.2">
      <c r="A177" s="164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</row>
    <row r="178" spans="1:14" s="176" customFormat="1" x14ac:dyDescent="0.2">
      <c r="A178" s="164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</row>
    <row r="179" spans="1:14" s="176" customFormat="1" x14ac:dyDescent="0.2">
      <c r="A179" s="164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</row>
    <row r="180" spans="1:14" s="176" customFormat="1" x14ac:dyDescent="0.2">
      <c r="A180" s="164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</row>
    <row r="181" spans="1:14" s="176" customFormat="1" x14ac:dyDescent="0.2">
      <c r="A181" s="164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</row>
    <row r="182" spans="1:14" s="176" customFormat="1" x14ac:dyDescent="0.2">
      <c r="A182" s="164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</row>
    <row r="183" spans="1:14" s="176" customFormat="1" x14ac:dyDescent="0.2">
      <c r="A183" s="164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</row>
    <row r="184" spans="1:14" s="176" customFormat="1" x14ac:dyDescent="0.2">
      <c r="A184" s="164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</row>
    <row r="185" spans="1:14" s="176" customFormat="1" x14ac:dyDescent="0.2">
      <c r="A185" s="164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</row>
    <row r="186" spans="1:14" s="176" customFormat="1" x14ac:dyDescent="0.2">
      <c r="A186" s="164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</row>
    <row r="187" spans="1:14" s="176" customFormat="1" x14ac:dyDescent="0.2">
      <c r="A187" s="164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</row>
    <row r="188" spans="1:14" s="176" customFormat="1" x14ac:dyDescent="0.2">
      <c r="A188" s="164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</row>
    <row r="189" spans="1:14" s="176" customFormat="1" x14ac:dyDescent="0.2">
      <c r="A189" s="164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</row>
    <row r="190" spans="1:14" s="176" customFormat="1" x14ac:dyDescent="0.2">
      <c r="A190" s="164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</row>
    <row r="191" spans="1:14" s="176" customFormat="1" x14ac:dyDescent="0.2">
      <c r="A191" s="164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</row>
    <row r="192" spans="1:14" s="176" customFormat="1" x14ac:dyDescent="0.2">
      <c r="A192" s="164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</row>
    <row r="193" spans="1:14" s="176" customFormat="1" x14ac:dyDescent="0.2">
      <c r="A193" s="164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</row>
    <row r="194" spans="1:14" s="176" customFormat="1" x14ac:dyDescent="0.2">
      <c r="A194" s="164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</row>
    <row r="195" spans="1:14" s="176" customFormat="1" x14ac:dyDescent="0.2">
      <c r="A195" s="164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</row>
    <row r="196" spans="1:14" s="176" customFormat="1" x14ac:dyDescent="0.2">
      <c r="A196" s="164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</row>
    <row r="197" spans="1:14" s="176" customFormat="1" x14ac:dyDescent="0.2">
      <c r="A197" s="164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</row>
    <row r="198" spans="1:14" s="176" customFormat="1" x14ac:dyDescent="0.2">
      <c r="A198" s="164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</row>
    <row r="199" spans="1:14" s="176" customFormat="1" x14ac:dyDescent="0.2">
      <c r="A199" s="164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</row>
    <row r="200" spans="1:14" s="176" customFormat="1" x14ac:dyDescent="0.2">
      <c r="A200" s="164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</row>
    <row r="201" spans="1:14" s="176" customFormat="1" x14ac:dyDescent="0.2">
      <c r="A201" s="164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</row>
    <row r="202" spans="1:14" s="176" customFormat="1" x14ac:dyDescent="0.2">
      <c r="A202" s="164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</row>
    <row r="203" spans="1:14" s="176" customFormat="1" x14ac:dyDescent="0.2">
      <c r="A203" s="164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</row>
    <row r="204" spans="1:14" s="176" customFormat="1" x14ac:dyDescent="0.2">
      <c r="A204" s="164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</row>
    <row r="205" spans="1:14" s="176" customFormat="1" x14ac:dyDescent="0.2">
      <c r="A205" s="164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</row>
    <row r="206" spans="1:14" s="176" customFormat="1" x14ac:dyDescent="0.2">
      <c r="A206" s="164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</row>
    <row r="207" spans="1:14" s="176" customFormat="1" x14ac:dyDescent="0.2">
      <c r="A207" s="164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</row>
    <row r="208" spans="1:14" s="176" customFormat="1" x14ac:dyDescent="0.2">
      <c r="A208" s="164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</row>
    <row r="209" spans="1:14" s="176" customFormat="1" x14ac:dyDescent="0.2">
      <c r="A209" s="164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</row>
    <row r="210" spans="1:14" s="176" customFormat="1" x14ac:dyDescent="0.2">
      <c r="A210" s="164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</row>
    <row r="211" spans="1:14" s="176" customFormat="1" x14ac:dyDescent="0.2">
      <c r="A211" s="164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</row>
    <row r="212" spans="1:14" s="176" customFormat="1" x14ac:dyDescent="0.2">
      <c r="A212" s="164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</row>
    <row r="213" spans="1:14" s="176" customFormat="1" x14ac:dyDescent="0.2">
      <c r="A213" s="164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</row>
    <row r="214" spans="1:14" s="176" customFormat="1" x14ac:dyDescent="0.2">
      <c r="A214" s="164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</row>
    <row r="215" spans="1:14" s="176" customFormat="1" x14ac:dyDescent="0.2">
      <c r="A215" s="164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</row>
    <row r="216" spans="1:14" s="176" customFormat="1" x14ac:dyDescent="0.2">
      <c r="A216" s="164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</row>
    <row r="217" spans="1:14" s="176" customFormat="1" x14ac:dyDescent="0.2">
      <c r="A217" s="164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</row>
    <row r="218" spans="1:14" s="176" customFormat="1" x14ac:dyDescent="0.2">
      <c r="A218" s="164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</row>
    <row r="219" spans="1:14" s="176" customFormat="1" x14ac:dyDescent="0.2">
      <c r="A219" s="164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</row>
    <row r="220" spans="1:14" s="176" customFormat="1" x14ac:dyDescent="0.2">
      <c r="A220" s="164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</row>
    <row r="221" spans="1:14" s="176" customFormat="1" x14ac:dyDescent="0.2">
      <c r="A221" s="164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</row>
    <row r="222" spans="1:14" s="176" customFormat="1" x14ac:dyDescent="0.2">
      <c r="A222" s="164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</row>
    <row r="223" spans="1:14" s="176" customFormat="1" x14ac:dyDescent="0.2">
      <c r="A223" s="164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</row>
    <row r="224" spans="1:14" s="176" customFormat="1" x14ac:dyDescent="0.2">
      <c r="A224" s="164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</row>
    <row r="225" spans="1:14" s="176" customFormat="1" x14ac:dyDescent="0.2">
      <c r="A225" s="164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</row>
    <row r="226" spans="1:14" s="176" customFormat="1" x14ac:dyDescent="0.2">
      <c r="A226" s="164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</row>
    <row r="227" spans="1:14" s="176" customFormat="1" x14ac:dyDescent="0.2">
      <c r="A227" s="164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</row>
    <row r="228" spans="1:14" s="176" customFormat="1" x14ac:dyDescent="0.2">
      <c r="A228" s="164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</row>
    <row r="229" spans="1:14" s="176" customFormat="1" x14ac:dyDescent="0.2">
      <c r="A229" s="164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</row>
    <row r="230" spans="1:14" s="176" customFormat="1" x14ac:dyDescent="0.2">
      <c r="A230" s="164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</row>
    <row r="231" spans="1:14" s="176" customFormat="1" x14ac:dyDescent="0.2">
      <c r="A231" s="164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</row>
    <row r="232" spans="1:14" s="176" customFormat="1" x14ac:dyDescent="0.2">
      <c r="A232" s="164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</row>
    <row r="233" spans="1:14" s="176" customFormat="1" x14ac:dyDescent="0.2">
      <c r="A233" s="164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</row>
    <row r="234" spans="1:14" s="176" customFormat="1" x14ac:dyDescent="0.2">
      <c r="A234" s="164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</row>
    <row r="235" spans="1:14" s="176" customFormat="1" x14ac:dyDescent="0.2">
      <c r="A235" s="164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</row>
    <row r="236" spans="1:14" s="176" customFormat="1" x14ac:dyDescent="0.2">
      <c r="A236" s="164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</row>
    <row r="237" spans="1:14" s="176" customFormat="1" x14ac:dyDescent="0.2">
      <c r="A237" s="164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</row>
    <row r="238" spans="1:14" s="176" customFormat="1" x14ac:dyDescent="0.2">
      <c r="A238" s="164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</row>
    <row r="239" spans="1:14" s="176" customFormat="1" x14ac:dyDescent="0.2">
      <c r="A239" s="164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</row>
    <row r="240" spans="1:14" s="176" customFormat="1" x14ac:dyDescent="0.2">
      <c r="A240" s="164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</row>
    <row r="241" spans="1:14" s="176" customFormat="1" x14ac:dyDescent="0.2">
      <c r="A241" s="164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</row>
    <row r="242" spans="1:14" s="176" customFormat="1" x14ac:dyDescent="0.2">
      <c r="A242" s="164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</row>
    <row r="243" spans="1:14" s="176" customFormat="1" x14ac:dyDescent="0.2">
      <c r="A243" s="164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</row>
    <row r="244" spans="1:14" s="176" customFormat="1" x14ac:dyDescent="0.2">
      <c r="A244" s="164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</row>
    <row r="245" spans="1:14" s="176" customFormat="1" x14ac:dyDescent="0.2">
      <c r="A245" s="164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</row>
    <row r="246" spans="1:14" s="176" customFormat="1" x14ac:dyDescent="0.2">
      <c r="A246" s="164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</row>
    <row r="247" spans="1:14" s="176" customFormat="1" x14ac:dyDescent="0.2">
      <c r="A247" s="164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</row>
    <row r="248" spans="1:14" s="176" customFormat="1" x14ac:dyDescent="0.2">
      <c r="A248" s="164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</row>
    <row r="249" spans="1:14" s="176" customFormat="1" x14ac:dyDescent="0.2">
      <c r="A249" s="164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</row>
    <row r="250" spans="1:14" s="176" customFormat="1" x14ac:dyDescent="0.2">
      <c r="A250" s="164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</row>
    <row r="251" spans="1:14" s="176" customFormat="1" x14ac:dyDescent="0.2">
      <c r="A251" s="164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</row>
    <row r="252" spans="1:14" s="176" customFormat="1" x14ac:dyDescent="0.2">
      <c r="A252" s="164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</row>
    <row r="253" spans="1:14" s="176" customFormat="1" x14ac:dyDescent="0.2">
      <c r="A253" s="164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</row>
    <row r="254" spans="1:14" s="176" customFormat="1" x14ac:dyDescent="0.2">
      <c r="A254" s="164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</row>
    <row r="255" spans="1:14" s="176" customFormat="1" x14ac:dyDescent="0.2">
      <c r="A255" s="164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</row>
    <row r="256" spans="1:14" s="176" customFormat="1" x14ac:dyDescent="0.2">
      <c r="A256" s="164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</row>
    <row r="257" spans="1:14" s="176" customFormat="1" x14ac:dyDescent="0.2">
      <c r="A257" s="164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</row>
    <row r="258" spans="1:14" s="176" customFormat="1" x14ac:dyDescent="0.2">
      <c r="A258" s="164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</row>
    <row r="259" spans="1:14" s="176" customFormat="1" x14ac:dyDescent="0.2">
      <c r="A259" s="164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</row>
    <row r="260" spans="1:14" s="176" customFormat="1" x14ac:dyDescent="0.2">
      <c r="A260" s="164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</row>
    <row r="261" spans="1:14" s="176" customFormat="1" x14ac:dyDescent="0.2">
      <c r="A261" s="164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</row>
    <row r="262" spans="1:14" s="176" customFormat="1" x14ac:dyDescent="0.2">
      <c r="A262" s="164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</row>
    <row r="263" spans="1:14" s="176" customFormat="1" x14ac:dyDescent="0.2">
      <c r="A263" s="164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</row>
    <row r="264" spans="1:14" s="176" customFormat="1" x14ac:dyDescent="0.2">
      <c r="A264" s="164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</row>
    <row r="265" spans="1:14" s="176" customFormat="1" x14ac:dyDescent="0.2">
      <c r="A265" s="164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</row>
    <row r="266" spans="1:14" s="176" customFormat="1" x14ac:dyDescent="0.2">
      <c r="A266" s="164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</row>
    <row r="267" spans="1:14" s="176" customFormat="1" x14ac:dyDescent="0.2">
      <c r="A267" s="164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</row>
    <row r="268" spans="1:14" s="176" customFormat="1" x14ac:dyDescent="0.2">
      <c r="A268" s="164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</row>
    <row r="269" spans="1:14" s="176" customFormat="1" x14ac:dyDescent="0.2">
      <c r="A269" s="164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</row>
    <row r="270" spans="1:14" s="176" customFormat="1" x14ac:dyDescent="0.2">
      <c r="A270" s="164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</row>
    <row r="271" spans="1:14" s="176" customFormat="1" x14ac:dyDescent="0.2">
      <c r="A271" s="164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</row>
    <row r="272" spans="1:14" s="176" customFormat="1" x14ac:dyDescent="0.2">
      <c r="A272" s="164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</row>
    <row r="273" spans="1:14" s="176" customFormat="1" x14ac:dyDescent="0.2">
      <c r="A273" s="164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</row>
    <row r="274" spans="1:14" s="176" customFormat="1" x14ac:dyDescent="0.2">
      <c r="A274" s="164"/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</row>
    <row r="275" spans="1:14" s="176" customFormat="1" x14ac:dyDescent="0.2">
      <c r="A275" s="164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</row>
    <row r="276" spans="1:14" s="176" customFormat="1" x14ac:dyDescent="0.2">
      <c r="A276" s="164"/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</row>
    <row r="277" spans="1:14" s="176" customFormat="1" x14ac:dyDescent="0.2">
      <c r="A277" s="164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</row>
    <row r="278" spans="1:14" s="176" customFormat="1" x14ac:dyDescent="0.2">
      <c r="A278" s="164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</row>
    <row r="279" spans="1:14" s="176" customFormat="1" x14ac:dyDescent="0.2">
      <c r="A279" s="164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</row>
    <row r="280" spans="1:14" s="176" customFormat="1" x14ac:dyDescent="0.2">
      <c r="A280" s="164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</row>
    <row r="281" spans="1:14" s="176" customFormat="1" x14ac:dyDescent="0.2">
      <c r="A281" s="164"/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</row>
    <row r="282" spans="1:14" s="176" customFormat="1" x14ac:dyDescent="0.2">
      <c r="A282" s="164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</row>
    <row r="283" spans="1:14" s="176" customFormat="1" x14ac:dyDescent="0.2">
      <c r="A283" s="164"/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</row>
    <row r="284" spans="1:14" s="176" customFormat="1" x14ac:dyDescent="0.2">
      <c r="A284" s="164"/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</row>
    <row r="285" spans="1:14" s="176" customFormat="1" x14ac:dyDescent="0.2">
      <c r="A285" s="164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</row>
    <row r="286" spans="1:14" s="176" customFormat="1" x14ac:dyDescent="0.2">
      <c r="A286" s="164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</row>
    <row r="287" spans="1:14" s="176" customFormat="1" x14ac:dyDescent="0.2">
      <c r="A287" s="164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</row>
    <row r="288" spans="1:14" s="176" customFormat="1" x14ac:dyDescent="0.2">
      <c r="A288" s="164"/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</row>
    <row r="289" spans="1:14" s="176" customFormat="1" x14ac:dyDescent="0.2">
      <c r="A289" s="164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</row>
    <row r="290" spans="1:14" s="176" customFormat="1" x14ac:dyDescent="0.2">
      <c r="A290" s="164"/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</row>
  </sheetData>
  <mergeCells count="3">
    <mergeCell ref="F5:L5"/>
    <mergeCell ref="A3:N3"/>
    <mergeCell ref="A1:N1"/>
  </mergeCells>
  <phoneticPr fontId="0" type="noConversion"/>
  <printOptions horizontalCentered="1"/>
  <pageMargins left="0.25" right="0.23" top="0.87" bottom="0.82" header="0.67" footer="0.5"/>
  <pageSetup scale="79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ignoredErrors>
    <ignoredError sqref="F11:F3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J219"/>
  <sheetViews>
    <sheetView topLeftCell="F1" zoomScaleNormal="100" workbookViewId="0">
      <selection activeCell="A2" sqref="A2"/>
    </sheetView>
  </sheetViews>
  <sheetFormatPr defaultRowHeight="12.75" x14ac:dyDescent="0.2"/>
  <cols>
    <col min="1" max="1" width="14.85546875" style="42" bestFit="1" customWidth="1"/>
    <col min="2" max="3" width="13.28515625" style="42" customWidth="1"/>
    <col min="4" max="5" width="12.28515625" style="42" customWidth="1"/>
    <col min="6" max="6" width="12.28515625" style="102" customWidth="1"/>
    <col min="7" max="7" width="13.140625" style="42" customWidth="1"/>
    <col min="8" max="8" width="12.140625" style="42" customWidth="1"/>
    <col min="9" max="9" width="12" style="42" customWidth="1"/>
    <col min="10" max="10" width="9.7109375" style="42" customWidth="1"/>
    <col min="11" max="11" width="2" style="42" customWidth="1"/>
    <col min="12" max="14" width="14.140625" style="42" customWidth="1"/>
    <col min="15" max="17" width="14.140625" style="100" customWidth="1"/>
    <col min="18" max="18" width="6.5703125" style="18" customWidth="1"/>
    <col min="19" max="19" width="20.28515625" style="18" customWidth="1"/>
    <col min="20" max="20" width="18.42578125" style="18" customWidth="1"/>
    <col min="21" max="21" width="4.85546875" style="18" customWidth="1"/>
    <col min="22" max="16384" width="9.140625" style="18"/>
  </cols>
  <sheetData>
    <row r="1" spans="1:36" x14ac:dyDescent="0.2">
      <c r="B1" s="287" t="s">
        <v>138</v>
      </c>
      <c r="C1" s="287"/>
      <c r="D1" s="287"/>
      <c r="E1" s="287"/>
      <c r="F1" s="287"/>
      <c r="G1" s="287"/>
      <c r="H1" s="287"/>
      <c r="I1" s="287"/>
      <c r="J1" s="287"/>
      <c r="K1" s="82"/>
      <c r="L1" s="287" t="s">
        <v>299</v>
      </c>
      <c r="M1" s="287"/>
      <c r="N1" s="287"/>
      <c r="O1" s="287"/>
      <c r="P1" s="287"/>
      <c r="Q1" s="287"/>
      <c r="R1" s="181"/>
    </row>
    <row r="2" spans="1:36" x14ac:dyDescent="0.2">
      <c r="B2" s="38"/>
      <c r="C2" s="38"/>
      <c r="D2" s="38"/>
      <c r="E2" s="38"/>
      <c r="F2" s="82"/>
      <c r="G2" s="38"/>
      <c r="H2" s="38"/>
      <c r="I2" s="38"/>
      <c r="J2" s="38"/>
      <c r="K2" s="38"/>
      <c r="L2" s="38"/>
      <c r="M2" s="38"/>
      <c r="N2" s="38"/>
      <c r="O2" s="29"/>
      <c r="P2" s="29"/>
      <c r="Q2" s="29"/>
      <c r="R2" s="4"/>
    </row>
    <row r="3" spans="1:36" x14ac:dyDescent="0.2">
      <c r="B3" s="287" t="s">
        <v>275</v>
      </c>
      <c r="C3" s="287"/>
      <c r="D3" s="287"/>
      <c r="E3" s="287"/>
      <c r="F3" s="287"/>
      <c r="G3" s="287"/>
      <c r="H3" s="287"/>
      <c r="I3" s="287"/>
      <c r="J3" s="287"/>
      <c r="K3" s="82"/>
      <c r="L3" s="287" t="s">
        <v>275</v>
      </c>
      <c r="M3" s="287"/>
      <c r="N3" s="287"/>
      <c r="O3" s="287"/>
      <c r="P3" s="287"/>
      <c r="Q3" s="287"/>
      <c r="R3" s="181"/>
    </row>
    <row r="4" spans="1:36" ht="13.5" thickBot="1" x14ac:dyDescent="0.25">
      <c r="A4" s="66"/>
      <c r="B4" s="66"/>
      <c r="C4" s="66"/>
      <c r="D4" s="66"/>
      <c r="E4" s="66"/>
      <c r="F4" s="10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3.5" thickTop="1" x14ac:dyDescent="0.2">
      <c r="A5" s="187"/>
      <c r="B5" s="285" t="s">
        <v>79</v>
      </c>
      <c r="C5" s="285"/>
      <c r="D5" s="285"/>
      <c r="E5" s="285"/>
      <c r="F5" s="285"/>
      <c r="G5" s="285"/>
      <c r="H5" s="285"/>
      <c r="I5" s="285"/>
      <c r="J5" s="285"/>
      <c r="K5" s="38"/>
      <c r="L5" s="285" t="s">
        <v>80</v>
      </c>
      <c r="M5" s="285"/>
      <c r="N5" s="285"/>
      <c r="O5" s="285"/>
      <c r="P5" s="285"/>
      <c r="Q5" s="285"/>
      <c r="R5" s="181"/>
      <c r="S5" s="89">
        <v>42513</v>
      </c>
      <c r="T5" s="89">
        <v>42513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x14ac:dyDescent="0.2">
      <c r="A6" s="37" t="s">
        <v>37</v>
      </c>
      <c r="B6" s="187" t="s">
        <v>11</v>
      </c>
      <c r="C6" s="187" t="s">
        <v>0</v>
      </c>
      <c r="D6" s="187"/>
      <c r="E6" s="187" t="s">
        <v>5</v>
      </c>
      <c r="F6" s="307" t="s">
        <v>70</v>
      </c>
      <c r="G6" s="307"/>
      <c r="H6" s="307"/>
      <c r="I6" s="307"/>
      <c r="J6" s="187"/>
      <c r="K6" s="37"/>
      <c r="L6" s="187" t="s">
        <v>11</v>
      </c>
      <c r="M6" s="187" t="s">
        <v>0</v>
      </c>
      <c r="N6" s="187"/>
      <c r="O6" s="187" t="s">
        <v>5</v>
      </c>
      <c r="P6" s="187"/>
      <c r="Q6" s="187"/>
      <c r="R6" s="181"/>
      <c r="S6" s="189" t="s">
        <v>232</v>
      </c>
      <c r="T6" s="189" t="s">
        <v>233</v>
      </c>
    </row>
    <row r="7" spans="1:36" x14ac:dyDescent="0.2">
      <c r="A7" s="37" t="s">
        <v>38</v>
      </c>
      <c r="B7" s="187" t="s">
        <v>76</v>
      </c>
      <c r="C7" s="187" t="s">
        <v>1</v>
      </c>
      <c r="D7" s="187" t="s">
        <v>3</v>
      </c>
      <c r="E7" s="187" t="s">
        <v>1</v>
      </c>
      <c r="F7" s="308" t="s">
        <v>215</v>
      </c>
      <c r="G7" s="187" t="s">
        <v>202</v>
      </c>
      <c r="H7" s="187" t="s">
        <v>7</v>
      </c>
      <c r="I7" s="187"/>
      <c r="J7" s="187" t="s">
        <v>7</v>
      </c>
      <c r="K7" s="37"/>
      <c r="L7" s="187" t="s">
        <v>78</v>
      </c>
      <c r="M7" s="187" t="s">
        <v>1</v>
      </c>
      <c r="N7" s="187" t="s">
        <v>3</v>
      </c>
      <c r="O7" s="187" t="s">
        <v>1</v>
      </c>
      <c r="P7" s="187" t="s">
        <v>7</v>
      </c>
      <c r="Q7" s="187"/>
      <c r="R7" s="181"/>
      <c r="S7" s="189" t="s">
        <v>229</v>
      </c>
      <c r="T7" s="189" t="s">
        <v>229</v>
      </c>
    </row>
    <row r="8" spans="1:36" ht="13.5" thickBot="1" x14ac:dyDescent="0.25">
      <c r="A8" s="67" t="s">
        <v>39</v>
      </c>
      <c r="B8" s="68" t="s">
        <v>77</v>
      </c>
      <c r="C8" s="68" t="s">
        <v>2</v>
      </c>
      <c r="D8" s="68" t="s">
        <v>4</v>
      </c>
      <c r="E8" s="68" t="s">
        <v>6</v>
      </c>
      <c r="F8" s="309"/>
      <c r="G8" s="68" t="s">
        <v>4</v>
      </c>
      <c r="H8" s="68" t="s">
        <v>8</v>
      </c>
      <c r="I8" s="68" t="s">
        <v>9</v>
      </c>
      <c r="J8" s="68" t="s">
        <v>10</v>
      </c>
      <c r="K8" s="37"/>
      <c r="L8" s="68" t="s">
        <v>77</v>
      </c>
      <c r="M8" s="68" t="s">
        <v>2</v>
      </c>
      <c r="N8" s="68" t="s">
        <v>4</v>
      </c>
      <c r="O8" s="68" t="s">
        <v>6</v>
      </c>
      <c r="P8" s="68" t="s">
        <v>8</v>
      </c>
      <c r="Q8" s="68" t="s">
        <v>9</v>
      </c>
      <c r="R8" s="181"/>
      <c r="S8" s="191" t="s">
        <v>230</v>
      </c>
      <c r="T8" s="191" t="s">
        <v>230</v>
      </c>
    </row>
    <row r="9" spans="1:36" s="85" customFormat="1" x14ac:dyDescent="0.2">
      <c r="A9" s="37" t="s">
        <v>13</v>
      </c>
      <c r="B9" s="146">
        <f t="shared" ref="B9:J9" si="0">SUM(B11:B38)</f>
        <v>747872162.06000006</v>
      </c>
      <c r="C9" s="146">
        <f t="shared" si="0"/>
        <v>362222970.55999994</v>
      </c>
      <c r="D9" s="146">
        <f t="shared" si="0"/>
        <v>65492336.439999998</v>
      </c>
      <c r="E9" s="146">
        <f t="shared" si="0"/>
        <v>26905117.239999995</v>
      </c>
      <c r="F9" s="167">
        <f t="shared" si="0"/>
        <v>44298203.999999993</v>
      </c>
      <c r="G9" s="257">
        <f t="shared" si="0"/>
        <v>180788651.79999995</v>
      </c>
      <c r="H9" s="146">
        <f t="shared" si="0"/>
        <v>61682861.770000011</v>
      </c>
      <c r="I9" s="146">
        <f t="shared" si="0"/>
        <v>6482020.25</v>
      </c>
      <c r="J9" s="146">
        <f t="shared" si="0"/>
        <v>0</v>
      </c>
      <c r="K9" s="136"/>
      <c r="L9" s="146">
        <f t="shared" ref="L9:T9" si="1">SUM(L11:L38)</f>
        <v>245834471.67000002</v>
      </c>
      <c r="M9" s="146">
        <f t="shared" si="1"/>
        <v>112567500.99000002</v>
      </c>
      <c r="N9" s="146">
        <f t="shared" si="1"/>
        <v>83725213.329999983</v>
      </c>
      <c r="O9" s="146">
        <f t="shared" si="1"/>
        <v>37673176.490000002</v>
      </c>
      <c r="P9" s="146">
        <f t="shared" si="1"/>
        <v>4607745.6500000004</v>
      </c>
      <c r="Q9" s="146">
        <f t="shared" si="1"/>
        <v>7260835.2100000009</v>
      </c>
      <c r="R9" s="21"/>
      <c r="S9" s="39">
        <f t="shared" si="1"/>
        <v>741390141.81000006</v>
      </c>
      <c r="T9" s="39">
        <f t="shared" si="1"/>
        <v>238573636.46000001</v>
      </c>
    </row>
    <row r="10" spans="1:36" x14ac:dyDescent="0.2">
      <c r="A10" s="37"/>
      <c r="B10" s="112"/>
      <c r="C10" s="112"/>
      <c r="D10" s="112"/>
      <c r="E10" s="112"/>
      <c r="F10" s="138"/>
      <c r="G10" s="112"/>
      <c r="H10" s="112"/>
      <c r="I10" s="112"/>
      <c r="J10" s="38"/>
      <c r="K10" s="134"/>
      <c r="L10" s="134"/>
      <c r="M10" s="112"/>
      <c r="N10" s="112"/>
      <c r="O10" s="112"/>
      <c r="P10" s="112"/>
      <c r="Q10" s="112"/>
      <c r="R10" s="5"/>
    </row>
    <row r="11" spans="1:36" s="100" customFormat="1" x14ac:dyDescent="0.2">
      <c r="A11" s="37" t="s">
        <v>14</v>
      </c>
      <c r="B11" s="38">
        <f t="shared" ref="B11:B38" si="2">SUM(C11:J11)</f>
        <v>7691791.3400000008</v>
      </c>
      <c r="C11" s="29">
        <v>4293856.07</v>
      </c>
      <c r="D11" s="38">
        <v>414824.94</v>
      </c>
      <c r="E11" s="38">
        <v>428490.19</v>
      </c>
      <c r="F11" s="82"/>
      <c r="G11" s="38"/>
      <c r="H11" s="38">
        <v>2434330.37</v>
      </c>
      <c r="I11" s="38">
        <v>120289.77</v>
      </c>
      <c r="J11" s="38">
        <v>0</v>
      </c>
      <c r="K11" s="112"/>
      <c r="L11" s="37">
        <f>SUM(M11:Q11)</f>
        <v>1636335.49</v>
      </c>
      <c r="M11" s="29">
        <v>1047374.64</v>
      </c>
      <c r="N11" s="38">
        <v>115760.63</v>
      </c>
      <c r="O11" s="38">
        <v>438943.54</v>
      </c>
      <c r="P11" s="38">
        <v>1741.73</v>
      </c>
      <c r="Q11" s="38">
        <v>32514.95</v>
      </c>
      <c r="R11" s="38"/>
      <c r="S11" s="57">
        <f>B11-I11-J11</f>
        <v>7571501.5700000012</v>
      </c>
      <c r="T11" s="57">
        <f>L11-Q11</f>
        <v>1603820.54</v>
      </c>
    </row>
    <row r="12" spans="1:36" x14ac:dyDescent="0.2">
      <c r="A12" s="37" t="s">
        <v>15</v>
      </c>
      <c r="B12" s="38">
        <f t="shared" si="2"/>
        <v>65292875.020000003</v>
      </c>
      <c r="C12" s="38">
        <v>29675235.289999999</v>
      </c>
      <c r="D12" s="38">
        <v>4579233.8599999994</v>
      </c>
      <c r="E12" s="38">
        <v>2626580</v>
      </c>
      <c r="F12" s="82">
        <v>4552350.53</v>
      </c>
      <c r="G12" s="38">
        <v>23409711.16</v>
      </c>
      <c r="H12" s="38">
        <v>2625.07</v>
      </c>
      <c r="I12" s="38">
        <v>447139.11</v>
      </c>
      <c r="J12" s="38">
        <v>0</v>
      </c>
      <c r="K12" s="112"/>
      <c r="L12" s="37">
        <f>SUM(M12:Q12)</f>
        <v>16933849.960000001</v>
      </c>
      <c r="M12" s="38">
        <v>7921551.7300000004</v>
      </c>
      <c r="N12" s="38">
        <v>4791828.1500000004</v>
      </c>
      <c r="O12" s="38">
        <v>3984332.48</v>
      </c>
      <c r="P12" s="29">
        <v>14244.32</v>
      </c>
      <c r="Q12" s="59">
        <v>221893.28</v>
      </c>
      <c r="R12" s="20"/>
      <c r="S12" s="57">
        <f>B12-I12-J12</f>
        <v>64845735.910000004</v>
      </c>
      <c r="T12" s="57">
        <f>L12-Q12</f>
        <v>16711956.680000002</v>
      </c>
    </row>
    <row r="13" spans="1:36" s="100" customFormat="1" x14ac:dyDescent="0.2">
      <c r="A13" s="38" t="s">
        <v>16</v>
      </c>
      <c r="B13" s="38">
        <f t="shared" si="2"/>
        <v>72045905.219999984</v>
      </c>
      <c r="C13" s="38">
        <v>26864221.829999998</v>
      </c>
      <c r="D13" s="38">
        <v>10202636.33</v>
      </c>
      <c r="E13" s="38">
        <v>1488024.62</v>
      </c>
      <c r="F13" s="82">
        <v>5050309.0999999996</v>
      </c>
      <c r="G13" s="38">
        <v>28303935.489999998</v>
      </c>
      <c r="H13" s="38">
        <v>0</v>
      </c>
      <c r="I13" s="38">
        <v>136777.85</v>
      </c>
      <c r="J13" s="38">
        <v>0</v>
      </c>
      <c r="K13" s="112"/>
      <c r="L13" s="37">
        <f>SUM(M13:Q13)</f>
        <v>23145984.610000003</v>
      </c>
      <c r="M13" s="38">
        <v>3220305.46</v>
      </c>
      <c r="N13" s="38">
        <v>19797288.16</v>
      </c>
      <c r="O13" s="38">
        <v>75718.3</v>
      </c>
      <c r="P13" s="38">
        <v>29929.94</v>
      </c>
      <c r="Q13" s="59">
        <v>22742.75</v>
      </c>
      <c r="R13" s="20"/>
      <c r="S13" s="57">
        <f>B13-I13-J13</f>
        <v>71909127.36999999</v>
      </c>
      <c r="T13" s="57">
        <f>L13-Q13</f>
        <v>23123241.860000003</v>
      </c>
    </row>
    <row r="14" spans="1:36" x14ac:dyDescent="0.2">
      <c r="A14" s="38" t="s">
        <v>17</v>
      </c>
      <c r="B14" s="38">
        <f t="shared" si="2"/>
        <v>92957732.50999999</v>
      </c>
      <c r="C14" s="38">
        <v>45392236</v>
      </c>
      <c r="D14" s="38">
        <v>11626927.51</v>
      </c>
      <c r="E14" s="38">
        <v>2651782</v>
      </c>
      <c r="F14" s="82">
        <v>6185376</v>
      </c>
      <c r="G14" s="38">
        <v>27090715</v>
      </c>
      <c r="H14" s="38">
        <v>531</v>
      </c>
      <c r="I14" s="38">
        <v>10165</v>
      </c>
      <c r="J14" s="38">
        <v>0</v>
      </c>
      <c r="K14" s="112"/>
      <c r="L14" s="37">
        <f>SUM(M14:Q14)</f>
        <v>33284148</v>
      </c>
      <c r="M14" s="38">
        <v>13339380</v>
      </c>
      <c r="N14" s="38">
        <v>14151787</v>
      </c>
      <c r="O14" s="38">
        <v>4388526</v>
      </c>
      <c r="P14" s="38">
        <v>155491</v>
      </c>
      <c r="Q14" s="59">
        <v>1248964</v>
      </c>
      <c r="R14" s="20"/>
      <c r="S14" s="57">
        <f>B14-I14-J14</f>
        <v>92947567.50999999</v>
      </c>
      <c r="T14" s="57">
        <f>L14-Q14</f>
        <v>32035184</v>
      </c>
    </row>
    <row r="15" spans="1:36" x14ac:dyDescent="0.2">
      <c r="A15" s="38" t="s">
        <v>18</v>
      </c>
      <c r="B15" s="38">
        <f t="shared" si="2"/>
        <v>14999973.01</v>
      </c>
      <c r="C15" s="38">
        <v>7679380.3399999999</v>
      </c>
      <c r="D15" s="38">
        <v>720573.79</v>
      </c>
      <c r="E15" s="38">
        <v>906305.49</v>
      </c>
      <c r="F15" s="82">
        <v>1031185.29</v>
      </c>
      <c r="G15" s="38">
        <v>4492017.67</v>
      </c>
      <c r="H15" s="38">
        <v>14031.81</v>
      </c>
      <c r="I15" s="38">
        <v>156478.62</v>
      </c>
      <c r="J15" s="38">
        <v>0</v>
      </c>
      <c r="K15" s="112"/>
      <c r="L15" s="37">
        <f>SUM(M15:Q15)</f>
        <v>3177491.5799999996</v>
      </c>
      <c r="M15" s="38">
        <v>2339198.7200000002</v>
      </c>
      <c r="N15" s="38">
        <v>227756.49</v>
      </c>
      <c r="O15" s="38">
        <v>578777.81999999995</v>
      </c>
      <c r="P15" s="38">
        <v>6759.3</v>
      </c>
      <c r="Q15" s="59">
        <v>24999.25</v>
      </c>
      <c r="R15" s="20"/>
      <c r="S15" s="57">
        <f>B15-I15-J15</f>
        <v>14843494.390000001</v>
      </c>
      <c r="T15" s="57">
        <f>L15-Q15</f>
        <v>3152492.3299999996</v>
      </c>
    </row>
    <row r="16" spans="1:36" x14ac:dyDescent="0.2">
      <c r="A16" s="38"/>
      <c r="B16" s="112"/>
      <c r="C16" s="112"/>
      <c r="D16" s="112"/>
      <c r="E16" s="112"/>
      <c r="F16" s="138"/>
      <c r="G16" s="112"/>
      <c r="H16" s="112"/>
      <c r="I16" s="112"/>
      <c r="J16" s="38"/>
      <c r="K16" s="112"/>
      <c r="L16" s="134"/>
      <c r="M16" s="112"/>
      <c r="N16" s="112"/>
      <c r="O16" s="112"/>
      <c r="P16" s="112"/>
      <c r="Q16" s="114"/>
      <c r="R16" s="20"/>
    </row>
    <row r="17" spans="1:20" x14ac:dyDescent="0.2">
      <c r="A17" s="38" t="s">
        <v>19</v>
      </c>
      <c r="B17" s="38">
        <f t="shared" si="2"/>
        <v>4178287.8400000003</v>
      </c>
      <c r="C17" s="38">
        <v>1726650.09</v>
      </c>
      <c r="D17" s="38">
        <v>362591.94999999995</v>
      </c>
      <c r="E17" s="38">
        <v>230945.33</v>
      </c>
      <c r="F17" s="82">
        <v>151802.31</v>
      </c>
      <c r="G17" s="38">
        <v>1687623.46</v>
      </c>
      <c r="H17" s="38">
        <v>3087.5</v>
      </c>
      <c r="I17" s="38">
        <v>15587.2</v>
      </c>
      <c r="J17" s="38">
        <v>0</v>
      </c>
      <c r="K17" s="112"/>
      <c r="L17" s="37">
        <f>SUM(M17:Q17)</f>
        <v>852449.8</v>
      </c>
      <c r="M17" s="38">
        <v>524220.89</v>
      </c>
      <c r="N17" s="38">
        <v>210984.18</v>
      </c>
      <c r="O17" s="38">
        <v>94613.86</v>
      </c>
      <c r="P17" s="38">
        <v>14877.6</v>
      </c>
      <c r="Q17" s="59">
        <v>7753.27</v>
      </c>
      <c r="R17" s="20"/>
      <c r="S17" s="57">
        <f>B17-I17-J17</f>
        <v>4162700.64</v>
      </c>
      <c r="T17" s="57">
        <f>L17-Q17</f>
        <v>844696.53</v>
      </c>
    </row>
    <row r="18" spans="1:20" x14ac:dyDescent="0.2">
      <c r="A18" s="38" t="s">
        <v>20</v>
      </c>
      <c r="B18" s="38">
        <f t="shared" si="2"/>
        <v>23494795.880000003</v>
      </c>
      <c r="C18" s="38">
        <v>11331011.93</v>
      </c>
      <c r="D18" s="38">
        <v>2720625.0300000003</v>
      </c>
      <c r="E18" s="38">
        <v>1013218.44</v>
      </c>
      <c r="F18" s="82">
        <v>1417549</v>
      </c>
      <c r="G18" s="38">
        <v>6244798.9800000004</v>
      </c>
      <c r="H18" s="38">
        <v>299784.28000000003</v>
      </c>
      <c r="I18" s="38">
        <v>467808.22</v>
      </c>
      <c r="J18" s="38">
        <v>0</v>
      </c>
      <c r="K18" s="112"/>
      <c r="L18" s="37">
        <f>SUM(M18:Q18)</f>
        <v>7724765.7300000004</v>
      </c>
      <c r="M18" s="38">
        <v>3153228.4</v>
      </c>
      <c r="N18" s="38">
        <v>2059864.61</v>
      </c>
      <c r="O18" s="38">
        <v>1103320.8400000001</v>
      </c>
      <c r="P18" s="38">
        <v>208413.53</v>
      </c>
      <c r="Q18" s="59">
        <v>1199938.3500000001</v>
      </c>
      <c r="R18" s="20"/>
      <c r="S18" s="57">
        <f>B18-I18-J18</f>
        <v>23026987.660000004</v>
      </c>
      <c r="T18" s="57">
        <f>L18-Q18</f>
        <v>6524827.3800000008</v>
      </c>
    </row>
    <row r="19" spans="1:20" x14ac:dyDescent="0.2">
      <c r="A19" s="38" t="s">
        <v>21</v>
      </c>
      <c r="B19" s="38">
        <f t="shared" si="2"/>
        <v>11900684.380000001</v>
      </c>
      <c r="C19" s="38">
        <v>5302248.5</v>
      </c>
      <c r="D19" s="38">
        <v>702906.66999999993</v>
      </c>
      <c r="E19" s="38">
        <v>316342.37</v>
      </c>
      <c r="F19" s="82">
        <v>4935580.71</v>
      </c>
      <c r="G19" s="38">
        <v>577557.63</v>
      </c>
      <c r="H19" s="38">
        <v>0</v>
      </c>
      <c r="I19" s="38">
        <v>66048.5</v>
      </c>
      <c r="J19" s="38">
        <v>0</v>
      </c>
      <c r="K19" s="112"/>
      <c r="L19" s="37">
        <f>SUM(M19:Q19)</f>
        <v>4092318.8499999996</v>
      </c>
      <c r="M19" s="38">
        <v>2384995.9</v>
      </c>
      <c r="N19" s="38">
        <v>948802.99</v>
      </c>
      <c r="O19" s="38">
        <v>678484.81</v>
      </c>
      <c r="P19" s="38">
        <v>31123</v>
      </c>
      <c r="Q19" s="59">
        <v>48912.15</v>
      </c>
      <c r="R19" s="20"/>
      <c r="S19" s="57">
        <f>B19-I19-J19</f>
        <v>11834635.880000001</v>
      </c>
      <c r="T19" s="57">
        <f>L19-Q19</f>
        <v>4043406.6999999997</v>
      </c>
    </row>
    <row r="20" spans="1:20" x14ac:dyDescent="0.2">
      <c r="A20" s="38" t="s">
        <v>22</v>
      </c>
      <c r="B20" s="38">
        <f t="shared" si="2"/>
        <v>25465266.939999998</v>
      </c>
      <c r="C20" s="38">
        <v>10772629.66</v>
      </c>
      <c r="D20" s="38">
        <v>2705886.92</v>
      </c>
      <c r="E20" s="38">
        <v>2476161.77</v>
      </c>
      <c r="F20" s="82">
        <v>2027633.98</v>
      </c>
      <c r="G20" s="38">
        <v>6870968.1799999997</v>
      </c>
      <c r="H20" s="38">
        <v>1839</v>
      </c>
      <c r="I20" s="38">
        <v>610147.43000000005</v>
      </c>
      <c r="J20" s="38">
        <v>0</v>
      </c>
      <c r="K20" s="112"/>
      <c r="L20" s="37">
        <f>SUM(M20:Q20)</f>
        <v>8421595.9600000009</v>
      </c>
      <c r="M20" s="38">
        <v>3632473.36</v>
      </c>
      <c r="N20" s="38">
        <v>1184461.78</v>
      </c>
      <c r="O20" s="38">
        <v>1483643.27</v>
      </c>
      <c r="P20" s="38">
        <v>4047.44</v>
      </c>
      <c r="Q20" s="59">
        <v>2116970.1100000003</v>
      </c>
      <c r="R20" s="20"/>
      <c r="S20" s="57">
        <f>B20-I20-J20</f>
        <v>24855119.509999998</v>
      </c>
      <c r="T20" s="57">
        <f>L20-Q20</f>
        <v>6304625.8500000006</v>
      </c>
    </row>
    <row r="21" spans="1:20" x14ac:dyDescent="0.2">
      <c r="A21" s="38" t="s">
        <v>23</v>
      </c>
      <c r="B21" s="38">
        <f t="shared" si="2"/>
        <v>3848439.5199999996</v>
      </c>
      <c r="C21" s="38">
        <v>1609450.79</v>
      </c>
      <c r="D21" s="38">
        <v>164176.48000000001</v>
      </c>
      <c r="E21" s="38">
        <v>213311.28</v>
      </c>
      <c r="F21" s="82">
        <v>127031.75</v>
      </c>
      <c r="G21" s="38">
        <v>1734469.22</v>
      </c>
      <c r="H21" s="38">
        <v>0</v>
      </c>
      <c r="I21" s="38"/>
      <c r="J21" s="38">
        <v>0</v>
      </c>
      <c r="K21" s="112"/>
      <c r="L21" s="37">
        <f>SUM(M21:Q21)</f>
        <v>1296429.69</v>
      </c>
      <c r="M21" s="38">
        <v>560758.23</v>
      </c>
      <c r="N21" s="29">
        <v>330359.59000000003</v>
      </c>
      <c r="O21" s="38">
        <v>360487.22</v>
      </c>
      <c r="P21" s="38">
        <v>10823.65</v>
      </c>
      <c r="Q21" s="59">
        <v>34001</v>
      </c>
      <c r="R21" s="20"/>
      <c r="S21" s="57">
        <f>B21-I21-J21</f>
        <v>3848439.5199999996</v>
      </c>
      <c r="T21" s="57">
        <f>L21-Q21</f>
        <v>1262428.69</v>
      </c>
    </row>
    <row r="22" spans="1:20" x14ac:dyDescent="0.2">
      <c r="A22" s="38"/>
      <c r="B22" s="112"/>
      <c r="C22" s="112"/>
      <c r="D22" s="112"/>
      <c r="E22" s="112"/>
      <c r="F22" s="138"/>
      <c r="G22" s="112"/>
      <c r="H22" s="112"/>
      <c r="I22" s="112"/>
      <c r="J22" s="38"/>
      <c r="K22" s="112"/>
      <c r="L22" s="134"/>
      <c r="M22" s="112"/>
      <c r="N22" s="112"/>
      <c r="O22" s="112"/>
      <c r="P22" s="112"/>
      <c r="Q22" s="114"/>
      <c r="R22" s="20"/>
    </row>
    <row r="23" spans="1:20" x14ac:dyDescent="0.2">
      <c r="A23" s="38" t="s">
        <v>24</v>
      </c>
      <c r="B23" s="38">
        <f t="shared" si="2"/>
        <v>34071362.830000006</v>
      </c>
      <c r="C23" s="38">
        <v>15332763.809999999</v>
      </c>
      <c r="D23" s="38">
        <v>5054740.62</v>
      </c>
      <c r="E23" s="38">
        <v>1621301.53</v>
      </c>
      <c r="F23" s="82">
        <v>21356.01</v>
      </c>
      <c r="G23" s="38"/>
      <c r="H23" s="38">
        <v>11851146.91</v>
      </c>
      <c r="I23" s="38">
        <v>190053.95</v>
      </c>
      <c r="J23" s="38">
        <v>0</v>
      </c>
      <c r="K23" s="112"/>
      <c r="L23" s="37">
        <f>SUM(M23:Q23)</f>
        <v>10569628.26</v>
      </c>
      <c r="M23" s="38">
        <v>6995886.0599999996</v>
      </c>
      <c r="N23" s="29">
        <v>1543775.65</v>
      </c>
      <c r="O23" s="38">
        <v>1824612.99</v>
      </c>
      <c r="P23" s="38">
        <v>169049.63</v>
      </c>
      <c r="Q23" s="59">
        <v>36303.93</v>
      </c>
      <c r="R23" s="20"/>
      <c r="S23" s="57">
        <f>B23-I23-J23</f>
        <v>33881308.880000003</v>
      </c>
      <c r="T23" s="57">
        <f>L23-Q23</f>
        <v>10533324.33</v>
      </c>
    </row>
    <row r="24" spans="1:20" x14ac:dyDescent="0.2">
      <c r="A24" s="38" t="s">
        <v>25</v>
      </c>
      <c r="B24" s="38">
        <f t="shared" si="2"/>
        <v>3730327.42</v>
      </c>
      <c r="C24" s="38">
        <v>1482727.09</v>
      </c>
      <c r="D24" s="38">
        <v>355102.55</v>
      </c>
      <c r="E24" s="38">
        <v>125273.63</v>
      </c>
      <c r="F24" s="82">
        <v>128774.52</v>
      </c>
      <c r="G24" s="38">
        <v>1485380.6300000001</v>
      </c>
      <c r="H24" s="38">
        <v>100264.71</v>
      </c>
      <c r="I24" s="38">
        <v>52804.29</v>
      </c>
      <c r="J24" s="38">
        <v>0</v>
      </c>
      <c r="K24" s="112"/>
      <c r="L24" s="37">
        <f>SUM(M24:Q24)</f>
        <v>987283.04</v>
      </c>
      <c r="M24" s="38">
        <v>387125.14</v>
      </c>
      <c r="N24" s="38">
        <v>269735.36</v>
      </c>
      <c r="O24" s="38">
        <v>208667.25</v>
      </c>
      <c r="P24" s="38">
        <v>12948.029999999999</v>
      </c>
      <c r="Q24" s="59">
        <v>108807.26000000001</v>
      </c>
      <c r="R24" s="20"/>
      <c r="S24" s="57">
        <f>B24-I24-J24</f>
        <v>3677523.13</v>
      </c>
      <c r="T24" s="57">
        <f>L24-Q24</f>
        <v>878475.78</v>
      </c>
    </row>
    <row r="25" spans="1:20" x14ac:dyDescent="0.2">
      <c r="A25" s="38" t="s">
        <v>26</v>
      </c>
      <c r="B25" s="38">
        <f t="shared" si="2"/>
        <v>28444098.399999999</v>
      </c>
      <c r="C25" s="38">
        <v>10584906.310000001</v>
      </c>
      <c r="D25" s="38">
        <v>1484962.77</v>
      </c>
      <c r="E25" s="29">
        <v>1140239.48</v>
      </c>
      <c r="F25" s="157">
        <v>2614117.83</v>
      </c>
      <c r="G25" s="38">
        <v>12248583.359999999</v>
      </c>
      <c r="H25" s="38">
        <v>0</v>
      </c>
      <c r="I25" s="38">
        <v>371288.65</v>
      </c>
      <c r="J25" s="38">
        <v>0</v>
      </c>
      <c r="K25" s="112"/>
      <c r="L25" s="37">
        <f>SUM(M25:Q25)</f>
        <v>12394992.720000001</v>
      </c>
      <c r="M25" s="38">
        <v>6538654.1100000003</v>
      </c>
      <c r="N25" s="38">
        <v>3503570.12</v>
      </c>
      <c r="O25" s="38">
        <v>2257045.61</v>
      </c>
      <c r="P25" s="38">
        <v>40100.71</v>
      </c>
      <c r="Q25" s="59">
        <v>55622.17</v>
      </c>
      <c r="R25" s="20"/>
      <c r="S25" s="57">
        <f>B25-I25-J25</f>
        <v>28072809.75</v>
      </c>
      <c r="T25" s="57">
        <f>L25-Q25</f>
        <v>12339370.550000001</v>
      </c>
    </row>
    <row r="26" spans="1:20" x14ac:dyDescent="0.2">
      <c r="A26" s="38" t="s">
        <v>27</v>
      </c>
      <c r="B26" s="38">
        <f t="shared" si="2"/>
        <v>41058508</v>
      </c>
      <c r="C26" s="38">
        <v>19415225</v>
      </c>
      <c r="D26" s="38">
        <v>3008038</v>
      </c>
      <c r="E26" s="38">
        <v>1695824</v>
      </c>
      <c r="F26" s="82">
        <v>4878930</v>
      </c>
      <c r="G26" s="38">
        <v>11861849</v>
      </c>
      <c r="H26" s="38">
        <v>76536</v>
      </c>
      <c r="I26" s="38">
        <v>122106</v>
      </c>
      <c r="J26" s="38">
        <v>0</v>
      </c>
      <c r="K26" s="112"/>
      <c r="L26" s="37">
        <f>SUM(M26:Q26)</f>
        <v>24318029</v>
      </c>
      <c r="M26" s="38">
        <v>10500084</v>
      </c>
      <c r="N26" s="38">
        <v>11802539</v>
      </c>
      <c r="O26" s="38">
        <v>1528210</v>
      </c>
      <c r="P26" s="38">
        <v>15546</v>
      </c>
      <c r="Q26" s="59">
        <v>471650</v>
      </c>
      <c r="R26" s="20"/>
      <c r="S26" s="57">
        <f>B26-I26-J26</f>
        <v>40936402</v>
      </c>
      <c r="T26" s="57">
        <f>L26-Q26</f>
        <v>23846379</v>
      </c>
    </row>
    <row r="27" spans="1:20" x14ac:dyDescent="0.2">
      <c r="A27" s="38" t="s">
        <v>28</v>
      </c>
      <c r="B27" s="38">
        <f t="shared" si="2"/>
        <v>1917132.43</v>
      </c>
      <c r="C27" s="38">
        <v>700376.79</v>
      </c>
      <c r="D27" s="38">
        <v>246951.49</v>
      </c>
      <c r="E27" s="38">
        <v>2503.33</v>
      </c>
      <c r="F27" s="82">
        <v>134072.31</v>
      </c>
      <c r="G27" s="38">
        <v>833228.51</v>
      </c>
      <c r="H27" s="38">
        <v>0</v>
      </c>
      <c r="I27" s="38"/>
      <c r="J27" s="38">
        <v>0</v>
      </c>
      <c r="K27" s="112"/>
      <c r="L27" s="37">
        <f>SUM(M27:Q27)</f>
        <v>745558.58</v>
      </c>
      <c r="M27" s="38">
        <v>243356.74</v>
      </c>
      <c r="N27" s="38">
        <v>307325.34999999998</v>
      </c>
      <c r="O27" s="38">
        <v>107163.02</v>
      </c>
      <c r="P27" s="38">
        <v>1175.3799999999999</v>
      </c>
      <c r="Q27" s="59">
        <v>86538.09</v>
      </c>
      <c r="R27" s="20"/>
      <c r="S27" s="57">
        <f>B27-I27-J27</f>
        <v>1917132.43</v>
      </c>
      <c r="T27" s="57">
        <f>L27-Q27</f>
        <v>659020.49</v>
      </c>
    </row>
    <row r="28" spans="1:20" x14ac:dyDescent="0.2">
      <c r="A28" s="38"/>
      <c r="B28" s="112"/>
      <c r="C28" s="112"/>
      <c r="D28" s="112"/>
      <c r="E28" s="112"/>
      <c r="F28" s="138"/>
      <c r="G28" s="112"/>
      <c r="H28" s="112"/>
      <c r="I28" s="112"/>
      <c r="J28" s="112"/>
      <c r="K28" s="112"/>
      <c r="L28" s="134"/>
      <c r="M28" s="112"/>
      <c r="N28" s="112"/>
      <c r="O28" s="112"/>
      <c r="P28" s="112"/>
      <c r="Q28" s="114"/>
      <c r="R28" s="20"/>
    </row>
    <row r="29" spans="1:20" x14ac:dyDescent="0.2">
      <c r="A29" s="37" t="s">
        <v>148</v>
      </c>
      <c r="B29" s="38">
        <f t="shared" si="2"/>
        <v>131458080.42</v>
      </c>
      <c r="C29" s="38">
        <v>79244713.649999991</v>
      </c>
      <c r="D29" s="38">
        <v>4151321.6999999997</v>
      </c>
      <c r="E29" s="38">
        <v>3179903.79</v>
      </c>
      <c r="F29" s="158">
        <v>7863494.3700000001</v>
      </c>
      <c r="G29" s="38">
        <v>32858895</v>
      </c>
      <c r="H29" s="38">
        <v>3723037.81</v>
      </c>
      <c r="I29" s="38">
        <v>436714.1</v>
      </c>
      <c r="J29" s="38">
        <v>0</v>
      </c>
      <c r="K29" s="112"/>
      <c r="L29" s="37">
        <f>SUM(M29:Q29)</f>
        <v>32877249.689999998</v>
      </c>
      <c r="M29" s="38">
        <v>22320615.93</v>
      </c>
      <c r="N29" s="38">
        <v>2836747.82</v>
      </c>
      <c r="O29" s="38">
        <v>4003475.48</v>
      </c>
      <c r="P29" s="38">
        <v>2684745.72</v>
      </c>
      <c r="Q29" s="59">
        <v>1031664.74</v>
      </c>
      <c r="R29" s="20"/>
      <c r="S29" s="57">
        <f>B29-I29-J29</f>
        <v>131021366.32000001</v>
      </c>
      <c r="T29" s="57">
        <f>L29-Q29</f>
        <v>31845584.949999999</v>
      </c>
    </row>
    <row r="30" spans="1:20" x14ac:dyDescent="0.2">
      <c r="A30" s="38" t="s">
        <v>29</v>
      </c>
      <c r="B30" s="38">
        <f t="shared" si="2"/>
        <v>119424734.72000001</v>
      </c>
      <c r="C30" s="38">
        <v>61857354.420000002</v>
      </c>
      <c r="D30" s="38">
        <v>11258448.26</v>
      </c>
      <c r="E30" s="38">
        <v>2690557.1199999996</v>
      </c>
      <c r="F30" s="158"/>
      <c r="G30" s="38">
        <v>0</v>
      </c>
      <c r="H30" s="38">
        <v>42987425.170000002</v>
      </c>
      <c r="I30" s="38">
        <v>630949.75</v>
      </c>
      <c r="J30" s="38">
        <v>0</v>
      </c>
      <c r="K30" s="112"/>
      <c r="L30" s="37">
        <f>SUM(M30:Q30)</f>
        <v>40843631.240000002</v>
      </c>
      <c r="M30" s="38">
        <v>19621080.98</v>
      </c>
      <c r="N30" s="38">
        <v>9287782.1499999985</v>
      </c>
      <c r="O30" s="38">
        <v>10904660.91</v>
      </c>
      <c r="P30" s="38">
        <v>1016668.59</v>
      </c>
      <c r="Q30" s="59">
        <v>13438.61</v>
      </c>
      <c r="R30" s="20"/>
      <c r="S30" s="57">
        <f>B30-I30-J30</f>
        <v>118793784.97000001</v>
      </c>
      <c r="T30" s="57">
        <f>L30-Q30</f>
        <v>40830192.630000003</v>
      </c>
    </row>
    <row r="31" spans="1:20" x14ac:dyDescent="0.2">
      <c r="A31" s="38" t="s">
        <v>30</v>
      </c>
      <c r="B31" s="38">
        <f t="shared" si="2"/>
        <v>6371943.0100000007</v>
      </c>
      <c r="C31" s="38">
        <v>2732730.46</v>
      </c>
      <c r="D31" s="38">
        <v>345130.74</v>
      </c>
      <c r="E31" s="38">
        <v>250213.95</v>
      </c>
      <c r="F31" s="158">
        <v>500538.83</v>
      </c>
      <c r="G31" s="38">
        <v>2514931.98</v>
      </c>
      <c r="H31" s="38">
        <v>0</v>
      </c>
      <c r="I31" s="38">
        <v>28397.05</v>
      </c>
      <c r="J31" s="38">
        <v>0</v>
      </c>
      <c r="K31" s="112"/>
      <c r="L31" s="37">
        <f>SUM(M31:Q31)</f>
        <v>1577163.56</v>
      </c>
      <c r="M31" s="38">
        <v>619316.31000000006</v>
      </c>
      <c r="N31" s="38">
        <v>639005.35</v>
      </c>
      <c r="O31" s="38">
        <v>284441.18</v>
      </c>
      <c r="P31" s="38">
        <v>21086.32</v>
      </c>
      <c r="Q31" s="59">
        <v>13314.4</v>
      </c>
      <c r="R31" s="20"/>
      <c r="S31" s="57">
        <f>B31-I31-J31</f>
        <v>6343545.9600000009</v>
      </c>
      <c r="T31" s="57">
        <f>L31-Q31</f>
        <v>1563849.1600000001</v>
      </c>
    </row>
    <row r="32" spans="1:20" x14ac:dyDescent="0.2">
      <c r="A32" s="38" t="s">
        <v>31</v>
      </c>
      <c r="B32" s="38">
        <f t="shared" si="2"/>
        <v>13594724.870000001</v>
      </c>
      <c r="C32" s="38">
        <v>5718839.2300000004</v>
      </c>
      <c r="D32" s="38">
        <v>1700948.5</v>
      </c>
      <c r="E32" s="38">
        <v>593020.78</v>
      </c>
      <c r="F32" s="82">
        <v>247904.48</v>
      </c>
      <c r="G32" s="38">
        <v>4737074.87</v>
      </c>
      <c r="H32" s="38">
        <v>375</v>
      </c>
      <c r="I32" s="38">
        <v>596562.01</v>
      </c>
      <c r="J32" s="38">
        <v>0</v>
      </c>
      <c r="K32" s="112"/>
      <c r="L32" s="37">
        <f>SUM(M32:Q32)</f>
        <v>3577964.44</v>
      </c>
      <c r="M32" s="38">
        <v>2005615.16</v>
      </c>
      <c r="N32" s="38">
        <v>904798.35</v>
      </c>
      <c r="O32" s="38">
        <v>660167.12</v>
      </c>
      <c r="P32" s="38">
        <v>7383.81</v>
      </c>
      <c r="Q32" s="38">
        <v>0</v>
      </c>
      <c r="R32" s="38"/>
      <c r="S32" s="57">
        <f>B32-I32-J32</f>
        <v>12998162.860000001</v>
      </c>
      <c r="T32" s="57">
        <f>L32-Q32</f>
        <v>3577964.44</v>
      </c>
    </row>
    <row r="33" spans="1:20" x14ac:dyDescent="0.2">
      <c r="A33" s="38" t="s">
        <v>32</v>
      </c>
      <c r="B33" s="38">
        <f t="shared" si="2"/>
        <v>2509673.91</v>
      </c>
      <c r="C33" s="38">
        <v>937615.76</v>
      </c>
      <c r="D33" s="38">
        <v>322091.26</v>
      </c>
      <c r="E33" s="38">
        <v>89490.81</v>
      </c>
      <c r="F33" s="82">
        <v>210408.93</v>
      </c>
      <c r="G33" s="38">
        <v>844050.95</v>
      </c>
      <c r="H33" s="38">
        <v>200</v>
      </c>
      <c r="I33" s="38">
        <v>105816.2</v>
      </c>
      <c r="J33" s="38">
        <v>0</v>
      </c>
      <c r="K33" s="38"/>
      <c r="L33" s="37">
        <f>SUM(M33:Q33)</f>
        <v>938352.56</v>
      </c>
      <c r="M33" s="38">
        <v>384344.31</v>
      </c>
      <c r="N33" s="38">
        <v>393256.32</v>
      </c>
      <c r="O33" s="38">
        <v>112968.9</v>
      </c>
      <c r="P33" s="38">
        <v>5961.4000000000005</v>
      </c>
      <c r="Q33" s="38">
        <v>41821.629999999997</v>
      </c>
      <c r="R33" s="38"/>
      <c r="S33" s="57">
        <f>B33-I33-J33</f>
        <v>2403857.71</v>
      </c>
      <c r="T33" s="57">
        <f>L33-Q33</f>
        <v>896530.93</v>
      </c>
    </row>
    <row r="34" spans="1:20" x14ac:dyDescent="0.2">
      <c r="A34" s="38"/>
      <c r="B34" s="112"/>
      <c r="C34" s="112"/>
      <c r="D34" s="112"/>
      <c r="E34" s="112"/>
      <c r="F34" s="138"/>
      <c r="G34" s="112"/>
      <c r="H34" s="112"/>
      <c r="I34" s="112"/>
      <c r="J34" s="38"/>
      <c r="K34" s="112"/>
      <c r="L34" s="134"/>
      <c r="M34" s="112"/>
      <c r="N34" s="112"/>
      <c r="O34" s="112"/>
      <c r="P34" s="112"/>
      <c r="Q34" s="112"/>
      <c r="R34" s="38"/>
    </row>
    <row r="35" spans="1:20" x14ac:dyDescent="0.2">
      <c r="A35" s="38" t="s">
        <v>33</v>
      </c>
      <c r="B35" s="38">
        <f t="shared" si="2"/>
        <v>3439894.72</v>
      </c>
      <c r="C35" s="38">
        <v>1453688.47</v>
      </c>
      <c r="D35" s="38">
        <v>403769.83</v>
      </c>
      <c r="E35" s="38">
        <v>121476.29</v>
      </c>
      <c r="F35" s="82">
        <v>456250.48</v>
      </c>
      <c r="G35" s="38">
        <v>1003407.31</v>
      </c>
      <c r="H35" s="38">
        <v>0</v>
      </c>
      <c r="I35" s="38">
        <v>1302.3399999999999</v>
      </c>
      <c r="J35" s="38">
        <v>0</v>
      </c>
      <c r="K35" s="38"/>
      <c r="L35" s="37">
        <f>SUM(M35:Q35)</f>
        <v>1193415.1900000002</v>
      </c>
      <c r="M35" s="38">
        <v>807623.55</v>
      </c>
      <c r="N35" s="38">
        <v>189851.01</v>
      </c>
      <c r="O35" s="38">
        <v>139334.29</v>
      </c>
      <c r="P35" s="38">
        <v>10</v>
      </c>
      <c r="Q35" s="38">
        <v>56596.34</v>
      </c>
      <c r="R35" s="38"/>
      <c r="S35" s="57">
        <f>B35-I35-J35</f>
        <v>3438592.3800000004</v>
      </c>
      <c r="T35" s="57">
        <f>L35-Q35</f>
        <v>1136818.8500000001</v>
      </c>
    </row>
    <row r="36" spans="1:20" x14ac:dyDescent="0.2">
      <c r="A36" s="38" t="s">
        <v>34</v>
      </c>
      <c r="B36" s="38">
        <f t="shared" si="2"/>
        <v>20433398.690000001</v>
      </c>
      <c r="C36" s="38">
        <v>9567233.709999999</v>
      </c>
      <c r="D36" s="38">
        <v>1616244.9000000001</v>
      </c>
      <c r="E36" s="38">
        <v>1617350</v>
      </c>
      <c r="F36" s="82">
        <v>965694.99</v>
      </c>
      <c r="G36" s="38">
        <v>5094671.67</v>
      </c>
      <c r="H36" s="38">
        <v>5254.35</v>
      </c>
      <c r="I36" s="38">
        <v>1566949.07</v>
      </c>
      <c r="J36" s="38">
        <v>0</v>
      </c>
      <c r="K36" s="112"/>
      <c r="L36" s="37">
        <f>SUM(M36:Q36)</f>
        <v>10503736.500000002</v>
      </c>
      <c r="M36" s="38">
        <v>1995679.4</v>
      </c>
      <c r="N36" s="38">
        <v>6773691.7400000002</v>
      </c>
      <c r="O36" s="38">
        <v>1346098.56</v>
      </c>
      <c r="P36" s="38">
        <v>144659.89000000001</v>
      </c>
      <c r="Q36" s="38">
        <v>243606.91</v>
      </c>
      <c r="R36" s="38"/>
      <c r="S36" s="57">
        <f>B36-I36-J36</f>
        <v>18866449.620000001</v>
      </c>
      <c r="T36" s="57">
        <f>L36-Q36</f>
        <v>10260129.590000002</v>
      </c>
    </row>
    <row r="37" spans="1:20" x14ac:dyDescent="0.2">
      <c r="A37" s="38" t="s">
        <v>35</v>
      </c>
      <c r="B37" s="38">
        <f t="shared" si="2"/>
        <v>12019920.34</v>
      </c>
      <c r="C37" s="38">
        <v>5616204.0800000001</v>
      </c>
      <c r="D37" s="29">
        <v>847962.35</v>
      </c>
      <c r="E37" s="38">
        <v>965591.46</v>
      </c>
      <c r="F37" s="82">
        <v>693660.05</v>
      </c>
      <c r="G37" s="38">
        <v>3750729.63</v>
      </c>
      <c r="H37" s="38">
        <v>27298.84</v>
      </c>
      <c r="I37" s="38">
        <v>118473.93000000001</v>
      </c>
      <c r="J37" s="38">
        <v>0</v>
      </c>
      <c r="K37" s="38"/>
      <c r="L37" s="37">
        <f>SUM(M37:Q37)</f>
        <v>3707081.71</v>
      </c>
      <c r="M37" s="38">
        <v>1458611.79</v>
      </c>
      <c r="N37" s="38">
        <v>1283640.1300000001</v>
      </c>
      <c r="O37" s="38">
        <v>819470.72</v>
      </c>
      <c r="P37" s="38">
        <v>10688.66</v>
      </c>
      <c r="Q37" s="38">
        <v>134670.41</v>
      </c>
      <c r="R37" s="38"/>
      <c r="S37" s="57">
        <f>B37-I37-J37</f>
        <v>11901446.41</v>
      </c>
      <c r="T37" s="57">
        <f>L37-Q37</f>
        <v>3572411.3</v>
      </c>
    </row>
    <row r="38" spans="1:20" x14ac:dyDescent="0.2">
      <c r="A38" s="33" t="s">
        <v>36</v>
      </c>
      <c r="B38" s="33">
        <f t="shared" si="2"/>
        <v>7522610.6399999997</v>
      </c>
      <c r="C38" s="33">
        <v>2931671.28</v>
      </c>
      <c r="D38" s="33">
        <v>496239.99</v>
      </c>
      <c r="E38" s="33">
        <v>461209.58</v>
      </c>
      <c r="F38" s="159">
        <v>104182.53</v>
      </c>
      <c r="G38" s="33">
        <v>3144052.1</v>
      </c>
      <c r="H38" s="33">
        <v>155093.95000000001</v>
      </c>
      <c r="I38" s="33">
        <v>230161.21</v>
      </c>
      <c r="J38" s="33">
        <v>0</v>
      </c>
      <c r="K38" s="113"/>
      <c r="L38" s="150">
        <f>SUM(M38:Q38)</f>
        <v>1035015.5100000001</v>
      </c>
      <c r="M38" s="33">
        <v>566020.18000000005</v>
      </c>
      <c r="N38" s="33">
        <v>170601.4</v>
      </c>
      <c r="O38" s="33">
        <v>290012.32</v>
      </c>
      <c r="P38" s="33">
        <v>270</v>
      </c>
      <c r="Q38" s="33">
        <v>8111.61</v>
      </c>
      <c r="R38" s="38"/>
      <c r="S38" s="57">
        <f>B38-I38-J38</f>
        <v>7292449.4299999997</v>
      </c>
      <c r="T38" s="57">
        <f>L38-Q38</f>
        <v>1026903.9000000001</v>
      </c>
    </row>
    <row r="39" spans="1:20" x14ac:dyDescent="0.2">
      <c r="A39" s="38"/>
      <c r="B39" s="38"/>
      <c r="C39" s="38"/>
      <c r="D39" s="38"/>
      <c r="E39" s="38"/>
      <c r="F39" s="82"/>
      <c r="G39" s="38"/>
      <c r="H39" s="38"/>
      <c r="I39" s="38"/>
      <c r="J39" s="38"/>
      <c r="K39" s="38"/>
      <c r="L39" s="38"/>
      <c r="M39" s="38"/>
      <c r="N39" s="38"/>
      <c r="O39" s="29"/>
      <c r="P39" s="38"/>
      <c r="Q39" s="38"/>
      <c r="R39" s="38"/>
    </row>
    <row r="40" spans="1:20" s="176" customFormat="1" x14ac:dyDescent="0.2">
      <c r="A40" s="41"/>
      <c r="B40" s="41"/>
      <c r="C40" s="41"/>
      <c r="D40" s="41"/>
      <c r="E40" s="41"/>
      <c r="F40" s="213"/>
      <c r="G40" s="41"/>
      <c r="H40" s="41"/>
      <c r="I40" s="41"/>
      <c r="J40" s="41"/>
      <c r="K40" s="41"/>
      <c r="L40" s="41"/>
      <c r="M40" s="41"/>
      <c r="N40" s="41"/>
      <c r="O40" s="210"/>
      <c r="P40" s="41"/>
      <c r="Q40" s="41"/>
      <c r="R40" s="164"/>
    </row>
    <row r="41" spans="1:20" s="176" customFormat="1" x14ac:dyDescent="0.2">
      <c r="A41" s="41"/>
      <c r="B41" s="41"/>
      <c r="C41" s="169"/>
      <c r="D41" s="169"/>
      <c r="E41" s="169"/>
      <c r="F41" s="169"/>
      <c r="G41" s="169"/>
      <c r="H41" s="169"/>
      <c r="I41" s="41"/>
      <c r="J41" s="41"/>
      <c r="K41" s="41"/>
      <c r="L41" s="41"/>
      <c r="M41" s="41"/>
      <c r="N41" s="41"/>
      <c r="O41" s="210"/>
      <c r="P41" s="41"/>
      <c r="Q41" s="41"/>
      <c r="R41" s="164"/>
    </row>
    <row r="42" spans="1:20" s="176" customFormat="1" x14ac:dyDescent="0.2">
      <c r="A42" s="41"/>
      <c r="B42" s="41"/>
      <c r="C42" s="41"/>
      <c r="D42" s="41"/>
      <c r="E42" s="41"/>
      <c r="F42" s="213"/>
      <c r="G42" s="41"/>
      <c r="H42" s="41"/>
      <c r="I42" s="41"/>
      <c r="J42" s="41"/>
      <c r="K42" s="41"/>
      <c r="L42" s="41"/>
      <c r="M42" s="41"/>
      <c r="N42" s="41"/>
      <c r="O42" s="210"/>
      <c r="P42" s="41"/>
      <c r="Q42" s="41"/>
      <c r="R42" s="164"/>
    </row>
    <row r="43" spans="1:20" s="176" customFormat="1" x14ac:dyDescent="0.2">
      <c r="A43" s="41"/>
      <c r="B43" s="41"/>
      <c r="C43" s="41"/>
      <c r="D43" s="41"/>
      <c r="E43" s="41"/>
      <c r="F43" s="213"/>
      <c r="G43" s="41"/>
      <c r="H43" s="41"/>
      <c r="I43" s="41"/>
      <c r="J43" s="41"/>
      <c r="K43" s="41"/>
      <c r="L43" s="41"/>
      <c r="M43" s="41"/>
      <c r="N43" s="41"/>
      <c r="O43" s="210"/>
      <c r="P43" s="41"/>
      <c r="Q43" s="41"/>
      <c r="R43" s="164"/>
    </row>
    <row r="44" spans="1:20" s="176" customFormat="1" x14ac:dyDescent="0.2">
      <c r="A44" s="41"/>
      <c r="B44" s="41"/>
      <c r="C44" s="41"/>
      <c r="D44" s="41"/>
      <c r="E44" s="41"/>
      <c r="F44" s="213"/>
      <c r="G44" s="41"/>
      <c r="H44" s="41"/>
      <c r="I44" s="41"/>
      <c r="J44" s="41"/>
      <c r="K44" s="41"/>
      <c r="L44" s="41"/>
      <c r="M44" s="41"/>
      <c r="N44" s="41"/>
      <c r="O44" s="210"/>
      <c r="P44" s="210"/>
      <c r="Q44" s="210"/>
    </row>
    <row r="45" spans="1:20" s="176" customFormat="1" x14ac:dyDescent="0.2">
      <c r="A45" s="41"/>
      <c r="B45" s="41"/>
      <c r="C45" s="41"/>
      <c r="D45" s="41"/>
      <c r="E45" s="41"/>
      <c r="F45" s="213"/>
      <c r="G45" s="41"/>
      <c r="H45" s="41"/>
      <c r="I45" s="41"/>
      <c r="J45" s="41"/>
      <c r="K45" s="41"/>
      <c r="L45" s="41"/>
      <c r="M45" s="41"/>
      <c r="N45" s="41"/>
      <c r="O45" s="210"/>
      <c r="P45" s="210"/>
      <c r="Q45" s="210"/>
    </row>
    <row r="46" spans="1:20" s="176" customFormat="1" x14ac:dyDescent="0.2">
      <c r="A46" s="41"/>
      <c r="B46" s="41"/>
      <c r="C46" s="41"/>
      <c r="D46" s="41"/>
      <c r="E46" s="41"/>
      <c r="F46" s="213"/>
      <c r="G46" s="41"/>
      <c r="H46" s="41"/>
      <c r="I46" s="41"/>
      <c r="J46" s="41"/>
      <c r="K46" s="41"/>
      <c r="L46" s="41"/>
      <c r="M46" s="41"/>
      <c r="N46" s="41"/>
      <c r="O46" s="210"/>
      <c r="P46" s="210"/>
      <c r="Q46" s="210"/>
    </row>
    <row r="47" spans="1:20" s="176" customFormat="1" x14ac:dyDescent="0.2">
      <c r="A47" s="41"/>
      <c r="B47" s="41"/>
      <c r="C47" s="41"/>
      <c r="D47" s="41"/>
      <c r="E47" s="41"/>
      <c r="F47" s="213"/>
      <c r="G47" s="41"/>
      <c r="H47" s="41"/>
      <c r="I47" s="41"/>
      <c r="J47" s="41"/>
      <c r="K47" s="41"/>
      <c r="L47" s="41"/>
      <c r="M47" s="41"/>
      <c r="N47" s="41"/>
      <c r="O47" s="210"/>
      <c r="P47" s="41"/>
      <c r="Q47" s="41"/>
      <c r="R47" s="164"/>
    </row>
    <row r="48" spans="1:20" s="176" customFormat="1" x14ac:dyDescent="0.2">
      <c r="A48" s="41"/>
      <c r="B48" s="41"/>
      <c r="C48" s="41"/>
      <c r="D48" s="41"/>
      <c r="E48" s="41"/>
      <c r="F48" s="213"/>
      <c r="G48" s="41"/>
      <c r="H48" s="41"/>
      <c r="I48" s="41"/>
      <c r="J48" s="41"/>
      <c r="K48" s="41"/>
      <c r="L48" s="41"/>
      <c r="M48" s="41"/>
      <c r="N48" s="41"/>
      <c r="O48" s="210"/>
      <c r="P48" s="41"/>
      <c r="Q48" s="41"/>
      <c r="R48" s="164"/>
    </row>
    <row r="49" spans="1:18" s="176" customFormat="1" x14ac:dyDescent="0.2">
      <c r="A49" s="41"/>
      <c r="B49" s="41"/>
      <c r="C49" s="41"/>
      <c r="D49" s="41"/>
      <c r="E49" s="41"/>
      <c r="F49" s="213"/>
      <c r="G49" s="41"/>
      <c r="H49" s="41"/>
      <c r="I49" s="41"/>
      <c r="J49" s="41"/>
      <c r="K49" s="41"/>
      <c r="L49" s="41"/>
      <c r="M49" s="41"/>
      <c r="N49" s="41"/>
      <c r="O49" s="210"/>
      <c r="P49" s="41"/>
      <c r="Q49" s="41"/>
      <c r="R49" s="164"/>
    </row>
    <row r="50" spans="1:18" s="176" customFormat="1" x14ac:dyDescent="0.2">
      <c r="A50" s="41"/>
      <c r="B50" s="41"/>
      <c r="C50" s="41"/>
      <c r="D50" s="41"/>
      <c r="E50" s="41"/>
      <c r="F50" s="213"/>
      <c r="G50" s="41"/>
      <c r="H50" s="41"/>
      <c r="I50" s="41"/>
      <c r="J50" s="41"/>
      <c r="K50" s="41"/>
      <c r="L50" s="41"/>
      <c r="M50" s="41"/>
      <c r="N50" s="41"/>
      <c r="O50" s="210"/>
      <c r="P50" s="41"/>
      <c r="Q50" s="41"/>
      <c r="R50" s="164"/>
    </row>
    <row r="51" spans="1:18" s="176" customFormat="1" x14ac:dyDescent="0.2">
      <c r="A51" s="41"/>
      <c r="B51" s="41"/>
      <c r="C51" s="41"/>
      <c r="D51" s="41"/>
      <c r="E51" s="41"/>
      <c r="F51" s="213"/>
      <c r="G51" s="41"/>
      <c r="H51" s="41"/>
      <c r="I51" s="41"/>
      <c r="J51" s="41"/>
      <c r="K51" s="41"/>
      <c r="L51" s="41"/>
      <c r="M51" s="41"/>
      <c r="N51" s="41"/>
      <c r="O51" s="210"/>
      <c r="P51" s="41"/>
      <c r="Q51" s="41"/>
      <c r="R51" s="164"/>
    </row>
    <row r="52" spans="1:18" s="176" customFormat="1" x14ac:dyDescent="0.2">
      <c r="A52" s="41"/>
      <c r="B52" s="41"/>
      <c r="C52" s="41"/>
      <c r="D52" s="41"/>
      <c r="E52" s="41"/>
      <c r="F52" s="213"/>
      <c r="G52" s="41"/>
      <c r="H52" s="41"/>
      <c r="I52" s="41"/>
      <c r="J52" s="41"/>
      <c r="K52" s="41"/>
      <c r="L52" s="41"/>
      <c r="M52" s="41"/>
      <c r="N52" s="41"/>
      <c r="O52" s="210"/>
      <c r="P52" s="41"/>
      <c r="Q52" s="41"/>
      <c r="R52" s="164"/>
    </row>
    <row r="53" spans="1:18" s="176" customFormat="1" x14ac:dyDescent="0.2">
      <c r="A53" s="41"/>
      <c r="B53" s="41"/>
      <c r="C53" s="41"/>
      <c r="D53" s="41"/>
      <c r="E53" s="41"/>
      <c r="F53" s="213"/>
      <c r="G53" s="41"/>
      <c r="H53" s="41"/>
      <c r="I53" s="41"/>
      <c r="J53" s="41"/>
      <c r="K53" s="41"/>
      <c r="L53" s="41"/>
      <c r="M53" s="41"/>
      <c r="N53" s="41"/>
      <c r="O53" s="210"/>
      <c r="P53" s="41"/>
      <c r="Q53" s="41"/>
      <c r="R53" s="164"/>
    </row>
    <row r="54" spans="1:18" s="176" customFormat="1" x14ac:dyDescent="0.2">
      <c r="A54" s="41"/>
      <c r="B54" s="41"/>
      <c r="C54" s="41"/>
      <c r="D54" s="41"/>
      <c r="E54" s="41"/>
      <c r="F54" s="213"/>
      <c r="G54" s="41"/>
      <c r="H54" s="41"/>
      <c r="I54" s="41"/>
      <c r="J54" s="41"/>
      <c r="K54" s="41"/>
      <c r="L54" s="41"/>
      <c r="M54" s="41"/>
      <c r="N54" s="41"/>
      <c r="O54" s="210"/>
      <c r="P54" s="41"/>
      <c r="Q54" s="41"/>
      <c r="R54" s="164"/>
    </row>
    <row r="55" spans="1:18" s="176" customFormat="1" x14ac:dyDescent="0.2">
      <c r="A55" s="41"/>
      <c r="B55" s="41"/>
      <c r="C55" s="41"/>
      <c r="D55" s="41"/>
      <c r="E55" s="41"/>
      <c r="F55" s="213"/>
      <c r="G55" s="41"/>
      <c r="H55" s="41"/>
      <c r="I55" s="41"/>
      <c r="J55" s="41"/>
      <c r="K55" s="41"/>
      <c r="L55" s="41"/>
      <c r="M55" s="41"/>
      <c r="N55" s="41"/>
      <c r="O55" s="210"/>
      <c r="P55" s="41"/>
      <c r="Q55" s="41"/>
      <c r="R55" s="164"/>
    </row>
    <row r="56" spans="1:18" s="176" customFormat="1" x14ac:dyDescent="0.2">
      <c r="A56" s="41"/>
      <c r="B56" s="41"/>
      <c r="C56" s="41"/>
      <c r="D56" s="41"/>
      <c r="E56" s="41"/>
      <c r="F56" s="213"/>
      <c r="G56" s="41"/>
      <c r="H56" s="41"/>
      <c r="I56" s="41"/>
      <c r="J56" s="41"/>
      <c r="K56" s="41"/>
      <c r="L56" s="41"/>
      <c r="M56" s="41"/>
      <c r="N56" s="41"/>
      <c r="O56" s="210"/>
      <c r="P56" s="41"/>
      <c r="Q56" s="41"/>
      <c r="R56" s="164"/>
    </row>
    <row r="57" spans="1:18" s="176" customFormat="1" x14ac:dyDescent="0.2">
      <c r="A57" s="41"/>
      <c r="B57" s="41"/>
      <c r="C57" s="41"/>
      <c r="D57" s="41"/>
      <c r="E57" s="41"/>
      <c r="F57" s="213"/>
      <c r="G57" s="41"/>
      <c r="H57" s="41"/>
      <c r="I57" s="41"/>
      <c r="J57" s="41"/>
      <c r="K57" s="41"/>
      <c r="L57" s="41"/>
      <c r="M57" s="41"/>
      <c r="N57" s="41"/>
      <c r="O57" s="210"/>
      <c r="P57" s="41"/>
      <c r="Q57" s="41"/>
      <c r="R57" s="164"/>
    </row>
    <row r="58" spans="1:18" s="176" customFormat="1" x14ac:dyDescent="0.2">
      <c r="A58" s="41"/>
      <c r="B58" s="41"/>
      <c r="C58" s="41"/>
      <c r="D58" s="41"/>
      <c r="E58" s="41"/>
      <c r="F58" s="213"/>
      <c r="G58" s="41"/>
      <c r="H58" s="41"/>
      <c r="I58" s="41"/>
      <c r="J58" s="41"/>
      <c r="K58" s="41"/>
      <c r="L58" s="41"/>
      <c r="M58" s="41"/>
      <c r="N58" s="41"/>
      <c r="O58" s="210"/>
      <c r="P58" s="41"/>
      <c r="Q58" s="41"/>
      <c r="R58" s="164"/>
    </row>
    <row r="59" spans="1:18" s="176" customFormat="1" x14ac:dyDescent="0.2">
      <c r="A59" s="41"/>
      <c r="B59" s="41"/>
      <c r="C59" s="41"/>
      <c r="D59" s="41"/>
      <c r="E59" s="41"/>
      <c r="F59" s="213"/>
      <c r="G59" s="41"/>
      <c r="H59" s="41"/>
      <c r="I59" s="41"/>
      <c r="J59" s="41"/>
      <c r="K59" s="41"/>
      <c r="L59" s="41"/>
      <c r="M59" s="41"/>
      <c r="N59" s="41"/>
      <c r="O59" s="210"/>
      <c r="P59" s="41"/>
      <c r="Q59" s="41"/>
      <c r="R59" s="164"/>
    </row>
    <row r="60" spans="1:18" s="176" customFormat="1" x14ac:dyDescent="0.2">
      <c r="A60" s="41"/>
      <c r="B60" s="41"/>
      <c r="C60" s="41"/>
      <c r="D60" s="41"/>
      <c r="E60" s="41"/>
      <c r="F60" s="213"/>
      <c r="G60" s="41"/>
      <c r="H60" s="41"/>
      <c r="I60" s="41"/>
      <c r="J60" s="41"/>
      <c r="K60" s="41"/>
      <c r="L60" s="41"/>
      <c r="M60" s="41"/>
      <c r="N60" s="41"/>
      <c r="O60" s="210"/>
      <c r="P60" s="41"/>
      <c r="Q60" s="41"/>
      <c r="R60" s="164"/>
    </row>
    <row r="61" spans="1:18" s="176" customFormat="1" x14ac:dyDescent="0.2">
      <c r="A61" s="41"/>
      <c r="B61" s="41"/>
      <c r="C61" s="41"/>
      <c r="D61" s="41"/>
      <c r="E61" s="41"/>
      <c r="F61" s="213"/>
      <c r="G61" s="41"/>
      <c r="H61" s="41"/>
      <c r="I61" s="41"/>
      <c r="J61" s="41"/>
      <c r="K61" s="41"/>
      <c r="L61" s="41"/>
      <c r="M61" s="41"/>
      <c r="N61" s="41"/>
      <c r="O61" s="210"/>
      <c r="P61" s="41"/>
      <c r="Q61" s="41"/>
      <c r="R61" s="164"/>
    </row>
    <row r="62" spans="1:18" s="176" customFormat="1" x14ac:dyDescent="0.2">
      <c r="A62" s="41"/>
      <c r="B62" s="41"/>
      <c r="C62" s="41"/>
      <c r="D62" s="41"/>
      <c r="E62" s="41"/>
      <c r="F62" s="213"/>
      <c r="G62" s="41"/>
      <c r="H62" s="41"/>
      <c r="I62" s="41"/>
      <c r="J62" s="41"/>
      <c r="K62" s="41"/>
      <c r="L62" s="41"/>
      <c r="M62" s="41"/>
      <c r="N62" s="41"/>
      <c r="O62" s="210"/>
      <c r="P62" s="41"/>
      <c r="Q62" s="41"/>
      <c r="R62" s="164"/>
    </row>
    <row r="63" spans="1:18" s="176" customFormat="1" x14ac:dyDescent="0.2">
      <c r="A63" s="41"/>
      <c r="B63" s="41"/>
      <c r="C63" s="41"/>
      <c r="D63" s="41"/>
      <c r="E63" s="41"/>
      <c r="F63" s="213"/>
      <c r="G63" s="41"/>
      <c r="H63" s="41"/>
      <c r="I63" s="41"/>
      <c r="J63" s="41"/>
      <c r="K63" s="41"/>
      <c r="L63" s="41"/>
      <c r="M63" s="41"/>
      <c r="N63" s="41"/>
      <c r="O63" s="210"/>
      <c r="P63" s="41"/>
      <c r="Q63" s="41"/>
      <c r="R63" s="164"/>
    </row>
    <row r="64" spans="1:18" s="176" customFormat="1" x14ac:dyDescent="0.2">
      <c r="A64" s="41"/>
      <c r="B64" s="41"/>
      <c r="C64" s="41"/>
      <c r="D64" s="41"/>
      <c r="E64" s="41"/>
      <c r="F64" s="213"/>
      <c r="G64" s="41"/>
      <c r="H64" s="41"/>
      <c r="I64" s="41"/>
      <c r="J64" s="41"/>
      <c r="K64" s="41"/>
      <c r="L64" s="41"/>
      <c r="M64" s="41"/>
      <c r="N64" s="41"/>
      <c r="O64" s="210"/>
      <c r="P64" s="41"/>
      <c r="Q64" s="41"/>
      <c r="R64" s="164"/>
    </row>
    <row r="65" spans="1:18" s="176" customFormat="1" x14ac:dyDescent="0.2">
      <c r="A65" s="41"/>
      <c r="B65" s="41"/>
      <c r="C65" s="41"/>
      <c r="D65" s="41"/>
      <c r="E65" s="41"/>
      <c r="F65" s="213"/>
      <c r="G65" s="41"/>
      <c r="H65" s="41"/>
      <c r="I65" s="41"/>
      <c r="J65" s="41"/>
      <c r="K65" s="41"/>
      <c r="L65" s="41"/>
      <c r="M65" s="41"/>
      <c r="N65" s="41"/>
      <c r="O65" s="210"/>
      <c r="P65" s="41"/>
      <c r="Q65" s="41"/>
      <c r="R65" s="164"/>
    </row>
    <row r="66" spans="1:18" s="176" customFormat="1" x14ac:dyDescent="0.2">
      <c r="A66" s="41"/>
      <c r="B66" s="41"/>
      <c r="C66" s="41"/>
      <c r="D66" s="41"/>
      <c r="E66" s="41"/>
      <c r="F66" s="213"/>
      <c r="G66" s="41"/>
      <c r="H66" s="41"/>
      <c r="I66" s="41"/>
      <c r="J66" s="41"/>
      <c r="K66" s="41"/>
      <c r="L66" s="41"/>
      <c r="M66" s="41"/>
      <c r="N66" s="41"/>
      <c r="O66" s="210"/>
      <c r="P66" s="41"/>
      <c r="Q66" s="41"/>
      <c r="R66" s="164"/>
    </row>
    <row r="67" spans="1:18" s="176" customFormat="1" x14ac:dyDescent="0.2">
      <c r="A67" s="41"/>
      <c r="B67" s="41"/>
      <c r="C67" s="41"/>
      <c r="D67" s="41"/>
      <c r="E67" s="41"/>
      <c r="F67" s="213"/>
      <c r="G67" s="41"/>
      <c r="H67" s="41"/>
      <c r="I67" s="41"/>
      <c r="J67" s="41"/>
      <c r="K67" s="41"/>
      <c r="L67" s="41"/>
      <c r="M67" s="41"/>
      <c r="N67" s="41"/>
      <c r="O67" s="210"/>
      <c r="P67" s="41"/>
      <c r="Q67" s="41"/>
      <c r="R67" s="164"/>
    </row>
    <row r="68" spans="1:18" s="176" customFormat="1" x14ac:dyDescent="0.2">
      <c r="A68" s="41"/>
      <c r="B68" s="41"/>
      <c r="C68" s="41"/>
      <c r="D68" s="41"/>
      <c r="E68" s="41"/>
      <c r="F68" s="213"/>
      <c r="G68" s="41"/>
      <c r="H68" s="41"/>
      <c r="I68" s="41"/>
      <c r="J68" s="41"/>
      <c r="K68" s="41"/>
      <c r="L68" s="41"/>
      <c r="M68" s="41"/>
      <c r="N68" s="41"/>
      <c r="O68" s="210"/>
      <c r="P68" s="41"/>
      <c r="Q68" s="41"/>
      <c r="R68" s="164"/>
    </row>
    <row r="70" spans="1:18" s="176" customFormat="1" x14ac:dyDescent="0.2">
      <c r="A70" s="41"/>
      <c r="B70" s="41"/>
      <c r="C70" s="41"/>
      <c r="D70" s="41"/>
      <c r="E70" s="41"/>
      <c r="F70" s="213"/>
      <c r="G70" s="41"/>
      <c r="H70" s="41"/>
      <c r="I70" s="41"/>
      <c r="J70" s="41"/>
      <c r="K70" s="41"/>
      <c r="L70" s="41"/>
      <c r="M70" s="41"/>
      <c r="N70" s="41"/>
      <c r="O70" s="210"/>
      <c r="P70" s="41"/>
      <c r="Q70" s="41"/>
      <c r="R70" s="164"/>
    </row>
    <row r="71" spans="1:18" s="176" customFormat="1" x14ac:dyDescent="0.2">
      <c r="A71" s="41"/>
      <c r="B71" s="41"/>
      <c r="C71" s="41"/>
      <c r="D71" s="41"/>
      <c r="E71" s="41"/>
      <c r="F71" s="213"/>
      <c r="G71" s="41"/>
      <c r="H71" s="41"/>
      <c r="I71" s="41"/>
      <c r="J71" s="41"/>
      <c r="K71" s="41"/>
      <c r="L71" s="41"/>
      <c r="M71" s="41"/>
      <c r="N71" s="41"/>
      <c r="O71" s="210"/>
      <c r="P71" s="41"/>
      <c r="Q71" s="41"/>
      <c r="R71" s="164"/>
    </row>
    <row r="72" spans="1:18" s="176" customFormat="1" x14ac:dyDescent="0.2">
      <c r="A72" s="41"/>
      <c r="B72" s="41"/>
      <c r="C72" s="41"/>
      <c r="D72" s="41"/>
      <c r="E72" s="41"/>
      <c r="F72" s="213"/>
      <c r="G72" s="41"/>
      <c r="H72" s="41"/>
      <c r="I72" s="41"/>
      <c r="J72" s="41"/>
      <c r="K72" s="41"/>
      <c r="L72" s="41"/>
      <c r="M72" s="41"/>
      <c r="N72" s="41"/>
      <c r="O72" s="210"/>
      <c r="P72" s="210"/>
      <c r="Q72" s="210"/>
    </row>
    <row r="73" spans="1:18" s="176" customFormat="1" x14ac:dyDescent="0.2">
      <c r="A73" s="41"/>
      <c r="B73" s="41"/>
      <c r="C73" s="41"/>
      <c r="D73" s="41"/>
      <c r="E73" s="41"/>
      <c r="F73" s="213"/>
      <c r="G73" s="41"/>
      <c r="H73" s="41"/>
      <c r="I73" s="41"/>
      <c r="J73" s="41"/>
      <c r="K73" s="41"/>
      <c r="L73" s="41"/>
      <c r="M73" s="41"/>
      <c r="N73" s="41"/>
      <c r="O73" s="210"/>
      <c r="P73" s="210"/>
      <c r="Q73" s="210"/>
    </row>
    <row r="75" spans="1:18" s="176" customFormat="1" x14ac:dyDescent="0.2">
      <c r="A75" s="41"/>
      <c r="B75" s="41"/>
      <c r="C75" s="41"/>
      <c r="D75" s="41"/>
      <c r="E75" s="41"/>
      <c r="F75" s="213"/>
      <c r="G75" s="41"/>
      <c r="H75" s="41"/>
      <c r="I75" s="41"/>
      <c r="J75" s="41"/>
      <c r="K75" s="41"/>
      <c r="L75" s="41"/>
      <c r="M75" s="41"/>
      <c r="N75" s="41"/>
      <c r="O75" s="210"/>
      <c r="P75" s="210"/>
      <c r="Q75" s="210"/>
    </row>
    <row r="76" spans="1:18" s="176" customFormat="1" x14ac:dyDescent="0.2">
      <c r="A76" s="41"/>
      <c r="B76" s="41"/>
      <c r="C76" s="41"/>
      <c r="D76" s="41"/>
      <c r="E76" s="41"/>
      <c r="F76" s="213"/>
      <c r="G76" s="41"/>
      <c r="H76" s="41"/>
      <c r="I76" s="41"/>
      <c r="J76" s="41"/>
      <c r="K76" s="41"/>
      <c r="L76" s="41"/>
      <c r="M76" s="41"/>
      <c r="N76" s="41"/>
      <c r="O76" s="210"/>
      <c r="P76" s="210"/>
      <c r="Q76" s="210"/>
    </row>
    <row r="77" spans="1:18" s="176" customFormat="1" x14ac:dyDescent="0.2">
      <c r="A77" s="41"/>
      <c r="B77" s="41"/>
      <c r="C77" s="41"/>
      <c r="D77" s="41"/>
      <c r="E77" s="41"/>
      <c r="F77" s="213"/>
      <c r="G77" s="41"/>
      <c r="H77" s="41"/>
      <c r="I77" s="41"/>
      <c r="J77" s="41"/>
      <c r="K77" s="41"/>
      <c r="L77" s="41"/>
      <c r="M77" s="41"/>
      <c r="N77" s="41"/>
      <c r="O77" s="210"/>
      <c r="P77" s="210"/>
      <c r="Q77" s="210"/>
    </row>
    <row r="78" spans="1:18" s="176" customFormat="1" x14ac:dyDescent="0.2">
      <c r="A78" s="41"/>
      <c r="B78" s="41"/>
      <c r="C78" s="41"/>
      <c r="D78" s="41"/>
      <c r="E78" s="41"/>
      <c r="F78" s="213"/>
      <c r="G78" s="41"/>
      <c r="H78" s="41"/>
      <c r="I78" s="41"/>
      <c r="J78" s="41"/>
      <c r="K78" s="41"/>
      <c r="L78" s="41"/>
      <c r="M78" s="41"/>
      <c r="N78" s="41"/>
      <c r="O78" s="210"/>
      <c r="P78" s="210"/>
      <c r="Q78" s="210"/>
    </row>
    <row r="79" spans="1:18" s="176" customFormat="1" x14ac:dyDescent="0.2">
      <c r="A79" s="41"/>
      <c r="B79" s="41"/>
      <c r="C79" s="41"/>
      <c r="D79" s="41"/>
      <c r="E79" s="41"/>
      <c r="F79" s="213"/>
      <c r="G79" s="41"/>
      <c r="H79" s="41"/>
      <c r="I79" s="41"/>
      <c r="J79" s="41"/>
      <c r="K79" s="41"/>
      <c r="L79" s="41"/>
      <c r="M79" s="41"/>
      <c r="N79" s="41"/>
      <c r="O79" s="210"/>
      <c r="P79" s="210"/>
      <c r="Q79" s="210"/>
    </row>
    <row r="80" spans="1:18" s="176" customFormat="1" x14ac:dyDescent="0.2">
      <c r="A80" s="41"/>
      <c r="B80" s="41"/>
      <c r="C80" s="41"/>
      <c r="D80" s="41"/>
      <c r="E80" s="41"/>
      <c r="F80" s="213"/>
      <c r="G80" s="41"/>
      <c r="H80" s="41"/>
      <c r="I80" s="41"/>
      <c r="J80" s="41"/>
      <c r="K80" s="41"/>
      <c r="L80" s="41"/>
      <c r="M80" s="41"/>
      <c r="N80" s="41"/>
      <c r="O80" s="210"/>
      <c r="P80" s="210"/>
      <c r="Q80" s="210"/>
    </row>
    <row r="81" spans="1:17" s="176" customFormat="1" x14ac:dyDescent="0.2">
      <c r="A81" s="41"/>
      <c r="B81" s="41"/>
      <c r="C81" s="41"/>
      <c r="D81" s="41"/>
      <c r="E81" s="41"/>
      <c r="F81" s="213"/>
      <c r="G81" s="41"/>
      <c r="H81" s="41"/>
      <c r="I81" s="41"/>
      <c r="J81" s="41"/>
      <c r="K81" s="41"/>
      <c r="L81" s="41"/>
      <c r="M81" s="41"/>
      <c r="N81" s="41"/>
      <c r="O81" s="210"/>
      <c r="P81" s="210"/>
      <c r="Q81" s="210"/>
    </row>
    <row r="82" spans="1:17" s="176" customFormat="1" x14ac:dyDescent="0.2">
      <c r="A82" s="41"/>
      <c r="B82" s="41"/>
      <c r="C82" s="41"/>
      <c r="D82" s="41"/>
      <c r="E82" s="41"/>
      <c r="F82" s="213"/>
      <c r="G82" s="41"/>
      <c r="H82" s="41"/>
      <c r="I82" s="41"/>
      <c r="J82" s="41"/>
      <c r="K82" s="41"/>
      <c r="L82" s="41"/>
      <c r="M82" s="41"/>
      <c r="N82" s="41"/>
      <c r="O82" s="210"/>
      <c r="P82" s="210"/>
      <c r="Q82" s="210"/>
    </row>
    <row r="83" spans="1:17" s="176" customFormat="1" x14ac:dyDescent="0.2">
      <c r="A83" s="41"/>
      <c r="B83" s="41"/>
      <c r="C83" s="41"/>
      <c r="D83" s="41"/>
      <c r="E83" s="41"/>
      <c r="F83" s="213"/>
      <c r="G83" s="41"/>
      <c r="H83" s="41"/>
      <c r="I83" s="41"/>
      <c r="J83" s="41"/>
      <c r="K83" s="41"/>
      <c r="L83" s="41"/>
      <c r="M83" s="41"/>
      <c r="N83" s="41"/>
      <c r="O83" s="210"/>
      <c r="P83" s="210"/>
      <c r="Q83" s="210"/>
    </row>
    <row r="84" spans="1:17" s="176" customFormat="1" x14ac:dyDescent="0.2">
      <c r="A84" s="41"/>
      <c r="B84" s="41"/>
      <c r="C84" s="41"/>
      <c r="D84" s="41"/>
      <c r="E84" s="41"/>
      <c r="F84" s="213"/>
      <c r="G84" s="41"/>
      <c r="H84" s="41"/>
      <c r="I84" s="41"/>
      <c r="J84" s="41"/>
      <c r="K84" s="41"/>
      <c r="L84" s="41"/>
      <c r="M84" s="41"/>
      <c r="N84" s="41"/>
      <c r="O84" s="210"/>
      <c r="P84" s="210"/>
      <c r="Q84" s="210"/>
    </row>
    <row r="85" spans="1:17" s="176" customFormat="1" x14ac:dyDescent="0.2">
      <c r="A85" s="41"/>
      <c r="B85" s="41"/>
      <c r="C85" s="41"/>
      <c r="D85" s="41"/>
      <c r="E85" s="41"/>
      <c r="F85" s="213"/>
      <c r="G85" s="41"/>
      <c r="H85" s="41"/>
      <c r="I85" s="41"/>
      <c r="J85" s="41"/>
      <c r="K85" s="41"/>
      <c r="L85" s="41"/>
      <c r="M85" s="41"/>
      <c r="N85" s="41"/>
      <c r="O85" s="210"/>
      <c r="P85" s="210"/>
      <c r="Q85" s="210"/>
    </row>
    <row r="86" spans="1:17" s="176" customFormat="1" x14ac:dyDescent="0.2">
      <c r="A86" s="41"/>
      <c r="B86" s="41"/>
      <c r="C86" s="41"/>
      <c r="D86" s="41"/>
      <c r="E86" s="41"/>
      <c r="F86" s="213"/>
      <c r="G86" s="41"/>
      <c r="H86" s="41"/>
      <c r="I86" s="41"/>
      <c r="J86" s="41"/>
      <c r="K86" s="41"/>
      <c r="L86" s="41"/>
      <c r="M86" s="41"/>
      <c r="N86" s="41"/>
      <c r="O86" s="210"/>
      <c r="P86" s="210"/>
      <c r="Q86" s="210"/>
    </row>
    <row r="87" spans="1:17" s="176" customFormat="1" x14ac:dyDescent="0.2">
      <c r="A87" s="41"/>
      <c r="B87" s="41"/>
      <c r="C87" s="41"/>
      <c r="D87" s="41"/>
      <c r="E87" s="41"/>
      <c r="F87" s="213"/>
      <c r="G87" s="41"/>
      <c r="H87" s="41"/>
      <c r="I87" s="41"/>
      <c r="J87" s="41"/>
      <c r="K87" s="41"/>
      <c r="L87" s="41"/>
      <c r="M87" s="41"/>
      <c r="N87" s="41"/>
      <c r="O87" s="210"/>
      <c r="P87" s="210"/>
      <c r="Q87" s="210"/>
    </row>
    <row r="88" spans="1:17" s="176" customFormat="1" x14ac:dyDescent="0.2">
      <c r="A88" s="41"/>
      <c r="B88" s="41"/>
      <c r="C88" s="41"/>
      <c r="D88" s="41"/>
      <c r="E88" s="41"/>
      <c r="F88" s="213"/>
      <c r="G88" s="41"/>
      <c r="H88" s="41"/>
      <c r="I88" s="41"/>
      <c r="J88" s="41"/>
      <c r="K88" s="41"/>
      <c r="L88" s="41"/>
      <c r="M88" s="41"/>
      <c r="N88" s="41"/>
      <c r="O88" s="210"/>
      <c r="P88" s="210"/>
      <c r="Q88" s="210"/>
    </row>
    <row r="89" spans="1:17" s="176" customFormat="1" x14ac:dyDescent="0.2">
      <c r="A89" s="41"/>
      <c r="B89" s="41"/>
      <c r="C89" s="41"/>
      <c r="D89" s="41"/>
      <c r="E89" s="41"/>
      <c r="F89" s="213"/>
      <c r="G89" s="41"/>
      <c r="H89" s="41"/>
      <c r="I89" s="41"/>
      <c r="J89" s="41"/>
      <c r="K89" s="41"/>
      <c r="L89" s="41"/>
      <c r="M89" s="41"/>
      <c r="N89" s="41"/>
      <c r="O89" s="210"/>
      <c r="P89" s="210"/>
      <c r="Q89" s="210"/>
    </row>
    <row r="90" spans="1:17" s="176" customFormat="1" x14ac:dyDescent="0.2">
      <c r="A90" s="41"/>
      <c r="B90" s="41"/>
      <c r="C90" s="41"/>
      <c r="D90" s="41"/>
      <c r="E90" s="41"/>
      <c r="F90" s="213"/>
      <c r="G90" s="41"/>
      <c r="H90" s="41"/>
      <c r="I90" s="41"/>
      <c r="J90" s="41"/>
      <c r="K90" s="41"/>
      <c r="L90" s="41"/>
      <c r="M90" s="41"/>
      <c r="N90" s="41"/>
      <c r="O90" s="210"/>
      <c r="P90" s="210"/>
      <c r="Q90" s="210"/>
    </row>
    <row r="91" spans="1:17" s="176" customFormat="1" x14ac:dyDescent="0.2">
      <c r="A91" s="41"/>
      <c r="B91" s="41"/>
      <c r="C91" s="41"/>
      <c r="D91" s="41"/>
      <c r="E91" s="41"/>
      <c r="F91" s="213"/>
      <c r="G91" s="41"/>
      <c r="H91" s="41"/>
      <c r="I91" s="41"/>
      <c r="J91" s="41"/>
      <c r="K91" s="41"/>
      <c r="L91" s="41"/>
      <c r="M91" s="41"/>
      <c r="N91" s="41"/>
      <c r="O91" s="210"/>
      <c r="P91" s="210"/>
      <c r="Q91" s="210"/>
    </row>
    <row r="92" spans="1:17" s="176" customFormat="1" x14ac:dyDescent="0.2">
      <c r="A92" s="41"/>
      <c r="B92" s="41"/>
      <c r="C92" s="41"/>
      <c r="D92" s="41"/>
      <c r="E92" s="41"/>
      <c r="F92" s="213"/>
      <c r="G92" s="41"/>
      <c r="H92" s="41"/>
      <c r="I92" s="41"/>
      <c r="J92" s="41"/>
      <c r="K92" s="41"/>
      <c r="L92" s="41"/>
      <c r="M92" s="41"/>
      <c r="N92" s="41"/>
      <c r="O92" s="210"/>
      <c r="P92" s="210"/>
      <c r="Q92" s="210"/>
    </row>
    <row r="93" spans="1:17" s="176" customFormat="1" x14ac:dyDescent="0.2">
      <c r="A93" s="41"/>
      <c r="B93" s="41"/>
      <c r="C93" s="41"/>
      <c r="D93" s="41"/>
      <c r="E93" s="41"/>
      <c r="F93" s="213"/>
      <c r="G93" s="41"/>
      <c r="H93" s="41"/>
      <c r="I93" s="41"/>
      <c r="J93" s="41"/>
      <c r="K93" s="41"/>
      <c r="L93" s="41"/>
      <c r="M93" s="41"/>
      <c r="N93" s="41"/>
      <c r="O93" s="210"/>
      <c r="P93" s="210"/>
      <c r="Q93" s="210"/>
    </row>
    <row r="94" spans="1:17" s="176" customFormat="1" x14ac:dyDescent="0.2">
      <c r="A94" s="41"/>
      <c r="B94" s="41"/>
      <c r="C94" s="41"/>
      <c r="D94" s="41"/>
      <c r="E94" s="41"/>
      <c r="F94" s="213"/>
      <c r="G94" s="41"/>
      <c r="H94" s="41"/>
      <c r="I94" s="41"/>
      <c r="J94" s="41"/>
      <c r="K94" s="41"/>
      <c r="L94" s="41"/>
      <c r="M94" s="41"/>
      <c r="N94" s="41"/>
      <c r="O94" s="210"/>
      <c r="P94" s="210"/>
      <c r="Q94" s="210"/>
    </row>
    <row r="95" spans="1:17" s="176" customFormat="1" x14ac:dyDescent="0.2">
      <c r="A95" s="41"/>
      <c r="B95" s="41"/>
      <c r="C95" s="41"/>
      <c r="D95" s="41"/>
      <c r="E95" s="41"/>
      <c r="F95" s="213"/>
      <c r="G95" s="41"/>
      <c r="H95" s="41"/>
      <c r="I95" s="41"/>
      <c r="J95" s="41"/>
      <c r="K95" s="41"/>
      <c r="L95" s="41"/>
      <c r="M95" s="41"/>
      <c r="N95" s="41"/>
      <c r="O95" s="210"/>
      <c r="P95" s="210"/>
      <c r="Q95" s="210"/>
    </row>
    <row r="96" spans="1:17" s="176" customFormat="1" x14ac:dyDescent="0.2">
      <c r="A96" s="41"/>
      <c r="B96" s="41"/>
      <c r="C96" s="41"/>
      <c r="D96" s="41"/>
      <c r="E96" s="41"/>
      <c r="F96" s="213"/>
      <c r="G96" s="41"/>
      <c r="H96" s="41"/>
      <c r="I96" s="41"/>
      <c r="J96" s="41"/>
      <c r="K96" s="41"/>
      <c r="L96" s="41"/>
      <c r="M96" s="41"/>
      <c r="N96" s="41"/>
      <c r="O96" s="210"/>
      <c r="P96" s="210"/>
      <c r="Q96" s="210"/>
    </row>
    <row r="97" spans="1:17" s="176" customFormat="1" x14ac:dyDescent="0.2">
      <c r="A97" s="41"/>
      <c r="B97" s="41"/>
      <c r="C97" s="41"/>
      <c r="D97" s="41"/>
      <c r="E97" s="41"/>
      <c r="F97" s="213"/>
      <c r="G97" s="41"/>
      <c r="H97" s="41"/>
      <c r="I97" s="41"/>
      <c r="J97" s="41"/>
      <c r="K97" s="41"/>
      <c r="L97" s="41"/>
      <c r="M97" s="41"/>
      <c r="N97" s="41"/>
      <c r="O97" s="210"/>
      <c r="P97" s="210"/>
      <c r="Q97" s="210"/>
    </row>
    <row r="98" spans="1:17" s="176" customFormat="1" x14ac:dyDescent="0.2">
      <c r="A98" s="41"/>
      <c r="B98" s="41"/>
      <c r="C98" s="41"/>
      <c r="D98" s="41"/>
      <c r="E98" s="41"/>
      <c r="F98" s="213"/>
      <c r="G98" s="41"/>
      <c r="H98" s="41"/>
      <c r="I98" s="41"/>
      <c r="J98" s="41"/>
      <c r="K98" s="41"/>
      <c r="L98" s="41"/>
      <c r="M98" s="41"/>
      <c r="N98" s="41"/>
      <c r="O98" s="210"/>
      <c r="P98" s="210"/>
      <c r="Q98" s="210"/>
    </row>
    <row r="99" spans="1:17" s="176" customFormat="1" x14ac:dyDescent="0.2">
      <c r="A99" s="41"/>
      <c r="B99" s="41"/>
      <c r="C99" s="41"/>
      <c r="D99" s="41"/>
      <c r="E99" s="41"/>
      <c r="F99" s="213"/>
      <c r="G99" s="41"/>
      <c r="H99" s="41"/>
      <c r="I99" s="41"/>
      <c r="J99" s="41"/>
      <c r="K99" s="41"/>
      <c r="L99" s="41"/>
      <c r="M99" s="41"/>
      <c r="N99" s="41"/>
      <c r="O99" s="210"/>
      <c r="P99" s="210"/>
      <c r="Q99" s="210"/>
    </row>
    <row r="100" spans="1:17" s="176" customFormat="1" x14ac:dyDescent="0.2">
      <c r="A100" s="41"/>
      <c r="B100" s="41"/>
      <c r="C100" s="41"/>
      <c r="D100" s="41"/>
      <c r="E100" s="41"/>
      <c r="F100" s="213"/>
      <c r="G100" s="41"/>
      <c r="H100" s="41"/>
      <c r="I100" s="41"/>
      <c r="J100" s="41"/>
      <c r="K100" s="41"/>
      <c r="L100" s="41"/>
      <c r="M100" s="41"/>
      <c r="N100" s="41"/>
      <c r="O100" s="210"/>
      <c r="P100" s="210"/>
      <c r="Q100" s="210"/>
    </row>
    <row r="101" spans="1:17" s="176" customFormat="1" x14ac:dyDescent="0.2">
      <c r="A101" s="41"/>
      <c r="B101" s="41"/>
      <c r="C101" s="41"/>
      <c r="D101" s="41"/>
      <c r="E101" s="41"/>
      <c r="F101" s="213"/>
      <c r="G101" s="41"/>
      <c r="H101" s="41"/>
      <c r="I101" s="41"/>
      <c r="J101" s="41"/>
      <c r="K101" s="41"/>
      <c r="L101" s="41"/>
      <c r="M101" s="41"/>
      <c r="N101" s="41"/>
      <c r="O101" s="210"/>
      <c r="P101" s="210"/>
      <c r="Q101" s="210"/>
    </row>
    <row r="102" spans="1:17" s="176" customFormat="1" x14ac:dyDescent="0.2">
      <c r="A102" s="41"/>
      <c r="B102" s="41"/>
      <c r="C102" s="41"/>
      <c r="D102" s="41"/>
      <c r="E102" s="41"/>
      <c r="F102" s="213"/>
      <c r="G102" s="41"/>
      <c r="H102" s="41"/>
      <c r="I102" s="41"/>
      <c r="J102" s="41"/>
      <c r="K102" s="41"/>
      <c r="L102" s="41"/>
      <c r="M102" s="41"/>
      <c r="N102" s="41"/>
      <c r="O102" s="210"/>
      <c r="P102" s="210"/>
      <c r="Q102" s="210"/>
    </row>
    <row r="103" spans="1:17" s="176" customFormat="1" x14ac:dyDescent="0.2">
      <c r="A103" s="41"/>
      <c r="B103" s="41"/>
      <c r="C103" s="41"/>
      <c r="D103" s="41"/>
      <c r="E103" s="41"/>
      <c r="F103" s="213"/>
      <c r="G103" s="41"/>
      <c r="H103" s="41"/>
      <c r="I103" s="41"/>
      <c r="J103" s="41"/>
      <c r="K103" s="41"/>
      <c r="L103" s="41"/>
      <c r="M103" s="41"/>
      <c r="N103" s="41"/>
      <c r="O103" s="210"/>
      <c r="P103" s="210"/>
      <c r="Q103" s="210"/>
    </row>
    <row r="104" spans="1:17" s="176" customFormat="1" x14ac:dyDescent="0.2">
      <c r="A104" s="41"/>
      <c r="B104" s="41"/>
      <c r="C104" s="41"/>
      <c r="D104" s="41"/>
      <c r="E104" s="41"/>
      <c r="F104" s="213"/>
      <c r="G104" s="41"/>
      <c r="H104" s="41"/>
      <c r="I104" s="41"/>
      <c r="J104" s="41"/>
      <c r="K104" s="41"/>
      <c r="L104" s="41"/>
      <c r="M104" s="41"/>
      <c r="N104" s="41"/>
      <c r="O104" s="210"/>
      <c r="P104" s="210"/>
      <c r="Q104" s="210"/>
    </row>
    <row r="105" spans="1:17" s="176" customFormat="1" x14ac:dyDescent="0.2">
      <c r="A105" s="41"/>
      <c r="B105" s="41"/>
      <c r="C105" s="41"/>
      <c r="D105" s="41"/>
      <c r="E105" s="41"/>
      <c r="F105" s="213"/>
      <c r="G105" s="41"/>
      <c r="H105" s="41"/>
      <c r="I105" s="41"/>
      <c r="J105" s="41"/>
      <c r="K105" s="41"/>
      <c r="L105" s="41"/>
      <c r="M105" s="41"/>
      <c r="N105" s="41"/>
      <c r="O105" s="210"/>
      <c r="P105" s="210"/>
      <c r="Q105" s="210"/>
    </row>
    <row r="106" spans="1:17" s="176" customFormat="1" x14ac:dyDescent="0.2">
      <c r="A106" s="41"/>
      <c r="B106" s="41"/>
      <c r="C106" s="41"/>
      <c r="D106" s="41"/>
      <c r="E106" s="41"/>
      <c r="F106" s="213"/>
      <c r="G106" s="41"/>
      <c r="H106" s="41"/>
      <c r="I106" s="41"/>
      <c r="J106" s="41"/>
      <c r="K106" s="41"/>
      <c r="L106" s="41"/>
      <c r="M106" s="41"/>
      <c r="N106" s="41"/>
      <c r="O106" s="210"/>
      <c r="P106" s="210"/>
      <c r="Q106" s="210"/>
    </row>
    <row r="107" spans="1:17" s="176" customFormat="1" x14ac:dyDescent="0.2">
      <c r="A107" s="41"/>
      <c r="B107" s="41"/>
      <c r="C107" s="41"/>
      <c r="D107" s="41"/>
      <c r="E107" s="41"/>
      <c r="F107" s="213"/>
      <c r="G107" s="41"/>
      <c r="H107" s="41"/>
      <c r="I107" s="41"/>
      <c r="J107" s="41"/>
      <c r="K107" s="41"/>
      <c r="L107" s="41"/>
      <c r="M107" s="41"/>
      <c r="N107" s="41"/>
      <c r="O107" s="210"/>
      <c r="P107" s="210"/>
      <c r="Q107" s="210"/>
    </row>
    <row r="108" spans="1:17" s="176" customFormat="1" x14ac:dyDescent="0.2">
      <c r="A108" s="41"/>
      <c r="B108" s="41"/>
      <c r="C108" s="41"/>
      <c r="D108" s="41"/>
      <c r="E108" s="41"/>
      <c r="F108" s="213"/>
      <c r="G108" s="41"/>
      <c r="H108" s="41"/>
      <c r="I108" s="41"/>
      <c r="J108" s="41"/>
      <c r="K108" s="41"/>
      <c r="L108" s="41"/>
      <c r="M108" s="41"/>
      <c r="N108" s="41"/>
      <c r="O108" s="210"/>
      <c r="P108" s="210"/>
      <c r="Q108" s="210"/>
    </row>
    <row r="109" spans="1:17" s="176" customFormat="1" x14ac:dyDescent="0.2">
      <c r="A109" s="41"/>
      <c r="B109" s="41"/>
      <c r="C109" s="41"/>
      <c r="D109" s="41"/>
      <c r="E109" s="41"/>
      <c r="F109" s="213"/>
      <c r="G109" s="41"/>
      <c r="H109" s="41"/>
      <c r="I109" s="41"/>
      <c r="J109" s="41"/>
      <c r="K109" s="41"/>
      <c r="L109" s="41"/>
      <c r="M109" s="41"/>
      <c r="N109" s="41"/>
      <c r="O109" s="210"/>
      <c r="P109" s="210"/>
      <c r="Q109" s="210"/>
    </row>
    <row r="110" spans="1:17" s="176" customFormat="1" x14ac:dyDescent="0.2">
      <c r="A110" s="41"/>
      <c r="B110" s="41"/>
      <c r="C110" s="41"/>
      <c r="D110" s="41"/>
      <c r="E110" s="41"/>
      <c r="F110" s="213"/>
      <c r="G110" s="41"/>
      <c r="H110" s="41"/>
      <c r="I110" s="41"/>
      <c r="J110" s="41"/>
      <c r="K110" s="41"/>
      <c r="L110" s="41"/>
      <c r="M110" s="41"/>
      <c r="N110" s="41"/>
      <c r="O110" s="210"/>
      <c r="P110" s="210"/>
      <c r="Q110" s="210"/>
    </row>
    <row r="111" spans="1:17" s="176" customFormat="1" x14ac:dyDescent="0.2">
      <c r="A111" s="41"/>
      <c r="B111" s="41"/>
      <c r="C111" s="41"/>
      <c r="D111" s="41"/>
      <c r="E111" s="41"/>
      <c r="F111" s="213"/>
      <c r="G111" s="41"/>
      <c r="H111" s="41"/>
      <c r="I111" s="41"/>
      <c r="J111" s="41"/>
      <c r="K111" s="41"/>
      <c r="L111" s="41"/>
      <c r="M111" s="41"/>
      <c r="N111" s="41"/>
      <c r="O111" s="210"/>
      <c r="P111" s="210"/>
      <c r="Q111" s="210"/>
    </row>
    <row r="112" spans="1:17" s="176" customFormat="1" x14ac:dyDescent="0.2">
      <c r="A112" s="41"/>
      <c r="B112" s="41"/>
      <c r="C112" s="41"/>
      <c r="D112" s="41"/>
      <c r="E112" s="41"/>
      <c r="F112" s="213"/>
      <c r="G112" s="41"/>
      <c r="H112" s="41"/>
      <c r="I112" s="41"/>
      <c r="J112" s="41"/>
      <c r="K112" s="41"/>
      <c r="L112" s="41"/>
      <c r="M112" s="41"/>
      <c r="N112" s="41"/>
      <c r="O112" s="210"/>
      <c r="P112" s="210"/>
      <c r="Q112" s="210"/>
    </row>
    <row r="113" spans="1:17" s="176" customFormat="1" x14ac:dyDescent="0.2">
      <c r="A113" s="41"/>
      <c r="B113" s="41"/>
      <c r="C113" s="41"/>
      <c r="D113" s="41"/>
      <c r="E113" s="41"/>
      <c r="F113" s="213"/>
      <c r="G113" s="41"/>
      <c r="H113" s="41"/>
      <c r="I113" s="41"/>
      <c r="J113" s="41"/>
      <c r="K113" s="41"/>
      <c r="L113" s="41"/>
      <c r="M113" s="41"/>
      <c r="N113" s="41"/>
      <c r="O113" s="210"/>
      <c r="P113" s="210"/>
      <c r="Q113" s="210"/>
    </row>
    <row r="114" spans="1:17" s="176" customFormat="1" x14ac:dyDescent="0.2">
      <c r="A114" s="41"/>
      <c r="B114" s="41"/>
      <c r="C114" s="41"/>
      <c r="D114" s="41"/>
      <c r="E114" s="41"/>
      <c r="F114" s="213"/>
      <c r="G114" s="41"/>
      <c r="H114" s="41"/>
      <c r="I114" s="41"/>
      <c r="J114" s="41"/>
      <c r="K114" s="41"/>
      <c r="L114" s="41"/>
      <c r="M114" s="41"/>
      <c r="N114" s="41"/>
      <c r="O114" s="210"/>
      <c r="P114" s="210"/>
      <c r="Q114" s="210"/>
    </row>
    <row r="115" spans="1:17" s="176" customFormat="1" x14ac:dyDescent="0.2">
      <c r="A115" s="41"/>
      <c r="B115" s="41"/>
      <c r="C115" s="41"/>
      <c r="D115" s="41"/>
      <c r="E115" s="41"/>
      <c r="F115" s="213"/>
      <c r="G115" s="41"/>
      <c r="H115" s="41"/>
      <c r="I115" s="41"/>
      <c r="J115" s="41"/>
      <c r="K115" s="41"/>
      <c r="L115" s="41"/>
      <c r="M115" s="41"/>
      <c r="N115" s="41"/>
      <c r="O115" s="210"/>
      <c r="P115" s="210"/>
      <c r="Q115" s="210"/>
    </row>
    <row r="116" spans="1:17" s="176" customFormat="1" x14ac:dyDescent="0.2">
      <c r="A116" s="41"/>
      <c r="B116" s="41"/>
      <c r="C116" s="41"/>
      <c r="D116" s="41"/>
      <c r="E116" s="41"/>
      <c r="F116" s="213"/>
      <c r="G116" s="41"/>
      <c r="H116" s="41"/>
      <c r="I116" s="41"/>
      <c r="J116" s="41"/>
      <c r="K116" s="41"/>
      <c r="L116" s="41"/>
      <c r="M116" s="41"/>
      <c r="N116" s="41"/>
      <c r="O116" s="210"/>
      <c r="P116" s="210"/>
      <c r="Q116" s="210"/>
    </row>
    <row r="117" spans="1:17" s="176" customFormat="1" x14ac:dyDescent="0.2">
      <c r="A117" s="41"/>
      <c r="B117" s="41"/>
      <c r="C117" s="41"/>
      <c r="D117" s="41"/>
      <c r="E117" s="41"/>
      <c r="F117" s="213"/>
      <c r="G117" s="41"/>
      <c r="H117" s="41"/>
      <c r="I117" s="41"/>
      <c r="J117" s="41"/>
      <c r="K117" s="41"/>
      <c r="L117" s="41"/>
      <c r="M117" s="41"/>
      <c r="N117" s="41"/>
      <c r="O117" s="210"/>
      <c r="P117" s="210"/>
      <c r="Q117" s="210"/>
    </row>
    <row r="118" spans="1:17" s="176" customFormat="1" x14ac:dyDescent="0.2">
      <c r="A118" s="41"/>
      <c r="B118" s="41"/>
      <c r="C118" s="41"/>
      <c r="D118" s="41"/>
      <c r="E118" s="41"/>
      <c r="F118" s="213"/>
      <c r="G118" s="41"/>
      <c r="H118" s="41"/>
      <c r="I118" s="41"/>
      <c r="J118" s="41"/>
      <c r="K118" s="41"/>
      <c r="L118" s="41"/>
      <c r="M118" s="41"/>
      <c r="N118" s="41"/>
      <c r="O118" s="210"/>
      <c r="P118" s="210"/>
      <c r="Q118" s="210"/>
    </row>
    <row r="119" spans="1:17" s="176" customFormat="1" x14ac:dyDescent="0.2">
      <c r="A119" s="41"/>
      <c r="B119" s="41"/>
      <c r="C119" s="41"/>
      <c r="D119" s="41"/>
      <c r="E119" s="41"/>
      <c r="F119" s="213"/>
      <c r="G119" s="41"/>
      <c r="H119" s="41"/>
      <c r="I119" s="41"/>
      <c r="J119" s="41"/>
      <c r="K119" s="41"/>
      <c r="L119" s="41"/>
      <c r="M119" s="41"/>
      <c r="N119" s="41"/>
      <c r="O119" s="210"/>
      <c r="P119" s="210"/>
      <c r="Q119" s="210"/>
    </row>
    <row r="120" spans="1:17" s="176" customFormat="1" x14ac:dyDescent="0.2">
      <c r="A120" s="41"/>
      <c r="B120" s="41"/>
      <c r="C120" s="41"/>
      <c r="D120" s="41"/>
      <c r="E120" s="41"/>
      <c r="F120" s="213"/>
      <c r="G120" s="41"/>
      <c r="H120" s="41"/>
      <c r="I120" s="41"/>
      <c r="J120" s="41"/>
      <c r="K120" s="41"/>
      <c r="L120" s="41"/>
      <c r="M120" s="41"/>
      <c r="N120" s="41"/>
      <c r="O120" s="210"/>
      <c r="P120" s="210"/>
      <c r="Q120" s="210"/>
    </row>
    <row r="121" spans="1:17" s="176" customFormat="1" x14ac:dyDescent="0.2">
      <c r="A121" s="41"/>
      <c r="B121" s="41"/>
      <c r="C121" s="41"/>
      <c r="D121" s="41"/>
      <c r="E121" s="41"/>
      <c r="F121" s="213"/>
      <c r="G121" s="41"/>
      <c r="H121" s="41"/>
      <c r="I121" s="41"/>
      <c r="J121" s="41"/>
      <c r="K121" s="41"/>
      <c r="L121" s="41"/>
      <c r="M121" s="41"/>
      <c r="N121" s="41"/>
      <c r="O121" s="210"/>
      <c r="P121" s="210"/>
      <c r="Q121" s="210"/>
    </row>
    <row r="122" spans="1:17" s="176" customFormat="1" x14ac:dyDescent="0.2">
      <c r="A122" s="41"/>
      <c r="B122" s="41"/>
      <c r="C122" s="41"/>
      <c r="D122" s="41"/>
      <c r="E122" s="41"/>
      <c r="F122" s="213"/>
      <c r="G122" s="41"/>
      <c r="H122" s="41"/>
      <c r="I122" s="41"/>
      <c r="J122" s="41"/>
      <c r="K122" s="41"/>
      <c r="L122" s="41"/>
      <c r="M122" s="41"/>
      <c r="N122" s="41"/>
      <c r="O122" s="210"/>
      <c r="P122" s="210"/>
      <c r="Q122" s="210"/>
    </row>
    <row r="123" spans="1:17" s="176" customFormat="1" x14ac:dyDescent="0.2">
      <c r="A123" s="41"/>
      <c r="B123" s="41"/>
      <c r="C123" s="41"/>
      <c r="D123" s="41"/>
      <c r="E123" s="41"/>
      <c r="F123" s="213"/>
      <c r="G123" s="41"/>
      <c r="H123" s="41"/>
      <c r="I123" s="41"/>
      <c r="J123" s="41"/>
      <c r="K123" s="41"/>
      <c r="L123" s="41"/>
      <c r="M123" s="41"/>
      <c r="N123" s="41"/>
      <c r="O123" s="210"/>
      <c r="P123" s="210"/>
      <c r="Q123" s="210"/>
    </row>
    <row r="124" spans="1:17" s="176" customFormat="1" x14ac:dyDescent="0.2">
      <c r="A124" s="41"/>
      <c r="B124" s="41"/>
      <c r="C124" s="41"/>
      <c r="D124" s="41"/>
      <c r="E124" s="41"/>
      <c r="F124" s="213"/>
      <c r="G124" s="41"/>
      <c r="H124" s="41"/>
      <c r="I124" s="41"/>
      <c r="J124" s="41"/>
      <c r="K124" s="41"/>
      <c r="L124" s="41"/>
      <c r="M124" s="41"/>
      <c r="N124" s="41"/>
      <c r="O124" s="210"/>
      <c r="P124" s="210"/>
      <c r="Q124" s="210"/>
    </row>
    <row r="125" spans="1:17" s="176" customFormat="1" x14ac:dyDescent="0.2">
      <c r="A125" s="41"/>
      <c r="B125" s="41"/>
      <c r="C125" s="41"/>
      <c r="D125" s="41"/>
      <c r="E125" s="41"/>
      <c r="F125" s="213"/>
      <c r="G125" s="41"/>
      <c r="H125" s="41"/>
      <c r="I125" s="41"/>
      <c r="J125" s="41"/>
      <c r="K125" s="41"/>
      <c r="L125" s="41"/>
      <c r="M125" s="41"/>
      <c r="N125" s="41"/>
      <c r="O125" s="210"/>
      <c r="P125" s="210"/>
      <c r="Q125" s="210"/>
    </row>
    <row r="126" spans="1:17" s="176" customFormat="1" x14ac:dyDescent="0.2">
      <c r="A126" s="41"/>
      <c r="B126" s="41"/>
      <c r="C126" s="41"/>
      <c r="D126" s="41"/>
      <c r="E126" s="41"/>
      <c r="F126" s="213"/>
      <c r="G126" s="41"/>
      <c r="H126" s="41"/>
      <c r="I126" s="41"/>
      <c r="J126" s="41"/>
      <c r="K126" s="41"/>
      <c r="L126" s="41"/>
      <c r="M126" s="41"/>
      <c r="N126" s="41"/>
      <c r="O126" s="210"/>
      <c r="P126" s="210"/>
      <c r="Q126" s="210"/>
    </row>
    <row r="127" spans="1:17" s="176" customFormat="1" x14ac:dyDescent="0.2">
      <c r="A127" s="41"/>
      <c r="B127" s="41"/>
      <c r="C127" s="41"/>
      <c r="D127" s="41"/>
      <c r="E127" s="41"/>
      <c r="F127" s="213"/>
      <c r="G127" s="41"/>
      <c r="H127" s="41"/>
      <c r="I127" s="41"/>
      <c r="J127" s="41"/>
      <c r="K127" s="41"/>
      <c r="L127" s="41"/>
      <c r="M127" s="41"/>
      <c r="N127" s="41"/>
      <c r="O127" s="210"/>
      <c r="P127" s="210"/>
      <c r="Q127" s="210"/>
    </row>
    <row r="128" spans="1:17" s="176" customFormat="1" x14ac:dyDescent="0.2">
      <c r="A128" s="41"/>
      <c r="B128" s="41"/>
      <c r="C128" s="41"/>
      <c r="D128" s="41"/>
      <c r="E128" s="41"/>
      <c r="F128" s="213"/>
      <c r="G128" s="41"/>
      <c r="H128" s="41"/>
      <c r="I128" s="41"/>
      <c r="J128" s="41"/>
      <c r="K128" s="41"/>
      <c r="L128" s="41"/>
      <c r="M128" s="41"/>
      <c r="N128" s="41"/>
      <c r="O128" s="210"/>
      <c r="P128" s="210"/>
      <c r="Q128" s="210"/>
    </row>
    <row r="129" spans="1:17" s="176" customFormat="1" x14ac:dyDescent="0.2">
      <c r="A129" s="41"/>
      <c r="B129" s="41"/>
      <c r="C129" s="41"/>
      <c r="D129" s="41"/>
      <c r="E129" s="41"/>
      <c r="F129" s="213"/>
      <c r="G129" s="41"/>
      <c r="H129" s="41"/>
      <c r="I129" s="41"/>
      <c r="J129" s="41"/>
      <c r="K129" s="41"/>
      <c r="L129" s="41"/>
      <c r="M129" s="41"/>
      <c r="N129" s="41"/>
      <c r="O129" s="210"/>
      <c r="P129" s="210"/>
      <c r="Q129" s="210"/>
    </row>
    <row r="130" spans="1:17" s="176" customFormat="1" x14ac:dyDescent="0.2">
      <c r="A130" s="41"/>
      <c r="B130" s="41"/>
      <c r="C130" s="41"/>
      <c r="D130" s="41"/>
      <c r="E130" s="41"/>
      <c r="F130" s="213"/>
      <c r="G130" s="41"/>
      <c r="H130" s="41"/>
      <c r="I130" s="41"/>
      <c r="J130" s="41"/>
      <c r="K130" s="41"/>
      <c r="L130" s="41"/>
      <c r="M130" s="41"/>
      <c r="N130" s="41"/>
      <c r="O130" s="210"/>
      <c r="P130" s="210"/>
      <c r="Q130" s="210"/>
    </row>
    <row r="131" spans="1:17" s="176" customFormat="1" x14ac:dyDescent="0.2">
      <c r="A131" s="41"/>
      <c r="B131" s="41"/>
      <c r="C131" s="41"/>
      <c r="D131" s="41"/>
      <c r="E131" s="41"/>
      <c r="F131" s="213"/>
      <c r="G131" s="41"/>
      <c r="H131" s="41"/>
      <c r="I131" s="41"/>
      <c r="J131" s="41"/>
      <c r="K131" s="41"/>
      <c r="L131" s="41"/>
      <c r="M131" s="41"/>
      <c r="N131" s="41"/>
      <c r="O131" s="210"/>
      <c r="P131" s="210"/>
      <c r="Q131" s="210"/>
    </row>
    <row r="132" spans="1:17" s="176" customFormat="1" x14ac:dyDescent="0.2">
      <c r="A132" s="41"/>
      <c r="B132" s="41"/>
      <c r="C132" s="41"/>
      <c r="D132" s="41"/>
      <c r="E132" s="41"/>
      <c r="F132" s="213"/>
      <c r="G132" s="41"/>
      <c r="H132" s="41"/>
      <c r="I132" s="41"/>
      <c r="J132" s="41"/>
      <c r="K132" s="41"/>
      <c r="L132" s="41"/>
      <c r="M132" s="41"/>
      <c r="N132" s="41"/>
      <c r="O132" s="210"/>
      <c r="P132" s="210"/>
      <c r="Q132" s="210"/>
    </row>
    <row r="133" spans="1:17" s="176" customFormat="1" x14ac:dyDescent="0.2">
      <c r="A133" s="41"/>
      <c r="B133" s="41"/>
      <c r="C133" s="41"/>
      <c r="D133" s="41"/>
      <c r="E133" s="41"/>
      <c r="F133" s="213"/>
      <c r="G133" s="41"/>
      <c r="H133" s="41"/>
      <c r="I133" s="41"/>
      <c r="J133" s="41"/>
      <c r="K133" s="41"/>
      <c r="L133" s="41"/>
      <c r="M133" s="41"/>
      <c r="N133" s="41"/>
      <c r="O133" s="210"/>
      <c r="P133" s="210"/>
      <c r="Q133" s="210"/>
    </row>
    <row r="134" spans="1:17" s="176" customFormat="1" x14ac:dyDescent="0.2">
      <c r="A134" s="41"/>
      <c r="B134" s="41"/>
      <c r="C134" s="41"/>
      <c r="D134" s="41"/>
      <c r="E134" s="41"/>
      <c r="F134" s="213"/>
      <c r="G134" s="41"/>
      <c r="H134" s="41"/>
      <c r="I134" s="41"/>
      <c r="J134" s="41"/>
      <c r="K134" s="41"/>
      <c r="L134" s="41"/>
      <c r="M134" s="41"/>
      <c r="N134" s="41"/>
      <c r="O134" s="210"/>
      <c r="P134" s="210"/>
      <c r="Q134" s="210"/>
    </row>
    <row r="135" spans="1:17" s="176" customFormat="1" x14ac:dyDescent="0.2">
      <c r="A135" s="41"/>
      <c r="B135" s="41"/>
      <c r="C135" s="41"/>
      <c r="D135" s="41"/>
      <c r="E135" s="41"/>
      <c r="F135" s="213"/>
      <c r="G135" s="41"/>
      <c r="H135" s="41"/>
      <c r="I135" s="41"/>
      <c r="J135" s="41"/>
      <c r="K135" s="41"/>
      <c r="L135" s="41"/>
      <c r="M135" s="41"/>
      <c r="N135" s="41"/>
      <c r="O135" s="210"/>
      <c r="P135" s="210"/>
      <c r="Q135" s="210"/>
    </row>
    <row r="136" spans="1:17" s="176" customFormat="1" x14ac:dyDescent="0.2">
      <c r="A136" s="41"/>
      <c r="B136" s="41"/>
      <c r="C136" s="41"/>
      <c r="D136" s="41"/>
      <c r="E136" s="41"/>
      <c r="F136" s="213"/>
      <c r="G136" s="41"/>
      <c r="H136" s="41"/>
      <c r="I136" s="41"/>
      <c r="J136" s="41"/>
      <c r="K136" s="41"/>
      <c r="L136" s="41"/>
      <c r="M136" s="41"/>
      <c r="N136" s="41"/>
      <c r="O136" s="210"/>
      <c r="P136" s="210"/>
      <c r="Q136" s="210"/>
    </row>
    <row r="137" spans="1:17" s="176" customFormat="1" x14ac:dyDescent="0.2">
      <c r="A137" s="41"/>
      <c r="B137" s="41"/>
      <c r="C137" s="41"/>
      <c r="D137" s="41"/>
      <c r="E137" s="41"/>
      <c r="F137" s="213"/>
      <c r="G137" s="41"/>
      <c r="H137" s="41"/>
      <c r="I137" s="41"/>
      <c r="J137" s="41"/>
      <c r="K137" s="41"/>
      <c r="L137" s="41"/>
      <c r="M137" s="41"/>
      <c r="N137" s="41"/>
      <c r="O137" s="210"/>
      <c r="P137" s="210"/>
      <c r="Q137" s="210"/>
    </row>
    <row r="138" spans="1:17" s="176" customFormat="1" x14ac:dyDescent="0.2">
      <c r="A138" s="41"/>
      <c r="B138" s="41"/>
      <c r="C138" s="41"/>
      <c r="D138" s="41"/>
      <c r="E138" s="41"/>
      <c r="F138" s="213"/>
      <c r="G138" s="41"/>
      <c r="H138" s="41"/>
      <c r="I138" s="41"/>
      <c r="J138" s="41"/>
      <c r="K138" s="41"/>
      <c r="L138" s="41"/>
      <c r="M138" s="41"/>
      <c r="N138" s="41"/>
      <c r="O138" s="210"/>
      <c r="P138" s="210"/>
      <c r="Q138" s="210"/>
    </row>
    <row r="139" spans="1:17" s="176" customFormat="1" x14ac:dyDescent="0.2">
      <c r="A139" s="41"/>
      <c r="B139" s="41"/>
      <c r="C139" s="41"/>
      <c r="D139" s="41"/>
      <c r="E139" s="41"/>
      <c r="F139" s="213"/>
      <c r="G139" s="41"/>
      <c r="H139" s="41"/>
      <c r="I139" s="41"/>
      <c r="J139" s="41"/>
      <c r="K139" s="41"/>
      <c r="L139" s="41"/>
      <c r="M139" s="41"/>
      <c r="N139" s="41"/>
      <c r="O139" s="210"/>
      <c r="P139" s="210"/>
      <c r="Q139" s="210"/>
    </row>
    <row r="140" spans="1:17" s="176" customFormat="1" x14ac:dyDescent="0.2">
      <c r="A140" s="41"/>
      <c r="B140" s="41"/>
      <c r="C140" s="41"/>
      <c r="D140" s="41"/>
      <c r="E140" s="41"/>
      <c r="F140" s="213"/>
      <c r="G140" s="41"/>
      <c r="H140" s="41"/>
      <c r="I140" s="41"/>
      <c r="J140" s="41"/>
      <c r="K140" s="41"/>
      <c r="L140" s="41"/>
      <c r="M140" s="41"/>
      <c r="N140" s="41"/>
      <c r="O140" s="210"/>
      <c r="P140" s="210"/>
      <c r="Q140" s="210"/>
    </row>
    <row r="141" spans="1:17" s="176" customFormat="1" x14ac:dyDescent="0.2">
      <c r="A141" s="41"/>
      <c r="B141" s="41"/>
      <c r="C141" s="41"/>
      <c r="D141" s="41"/>
      <c r="E141" s="41"/>
      <c r="F141" s="213"/>
      <c r="G141" s="41"/>
      <c r="H141" s="41"/>
      <c r="I141" s="41"/>
      <c r="J141" s="41"/>
      <c r="K141" s="41"/>
      <c r="L141" s="41"/>
      <c r="M141" s="41"/>
      <c r="N141" s="41"/>
      <c r="O141" s="210"/>
      <c r="P141" s="210"/>
      <c r="Q141" s="210"/>
    </row>
    <row r="142" spans="1:17" s="176" customFormat="1" x14ac:dyDescent="0.2">
      <c r="A142" s="41"/>
      <c r="B142" s="41"/>
      <c r="C142" s="41"/>
      <c r="D142" s="41"/>
      <c r="E142" s="41"/>
      <c r="F142" s="213"/>
      <c r="G142" s="41"/>
      <c r="H142" s="41"/>
      <c r="I142" s="41"/>
      <c r="J142" s="41"/>
      <c r="K142" s="41"/>
      <c r="L142" s="41"/>
      <c r="M142" s="41"/>
      <c r="N142" s="41"/>
      <c r="O142" s="210"/>
      <c r="P142" s="210"/>
      <c r="Q142" s="210"/>
    </row>
    <row r="143" spans="1:17" s="176" customFormat="1" x14ac:dyDescent="0.2">
      <c r="A143" s="41"/>
      <c r="B143" s="41"/>
      <c r="C143" s="41"/>
      <c r="D143" s="41"/>
      <c r="E143" s="41"/>
      <c r="F143" s="213"/>
      <c r="G143" s="41"/>
      <c r="H143" s="41"/>
      <c r="I143" s="41"/>
      <c r="J143" s="41"/>
      <c r="K143" s="41"/>
      <c r="L143" s="41"/>
      <c r="M143" s="41"/>
      <c r="N143" s="41"/>
      <c r="O143" s="210"/>
      <c r="P143" s="210"/>
      <c r="Q143" s="210"/>
    </row>
    <row r="144" spans="1:17" s="176" customFormat="1" x14ac:dyDescent="0.2">
      <c r="A144" s="41"/>
      <c r="B144" s="41"/>
      <c r="C144" s="41"/>
      <c r="D144" s="41"/>
      <c r="E144" s="41"/>
      <c r="F144" s="213"/>
      <c r="G144" s="41"/>
      <c r="H144" s="41"/>
      <c r="I144" s="41"/>
      <c r="J144" s="41"/>
      <c r="K144" s="41"/>
      <c r="L144" s="41"/>
      <c r="M144" s="41"/>
      <c r="N144" s="41"/>
      <c r="O144" s="210"/>
      <c r="P144" s="210"/>
      <c r="Q144" s="210"/>
    </row>
    <row r="145" spans="1:17" s="176" customFormat="1" x14ac:dyDescent="0.2">
      <c r="A145" s="41"/>
      <c r="B145" s="41"/>
      <c r="C145" s="41"/>
      <c r="D145" s="41"/>
      <c r="E145" s="41"/>
      <c r="F145" s="213"/>
      <c r="G145" s="41"/>
      <c r="H145" s="41"/>
      <c r="I145" s="41"/>
      <c r="J145" s="41"/>
      <c r="K145" s="41"/>
      <c r="L145" s="41"/>
      <c r="M145" s="41"/>
      <c r="N145" s="41"/>
      <c r="O145" s="210"/>
      <c r="P145" s="210"/>
      <c r="Q145" s="210"/>
    </row>
    <row r="146" spans="1:17" s="176" customFormat="1" x14ac:dyDescent="0.2">
      <c r="A146" s="41"/>
      <c r="B146" s="41"/>
      <c r="C146" s="41"/>
      <c r="D146" s="41"/>
      <c r="E146" s="41"/>
      <c r="F146" s="213"/>
      <c r="G146" s="41"/>
      <c r="H146" s="41"/>
      <c r="I146" s="41"/>
      <c r="J146" s="41"/>
      <c r="K146" s="41"/>
      <c r="L146" s="41"/>
      <c r="M146" s="41"/>
      <c r="N146" s="41"/>
      <c r="O146" s="210"/>
      <c r="P146" s="210"/>
      <c r="Q146" s="210"/>
    </row>
    <row r="147" spans="1:17" s="176" customFormat="1" x14ac:dyDescent="0.2">
      <c r="A147" s="41"/>
      <c r="B147" s="41"/>
      <c r="C147" s="41"/>
      <c r="D147" s="41"/>
      <c r="E147" s="41"/>
      <c r="F147" s="213"/>
      <c r="G147" s="41"/>
      <c r="H147" s="41"/>
      <c r="I147" s="41"/>
      <c r="J147" s="41"/>
      <c r="K147" s="41"/>
      <c r="L147" s="41"/>
      <c r="M147" s="41"/>
      <c r="N147" s="41"/>
      <c r="O147" s="210"/>
      <c r="P147" s="210"/>
      <c r="Q147" s="210"/>
    </row>
    <row r="148" spans="1:17" s="176" customFormat="1" x14ac:dyDescent="0.2">
      <c r="A148" s="41"/>
      <c r="B148" s="41"/>
      <c r="C148" s="41"/>
      <c r="D148" s="41"/>
      <c r="E148" s="41"/>
      <c r="F148" s="213"/>
      <c r="G148" s="41"/>
      <c r="H148" s="41"/>
      <c r="I148" s="41"/>
      <c r="J148" s="41"/>
      <c r="K148" s="41"/>
      <c r="L148" s="41"/>
      <c r="M148" s="41"/>
      <c r="N148" s="41"/>
      <c r="O148" s="210"/>
      <c r="P148" s="210"/>
      <c r="Q148" s="210"/>
    </row>
    <row r="149" spans="1:17" s="176" customFormat="1" x14ac:dyDescent="0.2">
      <c r="A149" s="41"/>
      <c r="B149" s="41"/>
      <c r="C149" s="41"/>
      <c r="D149" s="41"/>
      <c r="E149" s="41"/>
      <c r="F149" s="213"/>
      <c r="G149" s="41"/>
      <c r="H149" s="41"/>
      <c r="I149" s="41"/>
      <c r="J149" s="41"/>
      <c r="K149" s="41"/>
      <c r="L149" s="41"/>
      <c r="M149" s="41"/>
      <c r="N149" s="41"/>
      <c r="O149" s="210"/>
      <c r="P149" s="210"/>
      <c r="Q149" s="210"/>
    </row>
    <row r="150" spans="1:17" s="176" customFormat="1" x14ac:dyDescent="0.2">
      <c r="A150" s="41"/>
      <c r="B150" s="41"/>
      <c r="C150" s="41"/>
      <c r="D150" s="41"/>
      <c r="E150" s="41"/>
      <c r="F150" s="213"/>
      <c r="G150" s="41"/>
      <c r="H150" s="41"/>
      <c r="I150" s="41"/>
      <c r="J150" s="41"/>
      <c r="K150" s="41"/>
      <c r="L150" s="41"/>
      <c r="M150" s="41"/>
      <c r="N150" s="41"/>
      <c r="O150" s="210"/>
      <c r="P150" s="210"/>
      <c r="Q150" s="210"/>
    </row>
    <row r="151" spans="1:17" s="176" customFormat="1" x14ac:dyDescent="0.2">
      <c r="A151" s="41"/>
      <c r="B151" s="41"/>
      <c r="C151" s="41"/>
      <c r="D151" s="41"/>
      <c r="E151" s="41"/>
      <c r="F151" s="213"/>
      <c r="G151" s="41"/>
      <c r="H151" s="41"/>
      <c r="I151" s="41"/>
      <c r="J151" s="41"/>
      <c r="K151" s="41"/>
      <c r="L151" s="41"/>
      <c r="M151" s="41"/>
      <c r="N151" s="41"/>
      <c r="O151" s="210"/>
      <c r="P151" s="210"/>
      <c r="Q151" s="210"/>
    </row>
    <row r="152" spans="1:17" s="176" customFormat="1" x14ac:dyDescent="0.2">
      <c r="A152" s="41"/>
      <c r="B152" s="41"/>
      <c r="C152" s="41"/>
      <c r="D152" s="41"/>
      <c r="E152" s="41"/>
      <c r="F152" s="213"/>
      <c r="G152" s="41"/>
      <c r="H152" s="41"/>
      <c r="I152" s="41"/>
      <c r="J152" s="41"/>
      <c r="K152" s="41"/>
      <c r="L152" s="41"/>
      <c r="M152" s="41"/>
      <c r="N152" s="41"/>
      <c r="O152" s="210"/>
      <c r="P152" s="210"/>
      <c r="Q152" s="210"/>
    </row>
    <row r="153" spans="1:17" s="176" customFormat="1" x14ac:dyDescent="0.2">
      <c r="A153" s="41"/>
      <c r="B153" s="41"/>
      <c r="C153" s="41"/>
      <c r="D153" s="41"/>
      <c r="E153" s="41"/>
      <c r="F153" s="213"/>
      <c r="G153" s="41"/>
      <c r="H153" s="41"/>
      <c r="I153" s="41"/>
      <c r="J153" s="41"/>
      <c r="K153" s="41"/>
      <c r="L153" s="41"/>
      <c r="M153" s="41"/>
      <c r="N153" s="41"/>
      <c r="O153" s="210"/>
      <c r="P153" s="210"/>
      <c r="Q153" s="210"/>
    </row>
    <row r="154" spans="1:17" s="176" customFormat="1" x14ac:dyDescent="0.2">
      <c r="A154" s="41"/>
      <c r="B154" s="41"/>
      <c r="C154" s="41"/>
      <c r="D154" s="41"/>
      <c r="E154" s="41"/>
      <c r="F154" s="213"/>
      <c r="G154" s="41"/>
      <c r="H154" s="41"/>
      <c r="I154" s="41"/>
      <c r="J154" s="41"/>
      <c r="K154" s="41"/>
      <c r="L154" s="41"/>
      <c r="M154" s="41"/>
      <c r="N154" s="41"/>
      <c r="O154" s="210"/>
      <c r="P154" s="210"/>
      <c r="Q154" s="210"/>
    </row>
    <row r="155" spans="1:17" s="176" customFormat="1" x14ac:dyDescent="0.2">
      <c r="A155" s="41"/>
      <c r="B155" s="41"/>
      <c r="C155" s="41"/>
      <c r="D155" s="41"/>
      <c r="E155" s="41"/>
      <c r="F155" s="213"/>
      <c r="G155" s="41"/>
      <c r="H155" s="41"/>
      <c r="I155" s="41"/>
      <c r="J155" s="41"/>
      <c r="K155" s="41"/>
      <c r="L155" s="41"/>
      <c r="M155" s="41"/>
      <c r="N155" s="41"/>
      <c r="O155" s="210"/>
      <c r="P155" s="210"/>
      <c r="Q155" s="210"/>
    </row>
    <row r="156" spans="1:17" s="176" customFormat="1" x14ac:dyDescent="0.2">
      <c r="A156" s="41"/>
      <c r="B156" s="41"/>
      <c r="C156" s="41"/>
      <c r="D156" s="41"/>
      <c r="E156" s="41"/>
      <c r="F156" s="213"/>
      <c r="G156" s="41"/>
      <c r="H156" s="41"/>
      <c r="I156" s="41"/>
      <c r="J156" s="41"/>
      <c r="K156" s="41"/>
      <c r="L156" s="41"/>
      <c r="M156" s="41"/>
      <c r="N156" s="41"/>
      <c r="O156" s="210"/>
      <c r="P156" s="210"/>
      <c r="Q156" s="210"/>
    </row>
    <row r="157" spans="1:17" s="176" customFormat="1" x14ac:dyDescent="0.2">
      <c r="A157" s="41"/>
      <c r="B157" s="41"/>
      <c r="C157" s="41"/>
      <c r="D157" s="41"/>
      <c r="E157" s="41"/>
      <c r="F157" s="213"/>
      <c r="G157" s="41"/>
      <c r="H157" s="41"/>
      <c r="I157" s="41"/>
      <c r="J157" s="41"/>
      <c r="K157" s="41"/>
      <c r="L157" s="41"/>
      <c r="M157" s="41"/>
      <c r="N157" s="41"/>
      <c r="O157" s="210"/>
      <c r="P157" s="210"/>
      <c r="Q157" s="210"/>
    </row>
    <row r="158" spans="1:17" s="176" customFormat="1" x14ac:dyDescent="0.2">
      <c r="A158" s="41"/>
      <c r="B158" s="41"/>
      <c r="C158" s="41"/>
      <c r="D158" s="41"/>
      <c r="E158" s="41"/>
      <c r="F158" s="213"/>
      <c r="G158" s="41"/>
      <c r="H158" s="41"/>
      <c r="I158" s="41"/>
      <c r="J158" s="41"/>
      <c r="K158" s="41"/>
      <c r="L158" s="41"/>
      <c r="M158" s="41"/>
      <c r="N158" s="41"/>
      <c r="O158" s="210"/>
      <c r="P158" s="210"/>
      <c r="Q158" s="210"/>
    </row>
    <row r="159" spans="1:17" s="176" customFormat="1" x14ac:dyDescent="0.2">
      <c r="A159" s="41"/>
      <c r="B159" s="41"/>
      <c r="C159" s="41"/>
      <c r="D159" s="41"/>
      <c r="E159" s="41"/>
      <c r="F159" s="213"/>
      <c r="G159" s="41"/>
      <c r="H159" s="41"/>
      <c r="I159" s="41"/>
      <c r="J159" s="41"/>
      <c r="K159" s="41"/>
      <c r="L159" s="41"/>
      <c r="M159" s="41"/>
      <c r="N159" s="41"/>
      <c r="O159" s="210"/>
      <c r="P159" s="210"/>
      <c r="Q159" s="210"/>
    </row>
    <row r="160" spans="1:17" s="176" customFormat="1" x14ac:dyDescent="0.2">
      <c r="A160" s="41"/>
      <c r="B160" s="41"/>
      <c r="C160" s="41"/>
      <c r="D160" s="41"/>
      <c r="E160" s="41"/>
      <c r="F160" s="213"/>
      <c r="G160" s="41"/>
      <c r="H160" s="41"/>
      <c r="I160" s="41"/>
      <c r="J160" s="41"/>
      <c r="K160" s="41"/>
      <c r="L160" s="41"/>
      <c r="M160" s="41"/>
      <c r="N160" s="41"/>
      <c r="O160" s="210"/>
      <c r="P160" s="210"/>
      <c r="Q160" s="210"/>
    </row>
    <row r="161" spans="1:17" s="176" customFormat="1" x14ac:dyDescent="0.2">
      <c r="A161" s="41"/>
      <c r="B161" s="41"/>
      <c r="C161" s="41"/>
      <c r="D161" s="41"/>
      <c r="E161" s="41"/>
      <c r="F161" s="213"/>
      <c r="G161" s="41"/>
      <c r="H161" s="41"/>
      <c r="I161" s="41"/>
      <c r="J161" s="41"/>
      <c r="K161" s="41"/>
      <c r="L161" s="41"/>
      <c r="M161" s="41"/>
      <c r="N161" s="41"/>
      <c r="O161" s="210"/>
      <c r="P161" s="210"/>
      <c r="Q161" s="210"/>
    </row>
    <row r="162" spans="1:17" s="176" customFormat="1" x14ac:dyDescent="0.2">
      <c r="A162" s="41"/>
      <c r="B162" s="41"/>
      <c r="C162" s="41"/>
      <c r="D162" s="41"/>
      <c r="E162" s="41"/>
      <c r="F162" s="213"/>
      <c r="G162" s="41"/>
      <c r="H162" s="41"/>
      <c r="I162" s="41"/>
      <c r="J162" s="41"/>
      <c r="K162" s="41"/>
      <c r="L162" s="41"/>
      <c r="M162" s="41"/>
      <c r="N162" s="41"/>
      <c r="O162" s="210"/>
      <c r="P162" s="210"/>
      <c r="Q162" s="210"/>
    </row>
    <row r="163" spans="1:17" s="176" customFormat="1" x14ac:dyDescent="0.2">
      <c r="A163" s="41"/>
      <c r="B163" s="41"/>
      <c r="C163" s="41"/>
      <c r="D163" s="41"/>
      <c r="E163" s="41"/>
      <c r="F163" s="213"/>
      <c r="G163" s="41"/>
      <c r="H163" s="41"/>
      <c r="I163" s="41"/>
      <c r="J163" s="41"/>
      <c r="K163" s="41"/>
      <c r="L163" s="41"/>
      <c r="M163" s="41"/>
      <c r="N163" s="41"/>
      <c r="O163" s="210"/>
      <c r="P163" s="210"/>
      <c r="Q163" s="210"/>
    </row>
    <row r="164" spans="1:17" s="176" customFormat="1" x14ac:dyDescent="0.2">
      <c r="A164" s="41"/>
      <c r="B164" s="41"/>
      <c r="C164" s="41"/>
      <c r="D164" s="41"/>
      <c r="E164" s="41"/>
      <c r="F164" s="213"/>
      <c r="G164" s="41"/>
      <c r="H164" s="41"/>
      <c r="I164" s="41"/>
      <c r="J164" s="41"/>
      <c r="K164" s="41"/>
      <c r="L164" s="41"/>
      <c r="M164" s="41"/>
      <c r="N164" s="41"/>
      <c r="O164" s="210"/>
      <c r="P164" s="210"/>
      <c r="Q164" s="210"/>
    </row>
    <row r="165" spans="1:17" s="176" customFormat="1" x14ac:dyDescent="0.2">
      <c r="A165" s="41"/>
      <c r="B165" s="41"/>
      <c r="C165" s="41"/>
      <c r="D165" s="41"/>
      <c r="E165" s="41"/>
      <c r="F165" s="213"/>
      <c r="G165" s="41"/>
      <c r="H165" s="41"/>
      <c r="I165" s="41"/>
      <c r="J165" s="41"/>
      <c r="K165" s="41"/>
      <c r="L165" s="41"/>
      <c r="M165" s="41"/>
      <c r="N165" s="41"/>
      <c r="O165" s="210"/>
      <c r="P165" s="210"/>
      <c r="Q165" s="210"/>
    </row>
    <row r="166" spans="1:17" s="176" customFormat="1" x14ac:dyDescent="0.2">
      <c r="A166" s="41"/>
      <c r="B166" s="41"/>
      <c r="C166" s="41"/>
      <c r="D166" s="41"/>
      <c r="E166" s="41"/>
      <c r="F166" s="213"/>
      <c r="G166" s="41"/>
      <c r="H166" s="41"/>
      <c r="I166" s="41"/>
      <c r="J166" s="41"/>
      <c r="K166" s="41"/>
      <c r="L166" s="41"/>
      <c r="M166" s="41"/>
      <c r="N166" s="41"/>
      <c r="O166" s="210"/>
      <c r="P166" s="210"/>
      <c r="Q166" s="210"/>
    </row>
    <row r="167" spans="1:17" s="176" customFormat="1" x14ac:dyDescent="0.2">
      <c r="A167" s="41"/>
      <c r="B167" s="41"/>
      <c r="C167" s="41"/>
      <c r="D167" s="41"/>
      <c r="E167" s="41"/>
      <c r="F167" s="213"/>
      <c r="G167" s="41"/>
      <c r="H167" s="41"/>
      <c r="I167" s="41"/>
      <c r="J167" s="41"/>
      <c r="K167" s="41"/>
      <c r="L167" s="41"/>
      <c r="M167" s="41"/>
      <c r="N167" s="41"/>
      <c r="O167" s="210"/>
      <c r="P167" s="210"/>
      <c r="Q167" s="210"/>
    </row>
    <row r="168" spans="1:17" s="176" customFormat="1" x14ac:dyDescent="0.2">
      <c r="A168" s="41"/>
      <c r="B168" s="41"/>
      <c r="C168" s="41"/>
      <c r="D168" s="41"/>
      <c r="E168" s="41"/>
      <c r="F168" s="213"/>
      <c r="G168" s="41"/>
      <c r="H168" s="41"/>
      <c r="I168" s="41"/>
      <c r="J168" s="41"/>
      <c r="K168" s="41"/>
      <c r="L168" s="41"/>
      <c r="M168" s="41"/>
      <c r="N168" s="41"/>
      <c r="O168" s="210"/>
      <c r="P168" s="210"/>
      <c r="Q168" s="210"/>
    </row>
    <row r="169" spans="1:17" s="176" customFormat="1" x14ac:dyDescent="0.2">
      <c r="A169" s="41"/>
      <c r="B169" s="41"/>
      <c r="C169" s="41"/>
      <c r="D169" s="41"/>
      <c r="E169" s="41"/>
      <c r="F169" s="213"/>
      <c r="G169" s="41"/>
      <c r="H169" s="41"/>
      <c r="I169" s="41"/>
      <c r="J169" s="41"/>
      <c r="K169" s="41"/>
      <c r="L169" s="41"/>
      <c r="M169" s="41"/>
      <c r="N169" s="41"/>
      <c r="O169" s="210"/>
      <c r="P169" s="210"/>
      <c r="Q169" s="210"/>
    </row>
    <row r="170" spans="1:17" s="176" customFormat="1" x14ac:dyDescent="0.2">
      <c r="A170" s="41"/>
      <c r="B170" s="41"/>
      <c r="C170" s="41"/>
      <c r="D170" s="41"/>
      <c r="E170" s="41"/>
      <c r="F170" s="213"/>
      <c r="G170" s="41"/>
      <c r="H170" s="41"/>
      <c r="I170" s="41"/>
      <c r="J170" s="41"/>
      <c r="K170" s="41"/>
      <c r="L170" s="41"/>
      <c r="M170" s="41"/>
      <c r="N170" s="41"/>
      <c r="O170" s="210"/>
      <c r="P170" s="210"/>
      <c r="Q170" s="210"/>
    </row>
    <row r="171" spans="1:17" s="176" customFormat="1" x14ac:dyDescent="0.2">
      <c r="A171" s="41"/>
      <c r="B171" s="41"/>
      <c r="C171" s="41"/>
      <c r="D171" s="41"/>
      <c r="E171" s="41"/>
      <c r="F171" s="213"/>
      <c r="G171" s="41"/>
      <c r="H171" s="41"/>
      <c r="I171" s="41"/>
      <c r="J171" s="41"/>
      <c r="K171" s="41"/>
      <c r="L171" s="41"/>
      <c r="M171" s="41"/>
      <c r="N171" s="41"/>
      <c r="O171" s="210"/>
      <c r="P171" s="210"/>
      <c r="Q171" s="210"/>
    </row>
    <row r="172" spans="1:17" s="176" customFormat="1" x14ac:dyDescent="0.2">
      <c r="A172" s="41"/>
      <c r="B172" s="41"/>
      <c r="C172" s="41"/>
      <c r="D172" s="41"/>
      <c r="E172" s="41"/>
      <c r="F172" s="213"/>
      <c r="G172" s="41"/>
      <c r="H172" s="41"/>
      <c r="I172" s="41"/>
      <c r="J172" s="41"/>
      <c r="K172" s="41"/>
      <c r="L172" s="41"/>
      <c r="M172" s="41"/>
      <c r="N172" s="41"/>
      <c r="O172" s="210"/>
      <c r="P172" s="210"/>
      <c r="Q172" s="210"/>
    </row>
    <row r="173" spans="1:17" s="176" customFormat="1" x14ac:dyDescent="0.2">
      <c r="A173" s="41"/>
      <c r="B173" s="41"/>
      <c r="C173" s="41"/>
      <c r="D173" s="41"/>
      <c r="E173" s="41"/>
      <c r="F173" s="213"/>
      <c r="G173" s="41"/>
      <c r="H173" s="41"/>
      <c r="I173" s="41"/>
      <c r="J173" s="41"/>
      <c r="K173" s="41"/>
      <c r="L173" s="41"/>
      <c r="M173" s="41"/>
      <c r="N173" s="41"/>
      <c r="O173" s="210"/>
      <c r="P173" s="210"/>
      <c r="Q173" s="210"/>
    </row>
    <row r="174" spans="1:17" s="176" customFormat="1" x14ac:dyDescent="0.2">
      <c r="A174" s="41"/>
      <c r="B174" s="41"/>
      <c r="C174" s="41"/>
      <c r="D174" s="41"/>
      <c r="E174" s="41"/>
      <c r="F174" s="213"/>
      <c r="G174" s="41"/>
      <c r="H174" s="41"/>
      <c r="I174" s="41"/>
      <c r="J174" s="41"/>
      <c r="K174" s="41"/>
      <c r="L174" s="41"/>
      <c r="M174" s="41"/>
      <c r="N174" s="41"/>
      <c r="O174" s="210"/>
      <c r="P174" s="210"/>
      <c r="Q174" s="210"/>
    </row>
    <row r="175" spans="1:17" s="176" customFormat="1" x14ac:dyDescent="0.2">
      <c r="A175" s="41"/>
      <c r="B175" s="41"/>
      <c r="C175" s="41"/>
      <c r="D175" s="41"/>
      <c r="E175" s="41"/>
      <c r="F175" s="213"/>
      <c r="G175" s="41"/>
      <c r="H175" s="41"/>
      <c r="I175" s="41"/>
      <c r="J175" s="41"/>
      <c r="K175" s="41"/>
      <c r="L175" s="41"/>
      <c r="M175" s="41"/>
      <c r="N175" s="41"/>
      <c r="O175" s="210"/>
      <c r="P175" s="210"/>
      <c r="Q175" s="210"/>
    </row>
    <row r="176" spans="1:17" s="176" customFormat="1" x14ac:dyDescent="0.2">
      <c r="A176" s="41"/>
      <c r="B176" s="41"/>
      <c r="C176" s="41"/>
      <c r="D176" s="41"/>
      <c r="E176" s="41"/>
      <c r="F176" s="213"/>
      <c r="G176" s="41"/>
      <c r="H176" s="41"/>
      <c r="I176" s="41"/>
      <c r="J176" s="41"/>
      <c r="K176" s="41"/>
      <c r="L176" s="41"/>
      <c r="M176" s="41"/>
      <c r="N176" s="41"/>
      <c r="O176" s="210"/>
      <c r="P176" s="210"/>
      <c r="Q176" s="210"/>
    </row>
    <row r="177" spans="1:17" s="176" customFormat="1" x14ac:dyDescent="0.2">
      <c r="A177" s="41"/>
      <c r="B177" s="41"/>
      <c r="C177" s="41"/>
      <c r="D177" s="41"/>
      <c r="E177" s="41"/>
      <c r="F177" s="213"/>
      <c r="G177" s="41"/>
      <c r="H177" s="41"/>
      <c r="I177" s="41"/>
      <c r="J177" s="41"/>
      <c r="K177" s="41"/>
      <c r="L177" s="41"/>
      <c r="M177" s="41"/>
      <c r="N177" s="41"/>
      <c r="O177" s="210"/>
      <c r="P177" s="210"/>
      <c r="Q177" s="210"/>
    </row>
    <row r="178" spans="1:17" s="176" customFormat="1" x14ac:dyDescent="0.2">
      <c r="A178" s="41"/>
      <c r="B178" s="41"/>
      <c r="C178" s="41"/>
      <c r="D178" s="41"/>
      <c r="E178" s="41"/>
      <c r="F178" s="213"/>
      <c r="G178" s="41"/>
      <c r="H178" s="41"/>
      <c r="I178" s="41"/>
      <c r="J178" s="41"/>
      <c r="K178" s="41"/>
      <c r="L178" s="41"/>
      <c r="M178" s="41"/>
      <c r="N178" s="41"/>
      <c r="O178" s="210"/>
      <c r="P178" s="210"/>
      <c r="Q178" s="210"/>
    </row>
    <row r="179" spans="1:17" s="176" customFormat="1" x14ac:dyDescent="0.2">
      <c r="A179" s="41"/>
      <c r="B179" s="41"/>
      <c r="C179" s="41"/>
      <c r="D179" s="41"/>
      <c r="E179" s="41"/>
      <c r="F179" s="213"/>
      <c r="G179" s="41"/>
      <c r="H179" s="41"/>
      <c r="I179" s="41"/>
      <c r="J179" s="41"/>
      <c r="K179" s="41"/>
      <c r="L179" s="41"/>
      <c r="M179" s="41"/>
      <c r="N179" s="41"/>
      <c r="O179" s="210"/>
      <c r="P179" s="210"/>
      <c r="Q179" s="210"/>
    </row>
    <row r="180" spans="1:17" s="176" customFormat="1" x14ac:dyDescent="0.2">
      <c r="A180" s="41"/>
      <c r="B180" s="41"/>
      <c r="C180" s="41"/>
      <c r="D180" s="41"/>
      <c r="E180" s="41"/>
      <c r="F180" s="213"/>
      <c r="G180" s="41"/>
      <c r="H180" s="41"/>
      <c r="I180" s="41"/>
      <c r="J180" s="41"/>
      <c r="K180" s="41"/>
      <c r="L180" s="41"/>
      <c r="M180" s="41"/>
      <c r="N180" s="41"/>
      <c r="O180" s="210"/>
      <c r="P180" s="210"/>
      <c r="Q180" s="210"/>
    </row>
    <row r="181" spans="1:17" s="176" customFormat="1" x14ac:dyDescent="0.2">
      <c r="A181" s="41"/>
      <c r="B181" s="41"/>
      <c r="C181" s="41"/>
      <c r="D181" s="41"/>
      <c r="E181" s="41"/>
      <c r="F181" s="213"/>
      <c r="G181" s="41"/>
      <c r="H181" s="41"/>
      <c r="I181" s="41"/>
      <c r="J181" s="41"/>
      <c r="K181" s="41"/>
      <c r="L181" s="41"/>
      <c r="M181" s="41"/>
      <c r="N181" s="41"/>
      <c r="O181" s="210"/>
      <c r="P181" s="210"/>
      <c r="Q181" s="210"/>
    </row>
    <row r="182" spans="1:17" s="176" customFormat="1" x14ac:dyDescent="0.2">
      <c r="A182" s="41"/>
      <c r="B182" s="41"/>
      <c r="C182" s="41"/>
      <c r="D182" s="41"/>
      <c r="E182" s="41"/>
      <c r="F182" s="213"/>
      <c r="G182" s="41"/>
      <c r="H182" s="41"/>
      <c r="I182" s="41"/>
      <c r="J182" s="41"/>
      <c r="K182" s="41"/>
      <c r="L182" s="41"/>
      <c r="M182" s="41"/>
      <c r="N182" s="41"/>
      <c r="O182" s="210"/>
      <c r="P182" s="210"/>
      <c r="Q182" s="210"/>
    </row>
    <row r="183" spans="1:17" s="176" customFormat="1" x14ac:dyDescent="0.2">
      <c r="A183" s="41"/>
      <c r="B183" s="41"/>
      <c r="C183" s="41"/>
      <c r="D183" s="41"/>
      <c r="E183" s="41"/>
      <c r="F183" s="213"/>
      <c r="G183" s="41"/>
      <c r="H183" s="41"/>
      <c r="I183" s="41"/>
      <c r="J183" s="41"/>
      <c r="K183" s="41"/>
      <c r="L183" s="41"/>
      <c r="M183" s="41"/>
      <c r="N183" s="41"/>
      <c r="O183" s="210"/>
      <c r="P183" s="210"/>
      <c r="Q183" s="210"/>
    </row>
    <row r="184" spans="1:17" s="176" customFormat="1" x14ac:dyDescent="0.2">
      <c r="A184" s="41"/>
      <c r="B184" s="41"/>
      <c r="C184" s="41"/>
      <c r="D184" s="41"/>
      <c r="E184" s="41"/>
      <c r="F184" s="213"/>
      <c r="G184" s="41"/>
      <c r="H184" s="41"/>
      <c r="I184" s="41"/>
      <c r="J184" s="41"/>
      <c r="K184" s="41"/>
      <c r="L184" s="41"/>
      <c r="M184" s="41"/>
      <c r="N184" s="41"/>
      <c r="O184" s="210"/>
      <c r="P184" s="210"/>
      <c r="Q184" s="210"/>
    </row>
    <row r="185" spans="1:17" s="176" customFormat="1" x14ac:dyDescent="0.2">
      <c r="A185" s="41"/>
      <c r="B185" s="41"/>
      <c r="C185" s="41"/>
      <c r="D185" s="41"/>
      <c r="E185" s="41"/>
      <c r="F185" s="213"/>
      <c r="G185" s="41"/>
      <c r="H185" s="41"/>
      <c r="I185" s="41"/>
      <c r="J185" s="41"/>
      <c r="K185" s="41"/>
      <c r="L185" s="41"/>
      <c r="M185" s="41"/>
      <c r="N185" s="41"/>
      <c r="O185" s="210"/>
      <c r="P185" s="210"/>
      <c r="Q185" s="210"/>
    </row>
    <row r="186" spans="1:17" s="176" customFormat="1" x14ac:dyDescent="0.2">
      <c r="A186" s="41"/>
      <c r="B186" s="41"/>
      <c r="C186" s="41"/>
      <c r="D186" s="41"/>
      <c r="E186" s="41"/>
      <c r="F186" s="213"/>
      <c r="G186" s="41"/>
      <c r="H186" s="41"/>
      <c r="I186" s="41"/>
      <c r="J186" s="41"/>
      <c r="K186" s="41"/>
      <c r="L186" s="41"/>
      <c r="M186" s="41"/>
      <c r="N186" s="41"/>
      <c r="O186" s="210"/>
      <c r="P186" s="210"/>
      <c r="Q186" s="210"/>
    </row>
    <row r="187" spans="1:17" s="176" customFormat="1" x14ac:dyDescent="0.2">
      <c r="A187" s="41"/>
      <c r="B187" s="41"/>
      <c r="C187" s="41"/>
      <c r="D187" s="41"/>
      <c r="E187" s="41"/>
      <c r="F187" s="213"/>
      <c r="G187" s="41"/>
      <c r="H187" s="41"/>
      <c r="I187" s="41"/>
      <c r="J187" s="41"/>
      <c r="K187" s="41"/>
      <c r="L187" s="41"/>
      <c r="M187" s="41"/>
      <c r="N187" s="41"/>
      <c r="O187" s="210"/>
      <c r="P187" s="210"/>
      <c r="Q187" s="210"/>
    </row>
    <row r="188" spans="1:17" s="176" customFormat="1" x14ac:dyDescent="0.2">
      <c r="A188" s="41"/>
      <c r="B188" s="41"/>
      <c r="C188" s="41"/>
      <c r="D188" s="41"/>
      <c r="E188" s="41"/>
      <c r="F188" s="213"/>
      <c r="G188" s="41"/>
      <c r="H188" s="41"/>
      <c r="I188" s="41"/>
      <c r="J188" s="41"/>
      <c r="K188" s="41"/>
      <c r="L188" s="41"/>
      <c r="M188" s="41"/>
      <c r="N188" s="41"/>
      <c r="O188" s="210"/>
      <c r="P188" s="210"/>
      <c r="Q188" s="210"/>
    </row>
    <row r="189" spans="1:17" s="176" customFormat="1" x14ac:dyDescent="0.2">
      <c r="A189" s="41"/>
      <c r="B189" s="41"/>
      <c r="C189" s="41"/>
      <c r="D189" s="41"/>
      <c r="E189" s="41"/>
      <c r="F189" s="213"/>
      <c r="G189" s="41"/>
      <c r="H189" s="41"/>
      <c r="I189" s="41"/>
      <c r="J189" s="41"/>
      <c r="K189" s="41"/>
      <c r="L189" s="41"/>
      <c r="M189" s="41"/>
      <c r="N189" s="41"/>
      <c r="O189" s="210"/>
      <c r="P189" s="210"/>
      <c r="Q189" s="210"/>
    </row>
    <row r="190" spans="1:17" s="176" customFormat="1" x14ac:dyDescent="0.2">
      <c r="A190" s="41"/>
      <c r="B190" s="41"/>
      <c r="C190" s="41"/>
      <c r="D190" s="41"/>
      <c r="E190" s="41"/>
      <c r="F190" s="213"/>
      <c r="G190" s="41"/>
      <c r="H190" s="41"/>
      <c r="I190" s="41"/>
      <c r="J190" s="41"/>
      <c r="K190" s="41"/>
      <c r="L190" s="41"/>
      <c r="M190" s="41"/>
      <c r="N190" s="41"/>
      <c r="O190" s="210"/>
      <c r="P190" s="210"/>
      <c r="Q190" s="210"/>
    </row>
    <row r="191" spans="1:17" s="176" customFormat="1" x14ac:dyDescent="0.2">
      <c r="A191" s="41"/>
      <c r="B191" s="41"/>
      <c r="C191" s="41"/>
      <c r="D191" s="41"/>
      <c r="E191" s="41"/>
      <c r="F191" s="213"/>
      <c r="G191" s="41"/>
      <c r="H191" s="41"/>
      <c r="I191" s="41"/>
      <c r="J191" s="41"/>
      <c r="K191" s="41"/>
      <c r="L191" s="41"/>
      <c r="M191" s="41"/>
      <c r="N191" s="41"/>
      <c r="O191" s="210"/>
      <c r="P191" s="210"/>
      <c r="Q191" s="210"/>
    </row>
    <row r="192" spans="1:17" s="176" customFormat="1" x14ac:dyDescent="0.2">
      <c r="A192" s="41"/>
      <c r="B192" s="41"/>
      <c r="C192" s="41"/>
      <c r="D192" s="41"/>
      <c r="E192" s="41"/>
      <c r="F192" s="213"/>
      <c r="G192" s="41"/>
      <c r="H192" s="41"/>
      <c r="I192" s="41"/>
      <c r="J192" s="41"/>
      <c r="K192" s="41"/>
      <c r="L192" s="41"/>
      <c r="M192" s="41"/>
      <c r="N192" s="41"/>
      <c r="O192" s="210"/>
      <c r="P192" s="210"/>
      <c r="Q192" s="210"/>
    </row>
    <row r="193" spans="1:17" s="176" customFormat="1" x14ac:dyDescent="0.2">
      <c r="A193" s="41"/>
      <c r="B193" s="41"/>
      <c r="C193" s="41"/>
      <c r="D193" s="41"/>
      <c r="E193" s="41"/>
      <c r="F193" s="213"/>
      <c r="G193" s="41"/>
      <c r="H193" s="41"/>
      <c r="I193" s="41"/>
      <c r="J193" s="41"/>
      <c r="K193" s="41"/>
      <c r="L193" s="41"/>
      <c r="M193" s="41"/>
      <c r="N193" s="41"/>
      <c r="O193" s="210"/>
      <c r="P193" s="210"/>
      <c r="Q193" s="210"/>
    </row>
    <row r="194" spans="1:17" s="176" customFormat="1" x14ac:dyDescent="0.2">
      <c r="A194" s="41"/>
      <c r="B194" s="41"/>
      <c r="C194" s="41"/>
      <c r="D194" s="41"/>
      <c r="E194" s="41"/>
      <c r="F194" s="213"/>
      <c r="G194" s="41"/>
      <c r="H194" s="41"/>
      <c r="I194" s="41"/>
      <c r="J194" s="41"/>
      <c r="K194" s="41"/>
      <c r="L194" s="41"/>
      <c r="M194" s="41"/>
      <c r="N194" s="41"/>
      <c r="O194" s="210"/>
      <c r="P194" s="210"/>
      <c r="Q194" s="210"/>
    </row>
    <row r="195" spans="1:17" s="176" customFormat="1" x14ac:dyDescent="0.2">
      <c r="A195" s="41"/>
      <c r="B195" s="41"/>
      <c r="C195" s="41"/>
      <c r="D195" s="41"/>
      <c r="E195" s="41"/>
      <c r="F195" s="213"/>
      <c r="G195" s="41"/>
      <c r="H195" s="41"/>
      <c r="I195" s="41"/>
      <c r="J195" s="41"/>
      <c r="K195" s="41"/>
      <c r="L195" s="41"/>
      <c r="M195" s="41"/>
      <c r="N195" s="41"/>
      <c r="O195" s="210"/>
      <c r="P195" s="210"/>
      <c r="Q195" s="210"/>
    </row>
    <row r="196" spans="1:17" s="176" customFormat="1" x14ac:dyDescent="0.2">
      <c r="A196" s="41"/>
      <c r="B196" s="41"/>
      <c r="C196" s="41"/>
      <c r="D196" s="41"/>
      <c r="E196" s="41"/>
      <c r="F196" s="213"/>
      <c r="G196" s="41"/>
      <c r="H196" s="41"/>
      <c r="I196" s="41"/>
      <c r="J196" s="41"/>
      <c r="K196" s="41"/>
      <c r="L196" s="41"/>
      <c r="M196" s="41"/>
      <c r="N196" s="41"/>
      <c r="O196" s="210"/>
      <c r="P196" s="210"/>
      <c r="Q196" s="210"/>
    </row>
    <row r="197" spans="1:17" s="176" customFormat="1" x14ac:dyDescent="0.2">
      <c r="A197" s="41"/>
      <c r="B197" s="41"/>
      <c r="C197" s="41"/>
      <c r="D197" s="41"/>
      <c r="E197" s="41"/>
      <c r="F197" s="213"/>
      <c r="G197" s="41"/>
      <c r="H197" s="41"/>
      <c r="I197" s="41"/>
      <c r="J197" s="41"/>
      <c r="K197" s="41"/>
      <c r="L197" s="41"/>
      <c r="M197" s="41"/>
      <c r="N197" s="41"/>
      <c r="O197" s="210"/>
      <c r="P197" s="210"/>
      <c r="Q197" s="210"/>
    </row>
    <row r="198" spans="1:17" s="176" customFormat="1" x14ac:dyDescent="0.2">
      <c r="A198" s="41"/>
      <c r="B198" s="41"/>
      <c r="C198" s="41"/>
      <c r="D198" s="41"/>
      <c r="E198" s="41"/>
      <c r="F198" s="213"/>
      <c r="G198" s="41"/>
      <c r="H198" s="41"/>
      <c r="I198" s="41"/>
      <c r="J198" s="41"/>
      <c r="K198" s="41"/>
      <c r="L198" s="41"/>
      <c r="M198" s="41"/>
      <c r="N198" s="41"/>
      <c r="O198" s="210"/>
      <c r="P198" s="210"/>
      <c r="Q198" s="210"/>
    </row>
    <row r="199" spans="1:17" s="176" customFormat="1" x14ac:dyDescent="0.2">
      <c r="A199" s="41"/>
      <c r="B199" s="41"/>
      <c r="C199" s="41"/>
      <c r="D199" s="41"/>
      <c r="E199" s="41"/>
      <c r="F199" s="213"/>
      <c r="G199" s="41"/>
      <c r="H199" s="41"/>
      <c r="I199" s="41"/>
      <c r="J199" s="41"/>
      <c r="K199" s="41"/>
      <c r="L199" s="41"/>
      <c r="M199" s="41"/>
      <c r="N199" s="41"/>
      <c r="O199" s="210"/>
      <c r="P199" s="210"/>
      <c r="Q199" s="210"/>
    </row>
    <row r="200" spans="1:17" s="176" customFormat="1" x14ac:dyDescent="0.2">
      <c r="A200" s="41"/>
      <c r="B200" s="41"/>
      <c r="C200" s="41"/>
      <c r="D200" s="41"/>
      <c r="E200" s="41"/>
      <c r="F200" s="213"/>
      <c r="G200" s="41"/>
      <c r="H200" s="41"/>
      <c r="I200" s="41"/>
      <c r="J200" s="41"/>
      <c r="K200" s="41"/>
      <c r="L200" s="41"/>
      <c r="M200" s="41"/>
      <c r="N200" s="41"/>
      <c r="O200" s="210"/>
      <c r="P200" s="210"/>
      <c r="Q200" s="210"/>
    </row>
    <row r="201" spans="1:17" s="176" customFormat="1" x14ac:dyDescent="0.2">
      <c r="A201" s="41"/>
      <c r="B201" s="41"/>
      <c r="C201" s="41"/>
      <c r="D201" s="41"/>
      <c r="E201" s="41"/>
      <c r="F201" s="213"/>
      <c r="G201" s="41"/>
      <c r="H201" s="41"/>
      <c r="I201" s="41"/>
      <c r="J201" s="41"/>
      <c r="K201" s="41"/>
      <c r="L201" s="41"/>
      <c r="M201" s="41"/>
      <c r="N201" s="41"/>
      <c r="O201" s="210"/>
      <c r="P201" s="210"/>
      <c r="Q201" s="210"/>
    </row>
    <row r="202" spans="1:17" s="176" customFormat="1" x14ac:dyDescent="0.2">
      <c r="A202" s="41"/>
      <c r="B202" s="41"/>
      <c r="C202" s="41"/>
      <c r="D202" s="41"/>
      <c r="E202" s="41"/>
      <c r="F202" s="213"/>
      <c r="G202" s="41"/>
      <c r="H202" s="41"/>
      <c r="I202" s="41"/>
      <c r="J202" s="41"/>
      <c r="K202" s="41"/>
      <c r="L202" s="41"/>
      <c r="M202" s="41"/>
      <c r="N202" s="41"/>
      <c r="O202" s="210"/>
      <c r="P202" s="210"/>
      <c r="Q202" s="210"/>
    </row>
    <row r="203" spans="1:17" s="176" customFormat="1" x14ac:dyDescent="0.2">
      <c r="A203" s="41"/>
      <c r="B203" s="41"/>
      <c r="C203" s="41"/>
      <c r="D203" s="41"/>
      <c r="E203" s="41"/>
      <c r="F203" s="213"/>
      <c r="G203" s="41"/>
      <c r="H203" s="41"/>
      <c r="I203" s="41"/>
      <c r="J203" s="41"/>
      <c r="K203" s="41"/>
      <c r="L203" s="41"/>
      <c r="M203" s="41"/>
      <c r="N203" s="41"/>
      <c r="O203" s="210"/>
      <c r="P203" s="210"/>
      <c r="Q203" s="210"/>
    </row>
    <row r="204" spans="1:17" s="176" customFormat="1" x14ac:dyDescent="0.2">
      <c r="A204" s="41"/>
      <c r="B204" s="41"/>
      <c r="C204" s="41"/>
      <c r="D204" s="41"/>
      <c r="E204" s="41"/>
      <c r="F204" s="213"/>
      <c r="G204" s="41"/>
      <c r="H204" s="41"/>
      <c r="I204" s="41"/>
      <c r="J204" s="41"/>
      <c r="K204" s="41"/>
      <c r="L204" s="41"/>
      <c r="M204" s="41"/>
      <c r="N204" s="41"/>
      <c r="O204" s="210"/>
      <c r="P204" s="210"/>
      <c r="Q204" s="210"/>
    </row>
    <row r="205" spans="1:17" s="176" customFormat="1" x14ac:dyDescent="0.2">
      <c r="A205" s="41"/>
      <c r="B205" s="41"/>
      <c r="C205" s="41"/>
      <c r="D205" s="41"/>
      <c r="E205" s="41"/>
      <c r="F205" s="213"/>
      <c r="G205" s="41"/>
      <c r="H205" s="41"/>
      <c r="I205" s="41"/>
      <c r="J205" s="41"/>
      <c r="K205" s="41"/>
      <c r="L205" s="41"/>
      <c r="M205" s="41"/>
      <c r="N205" s="41"/>
      <c r="O205" s="210"/>
      <c r="P205" s="210"/>
      <c r="Q205" s="210"/>
    </row>
    <row r="206" spans="1:17" s="176" customFormat="1" x14ac:dyDescent="0.2">
      <c r="A206" s="41"/>
      <c r="B206" s="41"/>
      <c r="C206" s="41"/>
      <c r="D206" s="41"/>
      <c r="E206" s="41"/>
      <c r="F206" s="213"/>
      <c r="G206" s="41"/>
      <c r="H206" s="41"/>
      <c r="I206" s="41"/>
      <c r="J206" s="41"/>
      <c r="K206" s="41"/>
      <c r="L206" s="41"/>
      <c r="M206" s="41"/>
      <c r="N206" s="41"/>
      <c r="O206" s="210"/>
      <c r="P206" s="210"/>
      <c r="Q206" s="210"/>
    </row>
    <row r="207" spans="1:17" s="176" customFormat="1" x14ac:dyDescent="0.2">
      <c r="A207" s="41"/>
      <c r="B207" s="41"/>
      <c r="C207" s="41"/>
      <c r="D207" s="41"/>
      <c r="E207" s="41"/>
      <c r="F207" s="213"/>
      <c r="G207" s="41"/>
      <c r="H207" s="41"/>
      <c r="I207" s="41"/>
      <c r="J207" s="41"/>
      <c r="K207" s="41"/>
      <c r="L207" s="41"/>
      <c r="M207" s="41"/>
      <c r="N207" s="41"/>
      <c r="O207" s="210"/>
      <c r="P207" s="210"/>
      <c r="Q207" s="210"/>
    </row>
    <row r="208" spans="1:17" s="176" customFormat="1" x14ac:dyDescent="0.2">
      <c r="A208" s="41"/>
      <c r="B208" s="41"/>
      <c r="C208" s="41"/>
      <c r="D208" s="41"/>
      <c r="E208" s="41"/>
      <c r="F208" s="213"/>
      <c r="G208" s="41"/>
      <c r="H208" s="41"/>
      <c r="I208" s="41"/>
      <c r="J208" s="41"/>
      <c r="K208" s="41"/>
      <c r="L208" s="41"/>
      <c r="M208" s="41"/>
      <c r="N208" s="41"/>
      <c r="O208" s="210"/>
      <c r="P208" s="210"/>
      <c r="Q208" s="210"/>
    </row>
    <row r="209" spans="1:17" s="176" customFormat="1" x14ac:dyDescent="0.2">
      <c r="A209" s="41"/>
      <c r="B209" s="41"/>
      <c r="C209" s="41"/>
      <c r="D209" s="41"/>
      <c r="E209" s="41"/>
      <c r="F209" s="213"/>
      <c r="G209" s="41"/>
      <c r="H209" s="41"/>
      <c r="I209" s="41"/>
      <c r="J209" s="41"/>
      <c r="K209" s="41"/>
      <c r="L209" s="41"/>
      <c r="M209" s="41"/>
      <c r="N209" s="41"/>
      <c r="O209" s="210"/>
      <c r="P209" s="210"/>
      <c r="Q209" s="210"/>
    </row>
    <row r="210" spans="1:17" s="176" customFormat="1" x14ac:dyDescent="0.2">
      <c r="A210" s="41"/>
      <c r="B210" s="41"/>
      <c r="C210" s="41"/>
      <c r="D210" s="41"/>
      <c r="E210" s="41"/>
      <c r="F210" s="213"/>
      <c r="G210" s="41"/>
      <c r="H210" s="41"/>
      <c r="I210" s="41"/>
      <c r="J210" s="41"/>
      <c r="K210" s="41"/>
      <c r="L210" s="41"/>
      <c r="M210" s="41"/>
      <c r="N210" s="41"/>
      <c r="O210" s="210"/>
      <c r="P210" s="210"/>
      <c r="Q210" s="210"/>
    </row>
    <row r="211" spans="1:17" s="176" customFormat="1" x14ac:dyDescent="0.2">
      <c r="A211" s="41"/>
      <c r="B211" s="41"/>
      <c r="C211" s="41"/>
      <c r="D211" s="41"/>
      <c r="E211" s="41"/>
      <c r="F211" s="213"/>
      <c r="G211" s="41"/>
      <c r="H211" s="41"/>
      <c r="I211" s="41"/>
      <c r="J211" s="41"/>
      <c r="K211" s="41"/>
      <c r="L211" s="41"/>
      <c r="M211" s="41"/>
      <c r="N211" s="41"/>
      <c r="O211" s="210"/>
      <c r="P211" s="210"/>
      <c r="Q211" s="210"/>
    </row>
    <row r="212" spans="1:17" s="176" customFormat="1" x14ac:dyDescent="0.2">
      <c r="A212" s="41"/>
      <c r="B212" s="41"/>
      <c r="C212" s="41"/>
      <c r="D212" s="41"/>
      <c r="E212" s="41"/>
      <c r="F212" s="213"/>
      <c r="G212" s="41"/>
      <c r="H212" s="41"/>
      <c r="I212" s="41"/>
      <c r="J212" s="41"/>
      <c r="K212" s="41"/>
      <c r="L212" s="41"/>
      <c r="M212" s="41"/>
      <c r="N212" s="41"/>
      <c r="O212" s="210"/>
      <c r="P212" s="210"/>
      <c r="Q212" s="210"/>
    </row>
    <row r="213" spans="1:17" s="176" customFormat="1" x14ac:dyDescent="0.2">
      <c r="A213" s="41"/>
      <c r="B213" s="41"/>
      <c r="C213" s="41"/>
      <c r="D213" s="41"/>
      <c r="E213" s="41"/>
      <c r="F213" s="213"/>
      <c r="G213" s="41"/>
      <c r="H213" s="41"/>
      <c r="I213" s="41"/>
      <c r="J213" s="41"/>
      <c r="K213" s="41"/>
      <c r="L213" s="41"/>
      <c r="M213" s="41"/>
      <c r="N213" s="41"/>
      <c r="O213" s="210"/>
      <c r="P213" s="210"/>
      <c r="Q213" s="210"/>
    </row>
    <row r="214" spans="1:17" s="176" customFormat="1" x14ac:dyDescent="0.2">
      <c r="A214" s="41"/>
      <c r="B214" s="41"/>
      <c r="C214" s="41"/>
      <c r="D214" s="41"/>
      <c r="E214" s="41"/>
      <c r="F214" s="213"/>
      <c r="G214" s="41"/>
      <c r="H214" s="41"/>
      <c r="I214" s="41"/>
      <c r="J214" s="41"/>
      <c r="K214" s="41"/>
      <c r="L214" s="41"/>
      <c r="M214" s="41"/>
      <c r="N214" s="41"/>
      <c r="O214" s="210"/>
      <c r="P214" s="210"/>
      <c r="Q214" s="210"/>
    </row>
    <row r="215" spans="1:17" s="176" customFormat="1" x14ac:dyDescent="0.2">
      <c r="A215" s="41"/>
      <c r="B215" s="41"/>
      <c r="C215" s="41"/>
      <c r="D215" s="41"/>
      <c r="E215" s="41"/>
      <c r="F215" s="213"/>
      <c r="G215" s="41"/>
      <c r="H215" s="41"/>
      <c r="I215" s="41"/>
      <c r="J215" s="41"/>
      <c r="K215" s="41"/>
      <c r="L215" s="41"/>
      <c r="M215" s="41"/>
      <c r="N215" s="41"/>
      <c r="O215" s="210"/>
      <c r="P215" s="210"/>
      <c r="Q215" s="210"/>
    </row>
    <row r="216" spans="1:17" s="176" customFormat="1" x14ac:dyDescent="0.2">
      <c r="A216" s="41"/>
      <c r="B216" s="41"/>
      <c r="C216" s="41"/>
      <c r="D216" s="41"/>
      <c r="E216" s="41"/>
      <c r="F216" s="213"/>
      <c r="G216" s="41"/>
      <c r="H216" s="41"/>
      <c r="I216" s="41"/>
      <c r="J216" s="41"/>
      <c r="K216" s="41"/>
      <c r="L216" s="41"/>
      <c r="M216" s="41"/>
      <c r="N216" s="41"/>
      <c r="O216" s="210"/>
      <c r="P216" s="210"/>
      <c r="Q216" s="210"/>
    </row>
    <row r="217" spans="1:17" s="176" customFormat="1" x14ac:dyDescent="0.2">
      <c r="A217" s="41"/>
      <c r="B217" s="41"/>
      <c r="C217" s="41"/>
      <c r="D217" s="41"/>
      <c r="E217" s="41"/>
      <c r="F217" s="213"/>
      <c r="G217" s="41"/>
      <c r="H217" s="41"/>
      <c r="I217" s="41"/>
      <c r="J217" s="41"/>
      <c r="K217" s="41"/>
      <c r="L217" s="41"/>
      <c r="M217" s="41"/>
      <c r="N217" s="41"/>
      <c r="O217" s="210"/>
      <c r="P217" s="210"/>
      <c r="Q217" s="210"/>
    </row>
    <row r="218" spans="1:17" s="176" customFormat="1" x14ac:dyDescent="0.2">
      <c r="A218" s="41"/>
      <c r="B218" s="41"/>
      <c r="C218" s="41"/>
      <c r="D218" s="41"/>
      <c r="E218" s="41"/>
      <c r="F218" s="213"/>
      <c r="G218" s="41"/>
      <c r="H218" s="41"/>
      <c r="I218" s="41"/>
      <c r="J218" s="41"/>
      <c r="K218" s="41"/>
      <c r="L218" s="41"/>
      <c r="M218" s="41"/>
      <c r="N218" s="41"/>
      <c r="O218" s="210"/>
      <c r="P218" s="210"/>
      <c r="Q218" s="210"/>
    </row>
    <row r="219" spans="1:17" s="176" customFormat="1" x14ac:dyDescent="0.2">
      <c r="A219" s="41"/>
      <c r="B219" s="41"/>
      <c r="C219" s="41"/>
      <c r="D219" s="41"/>
      <c r="E219" s="41"/>
      <c r="F219" s="213"/>
      <c r="G219" s="41"/>
      <c r="H219" s="41"/>
      <c r="I219" s="41"/>
      <c r="J219" s="41"/>
      <c r="K219" s="41"/>
      <c r="L219" s="41"/>
      <c r="M219" s="41"/>
      <c r="N219" s="41"/>
      <c r="O219" s="210"/>
      <c r="P219" s="210"/>
      <c r="Q219" s="210"/>
    </row>
  </sheetData>
  <mergeCells count="8">
    <mergeCell ref="F6:I6"/>
    <mergeCell ref="F7:F8"/>
    <mergeCell ref="B5:J5"/>
    <mergeCell ref="L5:Q5"/>
    <mergeCell ref="B1:J1"/>
    <mergeCell ref="B3:J3"/>
    <mergeCell ref="L1:Q1"/>
    <mergeCell ref="L3:Q3"/>
  </mergeCells>
  <phoneticPr fontId="0" type="noConversion"/>
  <printOptions horizontalCentered="1"/>
  <pageMargins left="0.25" right="0.23" top="0.87" bottom="0.82" header="0.67" footer="0.5"/>
  <pageSetup scale="93" fitToWidth="2" orientation="landscape" r:id="rId1"/>
  <headerFooter alignWithMargins="0">
    <oddHeader xml:space="preserve">&amp;R
</oddHeader>
    <oddFooter>&amp;L&amp;"Arial,Italic"MSDE - LFRO  2/2017&amp;C&amp;"Arial,Regular"- &amp;P -&amp;R&amp;"Arial,Italic"Selected Financial Data - Part 2</oddFooter>
  </headerFooter>
  <colBreaks count="1" manualBreakCount="1">
    <brk id="10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B3C1990FD604E84CC1E7ED7493313" ma:contentTypeVersion="2" ma:contentTypeDescription="Create a new document." ma:contentTypeScope="" ma:versionID="e5eeb95a60a47c8ce6be24d8f85775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a3bb600ef606144f940760ded36a49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5826BA-4F3A-45E5-8C84-4BDA2B3C0572}"/>
</file>

<file path=customXml/itemProps2.xml><?xml version="1.0" encoding="utf-8"?>
<ds:datastoreItem xmlns:ds="http://schemas.openxmlformats.org/officeDocument/2006/customXml" ds:itemID="{673B7165-EF0C-4E19-B544-9256C5569C7D}"/>
</file>

<file path=customXml/itemProps3.xml><?xml version="1.0" encoding="utf-8"?>
<ds:datastoreItem xmlns:ds="http://schemas.openxmlformats.org/officeDocument/2006/customXml" ds:itemID="{2F8F3AD4-AC3E-4F2C-A0AD-63C6CC3C3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tABLE1</vt:lpstr>
      <vt:lpstr>Admin</vt:lpstr>
      <vt:lpstr>MidLev</vt:lpstr>
      <vt:lpstr>Inst</vt:lpstr>
      <vt:lpstr>Adult</vt:lpstr>
      <vt:lpstr>sp ed</vt:lpstr>
      <vt:lpstr>ppshs</vt:lpstr>
      <vt:lpstr>trans</vt:lpstr>
      <vt:lpstr>opmp</vt:lpstr>
      <vt:lpstr>fixchg</vt:lpstr>
      <vt:lpstr>distfc</vt:lpstr>
      <vt:lpstr>comserv</vt:lpstr>
      <vt:lpstr>CapOut</vt:lpstr>
      <vt:lpstr>food</vt:lpstr>
      <vt:lpstr>const</vt:lpstr>
      <vt:lpstr>debt</vt:lpstr>
      <vt:lpstr>expbyobj</vt:lpstr>
      <vt:lpstr>Sheet1</vt:lpstr>
      <vt:lpstr>Admin!Print_Area</vt:lpstr>
      <vt:lpstr>Adult!Print_Area</vt:lpstr>
      <vt:lpstr>CapOut!Print_Area</vt:lpstr>
      <vt:lpstr>comserv!Print_Area</vt:lpstr>
      <vt:lpstr>const!Print_Area</vt:lpstr>
      <vt:lpstr>debt!Print_Area</vt:lpstr>
      <vt:lpstr>distfc!Print_Area</vt:lpstr>
      <vt:lpstr>expbyobj!Print_Area</vt:lpstr>
      <vt:lpstr>fixchg!Print_Area</vt:lpstr>
      <vt:lpstr>food!Print_Area</vt:lpstr>
      <vt:lpstr>Inst!Print_Area</vt:lpstr>
      <vt:lpstr>MidLev!Print_Area</vt:lpstr>
      <vt:lpstr>opmp!Print_Area</vt:lpstr>
      <vt:lpstr>ppshs!Print_Area</vt:lpstr>
      <vt:lpstr>'sp ed'!Print_Area</vt:lpstr>
      <vt:lpstr>tABLE1!Print_Area</vt:lpstr>
      <vt:lpstr>trans!Print_Area</vt:lpstr>
      <vt:lpstr>Inst!Print_Titles</vt:lpstr>
      <vt:lpstr>opmp!Print_Titles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lastModifiedBy>Donna Gunning</cp:lastModifiedBy>
  <cp:lastPrinted>2017-02-06T00:29:20Z</cp:lastPrinted>
  <dcterms:created xsi:type="dcterms:W3CDTF">1999-04-12T15:49:59Z</dcterms:created>
  <dcterms:modified xsi:type="dcterms:W3CDTF">2017-02-06T00:57:08Z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0x010100F44B3C1990FD604E84CC1E7ED7493313</vt:lpwstr>
  </property>
</Properties>
</file>