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Donna Gunning" reservationPassword="CAF5"/>
  <workbookPr showInkAnnotation="0" defaultThemeVersion="124226"/>
  <bookViews>
    <workbookView xWindow="-30" yWindow="3585" windowWidth="12120" windowHeight="8730" tabRatio="841"/>
  </bookViews>
  <sheets>
    <sheet name="table 1" sheetId="15" r:id="rId1"/>
    <sheet name="table 2a" sheetId="36" r:id="rId2"/>
    <sheet name="table3" sheetId="17" r:id="rId3"/>
    <sheet name="table4" sheetId="18" r:id="rId4"/>
    <sheet name="table5" sheetId="19" r:id="rId5"/>
    <sheet name="table 6" sheetId="20" r:id="rId6"/>
    <sheet name="Tbl 7 - State" sheetId="3" r:id="rId7"/>
    <sheet name="Tbl7b - State" sheetId="6" r:id="rId8"/>
    <sheet name="Tbl7c - State" sheetId="34" r:id="rId9"/>
    <sheet name="Tbl7d - State" sheetId="7" r:id="rId10"/>
    <sheet name="Tbl7e - State" sheetId="35" r:id="rId11"/>
    <sheet name="Tbl8 - Fed" sheetId="2" r:id="rId12"/>
    <sheet name="Tbl8b - Fed" sheetId="28" r:id="rId13"/>
    <sheet name="Tbl8c - Fed" sheetId="29" r:id="rId14"/>
    <sheet name="Tbl8d - Fed" sheetId="30" r:id="rId15"/>
    <sheet name="Tbl8e - Fed" sheetId="31" r:id="rId16"/>
    <sheet name="table9" sheetId="21" r:id="rId17"/>
    <sheet name="table 10" sheetId="22" r:id="rId18"/>
    <sheet name="table11" sheetId="23" r:id="rId19"/>
    <sheet name="table12" sheetId="24" r:id="rId20"/>
    <sheet name="Table 12 Continued" sheetId="37" r:id="rId21"/>
  </sheets>
  <definedNames>
    <definedName name="_xlnm.Print_Area" localSheetId="0">'table 1'!$A$1:$L$41</definedName>
    <definedName name="_xlnm.Print_Area" localSheetId="17">'table 10'!$A$1:$I$43</definedName>
    <definedName name="_xlnm.Print_Area" localSheetId="20">'Table 12 Continued'!$A$1:$J$39</definedName>
    <definedName name="_xlnm.Print_Area" localSheetId="1">'table 2a'!$A$1:$L$42</definedName>
    <definedName name="_xlnm.Print_Area" localSheetId="5">'table 6'!$A$1:$P$43</definedName>
    <definedName name="_xlnm.Print_Area" localSheetId="18">table11!$A$1:$G$48</definedName>
    <definedName name="_xlnm.Print_Area" localSheetId="19">table12!$A$1:$J$40</definedName>
    <definedName name="_xlnm.Print_Area" localSheetId="2">table3!$A$1:$L$42</definedName>
    <definedName name="_xlnm.Print_Area" localSheetId="3">table4!$A$1:$K$40</definedName>
    <definedName name="_xlnm.Print_Area" localSheetId="4">table5!$A$1:$L$42</definedName>
    <definedName name="_xlnm.Print_Area" localSheetId="16">table9!$A$1:$L$44</definedName>
    <definedName name="_xlnm.Print_Area" localSheetId="6">'Tbl 7 - State'!$A$1:$H$40</definedName>
    <definedName name="_xlnm.Print_Area" localSheetId="7">'Tbl7b - State'!$A$1:$I$39</definedName>
    <definedName name="_xlnm.Print_Area" localSheetId="8">'Tbl7c - State'!$A$1:$H$40</definedName>
    <definedName name="_xlnm.Print_Area" localSheetId="9">'Tbl7d - State'!$A$1:$F$40</definedName>
    <definedName name="_xlnm.Print_Area" localSheetId="10">'Tbl7e - State'!$A$1:$H$38</definedName>
    <definedName name="_xlnm.Print_Area" localSheetId="11">'Tbl8 - Fed'!$A$1:$H$39</definedName>
    <definedName name="_xlnm.Print_Area" localSheetId="12">'Tbl8b - Fed'!$A$1:$I$39</definedName>
    <definedName name="_xlnm.Print_Area" localSheetId="13">'Tbl8c - Fed'!$A$1:$G$39</definedName>
    <definedName name="_xlnm.Print_Area" localSheetId="14">'Tbl8d - Fed'!$A$1:$E$39</definedName>
    <definedName name="_xlnm.Print_Area" localSheetId="15">'Tbl8e - Fed'!$A$1:$H$39</definedName>
  </definedNames>
  <calcPr calcId="145621"/>
</workbook>
</file>

<file path=xl/calcChain.xml><?xml version="1.0" encoding="utf-8"?>
<calcChain xmlns="http://schemas.openxmlformats.org/spreadsheetml/2006/main">
  <c r="F10" i="22" l="1"/>
  <c r="G10" i="22"/>
  <c r="H10" i="22"/>
  <c r="I10" i="21"/>
  <c r="H10" i="21"/>
  <c r="L22" i="21"/>
  <c r="E11" i="7" l="1"/>
  <c r="G10" i="29"/>
  <c r="F10" i="29"/>
  <c r="I10" i="28"/>
  <c r="H10" i="28"/>
  <c r="G10" i="20" l="1"/>
  <c r="I13" i="19" l="1"/>
  <c r="J17" i="19"/>
  <c r="J18" i="19"/>
  <c r="J19" i="19"/>
  <c r="J20" i="19"/>
  <c r="J21" i="19"/>
  <c r="J23" i="19"/>
  <c r="J24" i="19"/>
  <c r="J25" i="19"/>
  <c r="J26" i="19"/>
  <c r="J27" i="19"/>
  <c r="J29" i="19"/>
  <c r="J30" i="19"/>
  <c r="J31" i="19"/>
  <c r="J32" i="19"/>
  <c r="J33" i="19"/>
  <c r="J35" i="19"/>
  <c r="J36" i="19"/>
  <c r="J37" i="19"/>
  <c r="J38" i="19"/>
  <c r="J13" i="19"/>
  <c r="B18" i="2"/>
  <c r="B19" i="2"/>
  <c r="B20" i="2"/>
  <c r="B21" i="2"/>
  <c r="B22" i="2"/>
  <c r="B24" i="2"/>
  <c r="B25" i="2"/>
  <c r="B26" i="2"/>
  <c r="B27" i="2"/>
  <c r="B28" i="2"/>
  <c r="B30" i="2"/>
  <c r="B31" i="2"/>
  <c r="B32" i="2"/>
  <c r="B33" i="2"/>
  <c r="B34" i="2"/>
  <c r="B36" i="2"/>
  <c r="B37" i="2"/>
  <c r="B38" i="2"/>
  <c r="B39" i="2"/>
  <c r="B13" i="2"/>
  <c r="B14" i="2"/>
  <c r="B15" i="2"/>
  <c r="B16" i="2"/>
  <c r="B12" i="2"/>
  <c r="L13" i="19" l="1"/>
  <c r="G13" i="24" l="1"/>
  <c r="G18" i="37"/>
  <c r="H18" i="37"/>
  <c r="I18" i="37"/>
  <c r="J18" i="37"/>
  <c r="G19" i="37"/>
  <c r="H19" i="37"/>
  <c r="I19" i="37"/>
  <c r="J19" i="37"/>
  <c r="G20" i="37"/>
  <c r="H20" i="37"/>
  <c r="I20" i="37"/>
  <c r="J20" i="37"/>
  <c r="G21" i="37"/>
  <c r="H21" i="37"/>
  <c r="I21" i="37"/>
  <c r="J21" i="37"/>
  <c r="H22" i="37"/>
  <c r="I22" i="37"/>
  <c r="J22" i="37"/>
  <c r="G13" i="37"/>
  <c r="H13" i="37"/>
  <c r="I13" i="37"/>
  <c r="J13" i="37"/>
  <c r="H14" i="37"/>
  <c r="I14" i="37"/>
  <c r="J14" i="37"/>
  <c r="G15" i="37"/>
  <c r="H15" i="37"/>
  <c r="I15" i="37"/>
  <c r="J15" i="37"/>
  <c r="G16" i="37"/>
  <c r="H16" i="37"/>
  <c r="I16" i="37"/>
  <c r="J16" i="37"/>
  <c r="B10" i="21" l="1"/>
  <c r="B29" i="15" l="1"/>
  <c r="B30" i="15"/>
  <c r="B31" i="15"/>
  <c r="B32" i="15"/>
  <c r="B30" i="17"/>
  <c r="K30" i="17" s="1"/>
  <c r="B31" i="17"/>
  <c r="J31" i="17" s="1"/>
  <c r="B32" i="17"/>
  <c r="L32" i="17" s="1"/>
  <c r="B33" i="17"/>
  <c r="L33" i="17" s="1"/>
  <c r="B30" i="18"/>
  <c r="J30" i="18" s="1"/>
  <c r="B31" i="18"/>
  <c r="J31" i="18" s="1"/>
  <c r="B32" i="18"/>
  <c r="J32" i="18" s="1"/>
  <c r="B33" i="18"/>
  <c r="J33" i="18" s="1"/>
  <c r="B33" i="20"/>
  <c r="M33" i="20" s="1"/>
  <c r="B34" i="20"/>
  <c r="N33" i="20" l="1"/>
  <c r="P33" i="20"/>
  <c r="K32" i="18"/>
  <c r="I32" i="18"/>
  <c r="H32" i="18"/>
  <c r="K32" i="17"/>
  <c r="L30" i="15"/>
  <c r="L29" i="15"/>
  <c r="L32" i="15"/>
  <c r="J31" i="15"/>
  <c r="I33" i="18"/>
  <c r="H33" i="18"/>
  <c r="I30" i="18"/>
  <c r="I31" i="18"/>
  <c r="H31" i="18"/>
  <c r="H30" i="18"/>
  <c r="K33" i="18"/>
  <c r="K31" i="18"/>
  <c r="K30" i="18"/>
  <c r="J32" i="17"/>
  <c r="I32" i="17"/>
  <c r="K31" i="17"/>
  <c r="I31" i="17"/>
  <c r="K33" i="17"/>
  <c r="J30" i="17"/>
  <c r="L31" i="17"/>
  <c r="I31" i="15"/>
  <c r="I32" i="15"/>
  <c r="L31" i="15"/>
  <c r="K29" i="15"/>
  <c r="K30" i="15"/>
  <c r="J30" i="15"/>
  <c r="J29" i="15"/>
  <c r="K32" i="15"/>
  <c r="I30" i="15"/>
  <c r="I29" i="15"/>
  <c r="J32" i="15"/>
  <c r="N34" i="20"/>
  <c r="P34" i="20"/>
  <c r="M34" i="20"/>
  <c r="J33" i="17"/>
  <c r="I33" i="17"/>
  <c r="I30" i="17"/>
  <c r="L30" i="17"/>
  <c r="K31" i="15"/>
  <c r="B17" i="18" l="1"/>
  <c r="H17" i="18" s="1"/>
  <c r="B18" i="18"/>
  <c r="H18" i="18" s="1"/>
  <c r="B19" i="18"/>
  <c r="H19" i="18" s="1"/>
  <c r="B20" i="18"/>
  <c r="H20" i="18" s="1"/>
  <c r="B21" i="18"/>
  <c r="H21" i="18" s="1"/>
  <c r="B23" i="18"/>
  <c r="H23" i="18" s="1"/>
  <c r="B24" i="18"/>
  <c r="H24" i="18" s="1"/>
  <c r="B25" i="18"/>
  <c r="H25" i="18" s="1"/>
  <c r="B26" i="18"/>
  <c r="H26" i="18" s="1"/>
  <c r="B27" i="18"/>
  <c r="H27" i="18" s="1"/>
  <c r="B29" i="18"/>
  <c r="H29" i="18" s="1"/>
  <c r="B35" i="18"/>
  <c r="H35" i="18" s="1"/>
  <c r="B36" i="18"/>
  <c r="H36" i="18" s="1"/>
  <c r="B37" i="18"/>
  <c r="H37" i="18" s="1"/>
  <c r="B38" i="18"/>
  <c r="H38" i="18" s="1"/>
  <c r="B12" i="18"/>
  <c r="H12" i="18" s="1"/>
  <c r="B13" i="18"/>
  <c r="H13" i="18" s="1"/>
  <c r="B14" i="18"/>
  <c r="H14" i="18" s="1"/>
  <c r="B15" i="18"/>
  <c r="H15" i="18" s="1"/>
  <c r="B11" i="18"/>
  <c r="H11" i="18" s="1"/>
  <c r="C12" i="3" l="1"/>
  <c r="C13" i="3"/>
  <c r="C14" i="3"/>
  <c r="C15" i="3"/>
  <c r="C16" i="3"/>
  <c r="C18" i="3"/>
  <c r="C19" i="3"/>
  <c r="C20" i="3"/>
  <c r="C21" i="3"/>
  <c r="C22" i="3"/>
  <c r="C24" i="3"/>
  <c r="C25" i="3"/>
  <c r="C26" i="3"/>
  <c r="C27" i="3"/>
  <c r="C28" i="3"/>
  <c r="C30" i="3"/>
  <c r="C31" i="3"/>
  <c r="C32" i="3"/>
  <c r="C33" i="3"/>
  <c r="C34" i="3"/>
  <c r="C36" i="3"/>
  <c r="C37" i="3"/>
  <c r="C38" i="3"/>
  <c r="C39" i="3"/>
  <c r="E10" i="21" l="1"/>
  <c r="E9" i="23" l="1"/>
  <c r="C9" i="19" l="1"/>
  <c r="B9" i="23" l="1"/>
  <c r="J10" i="21" l="1"/>
  <c r="F10" i="21" l="1"/>
  <c r="G8" i="15" l="1"/>
  <c r="C8" i="15"/>
  <c r="D8" i="15"/>
  <c r="D10" i="30"/>
  <c r="G10" i="31"/>
  <c r="B39" i="3" l="1"/>
  <c r="B38" i="3"/>
  <c r="B33" i="3"/>
  <c r="B32" i="3"/>
  <c r="B30" i="3"/>
  <c r="B28" i="3"/>
  <c r="B22" i="3"/>
  <c r="B20" i="3"/>
  <c r="B18" i="3"/>
  <c r="B15" i="3"/>
  <c r="B14" i="3"/>
  <c r="B13" i="3"/>
  <c r="B12" i="3"/>
  <c r="H11" i="34"/>
  <c r="G11" i="34"/>
  <c r="F31" i="23"/>
  <c r="B39" i="20"/>
  <c r="B37" i="20"/>
  <c r="B32" i="20"/>
  <c r="B31" i="20"/>
  <c r="B30" i="20"/>
  <c r="M30" i="20" s="1"/>
  <c r="B27" i="20"/>
  <c r="M27" i="20" s="1"/>
  <c r="B26" i="20"/>
  <c r="B25" i="20"/>
  <c r="B22" i="20"/>
  <c r="B20" i="20"/>
  <c r="B18" i="20"/>
  <c r="B16" i="20"/>
  <c r="B15" i="20"/>
  <c r="M15" i="20" s="1"/>
  <c r="B13" i="20"/>
  <c r="M13" i="20" s="1"/>
  <c r="B12" i="20"/>
  <c r="C10" i="31"/>
  <c r="B10" i="31"/>
  <c r="D10" i="29"/>
  <c r="C10" i="29"/>
  <c r="B10" i="29"/>
  <c r="F10" i="31"/>
  <c r="E10" i="30"/>
  <c r="C10" i="30"/>
  <c r="B10" i="30"/>
  <c r="C10" i="2"/>
  <c r="D10" i="2"/>
  <c r="E10" i="2"/>
  <c r="F10" i="2"/>
  <c r="G10" i="2"/>
  <c r="H10" i="2"/>
  <c r="F10" i="28"/>
  <c r="D10" i="28"/>
  <c r="C10" i="28"/>
  <c r="B10" i="28"/>
  <c r="E10" i="28"/>
  <c r="H12" i="37"/>
  <c r="I12" i="37"/>
  <c r="J12" i="37"/>
  <c r="H24" i="37"/>
  <c r="I24" i="37"/>
  <c r="J24" i="37"/>
  <c r="H25" i="37"/>
  <c r="J25" i="37"/>
  <c r="H26" i="37"/>
  <c r="I26" i="37"/>
  <c r="J26" i="37"/>
  <c r="H27" i="37"/>
  <c r="J27" i="37"/>
  <c r="H28" i="37"/>
  <c r="I28" i="37"/>
  <c r="J28" i="37"/>
  <c r="H30" i="37"/>
  <c r="I30" i="37"/>
  <c r="J30" i="37"/>
  <c r="J31" i="37"/>
  <c r="H32" i="37"/>
  <c r="I32" i="37"/>
  <c r="J32" i="37"/>
  <c r="H33" i="37"/>
  <c r="J33" i="37"/>
  <c r="H34" i="37"/>
  <c r="I34" i="37"/>
  <c r="J34" i="37"/>
  <c r="H36" i="37"/>
  <c r="J36" i="37"/>
  <c r="H37" i="37"/>
  <c r="I37" i="37"/>
  <c r="J37" i="37"/>
  <c r="H38" i="37"/>
  <c r="J38" i="37"/>
  <c r="H39" i="37"/>
  <c r="I39" i="37"/>
  <c r="J39" i="37"/>
  <c r="H12" i="24"/>
  <c r="I12" i="24"/>
  <c r="J12" i="24"/>
  <c r="H13" i="24"/>
  <c r="I13" i="24"/>
  <c r="H14" i="24"/>
  <c r="I14" i="24"/>
  <c r="J14" i="24"/>
  <c r="H15" i="24"/>
  <c r="I15" i="24"/>
  <c r="J15" i="24"/>
  <c r="H16" i="24"/>
  <c r="J16" i="24"/>
  <c r="H18" i="24"/>
  <c r="I18" i="24"/>
  <c r="H19" i="24"/>
  <c r="J19" i="24"/>
  <c r="H20" i="24"/>
  <c r="I20" i="24"/>
  <c r="J20" i="24"/>
  <c r="H21" i="24"/>
  <c r="J21" i="24"/>
  <c r="H22" i="24"/>
  <c r="I22" i="24"/>
  <c r="J22" i="24"/>
  <c r="J24" i="24"/>
  <c r="H25" i="24"/>
  <c r="I25" i="24"/>
  <c r="J25" i="24"/>
  <c r="H26" i="24"/>
  <c r="J26" i="24"/>
  <c r="H27" i="24"/>
  <c r="I27" i="24"/>
  <c r="J27" i="24"/>
  <c r="H28" i="24"/>
  <c r="J28" i="24"/>
  <c r="H30" i="24"/>
  <c r="I30" i="24"/>
  <c r="J30" i="24"/>
  <c r="H31" i="24"/>
  <c r="I31" i="24"/>
  <c r="J31" i="24"/>
  <c r="H32" i="24"/>
  <c r="J32" i="24"/>
  <c r="H33" i="24"/>
  <c r="I33" i="24"/>
  <c r="J33" i="24"/>
  <c r="H34" i="24"/>
  <c r="J34" i="24"/>
  <c r="H36" i="24"/>
  <c r="I36" i="24"/>
  <c r="J36" i="24"/>
  <c r="H37" i="24"/>
  <c r="J37" i="24"/>
  <c r="H38" i="24"/>
  <c r="I38" i="24"/>
  <c r="J38" i="24"/>
  <c r="J39" i="24"/>
  <c r="D11" i="23"/>
  <c r="F11" i="23"/>
  <c r="D12" i="23"/>
  <c r="F12" i="23"/>
  <c r="D13" i="23"/>
  <c r="F13" i="23"/>
  <c r="D14" i="23"/>
  <c r="F14" i="23"/>
  <c r="D15" i="23"/>
  <c r="F15" i="23"/>
  <c r="D17" i="23"/>
  <c r="F17" i="23"/>
  <c r="D18" i="23"/>
  <c r="F18" i="23"/>
  <c r="D19" i="23"/>
  <c r="F19" i="23"/>
  <c r="D20" i="23"/>
  <c r="F20" i="23"/>
  <c r="D21" i="23"/>
  <c r="F21" i="23"/>
  <c r="D23" i="23"/>
  <c r="F23" i="23"/>
  <c r="D24" i="23"/>
  <c r="F24" i="23"/>
  <c r="D25" i="23"/>
  <c r="F25" i="23"/>
  <c r="D26" i="23"/>
  <c r="F26" i="23"/>
  <c r="D27" i="23"/>
  <c r="F27" i="23"/>
  <c r="D29" i="23"/>
  <c r="F29" i="23"/>
  <c r="D30" i="23"/>
  <c r="F30" i="23"/>
  <c r="D31" i="23"/>
  <c r="D32" i="23"/>
  <c r="F32" i="23"/>
  <c r="D33" i="23"/>
  <c r="F33" i="23"/>
  <c r="D35" i="23"/>
  <c r="F35" i="23"/>
  <c r="D36" i="23"/>
  <c r="F36" i="23"/>
  <c r="D37" i="23"/>
  <c r="F37" i="23"/>
  <c r="D38" i="23"/>
  <c r="F38" i="23"/>
  <c r="B10" i="22"/>
  <c r="E10" i="22"/>
  <c r="C10" i="21"/>
  <c r="D10" i="31"/>
  <c r="E10" i="31"/>
  <c r="E10" i="29"/>
  <c r="G10" i="28"/>
  <c r="H9" i="35"/>
  <c r="B9" i="35"/>
  <c r="E9" i="35"/>
  <c r="B11" i="7"/>
  <c r="C11" i="7"/>
  <c r="D11" i="7"/>
  <c r="F11" i="7"/>
  <c r="C11" i="34"/>
  <c r="D11" i="34"/>
  <c r="E11" i="34"/>
  <c r="B11" i="34"/>
  <c r="B10" i="6"/>
  <c r="C10" i="6"/>
  <c r="D10" i="6"/>
  <c r="E10" i="6"/>
  <c r="G10" i="6"/>
  <c r="H10" i="6"/>
  <c r="I10" i="6"/>
  <c r="E10" i="3"/>
  <c r="F10" i="3"/>
  <c r="G10" i="3"/>
  <c r="H10" i="3"/>
  <c r="C10" i="20"/>
  <c r="D10" i="20"/>
  <c r="E10" i="20"/>
  <c r="F10" i="20"/>
  <c r="I10" i="20"/>
  <c r="K10" i="20"/>
  <c r="B14" i="20"/>
  <c r="M14" i="20" s="1"/>
  <c r="B19" i="20"/>
  <c r="M19" i="20" s="1"/>
  <c r="B21" i="20"/>
  <c r="M21" i="20" s="1"/>
  <c r="B24" i="20"/>
  <c r="M24" i="20" s="1"/>
  <c r="B28" i="20"/>
  <c r="M28" i="20" s="1"/>
  <c r="B36" i="20"/>
  <c r="M36" i="20" s="1"/>
  <c r="B38" i="20"/>
  <c r="M38" i="20" s="1"/>
  <c r="D9" i="19"/>
  <c r="E9" i="19"/>
  <c r="F9" i="19"/>
  <c r="G9" i="19"/>
  <c r="B11" i="19"/>
  <c r="B12" i="19"/>
  <c r="B13" i="19"/>
  <c r="B14" i="19"/>
  <c r="B15" i="19"/>
  <c r="B17" i="19"/>
  <c r="I17" i="19" s="1"/>
  <c r="B18" i="19"/>
  <c r="I18" i="19" s="1"/>
  <c r="B19" i="19"/>
  <c r="I19" i="19" s="1"/>
  <c r="B20" i="19"/>
  <c r="I20" i="19" s="1"/>
  <c r="B21" i="19"/>
  <c r="I21" i="19" s="1"/>
  <c r="B23" i="19"/>
  <c r="I23" i="19" s="1"/>
  <c r="B24" i="19"/>
  <c r="I24" i="19" s="1"/>
  <c r="B25" i="19"/>
  <c r="I25" i="19" s="1"/>
  <c r="B26" i="19"/>
  <c r="I26" i="19" s="1"/>
  <c r="B27" i="19"/>
  <c r="I27" i="19" s="1"/>
  <c r="B29" i="19"/>
  <c r="I29" i="19" s="1"/>
  <c r="B30" i="19"/>
  <c r="I30" i="19" s="1"/>
  <c r="B31" i="19"/>
  <c r="I31" i="19" s="1"/>
  <c r="B32" i="19"/>
  <c r="I32" i="19" s="1"/>
  <c r="B33" i="19"/>
  <c r="I33" i="19" s="1"/>
  <c r="B35" i="19"/>
  <c r="I35" i="19" s="1"/>
  <c r="B36" i="19"/>
  <c r="I36" i="19" s="1"/>
  <c r="B37" i="19"/>
  <c r="I37" i="19" s="1"/>
  <c r="B38" i="19"/>
  <c r="I38" i="19" s="1"/>
  <c r="C9" i="18"/>
  <c r="D9" i="18"/>
  <c r="E9" i="18"/>
  <c r="F9" i="18"/>
  <c r="G9" i="18"/>
  <c r="K29" i="18"/>
  <c r="C9" i="36"/>
  <c r="D9" i="36"/>
  <c r="G9" i="36"/>
  <c r="J26" i="18"/>
  <c r="D10" i="3"/>
  <c r="H10" i="31"/>
  <c r="F9" i="23"/>
  <c r="D9" i="23"/>
  <c r="C10" i="22"/>
  <c r="H39" i="24"/>
  <c r="H24" i="24"/>
  <c r="H31" i="37"/>
  <c r="I15" i="19" l="1"/>
  <c r="J15" i="19"/>
  <c r="L15" i="19"/>
  <c r="I14" i="19"/>
  <c r="J14" i="19"/>
  <c r="L14" i="19"/>
  <c r="I12" i="19"/>
  <c r="J12" i="19"/>
  <c r="L12" i="19"/>
  <c r="M32" i="20"/>
  <c r="P32" i="20"/>
  <c r="N32" i="20"/>
  <c r="P31" i="20"/>
  <c r="M31" i="20"/>
  <c r="N31" i="20"/>
  <c r="L32" i="19"/>
  <c r="L27" i="19"/>
  <c r="L18" i="19"/>
  <c r="L36" i="19"/>
  <c r="L26" i="19"/>
  <c r="L17" i="19"/>
  <c r="L35" i="19"/>
  <c r="L30" i="19"/>
  <c r="L25" i="19"/>
  <c r="L20" i="19"/>
  <c r="L37" i="19"/>
  <c r="L23" i="19"/>
  <c r="L31" i="19"/>
  <c r="L21" i="19"/>
  <c r="L38" i="19"/>
  <c r="L33" i="19"/>
  <c r="L29" i="19"/>
  <c r="L24" i="19"/>
  <c r="L19" i="19"/>
  <c r="D10" i="21"/>
  <c r="D10" i="22" s="1"/>
  <c r="L36" i="21"/>
  <c r="L34" i="21"/>
  <c r="M16" i="20"/>
  <c r="P16" i="20"/>
  <c r="P38" i="20"/>
  <c r="K33" i="19"/>
  <c r="B12" i="37"/>
  <c r="G12" i="37" s="1"/>
  <c r="B9" i="19"/>
  <c r="J9" i="19" s="1"/>
  <c r="J19" i="18"/>
  <c r="J35" i="18"/>
  <c r="J12" i="18"/>
  <c r="J29" i="18"/>
  <c r="B15" i="37"/>
  <c r="I30" i="22"/>
  <c r="B35" i="15"/>
  <c r="B31" i="3"/>
  <c r="B37" i="3"/>
  <c r="B27" i="3"/>
  <c r="K25" i="19"/>
  <c r="K32" i="19"/>
  <c r="K27" i="18"/>
  <c r="K18" i="18"/>
  <c r="J37" i="18"/>
  <c r="I36" i="22"/>
  <c r="I27" i="22"/>
  <c r="I25" i="22"/>
  <c r="I28" i="22"/>
  <c r="I26" i="22"/>
  <c r="I24" i="22"/>
  <c r="I18" i="22"/>
  <c r="I22" i="22"/>
  <c r="I21" i="22"/>
  <c r="I20" i="22"/>
  <c r="B16" i="3"/>
  <c r="B24" i="3"/>
  <c r="B19" i="3"/>
  <c r="B14" i="17"/>
  <c r="I14" i="17" s="1"/>
  <c r="K27" i="19"/>
  <c r="K13" i="19"/>
  <c r="K19" i="19"/>
  <c r="K20" i="19"/>
  <c r="J27" i="18"/>
  <c r="I27" i="18"/>
  <c r="K11" i="18"/>
  <c r="I12" i="18"/>
  <c r="J14" i="18"/>
  <c r="B26" i="3"/>
  <c r="B22" i="15"/>
  <c r="B21" i="3"/>
  <c r="B37" i="15"/>
  <c r="K38" i="19"/>
  <c r="K38" i="18"/>
  <c r="I38" i="18"/>
  <c r="I37" i="18"/>
  <c r="K36" i="19"/>
  <c r="K36" i="18"/>
  <c r="K35" i="19"/>
  <c r="K30" i="19"/>
  <c r="I26" i="18"/>
  <c r="K25" i="18"/>
  <c r="K23" i="19"/>
  <c r="K23" i="18"/>
  <c r="K20" i="18"/>
  <c r="I20" i="18"/>
  <c r="I19" i="18"/>
  <c r="K15" i="19"/>
  <c r="K13" i="18"/>
  <c r="B17" i="15"/>
  <c r="B25" i="3"/>
  <c r="L11" i="19"/>
  <c r="I38" i="22"/>
  <c r="I33" i="22"/>
  <c r="I31" i="22"/>
  <c r="I19" i="22"/>
  <c r="I15" i="22"/>
  <c r="I13" i="22"/>
  <c r="K12" i="18"/>
  <c r="J11" i="19"/>
  <c r="B14" i="15"/>
  <c r="B12" i="24"/>
  <c r="G12" i="24" s="1"/>
  <c r="G9" i="17"/>
  <c r="N12" i="20"/>
  <c r="P12" i="20"/>
  <c r="B14" i="24"/>
  <c r="G14" i="24" s="1"/>
  <c r="B14" i="37"/>
  <c r="G14" i="37" s="1"/>
  <c r="B11" i="17"/>
  <c r="B13" i="24"/>
  <c r="B34" i="3"/>
  <c r="B20" i="15"/>
  <c r="K21" i="19"/>
  <c r="B30" i="24"/>
  <c r="G30" i="24" s="1"/>
  <c r="B28" i="24"/>
  <c r="G28" i="24" s="1"/>
  <c r="C9" i="17"/>
  <c r="N14" i="20"/>
  <c r="K17" i="19"/>
  <c r="K11" i="19"/>
  <c r="K37" i="19"/>
  <c r="K31" i="19"/>
  <c r="K29" i="19"/>
  <c r="K24" i="19"/>
  <c r="K26" i="19"/>
  <c r="B26" i="24"/>
  <c r="G26" i="24" s="1"/>
  <c r="B24" i="24"/>
  <c r="G24" i="24" s="1"/>
  <c r="B21" i="24"/>
  <c r="G21" i="24" s="1"/>
  <c r="B19" i="24"/>
  <c r="G19" i="24" s="1"/>
  <c r="K18" i="19"/>
  <c r="K14" i="19"/>
  <c r="K12" i="19"/>
  <c r="J36" i="18"/>
  <c r="I35" i="18"/>
  <c r="K26" i="18"/>
  <c r="I23" i="18"/>
  <c r="J17" i="18"/>
  <c r="J21" i="18"/>
  <c r="I18" i="18"/>
  <c r="I17" i="18"/>
  <c r="K15" i="18"/>
  <c r="I14" i="18"/>
  <c r="I11" i="18"/>
  <c r="I13" i="18"/>
  <c r="I29" i="18"/>
  <c r="K37" i="18"/>
  <c r="I36" i="18"/>
  <c r="J13" i="18"/>
  <c r="J38" i="18"/>
  <c r="K35" i="18"/>
  <c r="J24" i="18"/>
  <c r="I24" i="18"/>
  <c r="I25" i="18"/>
  <c r="I21" i="18"/>
  <c r="K21" i="18"/>
  <c r="J23" i="18"/>
  <c r="J18" i="18"/>
  <c r="K17" i="18"/>
  <c r="I15" i="18"/>
  <c r="B9" i="18"/>
  <c r="K9" i="18" s="1"/>
  <c r="J25" i="18"/>
  <c r="K24" i="18"/>
  <c r="J20" i="18"/>
  <c r="K19" i="18"/>
  <c r="D10" i="24"/>
  <c r="I10" i="24" s="1"/>
  <c r="D10" i="37"/>
  <c r="I10" i="37" s="1"/>
  <c r="J15" i="18"/>
  <c r="K14" i="18"/>
  <c r="J11" i="18"/>
  <c r="C10" i="24"/>
  <c r="H10" i="24" s="1"/>
  <c r="B16" i="24"/>
  <c r="G16" i="24" s="1"/>
  <c r="B18" i="36"/>
  <c r="J18" i="36" s="1"/>
  <c r="B29" i="17"/>
  <c r="J29" i="17" s="1"/>
  <c r="B27" i="17"/>
  <c r="J27" i="17" s="1"/>
  <c r="I39" i="22"/>
  <c r="I37" i="22"/>
  <c r="I34" i="22"/>
  <c r="I32" i="22"/>
  <c r="I16" i="22"/>
  <c r="I14" i="22"/>
  <c r="I12" i="22"/>
  <c r="L33" i="21"/>
  <c r="L32" i="21"/>
  <c r="B21" i="17"/>
  <c r="I21" i="17" s="1"/>
  <c r="M18" i="20"/>
  <c r="N18" i="20"/>
  <c r="P18" i="20"/>
  <c r="M20" i="20"/>
  <c r="N20" i="20"/>
  <c r="M22" i="20"/>
  <c r="N22" i="20"/>
  <c r="M25" i="20"/>
  <c r="P25" i="20"/>
  <c r="N37" i="20"/>
  <c r="M37" i="20"/>
  <c r="P37" i="20"/>
  <c r="M39" i="20"/>
  <c r="N39" i="20"/>
  <c r="P21" i="20"/>
  <c r="M12" i="20"/>
  <c r="O38" i="20"/>
  <c r="O39" i="20"/>
  <c r="N30" i="20"/>
  <c r="P20" i="20"/>
  <c r="P19" i="20"/>
  <c r="P30" i="20"/>
  <c r="H10" i="20"/>
  <c r="M26" i="20"/>
  <c r="N26" i="20"/>
  <c r="N24" i="20"/>
  <c r="N28" i="20"/>
  <c r="P28" i="20"/>
  <c r="P27" i="20"/>
  <c r="P24" i="20"/>
  <c r="N16" i="20"/>
  <c r="P13" i="20"/>
  <c r="B10" i="20"/>
  <c r="B23" i="36"/>
  <c r="J23" i="36" s="1"/>
  <c r="B18" i="17"/>
  <c r="B25" i="17"/>
  <c r="I25" i="17" s="1"/>
  <c r="B19" i="17"/>
  <c r="L19" i="17" s="1"/>
  <c r="B15" i="24"/>
  <c r="G15" i="24" s="1"/>
  <c r="B22" i="37"/>
  <c r="G22" i="37" s="1"/>
  <c r="B17" i="17"/>
  <c r="J17" i="17" s="1"/>
  <c r="N19" i="20"/>
  <c r="B20" i="17"/>
  <c r="L20" i="17" s="1"/>
  <c r="B24" i="17"/>
  <c r="I24" i="17" s="1"/>
  <c r="B26" i="17"/>
  <c r="I26" i="17" s="1"/>
  <c r="P22" i="20"/>
  <c r="P15" i="20"/>
  <c r="B38" i="17"/>
  <c r="J38" i="17" s="1"/>
  <c r="P39" i="20"/>
  <c r="N38" i="20"/>
  <c r="B35" i="17"/>
  <c r="I35" i="17" s="1"/>
  <c r="N27" i="20"/>
  <c r="P26" i="20"/>
  <c r="N25" i="20"/>
  <c r="N15" i="20"/>
  <c r="P14" i="20"/>
  <c r="B39" i="24"/>
  <c r="G39" i="24" s="1"/>
  <c r="B37" i="24"/>
  <c r="G37" i="24" s="1"/>
  <c r="B34" i="24"/>
  <c r="G34" i="24" s="1"/>
  <c r="B32" i="24"/>
  <c r="G32" i="24" s="1"/>
  <c r="B36" i="37"/>
  <c r="G36" i="37" s="1"/>
  <c r="B33" i="37"/>
  <c r="G33" i="37" s="1"/>
  <c r="B31" i="37"/>
  <c r="G31" i="37" s="1"/>
  <c r="B19" i="37"/>
  <c r="B16" i="37"/>
  <c r="B36" i="17"/>
  <c r="I36" i="17" s="1"/>
  <c r="B15" i="17"/>
  <c r="J15" i="17" s="1"/>
  <c r="B36" i="3"/>
  <c r="N36" i="20"/>
  <c r="B38" i="24"/>
  <c r="G38" i="24" s="1"/>
  <c r="B36" i="24"/>
  <c r="G36" i="24" s="1"/>
  <c r="B33" i="24"/>
  <c r="G33" i="24" s="1"/>
  <c r="B31" i="24"/>
  <c r="G31" i="24" s="1"/>
  <c r="B27" i="24"/>
  <c r="G27" i="24" s="1"/>
  <c r="B25" i="24"/>
  <c r="G25" i="24" s="1"/>
  <c r="B22" i="24"/>
  <c r="G22" i="24" s="1"/>
  <c r="B20" i="24"/>
  <c r="G20" i="24" s="1"/>
  <c r="E10" i="24"/>
  <c r="J10" i="24" s="1"/>
  <c r="B18" i="24"/>
  <c r="G18" i="24" s="1"/>
  <c r="B39" i="37"/>
  <c r="G39" i="37" s="1"/>
  <c r="B37" i="37"/>
  <c r="G37" i="37" s="1"/>
  <c r="B34" i="37"/>
  <c r="G34" i="37" s="1"/>
  <c r="B32" i="37"/>
  <c r="G32" i="37" s="1"/>
  <c r="B30" i="37"/>
  <c r="G30" i="37" s="1"/>
  <c r="B27" i="37"/>
  <c r="G27" i="37" s="1"/>
  <c r="B25" i="37"/>
  <c r="G25" i="37" s="1"/>
  <c r="B20" i="37"/>
  <c r="B18" i="37"/>
  <c r="E10" i="37"/>
  <c r="J10" i="37" s="1"/>
  <c r="B13" i="37"/>
  <c r="D9" i="17"/>
  <c r="N21" i="20"/>
  <c r="N13" i="20"/>
  <c r="B38" i="37"/>
  <c r="G38" i="37" s="1"/>
  <c r="B28" i="37"/>
  <c r="G28" i="37" s="1"/>
  <c r="B26" i="37"/>
  <c r="G26" i="37" s="1"/>
  <c r="B24" i="37"/>
  <c r="G24" i="37" s="1"/>
  <c r="B21" i="37"/>
  <c r="C10" i="37"/>
  <c r="H10" i="37" s="1"/>
  <c r="B10" i="2"/>
  <c r="P36" i="20"/>
  <c r="I37" i="24"/>
  <c r="I34" i="24"/>
  <c r="I32" i="24"/>
  <c r="I28" i="24"/>
  <c r="I26" i="24"/>
  <c r="I24" i="24"/>
  <c r="I21" i="24"/>
  <c r="I19" i="24"/>
  <c r="J18" i="24"/>
  <c r="I16" i="24"/>
  <c r="J13" i="24"/>
  <c r="I38" i="37"/>
  <c r="I36" i="37"/>
  <c r="I33" i="37"/>
  <c r="I31" i="37"/>
  <c r="I27" i="37"/>
  <c r="I25" i="37"/>
  <c r="B37" i="17"/>
  <c r="K37" i="17" s="1"/>
  <c r="B23" i="17"/>
  <c r="I23" i="17" s="1"/>
  <c r="B11" i="15"/>
  <c r="B12" i="15"/>
  <c r="C10" i="3"/>
  <c r="K17" i="15" l="1"/>
  <c r="L14" i="15"/>
  <c r="K22" i="15"/>
  <c r="L25" i="21"/>
  <c r="I9" i="19"/>
  <c r="K9" i="19"/>
  <c r="L9" i="19"/>
  <c r="I29" i="17"/>
  <c r="I27" i="17"/>
  <c r="B12" i="17"/>
  <c r="K12" i="17" s="1"/>
  <c r="G10" i="21"/>
  <c r="B36" i="36"/>
  <c r="J36" i="36" s="1"/>
  <c r="L21" i="17"/>
  <c r="B15" i="36"/>
  <c r="J15" i="36" s="1"/>
  <c r="J21" i="17"/>
  <c r="I18" i="36"/>
  <c r="K18" i="36"/>
  <c r="L24" i="21"/>
  <c r="B13" i="17"/>
  <c r="K13" i="17" s="1"/>
  <c r="B34" i="15"/>
  <c r="B31" i="36"/>
  <c r="L31" i="36" s="1"/>
  <c r="B30" i="36"/>
  <c r="I30" i="36" s="1"/>
  <c r="K14" i="15"/>
  <c r="I22" i="15"/>
  <c r="L22" i="15"/>
  <c r="J22" i="15"/>
  <c r="L17" i="15"/>
  <c r="B32" i="36"/>
  <c r="L32" i="36" s="1"/>
  <c r="J17" i="15"/>
  <c r="I17" i="15"/>
  <c r="B38" i="36"/>
  <c r="K38" i="36" s="1"/>
  <c r="K29" i="17"/>
  <c r="B23" i="15"/>
  <c r="I14" i="15"/>
  <c r="J14" i="15"/>
  <c r="I10" i="22"/>
  <c r="L26" i="21"/>
  <c r="B16" i="15"/>
  <c r="B24" i="15"/>
  <c r="B36" i="15"/>
  <c r="E8" i="15"/>
  <c r="B10" i="15"/>
  <c r="L12" i="15"/>
  <c r="K12" i="15"/>
  <c r="J12" i="15"/>
  <c r="I12" i="15"/>
  <c r="L11" i="15"/>
  <c r="K11" i="15"/>
  <c r="J11" i="15"/>
  <c r="I11" i="15"/>
  <c r="B14" i="36"/>
  <c r="I14" i="36" s="1"/>
  <c r="B27" i="36"/>
  <c r="I27" i="36" s="1"/>
  <c r="B26" i="15"/>
  <c r="L37" i="15"/>
  <c r="K37" i="15"/>
  <c r="J37" i="15"/>
  <c r="I37" i="15"/>
  <c r="B18" i="15"/>
  <c r="B28" i="15"/>
  <c r="B13" i="15"/>
  <c r="B20" i="36"/>
  <c r="I20" i="36" s="1"/>
  <c r="B19" i="15"/>
  <c r="L20" i="15"/>
  <c r="K20" i="15"/>
  <c r="J20" i="15"/>
  <c r="I20" i="15"/>
  <c r="L35" i="15"/>
  <c r="K35" i="15"/>
  <c r="J35" i="15"/>
  <c r="I35" i="15"/>
  <c r="B25" i="15"/>
  <c r="B24" i="36"/>
  <c r="B21" i="36"/>
  <c r="K21" i="36" s="1"/>
  <c r="L29" i="17"/>
  <c r="B10" i="3"/>
  <c r="E9" i="17"/>
  <c r="L25" i="17"/>
  <c r="I9" i="18"/>
  <c r="J9" i="18"/>
  <c r="H9" i="18"/>
  <c r="I15" i="17"/>
  <c r="K25" i="17"/>
  <c r="L27" i="17"/>
  <c r="K27" i="17"/>
  <c r="B10" i="24"/>
  <c r="G10" i="24" s="1"/>
  <c r="K21" i="17"/>
  <c r="B10" i="37"/>
  <c r="G10" i="37" s="1"/>
  <c r="L18" i="36"/>
  <c r="L15" i="21"/>
  <c r="L27" i="21"/>
  <c r="L37" i="21"/>
  <c r="L13" i="21"/>
  <c r="L18" i="21"/>
  <c r="L20" i="21"/>
  <c r="L28" i="21"/>
  <c r="L38" i="21"/>
  <c r="L31" i="21"/>
  <c r="L39" i="21"/>
  <c r="L14" i="21"/>
  <c r="L19" i="21"/>
  <c r="L21" i="21"/>
  <c r="L30" i="21"/>
  <c r="L17" i="17"/>
  <c r="I17" i="17"/>
  <c r="I38" i="17"/>
  <c r="L14" i="17"/>
  <c r="L38" i="17"/>
  <c r="K17" i="17"/>
  <c r="B37" i="36"/>
  <c r="L37" i="36" s="1"/>
  <c r="K23" i="36"/>
  <c r="L23" i="36"/>
  <c r="F9" i="36"/>
  <c r="B29" i="36"/>
  <c r="J25" i="17"/>
  <c r="I23" i="36"/>
  <c r="N10" i="20"/>
  <c r="M10" i="20"/>
  <c r="P10" i="20"/>
  <c r="I19" i="17"/>
  <c r="J14" i="17"/>
  <c r="K24" i="17"/>
  <c r="F9" i="17"/>
  <c r="I18" i="17"/>
  <c r="J18" i="17"/>
  <c r="L18" i="17"/>
  <c r="K18" i="17"/>
  <c r="K14" i="17"/>
  <c r="B25" i="36"/>
  <c r="I25" i="36" s="1"/>
  <c r="I37" i="17"/>
  <c r="J37" i="17"/>
  <c r="L26" i="17"/>
  <c r="B17" i="36"/>
  <c r="J20" i="17"/>
  <c r="K15" i="17"/>
  <c r="L15" i="17"/>
  <c r="J19" i="17"/>
  <c r="I20" i="17"/>
  <c r="L24" i="17"/>
  <c r="J36" i="17"/>
  <c r="B26" i="36"/>
  <c r="K26" i="17"/>
  <c r="B19" i="36"/>
  <c r="K19" i="17"/>
  <c r="L37" i="17"/>
  <c r="K38" i="17"/>
  <c r="B33" i="36"/>
  <c r="L23" i="17"/>
  <c r="J24" i="17"/>
  <c r="K20" i="17"/>
  <c r="J26" i="17"/>
  <c r="J35" i="17"/>
  <c r="L35" i="17"/>
  <c r="L36" i="17"/>
  <c r="K36" i="17"/>
  <c r="K35" i="17"/>
  <c r="K23" i="17"/>
  <c r="B35" i="36"/>
  <c r="J23" i="17"/>
  <c r="B12" i="36"/>
  <c r="B13" i="36"/>
  <c r="L13" i="17"/>
  <c r="E9" i="36"/>
  <c r="B11" i="36"/>
  <c r="J11" i="17"/>
  <c r="I11" i="17"/>
  <c r="K11" i="17"/>
  <c r="L11" i="17"/>
  <c r="L23" i="15" l="1"/>
  <c r="K34" i="15"/>
  <c r="J12" i="17"/>
  <c r="L34" i="15"/>
  <c r="L12" i="17"/>
  <c r="K31" i="36"/>
  <c r="L36" i="36"/>
  <c r="I37" i="36"/>
  <c r="I13" i="17"/>
  <c r="I21" i="36"/>
  <c r="J13" i="17"/>
  <c r="I12" i="17"/>
  <c r="I31" i="36"/>
  <c r="B9" i="17"/>
  <c r="K9" i="17" s="1"/>
  <c r="J31" i="36"/>
  <c r="J30" i="36"/>
  <c r="L15" i="36"/>
  <c r="K36" i="36"/>
  <c r="I36" i="36"/>
  <c r="K15" i="36"/>
  <c r="I15" i="36"/>
  <c r="L14" i="36"/>
  <c r="J21" i="36"/>
  <c r="J34" i="15"/>
  <c r="I34" i="15"/>
  <c r="J20" i="36"/>
  <c r="J32" i="36"/>
  <c r="L30" i="36"/>
  <c r="I32" i="36"/>
  <c r="K27" i="36"/>
  <c r="K30" i="36"/>
  <c r="K32" i="36"/>
  <c r="L21" i="36"/>
  <c r="K14" i="36"/>
  <c r="L38" i="36"/>
  <c r="I23" i="15"/>
  <c r="J38" i="36"/>
  <c r="I38" i="36"/>
  <c r="J23" i="15"/>
  <c r="K23" i="15"/>
  <c r="J14" i="36"/>
  <c r="K24" i="15"/>
  <c r="I24" i="15"/>
  <c r="L24" i="15"/>
  <c r="J24" i="15"/>
  <c r="K36" i="15"/>
  <c r="I36" i="15"/>
  <c r="L36" i="15"/>
  <c r="J36" i="15"/>
  <c r="K16" i="15"/>
  <c r="I16" i="15"/>
  <c r="L16" i="15"/>
  <c r="J16" i="15"/>
  <c r="L19" i="15"/>
  <c r="K19" i="15"/>
  <c r="J19" i="15"/>
  <c r="I19" i="15"/>
  <c r="L13" i="15"/>
  <c r="K13" i="15"/>
  <c r="J13" i="15"/>
  <c r="I13" i="15"/>
  <c r="L18" i="15"/>
  <c r="K18" i="15"/>
  <c r="J18" i="15"/>
  <c r="I18" i="15"/>
  <c r="J27" i="36"/>
  <c r="L27" i="36"/>
  <c r="L25" i="15"/>
  <c r="K25" i="15"/>
  <c r="J25" i="15"/>
  <c r="I25" i="15"/>
  <c r="L20" i="36"/>
  <c r="K20" i="36"/>
  <c r="L28" i="15"/>
  <c r="K28" i="15"/>
  <c r="J28" i="15"/>
  <c r="I28" i="15"/>
  <c r="L26" i="15"/>
  <c r="K26" i="15"/>
  <c r="J26" i="15"/>
  <c r="I26" i="15"/>
  <c r="L10" i="15"/>
  <c r="I10" i="15"/>
  <c r="J10" i="15"/>
  <c r="B8" i="15"/>
  <c r="K10" i="15"/>
  <c r="F8" i="15"/>
  <c r="J24" i="36"/>
  <c r="K24" i="36"/>
  <c r="L24" i="36"/>
  <c r="I24" i="36"/>
  <c r="K10" i="21"/>
  <c r="K25" i="36"/>
  <c r="K37" i="36"/>
  <c r="J37" i="36"/>
  <c r="I29" i="36"/>
  <c r="K29" i="36"/>
  <c r="J29" i="36"/>
  <c r="L29" i="36"/>
  <c r="J25" i="36"/>
  <c r="L25" i="36"/>
  <c r="K17" i="36"/>
  <c r="J17" i="36"/>
  <c r="I17" i="36"/>
  <c r="L17" i="36"/>
  <c r="L26" i="36"/>
  <c r="K26" i="36"/>
  <c r="I26" i="36"/>
  <c r="J26" i="36"/>
  <c r="J19" i="36"/>
  <c r="K19" i="36"/>
  <c r="L19" i="36"/>
  <c r="I19" i="36"/>
  <c r="I33" i="36"/>
  <c r="L33" i="36"/>
  <c r="J33" i="36"/>
  <c r="K33" i="36"/>
  <c r="J35" i="36"/>
  <c r="I35" i="36"/>
  <c r="L35" i="36"/>
  <c r="K35" i="36"/>
  <c r="J12" i="36"/>
  <c r="K12" i="36"/>
  <c r="L12" i="36"/>
  <c r="I12" i="36"/>
  <c r="L13" i="36"/>
  <c r="K13" i="36"/>
  <c r="J13" i="36"/>
  <c r="I13" i="36"/>
  <c r="I11" i="36"/>
  <c r="K11" i="36"/>
  <c r="J11" i="36"/>
  <c r="L11" i="36"/>
  <c r="B9" i="36"/>
  <c r="I9" i="17" l="1"/>
  <c r="L9" i="17"/>
  <c r="J9" i="17"/>
  <c r="L8" i="15"/>
  <c r="K8" i="15"/>
  <c r="J8" i="15"/>
  <c r="I8" i="15"/>
  <c r="L10" i="21"/>
  <c r="L12" i="21"/>
  <c r="L9" i="36"/>
  <c r="K9" i="36"/>
  <c r="I9" i="36"/>
  <c r="J9" i="36"/>
</calcChain>
</file>

<file path=xl/sharedStrings.xml><?xml version="1.0" encoding="utf-8"?>
<sst xmlns="http://schemas.openxmlformats.org/spreadsheetml/2006/main" count="962" uniqueCount="246">
  <si>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</si>
  <si>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</si>
  <si>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</si>
  <si>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</si>
  <si>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</si>
  <si>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</si>
  <si>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</si>
  <si>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</si>
  <si>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</si>
  <si>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</si>
  <si>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</si>
  <si>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</si>
  <si>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</si>
  <si>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</si>
  <si>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</si>
  <si>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</si>
  <si>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</si>
  <si>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</si>
  <si>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</si>
  <si>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</si>
  <si>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</si>
  <si>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</si>
  <si>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</si>
  <si>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</si>
  <si>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</si>
  <si>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</si>
  <si>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Care</t>
  </si>
  <si>
    <t>Nonpublic</t>
  </si>
  <si>
    <t>Placements</t>
  </si>
  <si>
    <t>and</t>
  </si>
  <si>
    <t>Education</t>
  </si>
  <si>
    <t>School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</si>
  <si>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</si>
  <si>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</si>
  <si>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</si>
  <si>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</si>
  <si>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</si>
  <si>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</si>
  <si>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</si>
  <si>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</si>
  <si>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</si>
  <si>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</si>
  <si>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</si>
  <si>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</si>
  <si>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</si>
  <si>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</si>
  <si>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</si>
  <si>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</si>
  <si>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</si>
  <si>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</si>
  <si>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</si>
  <si>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Elementary and Secondary Education Act</t>
  </si>
  <si>
    <t>Concentration</t>
  </si>
  <si>
    <t>Expenses</t>
  </si>
  <si>
    <t>Program</t>
  </si>
  <si>
    <t>Basic and</t>
  </si>
  <si>
    <t>Grants</t>
  </si>
  <si>
    <t>Literacy</t>
  </si>
  <si>
    <t>Individuals with Disabilities Act</t>
  </si>
  <si>
    <t>Basic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</si>
  <si>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</si>
  <si>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</si>
  <si>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</si>
  <si>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</si>
  <si>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</si>
  <si>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</si>
  <si>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</si>
  <si>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</si>
  <si>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</si>
  <si>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</si>
  <si>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</si>
  <si>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</si>
  <si>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</si>
  <si>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</si>
  <si>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</si>
  <si>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</si>
  <si>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</si>
  <si>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</si>
  <si>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</si>
  <si>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</si>
  <si>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</si>
  <si>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</si>
  <si>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</si>
  <si>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</si>
  <si>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</si>
  <si>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</si>
  <si>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</si>
  <si>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</si>
  <si>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</si>
  <si>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</si>
  <si>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</si>
  <si>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</si>
  <si>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</si>
  <si>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</si>
  <si>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</si>
  <si>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</si>
  <si>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</si>
  <si>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</si>
  <si>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</si>
  <si>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</si>
  <si>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</si>
  <si>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</si>
  <si>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</si>
  <si>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</si>
  <si>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>Valuation for</t>
  </si>
  <si>
    <t>Local Purposes</t>
  </si>
  <si>
    <t>Table 7 (continued)</t>
  </si>
  <si>
    <t>Table 8</t>
  </si>
  <si>
    <t>Table 8 (continued)</t>
  </si>
  <si>
    <t xml:space="preserve">Infants </t>
  </si>
  <si>
    <t>Toddlers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</si>
  <si>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</si>
  <si>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</si>
  <si>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</si>
  <si>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</si>
  <si>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</si>
  <si>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</si>
  <si>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</si>
  <si>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</si>
  <si>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</si>
  <si>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</si>
  <si>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</si>
  <si>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Title III</t>
  </si>
  <si>
    <t>Title XIX</t>
  </si>
  <si>
    <t xml:space="preserve">Part B - </t>
  </si>
  <si>
    <t xml:space="preserve">Part H - 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</si>
  <si>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</si>
  <si>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</si>
  <si>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</si>
  <si>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</si>
  <si>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</si>
  <si>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</si>
  <si>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</si>
  <si>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</si>
  <si>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</si>
  <si>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</si>
  <si>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</si>
  <si>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</si>
  <si>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 xml:space="preserve">State Share of Teachers' Retirement </t>
  </si>
  <si>
    <t>Regular Transportation</t>
  </si>
  <si>
    <t>Continuing Education</t>
  </si>
  <si>
    <t>Local      Education Agency</t>
  </si>
  <si>
    <t>Teacher Stipends &amp; Bonuses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</si>
  <si>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</si>
  <si>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</si>
  <si>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</si>
  <si>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</si>
  <si>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</si>
  <si>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</si>
  <si>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</si>
  <si>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</si>
  <si>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</si>
  <si>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</si>
  <si>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</si>
  <si>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</si>
  <si>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</si>
  <si>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</si>
  <si>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</si>
  <si>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</si>
  <si>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</si>
  <si>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</si>
  <si>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TITLE II</t>
  </si>
  <si>
    <t>Part B - Math &amp; Sciences</t>
  </si>
  <si>
    <t>Other Earnings on Investment</t>
  </si>
  <si>
    <t>Unrestricted and Impact Aid Funds</t>
  </si>
  <si>
    <t>Public Health Services Act</t>
  </si>
  <si>
    <t>Social Security Act Medical Assistance</t>
  </si>
  <si>
    <t>Stewart B. McKinney Homeless Assistance</t>
  </si>
  <si>
    <t>Total Local Wealth *</t>
  </si>
  <si>
    <t>GCEI - Regional Difference</t>
  </si>
  <si>
    <t>(D)</t>
  </si>
  <si>
    <t>Additional Grant to Adjusted Calculation</t>
  </si>
  <si>
    <t>*  Includes revenue from the following funds:  Current Expense, School Construction, Debt Service, and Food Service.</t>
  </si>
  <si>
    <t>Compensatory Education Formula</t>
  </si>
  <si>
    <t>Other**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</si>
  <si>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</si>
  <si>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</si>
  <si>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</si>
  <si>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</si>
  <si>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</si>
  <si>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</si>
  <si>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</si>
  <si>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 xml:space="preserve">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</si>
  <si>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</rPr>
      <t>**</t>
    </r>
  </si>
  <si>
    <t>(B) X 80%</t>
  </si>
  <si>
    <t>Local Appropriations in Percent of Total Local Wealth</t>
  </si>
  <si>
    <t>Table 12 (Continued)</t>
  </si>
  <si>
    <t>*    Excludes federal revenue and state revenue for food service operations; excludes sale of meals and value of USDA commodities.</t>
  </si>
  <si>
    <t>Adult Ed - English Lit/Civics</t>
  </si>
  <si>
    <t>ESEA I - LEA School System Support</t>
  </si>
  <si>
    <t>ESEA I - LEA State Administration</t>
  </si>
  <si>
    <t>Guaranteed Tax Base</t>
  </si>
  <si>
    <t>ARRA</t>
  </si>
  <si>
    <t>Supplemental Grants</t>
  </si>
  <si>
    <t>Limited English Proficiency</t>
  </si>
  <si>
    <t>Title I School Improvement</t>
  </si>
  <si>
    <t>Disabled Students</t>
  </si>
  <si>
    <t xml:space="preserve"> Title II Carl T. Perkins - Career and Technology </t>
  </si>
  <si>
    <t>Displaced Homemakers</t>
  </si>
  <si>
    <t>Sex</t>
  </si>
  <si>
    <t>Equity</t>
  </si>
  <si>
    <t>National School Lunch Equipment Assistance</t>
  </si>
  <si>
    <t>Title I</t>
  </si>
  <si>
    <t>Race To TheTop</t>
  </si>
  <si>
    <t>Gaining Early Awareness and Readiness</t>
  </si>
  <si>
    <t>IDEA Part C - Severely Handicapped Project</t>
  </si>
  <si>
    <t xml:space="preserve"> </t>
  </si>
  <si>
    <t xml:space="preserve">         Source:</t>
  </si>
  <si>
    <t>**      Half-time prekindergarten pupils are expressed in full-time equivalents in arriving at per pupil costs.</t>
  </si>
  <si>
    <t xml:space="preserve">        Source:  </t>
  </si>
  <si>
    <t>http://www.census.gov</t>
  </si>
  <si>
    <t xml:space="preserve">         Base Estimate date: November 30, 2014. </t>
  </si>
  <si>
    <r>
      <t>Other</t>
    </r>
    <r>
      <rPr>
        <b/>
        <sz val="10"/>
        <rFont val="Arial"/>
        <family val="2"/>
      </rPr>
      <t>**</t>
    </r>
  </si>
  <si>
    <t>** Includes the following:  tuition, transportation fees, transfers from school units in other states, and other miscellaneous revenue</t>
  </si>
  <si>
    <t>Revenue from All Sources* for Maryland Public Schools:  2015 - 2016</t>
  </si>
  <si>
    <t>Revenue from All Sources for Current Expenses*: Maryland Public Schools:  2015 - 2016</t>
  </si>
  <si>
    <t>Revenue from All Sources for School Construction: Maryland Public Schools:  2015 - 2016</t>
  </si>
  <si>
    <t>Revenue from All Sources Debt Service* for Maryland Public Schools:  2015 - 2016</t>
  </si>
  <si>
    <t>Revenue from All Sources for Food Service: Maryland Public Schools:  2015 - 2016</t>
  </si>
  <si>
    <t>Revenue from the State for Maryland Public Purposes:  2015 - 2016</t>
  </si>
  <si>
    <t>Revenue from the State for Maryland Public School Purposes:  2015 - 2016</t>
  </si>
  <si>
    <t>Revenue from the Federal Government for Maryland Public Schools:  2015 - 2016</t>
  </si>
  <si>
    <t>Foundation Current Expense Formula Aid for Maryland Public Schools: 2015-2016</t>
  </si>
  <si>
    <t>State Compensatory Education Aid for Maryland Public Schools: 2015-2016</t>
  </si>
  <si>
    <t>Local Appropriations for Public Schools as a Percent of Assessed Valuation and Total Local Wealth</t>
  </si>
  <si>
    <t>Maryland Public Schools:  2015 - 2016</t>
  </si>
  <si>
    <t>Enrollment
 09-30-2014</t>
  </si>
  <si>
    <t>Total Foundation Program (Enrollment X $6,954)</t>
  </si>
  <si>
    <t>Local Share         ( Local Wealth X .73180%)</t>
  </si>
  <si>
    <t>SOURCE:  MSDE final calculations for the Major State Aid Programs for Fiscal Year 2016</t>
  </si>
  <si>
    <t>10-31-2014 Eligible FARMS Students + SEED</t>
  </si>
  <si>
    <t>Grant Adjusted Calculation        @ 0.8430444</t>
  </si>
  <si>
    <t>Assessed Valuation per Pupil Belonging and per Capita: State of Maryland - 2015-2016</t>
  </si>
  <si>
    <t>http://www.dat.maryland.gov/documents/Novbe15pdf</t>
  </si>
  <si>
    <r>
      <t xml:space="preserve">* </t>
    </r>
    <r>
      <rPr>
        <sz val="10"/>
        <rFont val="Wingdings"/>
        <charset val="2"/>
      </rPr>
      <t xml:space="preserve">  </t>
    </r>
    <r>
      <rPr>
        <sz val="10"/>
        <rFont val="Arial"/>
        <family val="2"/>
      </rPr>
      <t>Excerpt from Table I -   The Taxable Assessable Base at the County Level For the tax year beginning July 1, 2015</t>
    </r>
  </si>
  <si>
    <t>***    Excerpt from Table 1.  Annual Estimates of the Resident Population for Counties of Maryland: April 1, 2010 to July 1, 2016</t>
  </si>
  <si>
    <t xml:space="preserve">        Release Date: March 2017</t>
  </si>
  <si>
    <t>2016 Population Estimates ***</t>
  </si>
  <si>
    <t>Indian Education</t>
  </si>
  <si>
    <t>Transportation of Students with Disabilities</t>
  </si>
  <si>
    <t>21st Century Community Learning Centers</t>
  </si>
  <si>
    <t>Minimum State Share (S2) = Foundation Progam x .15           (S2)</t>
  </si>
  <si>
    <t xml:space="preserve">* Included are taxable income, real and public utility property assessments for state purposes, and personal property assessments for county purposes; </t>
  </si>
  <si>
    <t>revenue*</t>
  </si>
  <si>
    <t>* Nonrevenue includes earnings on investment, rental income, and other miscellaneous receipts, but excludes interfund transfers</t>
  </si>
  <si>
    <t>Students X $3,373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</si>
</sst>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#,##0.000"/>
    <numFmt numFmtId="169" formatCode="0.00000%"/>
    <numFmt numFmtId="170" formatCode="_(* #,##0.00_);_(* \(#,##0.00\);_(* &quot;-&quot;_);_(@_)"/>
    <numFmt numFmtId="171" formatCode="#,##0.000000"/>
    <numFmt numFmtId="172" formatCode="#,##0.0000000"/>
    <numFmt numFmtId="173" formatCode="#,##0.00000"/>
    <numFmt numFmtId="174" formatCode="_(* #,##0.000_);_(* \(#,##0.000\);_(* &quot;-&quot;_);_(@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26"/>
      <name val="Arial"/>
      <family val="2"/>
    </font>
    <font>
      <sz val="10"/>
      <name val="WP TypographicSymbols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u/>
      <sz val="9.9"/>
      <color theme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Wingdings"/>
      <charset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2" borderId="10" applyNumberFormat="0" applyAlignment="0" applyProtection="0"/>
  </cellStyleXfs>
  <cellXfs count="458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0" applyNumberFormat="1" applyFill="1"/>
    <xf numFmtId="165" fontId="4" fillId="0" borderId="2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 applyFill="1" applyBorder="1"/>
    <xf numFmtId="0" fontId="1" fillId="0" borderId="0" xfId="0" applyFont="1" applyFill="1"/>
    <xf numFmtId="0" fontId="0" fillId="0" borderId="2" xfId="0" applyFill="1" applyBorder="1" applyAlignment="1">
      <alignment horizontal="center"/>
    </xf>
    <xf numFmtId="0" fontId="4" fillId="0" borderId="0" xfId="0" applyFont="1" applyFill="1"/>
    <xf numFmtId="166" fontId="1" fillId="0" borderId="0" xfId="2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 applyBorder="1"/>
    <xf numFmtId="41" fontId="11" fillId="0" borderId="0" xfId="0" applyNumberFormat="1" applyFont="1" applyFill="1" applyBorder="1"/>
    <xf numFmtId="43" fontId="11" fillId="0" borderId="0" xfId="1" applyNumberFormat="1" applyFont="1" applyFill="1" applyBorder="1"/>
    <xf numFmtId="165" fontId="11" fillId="0" borderId="0" xfId="0" applyNumberFormat="1" applyFont="1" applyFill="1"/>
    <xf numFmtId="0" fontId="11" fillId="0" borderId="4" xfId="0" applyFont="1" applyFill="1" applyBorder="1"/>
    <xf numFmtId="165" fontId="11" fillId="0" borderId="4" xfId="0" applyNumberFormat="1" applyFont="1" applyFill="1" applyBorder="1"/>
    <xf numFmtId="43" fontId="11" fillId="0" borderId="4" xfId="1" applyNumberFormat="1" applyFont="1" applyFill="1" applyBorder="1"/>
    <xf numFmtId="0" fontId="1" fillId="0" borderId="1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4" xfId="1" applyNumberFormat="1" applyFont="1" applyFill="1" applyBorder="1"/>
    <xf numFmtId="0" fontId="1" fillId="0" borderId="0" xfId="0" quotePrefix="1" applyFont="1" applyFill="1"/>
    <xf numFmtId="165" fontId="1" fillId="0" borderId="0" xfId="1" applyNumberFormat="1" applyFont="1" applyFill="1" applyBorder="1" applyAlignment="1">
      <alignment horizontal="center"/>
    </xf>
    <xf numFmtId="43" fontId="1" fillId="0" borderId="0" xfId="1" applyNumberFormat="1" applyFont="1" applyFill="1" applyBorder="1"/>
    <xf numFmtId="0" fontId="6" fillId="0" borderId="0" xfId="0" quotePrefix="1" applyFont="1" applyFill="1"/>
    <xf numFmtId="41" fontId="4" fillId="0" borderId="0" xfId="0" applyNumberFormat="1" applyFont="1" applyFill="1" applyBorder="1"/>
    <xf numFmtId="41" fontId="4" fillId="0" borderId="4" xfId="0" applyNumberFormat="1" applyFont="1" applyFill="1" applyBorder="1"/>
    <xf numFmtId="43" fontId="11" fillId="0" borderId="0" xfId="0" applyNumberFormat="1" applyFont="1" applyFill="1" applyBorder="1"/>
    <xf numFmtId="166" fontId="4" fillId="0" borderId="0" xfId="2" applyNumberFormat="1" applyFont="1" applyFill="1" applyBorder="1" applyAlignment="1">
      <alignment horizontal="center"/>
    </xf>
    <xf numFmtId="10" fontId="0" fillId="0" borderId="0" xfId="3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0" applyNumberFormat="1" applyFill="1"/>
    <xf numFmtId="165" fontId="1" fillId="0" borderId="0" xfId="1" applyNumberFormat="1" applyFont="1" applyFill="1" applyBorder="1" applyAlignment="1">
      <alignment horizontal="righ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0" fontId="1" fillId="0" borderId="0" xfId="3" applyNumberFormat="1" applyFont="1" applyFill="1" applyBorder="1"/>
    <xf numFmtId="164" fontId="1" fillId="0" borderId="0" xfId="1" applyNumberFormat="1" applyFont="1" applyFill="1" applyBorder="1"/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/>
    <xf numFmtId="43" fontId="4" fillId="0" borderId="2" xfId="1" applyFont="1" applyFill="1" applyBorder="1" applyAlignment="1">
      <alignment horizontal="center"/>
    </xf>
    <xf numFmtId="10" fontId="4" fillId="0" borderId="0" xfId="3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41" fontId="4" fillId="0" borderId="0" xfId="0" applyNumberFormat="1" applyFont="1" applyFill="1"/>
    <xf numFmtId="0" fontId="4" fillId="0" borderId="4" xfId="0" applyFont="1" applyFill="1" applyBorder="1"/>
    <xf numFmtId="165" fontId="4" fillId="0" borderId="4" xfId="0" applyNumberFormat="1" applyFont="1" applyFill="1" applyBorder="1"/>
    <xf numFmtId="43" fontId="4" fillId="0" borderId="4" xfId="1" applyFont="1" applyFill="1" applyBorder="1"/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1" applyFont="1" applyFill="1"/>
    <xf numFmtId="3" fontId="1" fillId="0" borderId="0" xfId="0" applyNumberFormat="1" applyFont="1" applyFill="1"/>
    <xf numFmtId="3" fontId="1" fillId="0" borderId="4" xfId="0" applyNumberFormat="1" applyFont="1" applyFill="1" applyBorder="1"/>
    <xf numFmtId="166" fontId="1" fillId="0" borderId="0" xfId="2" applyNumberFormat="1" applyFont="1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Border="1" applyAlignment="1"/>
    <xf numFmtId="0" fontId="0" fillId="0" borderId="3" xfId="0" applyFill="1" applyBorder="1"/>
    <xf numFmtId="165" fontId="0" fillId="0" borderId="2" xfId="1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1" applyNumberFormat="1" applyFont="1" applyFill="1" applyBorder="1"/>
    <xf numFmtId="165" fontId="2" fillId="0" borderId="4" xfId="1" applyNumberFormat="1" applyFont="1" applyFill="1" applyBorder="1"/>
    <xf numFmtId="41" fontId="2" fillId="0" borderId="0" xfId="1" applyNumberFormat="1" applyFont="1" applyFill="1" applyProtection="1">
      <protection locked="0"/>
    </xf>
    <xf numFmtId="41" fontId="2" fillId="0" borderId="0" xfId="0" applyNumberFormat="1" applyFont="1" applyFill="1"/>
    <xf numFmtId="41" fontId="2" fillId="0" borderId="0" xfId="0" applyNumberFormat="1" applyFont="1" applyFill="1" applyBorder="1"/>
    <xf numFmtId="42" fontId="2" fillId="0" borderId="0" xfId="0" applyNumberFormat="1" applyFont="1" applyFill="1"/>
    <xf numFmtId="41" fontId="2" fillId="0" borderId="4" xfId="0" applyNumberFormat="1" applyFont="1" applyFill="1" applyBorder="1"/>
    <xf numFmtId="165" fontId="13" fillId="0" borderId="0" xfId="1" applyNumberFormat="1" applyFont="1" applyFill="1"/>
    <xf numFmtId="166" fontId="13" fillId="0" borderId="0" xfId="2" applyNumberFormat="1" applyFont="1" applyFill="1"/>
    <xf numFmtId="165" fontId="2" fillId="0" borderId="0" xfId="1" applyNumberFormat="1" applyFont="1" applyFill="1"/>
    <xf numFmtId="41" fontId="2" fillId="0" borderId="0" xfId="1" applyNumberFormat="1" applyFont="1" applyFill="1"/>
    <xf numFmtId="3" fontId="2" fillId="0" borderId="0" xfId="0" applyNumberFormat="1" applyFont="1" applyFill="1"/>
    <xf numFmtId="3" fontId="2" fillId="0" borderId="4" xfId="0" applyNumberFormat="1" applyFont="1" applyFill="1" applyBorder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2" fillId="0" borderId="3" xfId="0" applyFont="1" applyFill="1" applyBorder="1"/>
    <xf numFmtId="3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Alignment="1">
      <alignment horizontal="left" indent="3"/>
    </xf>
    <xf numFmtId="165" fontId="2" fillId="0" borderId="0" xfId="0" applyNumberFormat="1" applyFont="1" applyFill="1"/>
    <xf numFmtId="168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/>
    <xf numFmtId="37" fontId="2" fillId="0" borderId="0" xfId="2" applyNumberFormat="1" applyFont="1" applyFill="1" applyBorder="1"/>
    <xf numFmtId="37" fontId="2" fillId="0" borderId="0" xfId="2" applyNumberFormat="1" applyFont="1" applyFill="1"/>
    <xf numFmtId="3" fontId="2" fillId="0" borderId="3" xfId="0" applyNumberFormat="1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66" fontId="2" fillId="0" borderId="0" xfId="2" applyNumberFormat="1" applyFont="1" applyFill="1" applyProtection="1">
      <protection locked="0"/>
    </xf>
    <xf numFmtId="44" fontId="2" fillId="0" borderId="0" xfId="2" applyFont="1" applyFill="1" applyBorder="1"/>
    <xf numFmtId="165" fontId="2" fillId="0" borderId="0" xfId="1" applyNumberFormat="1" applyFont="1" applyFill="1" applyAlignment="1">
      <alignment horizontal="center"/>
    </xf>
    <xf numFmtId="166" fontId="2" fillId="0" borderId="0" xfId="2" applyNumberFormat="1" applyFont="1" applyFill="1"/>
    <xf numFmtId="42" fontId="2" fillId="0" borderId="0" xfId="2" applyNumberFormat="1" applyFont="1" applyFill="1"/>
    <xf numFmtId="44" fontId="2" fillId="0" borderId="0" xfId="0" applyNumberFormat="1" applyFont="1" applyFill="1" applyProtection="1">
      <protection locked="0"/>
    </xf>
    <xf numFmtId="0" fontId="2" fillId="0" borderId="0" xfId="0" applyFont="1" applyFill="1" applyAlignment="1"/>
    <xf numFmtId="165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/>
    <xf numFmtId="44" fontId="2" fillId="0" borderId="0" xfId="2" applyFont="1" applyFill="1"/>
    <xf numFmtId="44" fontId="2" fillId="0" borderId="0" xfId="2" applyFont="1" applyFill="1" applyBorder="1" applyProtection="1">
      <protection locked="0"/>
    </xf>
    <xf numFmtId="49" fontId="0" fillId="0" borderId="0" xfId="2" applyNumberFormat="1" applyFont="1" applyFill="1" applyBorder="1"/>
    <xf numFmtId="166" fontId="0" fillId="0" borderId="0" xfId="2" applyNumberFormat="1" applyFont="1" applyFill="1" applyBorder="1"/>
    <xf numFmtId="166" fontId="0" fillId="0" borderId="0" xfId="2" applyNumberFormat="1" applyFont="1" applyFill="1"/>
    <xf numFmtId="166" fontId="2" fillId="0" borderId="0" xfId="0" applyNumberFormat="1" applyFont="1" applyFill="1" applyBorder="1"/>
    <xf numFmtId="43" fontId="2" fillId="0" borderId="0" xfId="1" applyFont="1" applyFill="1" applyBorder="1" applyAlignment="1">
      <alignment wrapText="1"/>
    </xf>
    <xf numFmtId="165" fontId="2" fillId="0" borderId="4" xfId="0" applyNumberFormat="1" applyFont="1" applyFill="1" applyBorder="1"/>
    <xf numFmtId="166" fontId="2" fillId="0" borderId="0" xfId="2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41" fontId="1" fillId="0" borderId="0" xfId="0" applyNumberFormat="1" applyFont="1" applyFill="1" applyBorder="1"/>
    <xf numFmtId="165" fontId="1" fillId="0" borderId="0" xfId="1" applyNumberFormat="1" applyFont="1" applyFill="1" applyProtection="1">
      <protection locked="0"/>
    </xf>
    <xf numFmtId="41" fontId="1" fillId="0" borderId="4" xfId="0" applyNumberFormat="1" applyFont="1" applyFill="1" applyBorder="1"/>
    <xf numFmtId="43" fontId="1" fillId="0" borderId="4" xfId="1" applyNumberFormat="1" applyFont="1" applyFill="1" applyBorder="1"/>
    <xf numFmtId="43" fontId="1" fillId="0" borderId="0" xfId="0" applyNumberFormat="1" applyFont="1" applyFill="1" applyBorder="1"/>
    <xf numFmtId="165" fontId="1" fillId="0" borderId="0" xfId="0" applyNumberFormat="1" applyFont="1" applyFill="1"/>
    <xf numFmtId="41" fontId="1" fillId="0" borderId="0" xfId="1" applyNumberFormat="1" applyFont="1" applyFill="1" applyBorder="1"/>
    <xf numFmtId="41" fontId="1" fillId="0" borderId="0" xfId="0" applyNumberFormat="1" applyFont="1" applyFill="1" applyBorder="1" applyAlignment="1"/>
    <xf numFmtId="170" fontId="1" fillId="0" borderId="0" xfId="0" applyNumberFormat="1" applyFont="1" applyFill="1" applyBorder="1"/>
    <xf numFmtId="165" fontId="1" fillId="0" borderId="0" xfId="1" applyNumberFormat="1" applyFont="1" applyFill="1" applyAlignment="1" applyProtection="1">
      <protection locked="0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1" fontId="16" fillId="0" borderId="0" xfId="0" applyNumberFormat="1" applyFont="1" applyFill="1" applyBorder="1"/>
    <xf numFmtId="165" fontId="16" fillId="0" borderId="0" xfId="1" applyNumberFormat="1" applyFont="1" applyFill="1" applyProtection="1">
      <protection locked="0"/>
    </xf>
    <xf numFmtId="0" fontId="16" fillId="0" borderId="0" xfId="0" applyFont="1" applyFill="1"/>
    <xf numFmtId="165" fontId="16" fillId="0" borderId="0" xfId="1" applyNumberFormat="1" applyFont="1" applyFill="1"/>
    <xf numFmtId="165" fontId="16" fillId="0" borderId="4" xfId="1" applyNumberFormat="1" applyFont="1" applyFill="1" applyBorder="1"/>
    <xf numFmtId="165" fontId="16" fillId="0" borderId="0" xfId="1" applyNumberFormat="1" applyFont="1" applyFill="1" applyBorder="1"/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/>
    <xf numFmtId="41" fontId="16" fillId="0" borderId="0" xfId="1" applyNumberFormat="1" applyFont="1" applyFill="1" applyBorder="1"/>
    <xf numFmtId="41" fontId="16" fillId="0" borderId="0" xfId="0" applyNumberFormat="1" applyFont="1" applyFill="1" applyBorder="1" applyAlignment="1"/>
    <xf numFmtId="3" fontId="16" fillId="0" borderId="0" xfId="0" applyNumberFormat="1" applyFont="1" applyFill="1" applyAlignment="1" applyProtection="1">
      <protection locked="0"/>
    </xf>
    <xf numFmtId="165" fontId="16" fillId="0" borderId="0" xfId="1" applyNumberFormat="1" applyFont="1" applyFill="1" applyBorder="1" applyProtection="1">
      <protection locked="0"/>
    </xf>
    <xf numFmtId="41" fontId="16" fillId="0" borderId="0" xfId="1" applyNumberFormat="1" applyFont="1" applyFill="1"/>
    <xf numFmtId="165" fontId="16" fillId="0" borderId="0" xfId="0" applyNumberFormat="1" applyFont="1" applyFill="1" applyBorder="1"/>
    <xf numFmtId="0" fontId="16" fillId="0" borderId="0" xfId="0" applyFont="1" applyFill="1" applyBorder="1"/>
    <xf numFmtId="3" fontId="1" fillId="0" borderId="0" xfId="0" applyNumberFormat="1" applyFont="1" applyFill="1" applyBorder="1"/>
    <xf numFmtId="43" fontId="1" fillId="0" borderId="0" xfId="1" applyNumberFormat="1" applyFont="1" applyFill="1" applyAlignment="1" applyProtection="1">
      <protection locked="0"/>
    </xf>
    <xf numFmtId="3" fontId="1" fillId="0" borderId="0" xfId="0" applyNumberFormat="1" applyFont="1" applyFill="1" applyAlignment="1" applyProtection="1">
      <protection locked="0"/>
    </xf>
    <xf numFmtId="43" fontId="1" fillId="0" borderId="4" xfId="1" applyFont="1" applyFill="1" applyBorder="1" applyAlignment="1" applyProtection="1">
      <protection locked="0"/>
    </xf>
    <xf numFmtId="41" fontId="1" fillId="0" borderId="0" xfId="1" applyNumberFormat="1" applyFont="1" applyFill="1"/>
    <xf numFmtId="165" fontId="17" fillId="0" borderId="0" xfId="1" applyNumberFormat="1" applyFont="1" applyFill="1"/>
    <xf numFmtId="165" fontId="17" fillId="0" borderId="0" xfId="1" applyNumberFormat="1" applyFont="1" applyFill="1" applyProtection="1">
      <protection locked="0"/>
    </xf>
    <xf numFmtId="41" fontId="17" fillId="0" borderId="0" xfId="1" applyNumberFormat="1" applyFont="1" applyFill="1"/>
    <xf numFmtId="41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5" fillId="0" borderId="0" xfId="4" applyFill="1" applyBorder="1" applyAlignment="1" applyProtection="1"/>
    <xf numFmtId="0" fontId="1" fillId="0" borderId="0" xfId="0" applyFont="1" applyFill="1" applyAlignment="1">
      <alignment horizontal="left"/>
    </xf>
    <xf numFmtId="41" fontId="1" fillId="0" borderId="0" xfId="0" applyNumberFormat="1" applyFont="1" applyFill="1"/>
    <xf numFmtId="165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protection locked="0"/>
    </xf>
    <xf numFmtId="41" fontId="1" fillId="0" borderId="4" xfId="1" applyNumberFormat="1" applyFont="1" applyFill="1" applyBorder="1"/>
    <xf numFmtId="43" fontId="1" fillId="0" borderId="0" xfId="1" applyNumberFormat="1" applyFont="1" applyFill="1"/>
    <xf numFmtId="41" fontId="1" fillId="0" borderId="0" xfId="2" applyNumberFormat="1" applyFont="1" applyFill="1" applyProtection="1">
      <protection locked="0"/>
    </xf>
    <xf numFmtId="41" fontId="1" fillId="0" borderId="4" xfId="0" applyNumberFormat="1" applyFont="1" applyFill="1" applyBorder="1" applyAlignment="1"/>
    <xf numFmtId="41" fontId="1" fillId="0" borderId="0" xfId="0" quotePrefix="1" applyNumberFormat="1" applyFont="1" applyFill="1" applyAlignment="1">
      <alignment horizontal="right"/>
    </xf>
    <xf numFmtId="41" fontId="1" fillId="0" borderId="0" xfId="0" applyNumberFormat="1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quotePrefix="1" applyNumberFormat="1" applyFont="1" applyFill="1" applyBorder="1"/>
    <xf numFmtId="165" fontId="1" fillId="0" borderId="0" xfId="1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0" fontId="11" fillId="0" borderId="3" xfId="0" applyFont="1" applyFill="1" applyBorder="1"/>
    <xf numFmtId="0" fontId="11" fillId="0" borderId="1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/>
    <xf numFmtId="165" fontId="11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0" fontId="11" fillId="0" borderId="0" xfId="3" applyNumberFormat="1" applyFont="1" applyFill="1" applyBorder="1"/>
    <xf numFmtId="44" fontId="0" fillId="0" borderId="0" xfId="2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4" xfId="1" applyNumberFormat="1" applyFont="1" applyFill="1" applyBorder="1"/>
    <xf numFmtId="0" fontId="1" fillId="0" borderId="0" xfId="0" quotePrefix="1" applyFont="1" applyFill="1" applyBorder="1"/>
    <xf numFmtId="0" fontId="6" fillId="0" borderId="0" xfId="0" applyFont="1" applyFill="1"/>
    <xf numFmtId="0" fontId="11" fillId="0" borderId="0" xfId="0" quotePrefix="1" applyFont="1" applyFill="1"/>
    <xf numFmtId="44" fontId="1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Protection="1">
      <protection locked="0"/>
    </xf>
    <xf numFmtId="3" fontId="1" fillId="0" borderId="4" xfId="1" applyNumberFormat="1" applyFont="1" applyFill="1" applyBorder="1"/>
    <xf numFmtId="0" fontId="14" fillId="0" borderId="0" xfId="0" applyFont="1" applyFill="1" applyBorder="1"/>
    <xf numFmtId="41" fontId="2" fillId="0" borderId="0" xfId="2" applyNumberFormat="1" applyFont="1" applyFill="1"/>
    <xf numFmtId="43" fontId="11" fillId="0" borderId="0" xfId="0" applyNumberFormat="1" applyFont="1" applyFill="1"/>
    <xf numFmtId="41" fontId="0" fillId="0" borderId="0" xfId="0" applyNumberFormat="1" applyFill="1"/>
    <xf numFmtId="41" fontId="11" fillId="0" borderId="0" xfId="0" applyNumberFormat="1" applyFont="1" applyFill="1"/>
    <xf numFmtId="41" fontId="0" fillId="0" borderId="0" xfId="0" applyNumberFormat="1" applyFill="1" applyAlignment="1">
      <alignment horizontal="right"/>
    </xf>
    <xf numFmtId="41" fontId="0" fillId="0" borderId="0" xfId="1" applyNumberFormat="1" applyFont="1" applyFill="1"/>
    <xf numFmtId="41" fontId="2" fillId="0" borderId="0" xfId="1" applyNumberFormat="1" applyFont="1" applyFill="1" applyBorder="1"/>
    <xf numFmtId="3" fontId="8" fillId="0" borderId="0" xfId="0" applyNumberFormat="1" applyFont="1" applyFill="1"/>
    <xf numFmtId="41" fontId="3" fillId="0" borderId="0" xfId="0" applyNumberFormat="1" applyFont="1" applyFill="1"/>
    <xf numFmtId="172" fontId="8" fillId="0" borderId="0" xfId="0" applyNumberFormat="1" applyFont="1" applyFill="1"/>
    <xf numFmtId="3" fontId="19" fillId="0" borderId="0" xfId="5" applyNumberFormat="1" applyFill="1" applyBorder="1"/>
    <xf numFmtId="3" fontId="0" fillId="0" borderId="0" xfId="0" applyNumberFormat="1" applyFill="1" applyBorder="1"/>
    <xf numFmtId="3" fontId="0" fillId="0" borderId="0" xfId="0" applyNumberFormat="1" applyFill="1"/>
    <xf numFmtId="41" fontId="0" fillId="0" borderId="0" xfId="0" applyNumberFormat="1" applyFill="1" applyBorder="1"/>
    <xf numFmtId="44" fontId="8" fillId="0" borderId="0" xfId="2" applyNumberFormat="1" applyFont="1" applyFill="1" applyBorder="1" applyAlignment="1">
      <alignment horizontal="left"/>
    </xf>
    <xf numFmtId="41" fontId="1" fillId="0" borderId="0" xfId="1" applyNumberFormat="1" applyFont="1" applyFill="1" applyAlignment="1" applyProtection="1">
      <protection locked="0"/>
    </xf>
    <xf numFmtId="41" fontId="1" fillId="0" borderId="0" xfId="2" applyNumberFormat="1" applyFont="1" applyFill="1"/>
    <xf numFmtId="41" fontId="1" fillId="0" borderId="4" xfId="2" applyNumberFormat="1" applyFont="1" applyFill="1" applyBorder="1"/>
    <xf numFmtId="41" fontId="6" fillId="0" borderId="0" xfId="0" quotePrefix="1" applyNumberFormat="1" applyFont="1" applyFill="1"/>
    <xf numFmtId="42" fontId="0" fillId="0" borderId="0" xfId="0" applyNumberFormat="1" applyFill="1"/>
    <xf numFmtId="41" fontId="0" fillId="0" borderId="0" xfId="2" applyNumberFormat="1" applyFont="1" applyFill="1"/>
    <xf numFmtId="14" fontId="11" fillId="0" borderId="0" xfId="0" applyNumberFormat="1" applyFont="1" applyFill="1"/>
    <xf numFmtId="41" fontId="2" fillId="0" borderId="0" xfId="2" applyNumberFormat="1" applyFont="1" applyFill="1" applyProtection="1">
      <protection locked="0"/>
    </xf>
    <xf numFmtId="14" fontId="0" fillId="0" borderId="0" xfId="2" applyNumberFormat="1" applyFont="1" applyFill="1"/>
    <xf numFmtId="14" fontId="0" fillId="0" borderId="0" xfId="2" applyNumberFormat="1" applyFont="1" applyFill="1" applyBorder="1"/>
    <xf numFmtId="3" fontId="1" fillId="0" borderId="4" xfId="0" applyNumberFormat="1" applyFont="1" applyFill="1" applyBorder="1" applyAlignment="1"/>
    <xf numFmtId="43" fontId="1" fillId="0" borderId="0" xfId="0" applyNumberFormat="1" applyFont="1" applyFill="1"/>
    <xf numFmtId="173" fontId="2" fillId="0" borderId="0" xfId="0" applyNumberFormat="1" applyFont="1" applyFill="1"/>
    <xf numFmtId="172" fontId="2" fillId="0" borderId="0" xfId="0" applyNumberFormat="1" applyFont="1" applyFill="1"/>
    <xf numFmtId="167" fontId="1" fillId="0" borderId="0" xfId="0" applyNumberFormat="1" applyFont="1" applyFill="1"/>
    <xf numFmtId="1" fontId="2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2" fontId="1" fillId="0" borderId="0" xfId="2" applyNumberFormat="1" applyFont="1" applyFill="1" applyBorder="1" applyAlignment="1">
      <alignment horizontal="center"/>
    </xf>
    <xf numFmtId="0" fontId="1" fillId="0" borderId="4" xfId="0" applyFont="1" applyFill="1" applyBorder="1"/>
    <xf numFmtId="165" fontId="1" fillId="0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166" fontId="4" fillId="0" borderId="2" xfId="0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0" fontId="0" fillId="0" borderId="0" xfId="3" applyNumberFormat="1" applyFont="1" applyFill="1"/>
    <xf numFmtId="165" fontId="0" fillId="0" borderId="0" xfId="0" applyNumberFormat="1" applyFill="1" applyBorder="1"/>
    <xf numFmtId="43" fontId="0" fillId="0" borderId="0" xfId="1" applyNumberFormat="1" applyFont="1" applyFill="1"/>
    <xf numFmtId="0" fontId="0" fillId="0" borderId="4" xfId="0" applyFill="1" applyBorder="1"/>
    <xf numFmtId="165" fontId="0" fillId="0" borderId="4" xfId="1" applyNumberFormat="1" applyFont="1" applyFill="1" applyBorder="1"/>
    <xf numFmtId="41" fontId="0" fillId="0" borderId="4" xfId="0" applyNumberFormat="1" applyFill="1" applyBorder="1"/>
    <xf numFmtId="165" fontId="0" fillId="0" borderId="4" xfId="0" applyNumberFormat="1" applyFill="1" applyBorder="1"/>
    <xf numFmtId="43" fontId="0" fillId="0" borderId="4" xfId="1" applyNumberFormat="1" applyFont="1" applyFill="1" applyBorder="1"/>
    <xf numFmtId="0" fontId="5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left" indent="2"/>
    </xf>
    <xf numFmtId="165" fontId="0" fillId="0" borderId="0" xfId="1" applyNumberFormat="1" applyFont="1" applyFill="1" applyBorder="1" applyAlignment="1">
      <alignment horizontal="left" indent="2"/>
    </xf>
    <xf numFmtId="37" fontId="4" fillId="0" borderId="6" xfId="1" applyNumberFormat="1" applyFont="1" applyFill="1" applyBorder="1"/>
    <xf numFmtId="166" fontId="0" fillId="0" borderId="0" xfId="2" applyNumberFormat="1" applyFont="1" applyFill="1" applyBorder="1" applyAlignment="1">
      <alignment horizontal="left" indent="2"/>
    </xf>
    <xf numFmtId="165" fontId="0" fillId="0" borderId="0" xfId="1" applyNumberFormat="1" applyFont="1" applyFill="1"/>
    <xf numFmtId="37" fontId="1" fillId="0" borderId="0" xfId="1" applyNumberFormat="1" applyFont="1" applyFill="1" applyBorder="1"/>
    <xf numFmtId="3" fontId="1" fillId="0" borderId="0" xfId="0" quotePrefix="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/>
    <xf numFmtId="37" fontId="1" fillId="0" borderId="2" xfId="1" applyNumberFormat="1" applyFont="1" applyFill="1" applyBorder="1"/>
    <xf numFmtId="165" fontId="0" fillId="0" borderId="2" xfId="0" applyNumberFormat="1" applyFill="1" applyBorder="1"/>
    <xf numFmtId="3" fontId="1" fillId="0" borderId="2" xfId="0" applyNumberFormat="1" applyFont="1" applyFill="1" applyBorder="1" applyAlignment="1">
      <alignment horizontal="right"/>
    </xf>
    <xf numFmtId="165" fontId="0" fillId="0" borderId="2" xfId="1" applyNumberFormat="1" applyFont="1" applyFill="1" applyBorder="1"/>
    <xf numFmtId="0" fontId="15" fillId="0" borderId="0" xfId="4" applyFill="1" applyAlignment="1" applyProtection="1"/>
    <xf numFmtId="167" fontId="1" fillId="0" borderId="0" xfId="0" applyNumberFormat="1" applyFont="1" applyFill="1" applyBorder="1"/>
    <xf numFmtId="9" fontId="1" fillId="0" borderId="0" xfId="0" applyNumberFormat="1" applyFont="1" applyFill="1"/>
    <xf numFmtId="0" fontId="0" fillId="0" borderId="0" xfId="0" applyFont="1" applyFill="1"/>
    <xf numFmtId="171" fontId="8" fillId="0" borderId="0" xfId="0" applyNumberFormat="1" applyFont="1" applyFill="1"/>
    <xf numFmtId="0" fontId="1" fillId="0" borderId="5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42" fontId="2" fillId="0" borderId="0" xfId="2" applyNumberFormat="1" applyFont="1" applyFill="1" applyBorder="1"/>
    <xf numFmtId="43" fontId="16" fillId="0" borderId="0" xfId="1" applyFont="1" applyFill="1"/>
    <xf numFmtId="0" fontId="2" fillId="0" borderId="4" xfId="0" applyFont="1" applyFill="1" applyBorder="1"/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3" fontId="2" fillId="0" borderId="3" xfId="1" applyFont="1" applyFill="1" applyBorder="1"/>
    <xf numFmtId="0" fontId="0" fillId="0" borderId="0" xfId="0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43" fontId="2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5" fontId="2" fillId="0" borderId="0" xfId="2" applyNumberFormat="1" applyFont="1" applyFill="1" applyAlignment="1"/>
    <xf numFmtId="14" fontId="0" fillId="0" borderId="0" xfId="0" applyNumberFormat="1" applyFill="1"/>
    <xf numFmtId="2" fontId="0" fillId="0" borderId="0" xfId="0" applyNumberFormat="1" applyFill="1"/>
    <xf numFmtId="0" fontId="9" fillId="0" borderId="0" xfId="0" applyFont="1" applyFill="1"/>
    <xf numFmtId="42" fontId="1" fillId="0" borderId="0" xfId="2" applyNumberFormat="1" applyFont="1" applyFill="1"/>
    <xf numFmtId="0" fontId="12" fillId="0" borderId="0" xfId="0" applyFont="1" applyFill="1"/>
    <xf numFmtId="41" fontId="12" fillId="0" borderId="0" xfId="0" applyNumberFormat="1" applyFont="1" applyFill="1"/>
    <xf numFmtId="0" fontId="12" fillId="0" borderId="4" xfId="0" applyFont="1" applyFill="1" applyBorder="1"/>
    <xf numFmtId="44" fontId="0" fillId="0" borderId="0" xfId="2" applyFont="1" applyFill="1"/>
    <xf numFmtId="166" fontId="4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/>
    <xf numFmtId="41" fontId="7" fillId="0" borderId="0" xfId="0" applyNumberFormat="1" applyFont="1" applyFill="1" applyBorder="1"/>
    <xf numFmtId="41" fontId="0" fillId="0" borderId="0" xfId="0" applyNumberFormat="1" applyFill="1" applyAlignment="1"/>
    <xf numFmtId="0" fontId="0" fillId="0" borderId="1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/>
    </xf>
    <xf numFmtId="41" fontId="11" fillId="0" borderId="4" xfId="0" applyNumberFormat="1" applyFont="1" applyFill="1" applyBorder="1"/>
    <xf numFmtId="42" fontId="11" fillId="0" borderId="0" xfId="2" applyNumberFormat="1" applyFont="1" applyFill="1" applyBorder="1" applyAlignment="1">
      <alignment horizontal="center"/>
    </xf>
    <xf numFmtId="0" fontId="2" fillId="0" borderId="5" xfId="0" applyFont="1" applyFill="1" applyBorder="1"/>
    <xf numFmtId="10" fontId="1" fillId="0" borderId="0" xfId="3" applyNumberFormat="1" applyFont="1" applyFill="1" applyBorder="1" applyAlignment="1">
      <alignment horizontal="right" indent="1"/>
    </xf>
    <xf numFmtId="164" fontId="1" fillId="0" borderId="0" xfId="1" applyNumberFormat="1" applyFont="1" applyFill="1" applyBorder="1" applyAlignment="1">
      <alignment horizontal="right" indent="1"/>
    </xf>
    <xf numFmtId="43" fontId="1" fillId="0" borderId="0" xfId="1" applyNumberFormat="1" applyFont="1" applyFill="1" applyBorder="1" applyAlignment="1">
      <alignment horizontal="right" indent="2"/>
    </xf>
    <xf numFmtId="0" fontId="1" fillId="0" borderId="0" xfId="0" applyFont="1" applyFill="1" applyAlignment="1">
      <alignment horizontal="right" indent="2"/>
    </xf>
    <xf numFmtId="43" fontId="1" fillId="0" borderId="4" xfId="1" applyNumberFormat="1" applyFont="1" applyFill="1" applyBorder="1" applyAlignment="1">
      <alignment horizontal="right" indent="2"/>
    </xf>
    <xf numFmtId="41" fontId="0" fillId="0" borderId="0" xfId="2" applyNumberFormat="1" applyFont="1" applyFill="1" applyBorder="1"/>
    <xf numFmtId="41" fontId="0" fillId="0" borderId="0" xfId="1" applyNumberFormat="1" applyFont="1" applyFill="1" applyBorder="1"/>
    <xf numFmtId="41" fontId="9" fillId="0" borderId="0" xfId="0" applyNumberFormat="1" applyFont="1" applyFill="1"/>
    <xf numFmtId="41" fontId="4" fillId="0" borderId="0" xfId="1" applyNumberFormat="1" applyFont="1" applyFill="1"/>
    <xf numFmtId="41" fontId="4" fillId="0" borderId="0" xfId="1" applyNumberFormat="1" applyFont="1" applyFill="1" applyBorder="1" applyAlignment="1">
      <alignment horizontal="center"/>
    </xf>
    <xf numFmtId="41" fontId="4" fillId="0" borderId="2" xfId="1" applyNumberFormat="1" applyFont="1" applyFill="1" applyBorder="1" applyAlignment="1">
      <alignment horizontal="center"/>
    </xf>
    <xf numFmtId="41" fontId="4" fillId="0" borderId="0" xfId="3" applyNumberFormat="1" applyFont="1" applyFill="1" applyBorder="1"/>
    <xf numFmtId="41" fontId="4" fillId="0" borderId="0" xfId="1" applyNumberFormat="1" applyFont="1" applyFill="1" applyBorder="1"/>
    <xf numFmtId="41" fontId="4" fillId="0" borderId="4" xfId="1" applyNumberFormat="1" applyFont="1" applyFill="1" applyBorder="1"/>
    <xf numFmtId="41" fontId="0" fillId="0" borderId="0" xfId="0" quotePrefix="1" applyNumberFormat="1" applyFill="1"/>
    <xf numFmtId="41" fontId="1" fillId="0" borderId="0" xfId="2" applyNumberFormat="1" applyFont="1" applyBorder="1" applyAlignment="1">
      <alignment horizontal="center"/>
    </xf>
    <xf numFmtId="2" fontId="0" fillId="0" borderId="0" xfId="3" applyNumberFormat="1" applyFont="1" applyFill="1" applyAlignment="1"/>
    <xf numFmtId="174" fontId="1" fillId="0" borderId="0" xfId="0" applyNumberFormat="1" applyFont="1" applyFill="1"/>
    <xf numFmtId="43" fontId="3" fillId="0" borderId="0" xfId="0" applyNumberFormat="1" applyFont="1" applyFill="1"/>
    <xf numFmtId="41" fontId="1" fillId="0" borderId="0" xfId="0" applyNumberFormat="1" applyFont="1" applyFill="1" applyAlignment="1">
      <alignment horizontal="left" indent="3"/>
    </xf>
    <xf numFmtId="41" fontId="1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" fillId="0" borderId="0" xfId="0" applyNumberFormat="1" applyFont="1" applyFill="1" applyAlignment="1"/>
    <xf numFmtId="165" fontId="1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2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</cellXfs>
  <cellStyles count="6">
    <cellStyle name="Calculation" xfId="5" builtinId="22"/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dat.maryland.gov/documents/Novbe15pdf" TargetMode="External"/><Relationship Id="rId1" Type="http://schemas.openxmlformats.org/officeDocument/2006/relationships/hyperlink" Target="http://www.censu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0"/>
  <sheetViews>
    <sheetView tabSelected="1" zoomScaleNormal="100" workbookViewId="0">
      <selection sqref="A1:L1"/>
    </sheetView>
  </sheetViews>
  <sheetFormatPr defaultRowHeight="12.75"/>
  <cols>
    <col min="1" max="1" width="14.140625" style="17" bestFit="1" customWidth="1"/>
    <col min="2" max="2" width="15.5703125" style="17" customWidth="1"/>
    <col min="3" max="3" width="14.85546875" style="17" bestFit="1" customWidth="1"/>
    <col min="4" max="4" width="13.28515625" style="17" bestFit="1" customWidth="1"/>
    <col min="5" max="5" width="14.85546875" style="17" bestFit="1" customWidth="1"/>
    <col min="6" max="6" width="13.42578125" style="17" bestFit="1" customWidth="1"/>
    <col min="7" max="7" width="13.28515625" style="17" bestFit="1" customWidth="1"/>
    <col min="8" max="8" width="2.7109375" style="17" customWidth="1"/>
    <col min="9" max="12" width="10.7109375" style="17" customWidth="1"/>
    <col min="13" max="13" width="9.140625" style="2"/>
    <col min="14" max="14" width="12.28515625" style="2" bestFit="1" customWidth="1"/>
    <col min="15" max="15" width="19.7109375" style="232" bestFit="1" customWidth="1"/>
    <col min="16" max="16" width="15" style="232" bestFit="1" customWidth="1"/>
    <col min="17" max="17" width="9.140625" style="2"/>
    <col min="18" max="18" width="14" style="2" bestFit="1" customWidth="1"/>
    <col min="19" max="19" width="5" style="2" customWidth="1"/>
    <col min="20" max="20" width="13.85546875" style="2" customWidth="1"/>
    <col min="21" max="16384" width="9.140625" style="2"/>
  </cols>
  <sheetData>
    <row r="1" spans="1:57">
      <c r="A1" s="375" t="s">
        <v>75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57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P2" s="362"/>
    </row>
    <row r="3" spans="1:57">
      <c r="A3" s="375" t="s">
        <v>214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57" ht="13.5" thickBot="1">
      <c r="A4" s="12"/>
      <c r="B4" s="256"/>
      <c r="C4" s="12"/>
      <c r="D4" s="12"/>
      <c r="E4" s="12"/>
      <c r="F4" s="12"/>
      <c r="G4" s="12"/>
      <c r="H4" s="12"/>
      <c r="I4" s="46"/>
      <c r="J4" s="12"/>
      <c r="K4" s="12"/>
      <c r="L4" s="12"/>
    </row>
    <row r="5" spans="1:57" ht="15" customHeight="1" thickTop="1">
      <c r="A5" s="25" t="s">
        <v>67</v>
      </c>
      <c r="B5" s="269" t="s">
        <v>39</v>
      </c>
      <c r="C5" s="374" t="s">
        <v>70</v>
      </c>
      <c r="D5" s="374"/>
      <c r="E5" s="374"/>
      <c r="F5" s="374"/>
      <c r="G5" s="25"/>
      <c r="H5" s="25"/>
      <c r="I5" s="374" t="s">
        <v>72</v>
      </c>
      <c r="J5" s="374"/>
      <c r="K5" s="374"/>
      <c r="L5" s="374"/>
      <c r="M5" s="205"/>
      <c r="N5" s="205"/>
      <c r="O5" s="340"/>
      <c r="P5" s="363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</row>
    <row r="6" spans="1:57">
      <c r="A6" s="47" t="s">
        <v>30</v>
      </c>
      <c r="B6" s="28" t="s">
        <v>73</v>
      </c>
      <c r="C6" s="373" t="s">
        <v>67</v>
      </c>
      <c r="D6" s="373"/>
      <c r="E6" s="34"/>
      <c r="F6" s="34"/>
      <c r="G6" s="28" t="s">
        <v>69</v>
      </c>
      <c r="H6" s="28"/>
      <c r="I6" s="27"/>
      <c r="J6" s="27"/>
      <c r="K6" s="27"/>
      <c r="L6" s="27" t="s">
        <v>126</v>
      </c>
    </row>
    <row r="7" spans="1:57" ht="13.5" thickBot="1">
      <c r="A7" s="49" t="s">
        <v>120</v>
      </c>
      <c r="B7" s="29" t="s">
        <v>74</v>
      </c>
      <c r="C7" s="50" t="s">
        <v>68</v>
      </c>
      <c r="D7" s="50" t="s">
        <v>183</v>
      </c>
      <c r="E7" s="50" t="s">
        <v>40</v>
      </c>
      <c r="F7" s="50" t="s">
        <v>47</v>
      </c>
      <c r="G7" s="50" t="s">
        <v>71</v>
      </c>
      <c r="H7" s="50"/>
      <c r="I7" s="29" t="s">
        <v>67</v>
      </c>
      <c r="J7" s="29" t="s">
        <v>40</v>
      </c>
      <c r="K7" s="50" t="s">
        <v>47</v>
      </c>
      <c r="L7" s="50" t="s">
        <v>71</v>
      </c>
    </row>
    <row r="8" spans="1:57">
      <c r="A8" s="47" t="s">
        <v>0</v>
      </c>
      <c r="B8" s="15">
        <f t="shared" ref="B8:G8" si="0">SUM(B10:B37)</f>
        <v>14596718071.713984</v>
      </c>
      <c r="C8" s="15">
        <f t="shared" si="0"/>
        <v>6995048699.2800016</v>
      </c>
      <c r="D8" s="15">
        <f t="shared" si="0"/>
        <v>248592240.83000001</v>
      </c>
      <c r="E8" s="15">
        <f t="shared" si="0"/>
        <v>6350809625.8039865</v>
      </c>
      <c r="F8" s="270">
        <f t="shared" si="0"/>
        <v>841914390.08999979</v>
      </c>
      <c r="G8" s="15">
        <f t="shared" si="0"/>
        <v>160353115.70999998</v>
      </c>
      <c r="H8" s="15"/>
      <c r="I8" s="347">
        <f>IF(B8&lt;&gt;0,((+C8+D8)/B8),(IF(C8&lt;&gt;0,1,0)))</f>
        <v>0.49625134256357084</v>
      </c>
      <c r="J8" s="347">
        <f>IF($B8&lt;&gt;0,(E8/$B8),(IF(E8&lt;&gt;0,1,0)))</f>
        <v>0.43508476320514822</v>
      </c>
      <c r="K8" s="347">
        <f>IF($B8&lt;&gt;0,(F8/$B8),(IF(F8&lt;&gt;0,1,0)))</f>
        <v>5.7678334674524552E-2</v>
      </c>
      <c r="L8" s="347">
        <f>IF($B8&lt;&gt;0,(G8/$B8),(IF(G8&lt;&gt;0,1,0)))</f>
        <v>1.0985559556756645E-2</v>
      </c>
    </row>
    <row r="9" spans="1:57">
      <c r="A9" s="152"/>
      <c r="B9" s="34"/>
      <c r="C9" s="34"/>
      <c r="D9" s="175"/>
      <c r="E9" s="27"/>
      <c r="F9" s="27"/>
      <c r="G9" s="27"/>
      <c r="H9" s="27"/>
      <c r="I9" s="348"/>
      <c r="J9" s="348"/>
      <c r="K9" s="348"/>
      <c r="L9" s="348"/>
      <c r="P9" s="364"/>
      <c r="R9" s="12"/>
    </row>
    <row r="10" spans="1:57">
      <c r="A10" s="12" t="s">
        <v>1</v>
      </c>
      <c r="B10" s="153">
        <f t="shared" ref="B10:B32" si="1">SUM(C10:G10)</f>
        <v>131296606.94000001</v>
      </c>
      <c r="C10" s="34">
        <v>30123877.600000001</v>
      </c>
      <c r="D10" s="175">
        <v>1900135.0699999996</v>
      </c>
      <c r="E10" s="34">
        <v>85996401.99000001</v>
      </c>
      <c r="F10" s="175">
        <v>12483819.419999998</v>
      </c>
      <c r="G10" s="31">
        <v>792372.86</v>
      </c>
      <c r="H10" s="26"/>
      <c r="I10" s="349">
        <f>IF(B10&lt;&gt;0,((+C10+D10)/B10*100),(IF(C10&lt;&gt;0,1,0)))</f>
        <v>24.390586639176711</v>
      </c>
      <c r="J10" s="349">
        <f t="shared" ref="J10:L14" si="2">IF($B10&lt;&gt;0,(E10/$B10*100),(IF(E10&lt;&gt;0,1,0)))</f>
        <v>65.497809878132401</v>
      </c>
      <c r="K10" s="349">
        <f t="shared" si="2"/>
        <v>9.5081051300166965</v>
      </c>
      <c r="L10" s="349">
        <f t="shared" si="2"/>
        <v>0.60349835267418528</v>
      </c>
      <c r="N10" s="242"/>
      <c r="R10" s="232"/>
      <c r="T10" s="44"/>
    </row>
    <row r="11" spans="1:57">
      <c r="A11" s="12" t="s">
        <v>2</v>
      </c>
      <c r="B11" s="153">
        <f t="shared" si="1"/>
        <v>1311039337.24</v>
      </c>
      <c r="C11" s="34">
        <v>695131847</v>
      </c>
      <c r="D11" s="175">
        <v>14032902.380000001</v>
      </c>
      <c r="E11" s="34">
        <v>441426886.93000001</v>
      </c>
      <c r="F11" s="175">
        <v>56347226.930000015</v>
      </c>
      <c r="G11" s="31">
        <v>104100474</v>
      </c>
      <c r="H11" s="153"/>
      <c r="I11" s="349">
        <f>IF(B11&lt;&gt;0,((+C11+D11)/B11*100),(IF(C11&lt;&gt;0,1,0)))</f>
        <v>54.091797952678803</v>
      </c>
      <c r="J11" s="349">
        <f t="shared" si="2"/>
        <v>33.669995582229582</v>
      </c>
      <c r="K11" s="349">
        <f t="shared" si="2"/>
        <v>4.2979051298813191</v>
      </c>
      <c r="L11" s="349">
        <f t="shared" si="2"/>
        <v>7.9403013352103011</v>
      </c>
      <c r="N11" s="328"/>
      <c r="R11" s="232"/>
      <c r="T11" s="44"/>
    </row>
    <row r="12" spans="1:57">
      <c r="A12" s="12" t="s">
        <v>3</v>
      </c>
      <c r="B12" s="153">
        <f t="shared" si="1"/>
        <v>1418553497.2499998</v>
      </c>
      <c r="C12" s="34">
        <v>269216101.54000002</v>
      </c>
      <c r="D12" s="175">
        <v>19405617.73</v>
      </c>
      <c r="E12" s="34">
        <v>970536582.14999986</v>
      </c>
      <c r="F12" s="175">
        <v>159395195.83000001</v>
      </c>
      <c r="G12" s="31">
        <v>0</v>
      </c>
      <c r="H12" s="153"/>
      <c r="I12" s="349">
        <f>IF(B12&lt;&gt;0,((+C12+D12)/B12*100),(IF(C12&lt;&gt;0,1,0)))</f>
        <v>20.346199126752751</v>
      </c>
      <c r="J12" s="349">
        <f t="shared" si="2"/>
        <v>68.417340906174985</v>
      </c>
      <c r="K12" s="349">
        <f t="shared" si="2"/>
        <v>11.23645996707228</v>
      </c>
      <c r="L12" s="349">
        <f t="shared" si="2"/>
        <v>0</v>
      </c>
      <c r="N12" s="242"/>
      <c r="R12" s="232"/>
      <c r="T12" s="44"/>
    </row>
    <row r="13" spans="1:57">
      <c r="A13" s="12" t="s">
        <v>4</v>
      </c>
      <c r="B13" s="153">
        <f t="shared" si="1"/>
        <v>1803330959.4299998</v>
      </c>
      <c r="C13" s="34">
        <v>910296359.08000004</v>
      </c>
      <c r="D13" s="175">
        <v>17623103.389999997</v>
      </c>
      <c r="E13" s="34">
        <v>749314106.39999986</v>
      </c>
      <c r="F13" s="175">
        <v>104033964.56</v>
      </c>
      <c r="G13" s="31">
        <v>22063426</v>
      </c>
      <c r="H13" s="153"/>
      <c r="I13" s="349">
        <f>IF(B13&lt;&gt;0,((+C13+D13)/B13*100),(IF(C13&lt;&gt;0,1,0)))</f>
        <v>51.45586047961482</v>
      </c>
      <c r="J13" s="349">
        <f t="shared" si="2"/>
        <v>41.551668731780907</v>
      </c>
      <c r="K13" s="349">
        <f t="shared" si="2"/>
        <v>5.7689889931731253</v>
      </c>
      <c r="L13" s="349">
        <f t="shared" si="2"/>
        <v>1.2234817954311532</v>
      </c>
      <c r="N13" s="242"/>
      <c r="R13" s="232"/>
      <c r="T13" s="44"/>
    </row>
    <row r="14" spans="1:57">
      <c r="A14" s="12" t="s">
        <v>5</v>
      </c>
      <c r="B14" s="153">
        <f t="shared" si="1"/>
        <v>236095157.59000003</v>
      </c>
      <c r="C14" s="34">
        <v>123423148.94</v>
      </c>
      <c r="D14" s="175">
        <v>7654736.9600000028</v>
      </c>
      <c r="E14" s="34">
        <v>94032091.940000027</v>
      </c>
      <c r="F14" s="175">
        <v>10362076.370000001</v>
      </c>
      <c r="G14" s="31">
        <v>623103.38</v>
      </c>
      <c r="H14" s="153"/>
      <c r="I14" s="349">
        <f>IF(B14&lt;&gt;0,((+C14+D14)/B14*100),(IF(C14&lt;&gt;0,1,0)))</f>
        <v>55.519091216444281</v>
      </c>
      <c r="J14" s="349">
        <f t="shared" si="2"/>
        <v>39.828047682068515</v>
      </c>
      <c r="K14" s="349">
        <f t="shared" si="2"/>
        <v>4.388940660949368</v>
      </c>
      <c r="L14" s="349">
        <f t="shared" si="2"/>
        <v>0.26392044053782487</v>
      </c>
      <c r="N14" s="242"/>
      <c r="R14" s="232"/>
      <c r="T14" s="44"/>
    </row>
    <row r="15" spans="1:57">
      <c r="A15" s="12"/>
      <c r="B15" s="153"/>
      <c r="C15" s="175"/>
      <c r="D15" s="175"/>
      <c r="E15" s="31"/>
      <c r="F15" s="175"/>
      <c r="G15" s="175"/>
      <c r="H15" s="153"/>
      <c r="I15" s="349"/>
      <c r="J15" s="349"/>
      <c r="K15" s="349"/>
      <c r="L15" s="349"/>
      <c r="N15" s="242"/>
      <c r="R15" s="232"/>
    </row>
    <row r="16" spans="1:57">
      <c r="A16" s="12" t="s">
        <v>6</v>
      </c>
      <c r="B16" s="153">
        <f t="shared" si="1"/>
        <v>85411305.350000009</v>
      </c>
      <c r="C16" s="34">
        <v>13765180</v>
      </c>
      <c r="D16" s="175">
        <v>4348828.51</v>
      </c>
      <c r="E16" s="34">
        <v>57778495.859999999</v>
      </c>
      <c r="F16" s="175">
        <v>7751587.9000000004</v>
      </c>
      <c r="G16" s="31">
        <v>1767213.08</v>
      </c>
      <c r="H16" s="153"/>
      <c r="I16" s="349">
        <f>IF(B16&lt;&gt;0,((+C16+D16)/B16*100),(IF(C16&lt;&gt;0,1,0)))</f>
        <v>21.207975262492575</v>
      </c>
      <c r="J16" s="349">
        <f t="shared" ref="J16:L20" si="3">IF($B16&lt;&gt;0,(E16/$B16*100),(IF(E16&lt;&gt;0,1,0)))</f>
        <v>67.647363101681009</v>
      </c>
      <c r="K16" s="349">
        <f t="shared" si="3"/>
        <v>9.0755993814113971</v>
      </c>
      <c r="L16" s="349">
        <f t="shared" si="3"/>
        <v>2.0690622544150123</v>
      </c>
      <c r="N16" s="242"/>
      <c r="R16" s="232"/>
      <c r="T16" s="44"/>
    </row>
    <row r="17" spans="1:20">
      <c r="A17" s="12" t="s">
        <v>7</v>
      </c>
      <c r="B17" s="153">
        <f t="shared" si="1"/>
        <v>370635764.70999992</v>
      </c>
      <c r="C17" s="34">
        <v>194155277.38999999</v>
      </c>
      <c r="D17" s="175">
        <v>5040244.4200000009</v>
      </c>
      <c r="E17" s="34">
        <v>155114250.35000002</v>
      </c>
      <c r="F17" s="175">
        <v>13720807.460000003</v>
      </c>
      <c r="G17" s="31">
        <v>2605185.09</v>
      </c>
      <c r="H17" s="153"/>
      <c r="I17" s="349">
        <f>IF(B17&lt;&gt;0,((+C17+D17)/B17*100),(IF(C17&lt;&gt;0,1,0)))</f>
        <v>53.744279634173573</v>
      </c>
      <c r="J17" s="349">
        <f t="shared" si="3"/>
        <v>41.850858745746663</v>
      </c>
      <c r="K17" s="349">
        <f t="shared" si="3"/>
        <v>3.7019653164706607</v>
      </c>
      <c r="L17" s="349">
        <f t="shared" si="3"/>
        <v>0.70289630360912414</v>
      </c>
      <c r="N17" s="242"/>
      <c r="R17" s="232"/>
      <c r="T17" s="44"/>
    </row>
    <row r="18" spans="1:20">
      <c r="A18" s="12" t="s">
        <v>8</v>
      </c>
      <c r="B18" s="153">
        <f t="shared" si="1"/>
        <v>229714965.27000001</v>
      </c>
      <c r="C18" s="34">
        <v>88050984.329999998</v>
      </c>
      <c r="D18" s="175">
        <v>10556980.689999999</v>
      </c>
      <c r="E18" s="34">
        <v>117590842.51000001</v>
      </c>
      <c r="F18" s="175">
        <v>13516157.740000002</v>
      </c>
      <c r="G18" s="31">
        <v>0</v>
      </c>
      <c r="H18" s="153"/>
      <c r="I18" s="349">
        <f>IF(B18&lt;&gt;0,((+C18+D18)/B18*100),(IF(C18&lt;&gt;0,1,0)))</f>
        <v>42.926225944443445</v>
      </c>
      <c r="J18" s="349">
        <f t="shared" si="3"/>
        <v>51.189891947957022</v>
      </c>
      <c r="K18" s="349">
        <f t="shared" si="3"/>
        <v>5.8838821075995282</v>
      </c>
      <c r="L18" s="349">
        <f t="shared" si="3"/>
        <v>0</v>
      </c>
      <c r="N18" s="242"/>
      <c r="R18" s="232"/>
      <c r="T18" s="44"/>
    </row>
    <row r="19" spans="1:20">
      <c r="A19" s="12" t="s">
        <v>9</v>
      </c>
      <c r="B19" s="153">
        <f t="shared" si="1"/>
        <v>404223027.37999994</v>
      </c>
      <c r="C19" s="34">
        <v>179851931.44999999</v>
      </c>
      <c r="D19" s="175">
        <v>8829317.5</v>
      </c>
      <c r="E19" s="34">
        <v>196302661.60999998</v>
      </c>
      <c r="F19" s="175">
        <v>19239116.820000004</v>
      </c>
      <c r="G19" s="31">
        <v>0</v>
      </c>
      <c r="H19" s="153"/>
      <c r="I19" s="349">
        <f>IF(B19&lt;&gt;0,((+C19+D19)/B19*100),(IF(C19&lt;&gt;0,1,0)))</f>
        <v>46.677511217743039</v>
      </c>
      <c r="J19" s="349">
        <f t="shared" si="3"/>
        <v>48.562958642497314</v>
      </c>
      <c r="K19" s="349">
        <f t="shared" si="3"/>
        <v>4.7595301397596508</v>
      </c>
      <c r="L19" s="349">
        <f t="shared" si="3"/>
        <v>0</v>
      </c>
      <c r="N19" s="242"/>
      <c r="R19" s="232"/>
      <c r="T19" s="44"/>
    </row>
    <row r="20" spans="1:20">
      <c r="A20" s="12" t="s">
        <v>10</v>
      </c>
      <c r="B20" s="153">
        <f t="shared" si="1"/>
        <v>73124864.899999991</v>
      </c>
      <c r="C20" s="34">
        <v>20591929</v>
      </c>
      <c r="D20" s="175">
        <v>1141738.21</v>
      </c>
      <c r="E20" s="34">
        <v>43615531.579999998</v>
      </c>
      <c r="F20" s="175">
        <v>7775666.1099999985</v>
      </c>
      <c r="G20" s="31">
        <v>0</v>
      </c>
      <c r="H20" s="153"/>
      <c r="I20" s="349">
        <f>IF(B20&lt;&gt;0,((+C20+D20)/B20*100),(IF(C20&lt;&gt;0,1,0)))</f>
        <v>29.721309215027354</v>
      </c>
      <c r="J20" s="349">
        <f t="shared" si="3"/>
        <v>59.645281587385199</v>
      </c>
      <c r="K20" s="349">
        <f t="shared" si="3"/>
        <v>10.633409197587454</v>
      </c>
      <c r="L20" s="349">
        <f t="shared" si="3"/>
        <v>0</v>
      </c>
      <c r="N20" s="242"/>
      <c r="R20" s="232"/>
      <c r="T20" s="44"/>
    </row>
    <row r="21" spans="1:20">
      <c r="A21" s="12"/>
      <c r="B21" s="153"/>
      <c r="C21" s="175"/>
      <c r="D21" s="175"/>
      <c r="E21" s="31"/>
      <c r="F21" s="175"/>
      <c r="G21" s="175"/>
      <c r="H21" s="153"/>
      <c r="I21" s="349"/>
      <c r="J21" s="349"/>
      <c r="K21" s="349"/>
      <c r="L21" s="349"/>
      <c r="N21" s="242"/>
      <c r="R21" s="232"/>
    </row>
    <row r="22" spans="1:20">
      <c r="A22" s="12" t="s">
        <v>11</v>
      </c>
      <c r="B22" s="153">
        <f t="shared" si="1"/>
        <v>638789218.86000001</v>
      </c>
      <c r="C22" s="34">
        <v>320146609.47000003</v>
      </c>
      <c r="D22" s="175">
        <v>8363618.0899999999</v>
      </c>
      <c r="E22" s="34">
        <v>287431967.10999995</v>
      </c>
      <c r="F22" s="175">
        <v>22847024.190000005</v>
      </c>
      <c r="G22" s="31">
        <v>0</v>
      </c>
      <c r="H22" s="153"/>
      <c r="I22" s="349">
        <f>IF(B22&lt;&gt;0,((+C22+D22)/B22*100),(IF(C22&lt;&gt;0,1,0)))</f>
        <v>51.42701502481021</v>
      </c>
      <c r="J22" s="349">
        <f t="shared" ref="J22:L26" si="4">IF($B22&lt;&gt;0,(E22/$B22*100),(IF(E22&lt;&gt;0,1,0)))</f>
        <v>44.99637104442035</v>
      </c>
      <c r="K22" s="349">
        <f t="shared" si="4"/>
        <v>3.5766139307694331</v>
      </c>
      <c r="L22" s="349">
        <f t="shared" si="4"/>
        <v>0</v>
      </c>
      <c r="N22" s="242"/>
      <c r="R22" s="232"/>
      <c r="T22" s="44"/>
    </row>
    <row r="23" spans="1:20">
      <c r="A23" s="12" t="s">
        <v>12</v>
      </c>
      <c r="B23" s="153">
        <f t="shared" si="1"/>
        <v>61336338.649999999</v>
      </c>
      <c r="C23" s="34">
        <v>27155198.690000001</v>
      </c>
      <c r="D23" s="175">
        <v>2094006.8499999999</v>
      </c>
      <c r="E23" s="34">
        <v>24036457.289999999</v>
      </c>
      <c r="F23" s="175">
        <v>5352617.59</v>
      </c>
      <c r="G23" s="31">
        <v>2698058.23</v>
      </c>
      <c r="H23" s="153"/>
      <c r="I23" s="349">
        <f>IF(B23&lt;&gt;0,((+C23+D23)/B23*100),(IF(C23&lt;&gt;0,1,0)))</f>
        <v>47.686585446358407</v>
      </c>
      <c r="J23" s="349">
        <f t="shared" si="4"/>
        <v>39.187955817118208</v>
      </c>
      <c r="K23" s="349">
        <f t="shared" si="4"/>
        <v>8.726666292462177</v>
      </c>
      <c r="L23" s="349">
        <f t="shared" si="4"/>
        <v>4.3987924440612165</v>
      </c>
      <c r="N23" s="242"/>
      <c r="R23" s="232"/>
      <c r="T23" s="44"/>
    </row>
    <row r="24" spans="1:20">
      <c r="A24" s="12" t="s">
        <v>13</v>
      </c>
      <c r="B24" s="153">
        <f t="shared" si="1"/>
        <v>569771161.87</v>
      </c>
      <c r="C24" s="34">
        <v>281900125.76999998</v>
      </c>
      <c r="D24" s="175">
        <v>12402817.969999999</v>
      </c>
      <c r="E24" s="34">
        <v>241085283.38</v>
      </c>
      <c r="F24" s="175">
        <v>28545730.020000007</v>
      </c>
      <c r="G24" s="31">
        <v>5837204.7300000004</v>
      </c>
      <c r="H24" s="153"/>
      <c r="I24" s="349">
        <f>IF(B24&lt;&gt;0,((+C24+D24)/B24*100),(IF(C24&lt;&gt;0,1,0)))</f>
        <v>51.652832476479162</v>
      </c>
      <c r="J24" s="349">
        <f t="shared" si="4"/>
        <v>42.312651027958914</v>
      </c>
      <c r="K24" s="349">
        <f t="shared" si="4"/>
        <v>5.0100341909745607</v>
      </c>
      <c r="L24" s="349">
        <f t="shared" si="4"/>
        <v>1.0244823045873681</v>
      </c>
      <c r="N24" s="242"/>
      <c r="R24" s="232"/>
      <c r="T24" s="44"/>
    </row>
    <row r="25" spans="1:20">
      <c r="A25" s="12" t="s">
        <v>14</v>
      </c>
      <c r="B25" s="153">
        <f t="shared" si="1"/>
        <v>951961449.4799999</v>
      </c>
      <c r="C25" s="34">
        <v>605376348.90999997</v>
      </c>
      <c r="D25" s="175">
        <v>12916098.93</v>
      </c>
      <c r="E25" s="34">
        <v>304578352.37</v>
      </c>
      <c r="F25" s="175">
        <v>27983970.269999996</v>
      </c>
      <c r="G25" s="31">
        <v>1106679</v>
      </c>
      <c r="H25" s="153"/>
      <c r="I25" s="349">
        <f>IF(B25&lt;&gt;0,((+C25+D25)/B25*100),(IF(C25&lt;&gt;0,1,0)))</f>
        <v>64.949315770899801</v>
      </c>
      <c r="J25" s="349">
        <f t="shared" si="4"/>
        <v>31.994820014652181</v>
      </c>
      <c r="K25" s="349">
        <f t="shared" si="4"/>
        <v>2.9396117127732411</v>
      </c>
      <c r="L25" s="349">
        <f t="shared" si="4"/>
        <v>0.11625250167478032</v>
      </c>
      <c r="N25" s="242"/>
      <c r="R25" s="232"/>
      <c r="T25" s="44"/>
    </row>
    <row r="26" spans="1:20">
      <c r="A26" s="12" t="s">
        <v>15</v>
      </c>
      <c r="B26" s="153">
        <f t="shared" si="1"/>
        <v>32851866.020000003</v>
      </c>
      <c r="C26" s="34">
        <v>17903677.850000001</v>
      </c>
      <c r="D26" s="175">
        <v>435954</v>
      </c>
      <c r="E26" s="34">
        <v>11751433.560000001</v>
      </c>
      <c r="F26" s="175">
        <v>2760800.61</v>
      </c>
      <c r="G26" s="31">
        <v>0</v>
      </c>
      <c r="H26" s="153"/>
      <c r="I26" s="349">
        <f>IF(B26&lt;&gt;0,((+C26+D26)/B26*100),(IF(C26&lt;&gt;0,1,0)))</f>
        <v>55.825236346802811</v>
      </c>
      <c r="J26" s="349">
        <f t="shared" si="4"/>
        <v>35.770977371105204</v>
      </c>
      <c r="K26" s="349">
        <f t="shared" si="4"/>
        <v>8.4037862820919891</v>
      </c>
      <c r="L26" s="349">
        <f t="shared" si="4"/>
        <v>0</v>
      </c>
      <c r="N26" s="242"/>
      <c r="R26" s="232"/>
      <c r="T26" s="44"/>
    </row>
    <row r="27" spans="1:20">
      <c r="A27" s="12"/>
      <c r="B27" s="153"/>
      <c r="C27" s="175"/>
      <c r="D27" s="175"/>
      <c r="E27" s="31"/>
      <c r="F27" s="175"/>
      <c r="G27" s="175"/>
      <c r="H27" s="153"/>
      <c r="I27" s="349"/>
      <c r="J27" s="349"/>
      <c r="K27" s="349"/>
      <c r="L27" s="349"/>
      <c r="N27" s="242"/>
      <c r="R27" s="232"/>
    </row>
    <row r="28" spans="1:20">
      <c r="A28" s="12" t="s">
        <v>16</v>
      </c>
      <c r="B28" s="153">
        <f t="shared" si="1"/>
        <v>2900921610.9100003</v>
      </c>
      <c r="C28" s="34">
        <v>1917727310</v>
      </c>
      <c r="D28" s="175">
        <v>34033443.649999991</v>
      </c>
      <c r="E28" s="34">
        <v>834011086.25</v>
      </c>
      <c r="F28" s="175">
        <v>114856508.01000001</v>
      </c>
      <c r="G28" s="31">
        <v>293263</v>
      </c>
      <c r="H28" s="153"/>
      <c r="I28" s="349">
        <f>IF(B28&lt;&gt;0,((+C28+D28)/B28*100),(IF(C28&lt;&gt;0,1,0)))</f>
        <v>67.280713353634724</v>
      </c>
      <c r="J28" s="349">
        <f t="shared" ref="J28:L28" si="5">IF($B28&lt;&gt;0,(E28/$B28*100),(IF(E28&lt;&gt;0,1,0)))</f>
        <v>28.749866356725722</v>
      </c>
      <c r="K28" s="349">
        <f t="shared" si="5"/>
        <v>3.959310985103464</v>
      </c>
      <c r="L28" s="349">
        <f t="shared" si="5"/>
        <v>1.0109304536085183E-2</v>
      </c>
      <c r="N28" s="242"/>
      <c r="R28" s="232"/>
      <c r="T28" s="44"/>
    </row>
    <row r="29" spans="1:20">
      <c r="A29" s="12" t="s">
        <v>17</v>
      </c>
      <c r="B29" s="153">
        <f t="shared" si="1"/>
        <v>2217404739.9499998</v>
      </c>
      <c r="C29" s="34">
        <v>835057111.75999987</v>
      </c>
      <c r="D29" s="175">
        <v>73094607.410000026</v>
      </c>
      <c r="E29" s="34">
        <v>1159652471.3200002</v>
      </c>
      <c r="F29" s="175">
        <v>148412649.45999995</v>
      </c>
      <c r="G29" s="31">
        <v>1187900</v>
      </c>
      <c r="H29" s="153"/>
      <c r="I29" s="349">
        <f t="shared" ref="I29:I32" si="6">IF(B29&lt;&gt;0,((+C29+D29)/B29*100),(IF(C29&lt;&gt;0,1,0)))</f>
        <v>40.955613686948183</v>
      </c>
      <c r="J29" s="349">
        <f t="shared" ref="J29:J32" si="7">IF($B29&lt;&gt;0,(E29/$B29*100),(IF(E29&lt;&gt;0,1,0)))</f>
        <v>52.297735746075347</v>
      </c>
      <c r="K29" s="349">
        <f t="shared" ref="K29:K32" si="8">IF($B29&lt;&gt;0,(F29/$B29*100),(IF(F29&lt;&gt;0,1,0)))</f>
        <v>6.6930789307930549</v>
      </c>
      <c r="L29" s="349">
        <f t="shared" ref="L29:L32" si="9">IF($B29&lt;&gt;0,(G29/$B29*100),(IF(G29&lt;&gt;0,1,0)))</f>
        <v>5.3571636183423414E-2</v>
      </c>
      <c r="N29" s="242"/>
      <c r="R29" s="232"/>
      <c r="T29" s="44"/>
    </row>
    <row r="30" spans="1:20">
      <c r="A30" s="12" t="s">
        <v>18</v>
      </c>
      <c r="B30" s="153">
        <f t="shared" si="1"/>
        <v>106214365.75999999</v>
      </c>
      <c r="C30" s="34">
        <v>59013638.859999999</v>
      </c>
      <c r="D30" s="175">
        <v>2014540.46</v>
      </c>
      <c r="E30" s="34">
        <v>39748434.560000002</v>
      </c>
      <c r="F30" s="175">
        <v>5437751.8799999999</v>
      </c>
      <c r="G30" s="31">
        <v>0</v>
      </c>
      <c r="H30" s="153"/>
      <c r="I30" s="349">
        <f t="shared" si="6"/>
        <v>57.457556596344176</v>
      </c>
      <c r="J30" s="349">
        <f t="shared" si="7"/>
        <v>37.422842263931443</v>
      </c>
      <c r="K30" s="349">
        <f t="shared" si="8"/>
        <v>5.1196011397243977</v>
      </c>
      <c r="L30" s="349">
        <f t="shared" si="9"/>
        <v>0</v>
      </c>
      <c r="N30" s="242"/>
      <c r="R30" s="232"/>
      <c r="T30" s="44"/>
    </row>
    <row r="31" spans="1:20">
      <c r="A31" s="12" t="s">
        <v>19</v>
      </c>
      <c r="B31" s="153">
        <f t="shared" si="1"/>
        <v>251796136.22999999</v>
      </c>
      <c r="C31" s="34">
        <v>107164660.81</v>
      </c>
      <c r="D31" s="175">
        <v>3757926.46</v>
      </c>
      <c r="E31" s="34">
        <v>120973113.20999999</v>
      </c>
      <c r="F31" s="175">
        <v>17861832.760000002</v>
      </c>
      <c r="G31" s="31">
        <v>2038602.9900000002</v>
      </c>
      <c r="H31" s="153"/>
      <c r="I31" s="349">
        <f t="shared" si="6"/>
        <v>44.05253747368036</v>
      </c>
      <c r="J31" s="349">
        <f t="shared" si="7"/>
        <v>48.044070501343448</v>
      </c>
      <c r="K31" s="349">
        <f t="shared" si="8"/>
        <v>7.0937676119399775</v>
      </c>
      <c r="L31" s="349">
        <f t="shared" si="9"/>
        <v>0.8096244130362128</v>
      </c>
      <c r="N31" s="242"/>
      <c r="R31" s="232"/>
      <c r="T31" s="44"/>
    </row>
    <row r="32" spans="1:20">
      <c r="A32" s="12" t="s">
        <v>20</v>
      </c>
      <c r="B32" s="153">
        <f t="shared" si="1"/>
        <v>49179580.859999999</v>
      </c>
      <c r="C32" s="34">
        <v>11433208.93</v>
      </c>
      <c r="D32" s="175">
        <v>277538.06</v>
      </c>
      <c r="E32" s="34">
        <v>31125120.640000001</v>
      </c>
      <c r="F32" s="175">
        <v>6343713.2300000004</v>
      </c>
      <c r="G32" s="31">
        <v>0</v>
      </c>
      <c r="H32" s="153"/>
      <c r="I32" s="349">
        <f t="shared" si="6"/>
        <v>23.81221390100314</v>
      </c>
      <c r="J32" s="349">
        <f t="shared" si="7"/>
        <v>63.288706604889924</v>
      </c>
      <c r="K32" s="349">
        <f t="shared" si="8"/>
        <v>12.899079494106939</v>
      </c>
      <c r="L32" s="349">
        <f t="shared" si="9"/>
        <v>0</v>
      </c>
      <c r="N32" s="242"/>
      <c r="R32" s="232"/>
      <c r="T32" s="44"/>
    </row>
    <row r="33" spans="1:20" ht="12.75" customHeight="1">
      <c r="A33" s="12"/>
      <c r="H33" s="153"/>
      <c r="I33" s="350"/>
      <c r="J33" s="350"/>
      <c r="K33" s="350"/>
      <c r="L33" s="350"/>
      <c r="R33" s="232"/>
    </row>
    <row r="34" spans="1:20">
      <c r="A34" s="12" t="s">
        <v>21</v>
      </c>
      <c r="B34" s="153">
        <f t="shared" ref="B34:B37" si="10">SUM(C34:G34)</f>
        <v>60719372.969999999</v>
      </c>
      <c r="C34" s="34">
        <v>37515281.93</v>
      </c>
      <c r="D34" s="175">
        <v>1229449.6199999996</v>
      </c>
      <c r="E34" s="34">
        <v>17208685.990000002</v>
      </c>
      <c r="F34" s="175">
        <v>4690141.12</v>
      </c>
      <c r="G34" s="31">
        <v>75814.31</v>
      </c>
      <c r="H34" s="153"/>
      <c r="I34" s="349">
        <f>IF(B34&lt;&gt;0,((+C34+D34)/B34*100),(IF(C34&lt;&gt;0,1,0)))</f>
        <v>63.809505360246142</v>
      </c>
      <c r="J34" s="349">
        <f t="shared" ref="J34:L37" si="11">IF($B34&lt;&gt;0,(E34/$B34*100),(IF(E34&lt;&gt;0,1,0)))</f>
        <v>28.341343377347467</v>
      </c>
      <c r="K34" s="349">
        <f t="shared" si="11"/>
        <v>7.7242910962161737</v>
      </c>
      <c r="L34" s="349">
        <f t="shared" si="11"/>
        <v>0.1248601661902175</v>
      </c>
      <c r="N34" s="242"/>
      <c r="R34" s="232"/>
      <c r="T34" s="44"/>
    </row>
    <row r="35" spans="1:20">
      <c r="A35" s="12" t="s">
        <v>22</v>
      </c>
      <c r="B35" s="153">
        <f t="shared" si="10"/>
        <v>328081868.97999996</v>
      </c>
      <c r="C35" s="34">
        <v>106495622.76000001</v>
      </c>
      <c r="D35" s="175">
        <v>3529728</v>
      </c>
      <c r="E35" s="34">
        <v>191575773.75</v>
      </c>
      <c r="F35" s="175">
        <v>24130654.149999999</v>
      </c>
      <c r="G35" s="31">
        <v>2350090.3199999998</v>
      </c>
      <c r="H35" s="153"/>
      <c r="I35" s="349">
        <f>IF(B35&lt;&gt;0,((+C35+D35)/B35*100),(IF(C35&lt;&gt;0,1,0)))</f>
        <v>33.535943666154623</v>
      </c>
      <c r="J35" s="349">
        <f t="shared" si="11"/>
        <v>58.39267325122394</v>
      </c>
      <c r="K35" s="349">
        <f t="shared" si="11"/>
        <v>7.3550709233100031</v>
      </c>
      <c r="L35" s="349">
        <f t="shared" si="11"/>
        <v>0.71631215931144998</v>
      </c>
      <c r="N35" s="242"/>
      <c r="R35" s="232"/>
      <c r="T35" s="44"/>
    </row>
    <row r="36" spans="1:20">
      <c r="A36" s="12" t="s">
        <v>23</v>
      </c>
      <c r="B36" s="153">
        <f t="shared" si="10"/>
        <v>235241454.66999999</v>
      </c>
      <c r="C36" s="34">
        <v>51493751</v>
      </c>
      <c r="D36" s="175">
        <v>2442931.5700000003</v>
      </c>
      <c r="E36" s="34">
        <v>149579876.38999999</v>
      </c>
      <c r="F36" s="175">
        <v>18911166.989999998</v>
      </c>
      <c r="G36" s="31">
        <v>12813728.719999999</v>
      </c>
      <c r="H36" s="153"/>
      <c r="I36" s="349">
        <f>IF(B36&lt;&gt;0,((+C36+D36)/B36*100),(IF(C36&lt;&gt;0,1,0)))</f>
        <v>22.928221833036673</v>
      </c>
      <c r="J36" s="349">
        <f t="shared" si="11"/>
        <v>63.585679063170531</v>
      </c>
      <c r="K36" s="349">
        <f t="shared" si="11"/>
        <v>8.0390452509864172</v>
      </c>
      <c r="L36" s="349">
        <f t="shared" si="11"/>
        <v>5.4470538528063761</v>
      </c>
      <c r="N36" s="242"/>
      <c r="R36" s="232"/>
      <c r="T36" s="44"/>
    </row>
    <row r="37" spans="1:20">
      <c r="A37" s="271" t="s">
        <v>24</v>
      </c>
      <c r="B37" s="201">
        <f t="shared" si="10"/>
        <v>129023420.44398527</v>
      </c>
      <c r="C37" s="272">
        <v>92059516.210000008</v>
      </c>
      <c r="D37" s="75">
        <v>1465974.9</v>
      </c>
      <c r="E37" s="272">
        <v>26343718.66398526</v>
      </c>
      <c r="F37" s="75">
        <v>9154210.6699999999</v>
      </c>
      <c r="G37" s="32">
        <v>0</v>
      </c>
      <c r="H37" s="201"/>
      <c r="I37" s="351">
        <f>IF(B37&lt;&gt;0,((+C37+D37)/B37*100),(IF(C37&lt;&gt;0,1,0)))</f>
        <v>72.487220372989214</v>
      </c>
      <c r="J37" s="351">
        <f t="shared" si="11"/>
        <v>20.417780410202521</v>
      </c>
      <c r="K37" s="351">
        <f t="shared" si="11"/>
        <v>7.0949992168082732</v>
      </c>
      <c r="L37" s="351">
        <f t="shared" si="11"/>
        <v>0</v>
      </c>
      <c r="N37" s="242"/>
      <c r="R37" s="232"/>
      <c r="T37" s="44"/>
    </row>
    <row r="38" spans="1:20">
      <c r="B38" s="12"/>
      <c r="C38" s="34"/>
      <c r="D38" s="12"/>
      <c r="E38" s="12"/>
      <c r="F38" s="12"/>
      <c r="G38" s="12"/>
      <c r="H38" s="12"/>
      <c r="I38" s="35"/>
      <c r="J38" s="35"/>
      <c r="K38" s="35"/>
      <c r="L38" s="35"/>
      <c r="M38" s="12"/>
    </row>
    <row r="39" spans="1:20">
      <c r="A39" s="33" t="s">
        <v>172</v>
      </c>
      <c r="B39" s="12"/>
      <c r="C39" s="12"/>
      <c r="D39" s="12"/>
      <c r="E39" s="12"/>
      <c r="F39" s="12"/>
      <c r="G39" s="12"/>
      <c r="H39" s="12"/>
      <c r="I39" s="35"/>
      <c r="J39" s="35"/>
      <c r="K39" s="35"/>
      <c r="L39" s="35"/>
      <c r="M39" s="12"/>
    </row>
    <row r="40" spans="1:20">
      <c r="A40" s="36" t="s">
        <v>182</v>
      </c>
      <c r="B40" s="12"/>
      <c r="C40" s="12"/>
      <c r="D40" s="12"/>
      <c r="E40" s="12"/>
      <c r="F40" s="12"/>
      <c r="G40" s="12"/>
      <c r="H40" s="12"/>
      <c r="I40" s="35"/>
      <c r="J40" s="35"/>
      <c r="K40" s="35"/>
      <c r="L40" s="35"/>
      <c r="M40" s="12"/>
    </row>
    <row r="41" spans="1:20">
      <c r="A41" s="223"/>
      <c r="I41" s="20"/>
      <c r="J41" s="20"/>
      <c r="K41" s="20"/>
      <c r="L41" s="20"/>
    </row>
    <row r="42" spans="1:20">
      <c r="I42" s="148"/>
      <c r="J42" s="207"/>
      <c r="K42" s="148"/>
      <c r="L42" s="207"/>
      <c r="N42" s="233"/>
    </row>
    <row r="43" spans="1:20">
      <c r="C43" s="233"/>
      <c r="D43" s="233"/>
      <c r="E43" s="233"/>
      <c r="F43" s="233"/>
      <c r="G43" s="233"/>
      <c r="I43" s="19"/>
      <c r="J43" s="207"/>
      <c r="K43" s="19"/>
      <c r="L43" s="207"/>
    </row>
    <row r="44" spans="1:20">
      <c r="C44" s="233"/>
      <c r="D44" s="233"/>
      <c r="E44" s="233"/>
      <c r="F44" s="233"/>
      <c r="G44" s="233"/>
      <c r="I44" s="233"/>
      <c r="K44" s="19"/>
    </row>
    <row r="45" spans="1:20">
      <c r="C45" s="233"/>
      <c r="D45" s="233"/>
      <c r="E45" s="233"/>
      <c r="F45" s="233"/>
      <c r="G45" s="233"/>
      <c r="I45" s="233"/>
      <c r="K45" s="19"/>
    </row>
    <row r="46" spans="1:20">
      <c r="C46" s="233"/>
      <c r="D46" s="233"/>
      <c r="E46" s="233"/>
      <c r="F46" s="233"/>
      <c r="G46" s="233"/>
      <c r="I46" s="233"/>
      <c r="K46" s="19"/>
    </row>
    <row r="47" spans="1:20">
      <c r="C47" s="233"/>
      <c r="D47" s="233"/>
      <c r="E47" s="233"/>
      <c r="F47" s="233"/>
      <c r="G47" s="233"/>
      <c r="I47" s="233"/>
      <c r="K47" s="19"/>
    </row>
    <row r="48" spans="1:20">
      <c r="C48" s="233"/>
      <c r="D48" s="233"/>
      <c r="E48" s="233"/>
      <c r="F48" s="233"/>
      <c r="G48" s="233"/>
      <c r="I48" s="233"/>
      <c r="K48" s="19"/>
    </row>
    <row r="49" spans="3:11">
      <c r="C49" s="233"/>
      <c r="D49" s="233"/>
      <c r="E49" s="233"/>
      <c r="F49" s="233"/>
      <c r="G49" s="233"/>
      <c r="I49" s="233"/>
      <c r="K49" s="19"/>
    </row>
    <row r="50" spans="3:11">
      <c r="C50" s="233"/>
      <c r="D50" s="233"/>
      <c r="E50" s="233"/>
      <c r="F50" s="233"/>
      <c r="G50" s="233"/>
      <c r="I50" s="233"/>
      <c r="K50" s="19"/>
    </row>
    <row r="51" spans="3:11">
      <c r="C51" s="233"/>
      <c r="D51" s="233"/>
      <c r="E51" s="233"/>
      <c r="F51" s="233"/>
      <c r="G51" s="233"/>
      <c r="I51" s="233"/>
      <c r="K51" s="19"/>
    </row>
    <row r="52" spans="3:11">
      <c r="C52" s="233"/>
      <c r="D52" s="233"/>
      <c r="E52" s="233"/>
      <c r="F52" s="233"/>
      <c r="G52" s="233"/>
      <c r="I52" s="233"/>
      <c r="K52" s="19"/>
    </row>
    <row r="53" spans="3:11">
      <c r="C53" s="233"/>
      <c r="D53" s="233"/>
      <c r="E53" s="233"/>
      <c r="F53" s="233"/>
      <c r="G53" s="233"/>
      <c r="I53" s="233"/>
      <c r="K53" s="19"/>
    </row>
    <row r="54" spans="3:11">
      <c r="C54" s="233"/>
      <c r="D54" s="233"/>
      <c r="E54" s="233"/>
      <c r="F54" s="233"/>
      <c r="G54" s="233"/>
      <c r="I54" s="233"/>
      <c r="K54" s="19"/>
    </row>
    <row r="55" spans="3:11">
      <c r="C55" s="233"/>
      <c r="D55" s="233"/>
      <c r="E55" s="233"/>
      <c r="F55" s="233"/>
      <c r="G55" s="233"/>
      <c r="I55" s="233"/>
      <c r="K55" s="19"/>
    </row>
    <row r="56" spans="3:11">
      <c r="C56" s="233"/>
      <c r="D56" s="233"/>
      <c r="E56" s="233"/>
      <c r="F56" s="233"/>
      <c r="G56" s="233"/>
      <c r="I56" s="233"/>
      <c r="K56" s="19"/>
    </row>
    <row r="57" spans="3:11">
      <c r="C57" s="233"/>
      <c r="D57" s="233"/>
      <c r="E57" s="233"/>
      <c r="F57" s="233"/>
      <c r="G57" s="233"/>
      <c r="I57" s="233"/>
      <c r="K57" s="19"/>
    </row>
    <row r="58" spans="3:11">
      <c r="C58" s="233"/>
      <c r="D58" s="233"/>
      <c r="E58" s="233"/>
      <c r="F58" s="233"/>
      <c r="G58" s="233"/>
      <c r="I58" s="233"/>
      <c r="K58" s="19"/>
    </row>
    <row r="59" spans="3:11">
      <c r="C59" s="233"/>
      <c r="D59" s="233"/>
      <c r="E59" s="233"/>
      <c r="F59" s="233"/>
      <c r="G59" s="233"/>
      <c r="I59" s="233"/>
      <c r="K59" s="19"/>
    </row>
    <row r="60" spans="3:11">
      <c r="C60" s="233"/>
      <c r="D60" s="233"/>
      <c r="E60" s="233"/>
      <c r="F60" s="233"/>
      <c r="G60" s="233"/>
      <c r="I60" s="233"/>
      <c r="K60" s="19"/>
    </row>
    <row r="61" spans="3:11">
      <c r="C61" s="233"/>
      <c r="D61" s="233"/>
      <c r="E61" s="233"/>
      <c r="F61" s="233"/>
      <c r="G61" s="233"/>
      <c r="I61" s="233"/>
      <c r="K61" s="19"/>
    </row>
    <row r="62" spans="3:11">
      <c r="C62" s="233"/>
      <c r="D62" s="233"/>
      <c r="E62" s="233"/>
      <c r="F62" s="233"/>
      <c r="G62" s="233"/>
      <c r="I62" s="233"/>
      <c r="K62" s="19"/>
    </row>
    <row r="63" spans="3:11">
      <c r="C63" s="233"/>
      <c r="D63" s="233"/>
      <c r="E63" s="233"/>
      <c r="F63" s="233"/>
      <c r="G63" s="233"/>
      <c r="I63" s="233"/>
      <c r="K63" s="19"/>
    </row>
    <row r="64" spans="3:11">
      <c r="C64" s="233"/>
      <c r="D64" s="233"/>
      <c r="E64" s="233"/>
      <c r="F64" s="233"/>
      <c r="G64" s="233"/>
      <c r="I64" s="233"/>
      <c r="K64" s="19"/>
    </row>
    <row r="65" spans="3:11">
      <c r="C65" s="233"/>
      <c r="D65" s="233"/>
      <c r="E65" s="233"/>
      <c r="F65" s="233"/>
      <c r="G65" s="233"/>
      <c r="I65" s="233"/>
      <c r="K65" s="19"/>
    </row>
    <row r="66" spans="3:11">
      <c r="C66" s="233"/>
      <c r="D66" s="233"/>
      <c r="E66" s="233"/>
      <c r="F66" s="233"/>
      <c r="G66" s="233"/>
      <c r="I66" s="233"/>
      <c r="K66" s="19"/>
    </row>
    <row r="67" spans="3:11">
      <c r="C67" s="233"/>
      <c r="D67" s="233"/>
      <c r="E67" s="233"/>
      <c r="F67" s="233"/>
      <c r="G67" s="233"/>
      <c r="I67" s="233"/>
      <c r="K67" s="19"/>
    </row>
    <row r="68" spans="3:11">
      <c r="C68" s="233"/>
      <c r="D68" s="233"/>
      <c r="E68" s="233"/>
      <c r="F68" s="233"/>
      <c r="G68" s="233"/>
      <c r="I68" s="233"/>
      <c r="K68" s="19"/>
    </row>
    <row r="69" spans="3:11">
      <c r="C69" s="233"/>
      <c r="D69" s="233"/>
      <c r="E69" s="233"/>
      <c r="F69" s="233"/>
      <c r="G69" s="233"/>
      <c r="I69" s="233"/>
      <c r="K69" s="19"/>
    </row>
    <row r="70" spans="3:11">
      <c r="C70" s="233"/>
      <c r="D70" s="233"/>
      <c r="E70" s="233"/>
      <c r="F70" s="233"/>
      <c r="G70" s="233"/>
      <c r="I70" s="233"/>
      <c r="K70" s="19"/>
    </row>
    <row r="72" spans="3:11">
      <c r="C72" s="233"/>
      <c r="D72" s="233"/>
      <c r="E72" s="233"/>
      <c r="F72" s="233"/>
      <c r="G72" s="233"/>
      <c r="K72" s="19"/>
    </row>
    <row r="73" spans="3:11">
      <c r="C73" s="233"/>
      <c r="D73" s="233"/>
      <c r="E73" s="233"/>
      <c r="F73" s="233"/>
      <c r="G73" s="233"/>
      <c r="I73" s="233"/>
    </row>
    <row r="74" spans="3:11">
      <c r="C74" s="233"/>
      <c r="D74" s="233"/>
      <c r="E74" s="233"/>
      <c r="F74" s="233"/>
      <c r="G74" s="233"/>
      <c r="I74" s="233"/>
      <c r="K74" s="19"/>
    </row>
    <row r="75" spans="3:11">
      <c r="C75" s="233"/>
      <c r="D75" s="233"/>
      <c r="E75" s="233"/>
      <c r="F75" s="233"/>
      <c r="G75" s="233"/>
      <c r="I75" s="233"/>
      <c r="K75" s="19"/>
    </row>
    <row r="77" spans="3:11">
      <c r="C77" s="233"/>
      <c r="D77" s="233"/>
      <c r="E77" s="233"/>
      <c r="F77" s="233"/>
      <c r="G77" s="233"/>
      <c r="I77" s="233"/>
      <c r="K77" s="19"/>
    </row>
    <row r="78" spans="3:11">
      <c r="C78" s="233"/>
      <c r="D78" s="233"/>
      <c r="E78" s="233"/>
      <c r="F78" s="233"/>
      <c r="G78" s="233"/>
      <c r="I78" s="233"/>
      <c r="K78" s="19"/>
    </row>
    <row r="79" spans="3:11">
      <c r="C79" s="233"/>
      <c r="D79" s="233"/>
      <c r="E79" s="233"/>
      <c r="F79" s="233"/>
      <c r="G79" s="233"/>
      <c r="I79" s="233"/>
      <c r="K79" s="19"/>
    </row>
    <row r="80" spans="3:11">
      <c r="C80" s="233"/>
      <c r="D80" s="233"/>
      <c r="E80" s="233"/>
      <c r="F80" s="233"/>
      <c r="G80" s="233"/>
      <c r="I80" s="233"/>
    </row>
    <row r="81" spans="3:11" ht="12" customHeight="1">
      <c r="C81" s="233"/>
      <c r="D81" s="233"/>
      <c r="E81" s="233"/>
      <c r="F81" s="233"/>
      <c r="G81" s="233"/>
      <c r="I81" s="233"/>
      <c r="K81" s="19"/>
    </row>
    <row r="83" spans="3:11">
      <c r="C83" s="233"/>
      <c r="D83" s="233"/>
      <c r="E83" s="233"/>
      <c r="F83" s="233"/>
      <c r="G83" s="233"/>
      <c r="I83" s="233"/>
      <c r="K83" s="19"/>
    </row>
    <row r="84" spans="3:11">
      <c r="C84" s="233"/>
      <c r="D84" s="233"/>
      <c r="E84" s="233"/>
      <c r="F84" s="233"/>
      <c r="G84" s="233"/>
      <c r="I84" s="233"/>
      <c r="K84" s="19"/>
    </row>
    <row r="86" spans="3:11">
      <c r="C86" s="233"/>
      <c r="D86" s="233"/>
      <c r="E86" s="233"/>
      <c r="F86" s="233"/>
      <c r="G86" s="233"/>
    </row>
    <row r="87" spans="3:11">
      <c r="C87" s="233"/>
      <c r="D87" s="233"/>
      <c r="E87" s="233"/>
      <c r="F87" s="233"/>
      <c r="G87" s="233"/>
    </row>
    <row r="88" spans="3:11">
      <c r="C88" s="233"/>
      <c r="D88" s="233"/>
      <c r="E88" s="233"/>
      <c r="F88" s="233"/>
      <c r="G88" s="233"/>
    </row>
    <row r="89" spans="3:11">
      <c r="C89" s="233"/>
      <c r="D89" s="233"/>
      <c r="E89" s="233"/>
      <c r="F89" s="233"/>
      <c r="G89" s="233"/>
    </row>
    <row r="90" spans="3:11">
      <c r="C90" s="233"/>
      <c r="D90" s="233"/>
      <c r="E90" s="233"/>
      <c r="F90" s="233"/>
      <c r="G90" s="233"/>
    </row>
  </sheetData>
  <mergeCells count="6">
    <mergeCell ref="C6:D6"/>
    <mergeCell ref="C5:F5"/>
    <mergeCell ref="I5:L5"/>
    <mergeCell ref="A1:L1"/>
    <mergeCell ref="A2:L2"/>
    <mergeCell ref="A3:L3"/>
  </mergeCells>
  <phoneticPr fontId="0" type="noConversion"/>
  <printOptions horizontalCentered="1"/>
  <pageMargins left="0.59" right="0.56000000000000005" top="0.83" bottom="1" header="0.67" footer="0.5"/>
  <pageSetup scale="8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workbookViewId="0">
      <selection sqref="A1:L1"/>
    </sheetView>
  </sheetViews>
  <sheetFormatPr defaultRowHeight="12.75"/>
  <cols>
    <col min="1" max="1" width="13.85546875" style="2" customWidth="1"/>
    <col min="2" max="2" width="14.42578125" style="103" customWidth="1"/>
    <col min="3" max="3" width="12" style="103" customWidth="1"/>
    <col min="4" max="4" width="11.7109375" style="103" customWidth="1"/>
    <col min="5" max="5" width="12.42578125" style="103" customWidth="1"/>
    <col min="6" max="6" width="13.28515625" style="103" customWidth="1"/>
    <col min="7" max="7" width="9.140625" style="2"/>
    <col min="8" max="8" width="13.5703125" style="2" bestFit="1" customWidth="1"/>
    <col min="9" max="9" width="10.28515625" style="2" bestFit="1" customWidth="1"/>
    <col min="10" max="10" width="9.28515625" style="2" bestFit="1" customWidth="1"/>
    <col min="11" max="11" width="10.28515625" style="2" bestFit="1" customWidth="1"/>
    <col min="12" max="12" width="12.28515625" style="2" bestFit="1" customWidth="1"/>
    <col min="13" max="14" width="9.140625" style="2"/>
    <col min="15" max="15" width="17" style="232" bestFit="1" customWidth="1"/>
    <col min="16" max="16" width="11.85546875" style="2" bestFit="1" customWidth="1"/>
    <col min="17" max="16384" width="9.140625" style="2"/>
  </cols>
  <sheetData>
    <row r="1" spans="1:16">
      <c r="A1" s="382" t="s">
        <v>106</v>
      </c>
      <c r="B1" s="382"/>
      <c r="C1" s="382"/>
      <c r="D1" s="382"/>
      <c r="E1" s="382"/>
      <c r="F1" s="382"/>
    </row>
    <row r="2" spans="1:16">
      <c r="H2" s="249"/>
    </row>
    <row r="3" spans="1:16">
      <c r="A3" s="395" t="s">
        <v>219</v>
      </c>
      <c r="B3" s="395"/>
      <c r="C3" s="395"/>
      <c r="D3" s="395"/>
      <c r="E3" s="395"/>
      <c r="F3" s="395"/>
      <c r="G3" s="372"/>
      <c r="H3" s="372"/>
    </row>
    <row r="4" spans="1:16" ht="13.5" thickBot="1">
      <c r="A4" s="12"/>
      <c r="B4" s="106"/>
      <c r="C4" s="106"/>
      <c r="D4" s="106"/>
      <c r="E4" s="106"/>
      <c r="F4" s="106"/>
    </row>
    <row r="5" spans="1:16" ht="15" customHeight="1" thickTop="1">
      <c r="A5" s="374" t="s">
        <v>43</v>
      </c>
      <c r="B5" s="384"/>
      <c r="C5" s="384"/>
      <c r="D5" s="384"/>
      <c r="E5" s="384"/>
      <c r="F5" s="422"/>
    </row>
    <row r="6" spans="1:16">
      <c r="A6" s="421"/>
      <c r="B6" s="421"/>
      <c r="C6" s="421"/>
      <c r="D6" s="421"/>
      <c r="E6" s="421"/>
      <c r="F6" s="421"/>
      <c r="G6" s="1"/>
    </row>
    <row r="7" spans="1:16" ht="12.75" customHeight="1">
      <c r="A7" s="413" t="s">
        <v>141</v>
      </c>
      <c r="C7" s="398" t="s">
        <v>142</v>
      </c>
      <c r="F7" s="398" t="s">
        <v>135</v>
      </c>
    </row>
    <row r="8" spans="1:16" ht="12.75" customHeight="1">
      <c r="A8" s="413"/>
      <c r="B8" s="399" t="s">
        <v>194</v>
      </c>
      <c r="C8" s="403"/>
      <c r="D8" s="268"/>
      <c r="E8" s="399" t="s">
        <v>144</v>
      </c>
      <c r="F8" s="403"/>
    </row>
    <row r="9" spans="1:16" ht="12.75" customHeight="1">
      <c r="A9" s="413"/>
      <c r="B9" s="423"/>
      <c r="C9" s="403"/>
      <c r="D9" s="406" t="s">
        <v>143</v>
      </c>
      <c r="E9" s="423"/>
      <c r="F9" s="403"/>
    </row>
    <row r="10" spans="1:16" ht="13.5" thickBot="1">
      <c r="A10" s="389"/>
      <c r="B10" s="386"/>
      <c r="C10" s="402"/>
      <c r="D10" s="408"/>
      <c r="E10" s="386"/>
      <c r="F10" s="402"/>
    </row>
    <row r="11" spans="1:16" s="142" customFormat="1">
      <c r="A11" s="140" t="s">
        <v>0</v>
      </c>
      <c r="B11" s="133">
        <f>SUM(B13:B40)</f>
        <v>217180270</v>
      </c>
      <c r="C11" s="133">
        <f>SUM(C13:C40)</f>
        <v>4065393.07</v>
      </c>
      <c r="D11" s="133">
        <f>SUM(D13:D40)</f>
        <v>2901332.68</v>
      </c>
      <c r="E11" s="133">
        <f>SUM(E13:E40)</f>
        <v>7530372.9799999995</v>
      </c>
      <c r="F11" s="133">
        <f>SUM(F13:F40)</f>
        <v>39881703.769999981</v>
      </c>
      <c r="H11" s="253"/>
      <c r="O11" s="250"/>
    </row>
    <row r="12" spans="1:16">
      <c r="A12" s="1"/>
      <c r="B12" s="95"/>
      <c r="C12" s="94"/>
      <c r="D12" s="94"/>
      <c r="E12" s="94"/>
      <c r="H12" s="232"/>
      <c r="I12" s="232"/>
      <c r="J12" s="232"/>
      <c r="K12" s="232"/>
      <c r="L12" s="232"/>
    </row>
    <row r="13" spans="1:16">
      <c r="A13" s="2" t="s">
        <v>1</v>
      </c>
      <c r="B13" s="179">
        <v>91104</v>
      </c>
      <c r="C13" s="31">
        <v>22000</v>
      </c>
      <c r="D13" s="31">
        <v>331886.70999999996</v>
      </c>
      <c r="E13" s="30">
        <v>0</v>
      </c>
      <c r="F13" s="30">
        <v>1010484.77</v>
      </c>
      <c r="H13" s="232"/>
      <c r="I13" s="232"/>
      <c r="J13" s="232"/>
      <c r="K13" s="232"/>
      <c r="L13" s="232"/>
      <c r="P13" s="232"/>
    </row>
    <row r="14" spans="1:16">
      <c r="A14" s="2" t="s">
        <v>2</v>
      </c>
      <c r="B14" s="179">
        <v>10703243</v>
      </c>
      <c r="C14" s="31">
        <v>0</v>
      </c>
      <c r="D14" s="31">
        <v>0</v>
      </c>
      <c r="E14" s="30">
        <v>335172.44</v>
      </c>
      <c r="F14" s="30">
        <v>2622361.0300000003</v>
      </c>
      <c r="H14" s="232"/>
      <c r="I14" s="232"/>
      <c r="J14" s="232"/>
      <c r="K14" s="232"/>
      <c r="L14" s="232"/>
      <c r="P14" s="232"/>
    </row>
    <row r="15" spans="1:16">
      <c r="A15" s="2" t="s">
        <v>3</v>
      </c>
      <c r="B15" s="179">
        <v>19446655</v>
      </c>
      <c r="C15" s="31">
        <v>275000</v>
      </c>
      <c r="D15" s="31">
        <v>1075190.03</v>
      </c>
      <c r="E15" s="30">
        <v>990979.89000000013</v>
      </c>
      <c r="F15" s="30">
        <v>466764.46000002325</v>
      </c>
      <c r="H15" s="232"/>
      <c r="I15" s="232"/>
      <c r="J15" s="232"/>
      <c r="K15" s="232"/>
      <c r="L15" s="232"/>
      <c r="P15" s="232"/>
    </row>
    <row r="16" spans="1:16">
      <c r="A16" s="2" t="s">
        <v>4</v>
      </c>
      <c r="B16" s="179">
        <v>14386077</v>
      </c>
      <c r="C16" s="30">
        <v>780500</v>
      </c>
      <c r="D16" s="31">
        <v>320633.67</v>
      </c>
      <c r="E16" s="30">
        <v>30017.929999999997</v>
      </c>
      <c r="F16" s="30">
        <v>3678050.6599999992</v>
      </c>
      <c r="H16" s="232"/>
      <c r="I16" s="232"/>
      <c r="J16" s="232"/>
      <c r="K16" s="232"/>
      <c r="L16" s="232"/>
      <c r="P16" s="232"/>
    </row>
    <row r="17" spans="1:16">
      <c r="A17" s="2" t="s">
        <v>5</v>
      </c>
      <c r="B17" s="179">
        <v>450597</v>
      </c>
      <c r="C17" s="188">
        <v>0</v>
      </c>
      <c r="D17" s="31">
        <v>0</v>
      </c>
      <c r="E17" s="30">
        <v>344811.97</v>
      </c>
      <c r="F17" s="30">
        <v>1080358.3699999999</v>
      </c>
      <c r="H17" s="232"/>
      <c r="I17" s="232"/>
      <c r="J17" s="232"/>
      <c r="K17" s="232"/>
      <c r="L17" s="232"/>
      <c r="P17" s="232"/>
    </row>
    <row r="18" spans="1:16">
      <c r="B18" s="182"/>
      <c r="C18" s="165"/>
      <c r="D18" s="165"/>
      <c r="E18" s="163"/>
      <c r="F18" s="30"/>
      <c r="H18" s="232"/>
      <c r="I18" s="232"/>
      <c r="J18" s="232"/>
      <c r="K18" s="232"/>
      <c r="L18" s="232"/>
    </row>
    <row r="19" spans="1:16">
      <c r="A19" s="2" t="s">
        <v>6</v>
      </c>
      <c r="B19" s="187">
        <v>1824819</v>
      </c>
      <c r="C19" s="30">
        <v>53500</v>
      </c>
      <c r="D19" s="31">
        <v>0</v>
      </c>
      <c r="E19" s="30">
        <v>708834.58</v>
      </c>
      <c r="F19" s="30">
        <v>409337.1399999999</v>
      </c>
      <c r="H19" s="232"/>
      <c r="I19" s="232"/>
      <c r="J19" s="232"/>
      <c r="K19" s="232"/>
      <c r="L19" s="232"/>
      <c r="P19" s="232"/>
    </row>
    <row r="20" spans="1:16">
      <c r="A20" s="2" t="s">
        <v>7</v>
      </c>
      <c r="B20" s="179">
        <v>858690</v>
      </c>
      <c r="C20" s="31">
        <v>164500</v>
      </c>
      <c r="D20" s="31">
        <v>0</v>
      </c>
      <c r="E20" s="30">
        <v>290584.73</v>
      </c>
      <c r="F20" s="30">
        <v>1288335.05</v>
      </c>
      <c r="H20" s="232"/>
      <c r="I20" s="232"/>
      <c r="J20" s="232"/>
      <c r="K20" s="232"/>
      <c r="L20" s="232"/>
      <c r="P20" s="232"/>
    </row>
    <row r="21" spans="1:16">
      <c r="A21" s="2" t="s">
        <v>8</v>
      </c>
      <c r="B21" s="179">
        <v>715534</v>
      </c>
      <c r="C21" s="31">
        <v>255500</v>
      </c>
      <c r="D21" s="31">
        <v>100152.74</v>
      </c>
      <c r="E21" s="30">
        <v>257696.31</v>
      </c>
      <c r="F21" s="30">
        <v>1180722.8599999999</v>
      </c>
      <c r="H21" s="232"/>
      <c r="I21" s="232"/>
      <c r="J21" s="232"/>
      <c r="K21" s="232"/>
      <c r="L21" s="232"/>
      <c r="P21" s="232"/>
    </row>
    <row r="22" spans="1:16">
      <c r="A22" s="2" t="s">
        <v>9</v>
      </c>
      <c r="B22" s="179">
        <v>1311728</v>
      </c>
      <c r="C22" s="30">
        <v>207500</v>
      </c>
      <c r="D22" s="31">
        <v>0</v>
      </c>
      <c r="E22" s="30">
        <v>676240.91999999993</v>
      </c>
      <c r="F22" s="30">
        <v>2537734.62</v>
      </c>
      <c r="H22" s="232"/>
      <c r="I22" s="232"/>
      <c r="J22" s="232"/>
      <c r="K22" s="232"/>
      <c r="L22" s="232"/>
      <c r="P22" s="232"/>
    </row>
    <row r="23" spans="1:16">
      <c r="A23" s="2" t="s">
        <v>10</v>
      </c>
      <c r="B23" s="179">
        <v>612644</v>
      </c>
      <c r="C23" s="31">
        <v>116000</v>
      </c>
      <c r="D23" s="31">
        <v>355144.14</v>
      </c>
      <c r="E23" s="30">
        <v>17800.439999999999</v>
      </c>
      <c r="F23" s="30">
        <v>278717</v>
      </c>
      <c r="H23" s="232"/>
      <c r="I23" s="232"/>
      <c r="J23" s="232"/>
      <c r="K23" s="232"/>
      <c r="L23" s="232"/>
      <c r="P23" s="232"/>
    </row>
    <row r="24" spans="1:16">
      <c r="B24" s="182"/>
      <c r="C24" s="165"/>
      <c r="D24" s="165"/>
      <c r="E24" s="163"/>
      <c r="F24" s="30"/>
      <c r="H24" s="232"/>
      <c r="I24" s="232"/>
      <c r="J24" s="232"/>
      <c r="K24" s="232"/>
      <c r="L24" s="232"/>
    </row>
    <row r="25" spans="1:16">
      <c r="A25" s="2" t="s">
        <v>11</v>
      </c>
      <c r="B25" s="179">
        <v>7055301</v>
      </c>
      <c r="C25" s="31">
        <v>248600</v>
      </c>
      <c r="D25" s="31">
        <v>0</v>
      </c>
      <c r="E25" s="30">
        <v>348898.60000000003</v>
      </c>
      <c r="F25" s="30">
        <v>1048401.2500000005</v>
      </c>
      <c r="H25" s="232"/>
      <c r="I25" s="232"/>
      <c r="J25" s="232"/>
      <c r="K25" s="232"/>
      <c r="L25" s="232"/>
      <c r="P25" s="232"/>
    </row>
    <row r="26" spans="1:16">
      <c r="A26" s="2" t="s">
        <v>12</v>
      </c>
      <c r="B26" s="187">
        <v>8261</v>
      </c>
      <c r="C26" s="188">
        <v>100993.07</v>
      </c>
      <c r="D26" s="31">
        <v>0</v>
      </c>
      <c r="E26" s="30">
        <v>334449.20999999996</v>
      </c>
      <c r="F26" s="30">
        <v>987162.12999999989</v>
      </c>
      <c r="H26" s="232"/>
      <c r="I26" s="232"/>
      <c r="J26" s="232"/>
      <c r="K26" s="232"/>
      <c r="L26" s="232"/>
      <c r="P26" s="232"/>
    </row>
    <row r="27" spans="1:16">
      <c r="A27" s="2" t="s">
        <v>13</v>
      </c>
      <c r="B27" s="179">
        <v>1452205</v>
      </c>
      <c r="C27" s="31">
        <v>165500</v>
      </c>
      <c r="D27" s="31">
        <v>0</v>
      </c>
      <c r="E27" s="30">
        <v>382071.72000000003</v>
      </c>
      <c r="F27" s="30">
        <v>1829144.2600000002</v>
      </c>
      <c r="H27" s="232"/>
      <c r="I27" s="232"/>
      <c r="J27" s="232"/>
      <c r="K27" s="232"/>
      <c r="L27" s="232"/>
      <c r="P27" s="232"/>
    </row>
    <row r="28" spans="1:16">
      <c r="A28" s="2" t="s">
        <v>14</v>
      </c>
      <c r="B28" s="179">
        <v>6902343</v>
      </c>
      <c r="C28" s="31">
        <v>17500</v>
      </c>
      <c r="D28" s="31">
        <v>338399.95000000007</v>
      </c>
      <c r="E28" s="30">
        <v>0</v>
      </c>
      <c r="F28" s="30">
        <v>509783.53</v>
      </c>
      <c r="H28" s="232"/>
      <c r="I28" s="232"/>
      <c r="J28" s="232"/>
      <c r="K28" s="232"/>
      <c r="L28" s="232"/>
      <c r="P28" s="232"/>
    </row>
    <row r="29" spans="1:16">
      <c r="A29" s="2" t="s">
        <v>15</v>
      </c>
      <c r="B29" s="179">
        <v>145941</v>
      </c>
      <c r="C29" s="31">
        <v>74500</v>
      </c>
      <c r="D29" s="31">
        <v>0</v>
      </c>
      <c r="E29" s="30">
        <v>303298.63999999996</v>
      </c>
      <c r="F29" s="30">
        <v>660897</v>
      </c>
      <c r="H29" s="232"/>
      <c r="I29" s="232"/>
      <c r="J29" s="232"/>
      <c r="K29" s="232"/>
      <c r="L29" s="232"/>
      <c r="P29" s="232"/>
    </row>
    <row r="30" spans="1:16">
      <c r="B30" s="182"/>
      <c r="C30" s="165"/>
      <c r="D30" s="165"/>
      <c r="E30" s="163"/>
      <c r="F30" s="30"/>
      <c r="H30" s="232"/>
      <c r="I30" s="232"/>
      <c r="J30" s="232"/>
      <c r="K30" s="232"/>
      <c r="L30" s="232"/>
    </row>
    <row r="31" spans="1:16">
      <c r="A31" s="2" t="s">
        <v>16</v>
      </c>
      <c r="B31" s="179">
        <v>60287318</v>
      </c>
      <c r="C31" s="31">
        <v>1253800</v>
      </c>
      <c r="D31" s="31">
        <v>0</v>
      </c>
      <c r="E31" s="30">
        <v>723781.08</v>
      </c>
      <c r="F31" s="30">
        <v>626726.21</v>
      </c>
      <c r="H31" s="232"/>
      <c r="I31" s="232"/>
      <c r="J31" s="232"/>
      <c r="K31" s="232"/>
      <c r="L31" s="232"/>
      <c r="P31" s="232"/>
    </row>
    <row r="32" spans="1:16">
      <c r="A32" s="2" t="s">
        <v>17</v>
      </c>
      <c r="B32" s="187">
        <v>81882976</v>
      </c>
      <c r="C32" s="30">
        <v>0</v>
      </c>
      <c r="D32" s="31">
        <v>332461.39</v>
      </c>
      <c r="E32" s="30">
        <v>24687.35</v>
      </c>
      <c r="F32" s="30">
        <v>12381813.499999948</v>
      </c>
      <c r="H32" s="232"/>
      <c r="I32" s="232"/>
      <c r="J32" s="232"/>
      <c r="K32" s="232"/>
      <c r="L32" s="232"/>
      <c r="P32" s="232"/>
    </row>
    <row r="33" spans="1:16">
      <c r="A33" s="2" t="s">
        <v>18</v>
      </c>
      <c r="B33" s="179">
        <v>502414</v>
      </c>
      <c r="C33" s="31">
        <v>0</v>
      </c>
      <c r="D33" s="31">
        <v>0</v>
      </c>
      <c r="E33" s="30">
        <v>329869.87</v>
      </c>
      <c r="F33" s="30">
        <v>624000.57000000007</v>
      </c>
      <c r="H33" s="232"/>
      <c r="I33" s="232"/>
      <c r="J33" s="232"/>
      <c r="K33" s="232"/>
      <c r="L33" s="232"/>
      <c r="P33" s="232"/>
    </row>
    <row r="34" spans="1:16">
      <c r="A34" s="2" t="s">
        <v>19</v>
      </c>
      <c r="B34" s="179">
        <v>840767</v>
      </c>
      <c r="C34" s="31">
        <v>0</v>
      </c>
      <c r="D34" s="31">
        <v>15232.79</v>
      </c>
      <c r="E34" s="30">
        <v>331367.24</v>
      </c>
      <c r="F34" s="30">
        <v>1384231.8099999996</v>
      </c>
      <c r="H34" s="232"/>
      <c r="I34" s="232"/>
      <c r="J34" s="232"/>
      <c r="K34" s="232"/>
      <c r="L34" s="232"/>
      <c r="P34" s="232"/>
    </row>
    <row r="35" spans="1:16">
      <c r="A35" s="2" t="s">
        <v>20</v>
      </c>
      <c r="B35" s="179">
        <v>512772</v>
      </c>
      <c r="C35" s="31">
        <v>0</v>
      </c>
      <c r="D35" s="31">
        <v>6363.69</v>
      </c>
      <c r="E35" s="30">
        <v>982.18</v>
      </c>
      <c r="F35" s="30">
        <v>654835.53</v>
      </c>
      <c r="H35" s="232"/>
      <c r="I35" s="232"/>
      <c r="J35" s="232"/>
      <c r="K35" s="232"/>
      <c r="L35" s="232"/>
      <c r="P35" s="232"/>
    </row>
    <row r="36" spans="1:16">
      <c r="B36" s="182"/>
      <c r="C36" s="165"/>
      <c r="D36" s="165"/>
      <c r="E36" s="163"/>
      <c r="F36" s="30"/>
      <c r="H36" s="232"/>
      <c r="I36" s="232"/>
      <c r="J36" s="232"/>
      <c r="K36" s="232"/>
      <c r="L36" s="232"/>
    </row>
    <row r="37" spans="1:16">
      <c r="A37" s="2" t="s">
        <v>21</v>
      </c>
      <c r="B37" s="179">
        <v>834341</v>
      </c>
      <c r="C37" s="30">
        <v>3000</v>
      </c>
      <c r="D37" s="31">
        <v>0</v>
      </c>
      <c r="E37" s="30">
        <v>357608.4</v>
      </c>
      <c r="F37" s="30">
        <v>99215.329999999929</v>
      </c>
      <c r="H37" s="232"/>
      <c r="I37" s="232"/>
      <c r="J37" s="232"/>
      <c r="K37" s="232"/>
      <c r="L37" s="232"/>
      <c r="P37" s="232"/>
    </row>
    <row r="38" spans="1:16">
      <c r="A38" s="2" t="s">
        <v>22</v>
      </c>
      <c r="B38" s="179">
        <v>1973738</v>
      </c>
      <c r="C38" s="31">
        <v>217000</v>
      </c>
      <c r="D38" s="31">
        <v>0</v>
      </c>
      <c r="E38" s="30">
        <v>369071.16</v>
      </c>
      <c r="F38" s="30">
        <v>2501749.38</v>
      </c>
      <c r="H38" s="232"/>
      <c r="I38" s="232"/>
      <c r="J38" s="232"/>
      <c r="K38" s="232"/>
      <c r="L38" s="232"/>
      <c r="P38" s="232"/>
    </row>
    <row r="39" spans="1:16">
      <c r="A39" s="2" t="s">
        <v>23</v>
      </c>
      <c r="B39" s="179">
        <v>4009066</v>
      </c>
      <c r="C39" s="31">
        <v>110000</v>
      </c>
      <c r="D39" s="31">
        <v>25867.57</v>
      </c>
      <c r="E39" s="30">
        <v>372148.31999999995</v>
      </c>
      <c r="F39" s="30">
        <v>1563245.3100000005</v>
      </c>
      <c r="H39" s="232"/>
      <c r="I39" s="232"/>
      <c r="J39" s="232"/>
      <c r="K39" s="232"/>
      <c r="L39" s="232"/>
      <c r="P39" s="232"/>
    </row>
    <row r="40" spans="1:16">
      <c r="A40" s="282" t="s">
        <v>24</v>
      </c>
      <c r="B40" s="191">
        <v>371736</v>
      </c>
      <c r="C40" s="32">
        <v>0</v>
      </c>
      <c r="D40" s="32">
        <v>0</v>
      </c>
      <c r="E40" s="32">
        <v>0</v>
      </c>
      <c r="F40" s="32">
        <v>457631.99999999994</v>
      </c>
      <c r="H40" s="232"/>
      <c r="I40" s="232"/>
      <c r="J40" s="232"/>
      <c r="K40" s="232"/>
      <c r="L40" s="232"/>
      <c r="P40" s="232"/>
    </row>
    <row r="42" spans="1:16">
      <c r="A42" s="327"/>
    </row>
    <row r="43" spans="1:16">
      <c r="B43" s="88"/>
      <c r="C43" s="88"/>
      <c r="D43" s="88"/>
      <c r="E43" s="88"/>
      <c r="F43" s="88"/>
    </row>
    <row r="44" spans="1:16">
      <c r="A44" s="260"/>
      <c r="B44" s="88"/>
      <c r="C44" s="88"/>
      <c r="D44" s="88"/>
      <c r="E44" s="88"/>
      <c r="F44" s="88"/>
    </row>
    <row r="45" spans="1:16">
      <c r="A45" s="96"/>
      <c r="B45" s="88"/>
      <c r="C45" s="88"/>
      <c r="D45" s="88"/>
      <c r="E45" s="88"/>
      <c r="F45" s="88"/>
    </row>
    <row r="46" spans="1:16">
      <c r="A46" s="96"/>
      <c r="B46" s="88"/>
      <c r="C46" s="88"/>
      <c r="D46" s="88"/>
      <c r="E46" s="88"/>
      <c r="F46" s="88"/>
    </row>
    <row r="47" spans="1:16">
      <c r="A47" s="96"/>
      <c r="B47" s="88"/>
      <c r="C47" s="88"/>
      <c r="D47" s="88"/>
      <c r="E47" s="88"/>
      <c r="F47" s="88"/>
    </row>
    <row r="48" spans="1:16">
      <c r="A48" s="96"/>
      <c r="B48" s="88"/>
      <c r="C48" s="88"/>
      <c r="D48" s="88"/>
      <c r="E48" s="88"/>
      <c r="F48" s="88"/>
    </row>
    <row r="49" spans="1:6">
      <c r="A49" s="96"/>
      <c r="B49" s="88"/>
      <c r="C49" s="88"/>
      <c r="D49" s="88"/>
      <c r="E49" s="88"/>
      <c r="F49" s="88"/>
    </row>
    <row r="50" spans="1:6">
      <c r="A50" s="96"/>
      <c r="B50" s="88"/>
      <c r="C50" s="88"/>
      <c r="D50" s="88"/>
      <c r="E50" s="88"/>
      <c r="F50" s="88"/>
    </row>
    <row r="51" spans="1:6">
      <c r="A51" s="96"/>
      <c r="B51" s="88"/>
      <c r="C51" s="88"/>
      <c r="D51" s="88"/>
      <c r="E51" s="88"/>
      <c r="F51" s="88"/>
    </row>
    <row r="52" spans="1:6">
      <c r="A52" s="96"/>
      <c r="B52" s="88"/>
      <c r="C52" s="88"/>
      <c r="D52" s="88"/>
      <c r="E52" s="88"/>
      <c r="F52" s="88"/>
    </row>
    <row r="53" spans="1:6">
      <c r="A53" s="96"/>
      <c r="B53" s="88"/>
      <c r="C53" s="88"/>
      <c r="D53" s="88"/>
      <c r="E53" s="88"/>
      <c r="F53" s="88"/>
    </row>
    <row r="54" spans="1:6">
      <c r="A54" s="96"/>
      <c r="B54" s="88"/>
      <c r="C54" s="88"/>
      <c r="D54" s="88"/>
      <c r="E54" s="88"/>
      <c r="F54" s="88"/>
    </row>
    <row r="55" spans="1:6">
      <c r="A55" s="96"/>
      <c r="B55" s="88"/>
      <c r="C55" s="88"/>
      <c r="D55" s="88"/>
      <c r="E55" s="88"/>
      <c r="F55" s="88"/>
    </row>
    <row r="56" spans="1:6">
      <c r="A56" s="96"/>
      <c r="B56" s="88"/>
      <c r="C56" s="88"/>
      <c r="D56" s="88"/>
      <c r="E56" s="88"/>
      <c r="F56" s="88"/>
    </row>
    <row r="57" spans="1:6">
      <c r="A57" s="96"/>
      <c r="B57" s="88"/>
      <c r="C57" s="88"/>
      <c r="D57" s="88"/>
      <c r="E57" s="88"/>
      <c r="F57" s="88"/>
    </row>
    <row r="58" spans="1:6">
      <c r="A58" s="96"/>
      <c r="B58" s="88"/>
      <c r="C58" s="88"/>
      <c r="D58" s="88"/>
      <c r="E58" s="88"/>
      <c r="F58" s="88"/>
    </row>
    <row r="59" spans="1:6">
      <c r="A59" s="96"/>
      <c r="B59" s="88"/>
      <c r="C59" s="88"/>
      <c r="D59" s="88"/>
      <c r="E59" s="88"/>
      <c r="F59" s="88"/>
    </row>
    <row r="60" spans="1:6">
      <c r="A60" s="96"/>
      <c r="B60" s="88"/>
      <c r="C60" s="88"/>
      <c r="D60" s="88"/>
      <c r="E60" s="88"/>
      <c r="F60" s="88"/>
    </row>
    <row r="61" spans="1:6">
      <c r="A61" s="96"/>
      <c r="B61" s="88"/>
      <c r="C61" s="88"/>
      <c r="D61" s="88"/>
      <c r="E61" s="88"/>
      <c r="F61" s="88"/>
    </row>
    <row r="62" spans="1:6">
      <c r="A62" s="96"/>
      <c r="B62" s="88"/>
      <c r="C62" s="88"/>
      <c r="D62" s="88"/>
      <c r="E62" s="88"/>
      <c r="F62" s="88"/>
    </row>
    <row r="63" spans="1:6">
      <c r="A63" s="96"/>
      <c r="B63" s="88"/>
      <c r="C63" s="88"/>
      <c r="D63" s="88"/>
      <c r="E63" s="88"/>
      <c r="F63" s="88"/>
    </row>
    <row r="64" spans="1:6">
      <c r="A64" s="96"/>
      <c r="B64" s="88"/>
      <c r="C64" s="88"/>
      <c r="D64" s="88"/>
      <c r="E64" s="88"/>
      <c r="F64" s="88"/>
    </row>
    <row r="65" spans="1:6">
      <c r="A65" s="96"/>
      <c r="B65" s="88"/>
      <c r="C65" s="88"/>
      <c r="D65" s="88"/>
      <c r="E65" s="88"/>
      <c r="F65" s="88"/>
    </row>
    <row r="66" spans="1:6">
      <c r="A66" s="96"/>
      <c r="B66" s="88"/>
      <c r="C66" s="88"/>
      <c r="D66" s="88"/>
      <c r="E66" s="88"/>
      <c r="F66" s="88"/>
    </row>
    <row r="67" spans="1:6">
      <c r="A67" s="96"/>
      <c r="B67" s="88"/>
      <c r="C67" s="88"/>
      <c r="D67" s="88"/>
      <c r="E67" s="88"/>
      <c r="F67" s="88"/>
    </row>
    <row r="68" spans="1:6">
      <c r="A68" s="96"/>
      <c r="B68" s="88"/>
      <c r="C68" s="88"/>
      <c r="D68" s="88"/>
      <c r="E68" s="88"/>
      <c r="F68" s="88"/>
    </row>
    <row r="69" spans="1:6">
      <c r="A69" s="96"/>
      <c r="B69" s="88"/>
      <c r="C69" s="88"/>
      <c r="D69" s="88"/>
      <c r="E69" s="88"/>
      <c r="F69" s="88"/>
    </row>
    <row r="70" spans="1:6">
      <c r="A70" s="96"/>
      <c r="B70" s="88"/>
      <c r="C70" s="88"/>
      <c r="D70" s="88"/>
      <c r="E70" s="88"/>
      <c r="F70" s="88"/>
    </row>
    <row r="71" spans="1:6">
      <c r="A71" s="96"/>
      <c r="B71" s="88"/>
      <c r="C71" s="88"/>
      <c r="D71" s="88"/>
      <c r="E71" s="88"/>
      <c r="F71" s="88"/>
    </row>
    <row r="73" spans="1:6">
      <c r="B73" s="88"/>
      <c r="C73" s="88"/>
      <c r="D73" s="88"/>
      <c r="E73" s="88"/>
      <c r="F73" s="88"/>
    </row>
    <row r="74" spans="1:6">
      <c r="B74" s="88"/>
      <c r="C74" s="88"/>
      <c r="D74" s="88"/>
      <c r="E74" s="88"/>
      <c r="F74" s="88"/>
    </row>
    <row r="75" spans="1:6">
      <c r="B75" s="88"/>
      <c r="C75" s="88"/>
      <c r="D75" s="88"/>
      <c r="E75" s="88"/>
      <c r="F75" s="88"/>
    </row>
    <row r="77" spans="1:6">
      <c r="B77" s="88"/>
      <c r="C77" s="88"/>
      <c r="D77" s="88"/>
      <c r="E77" s="88"/>
      <c r="F77" s="88"/>
    </row>
  </sheetData>
  <mergeCells count="10">
    <mergeCell ref="A1:F1"/>
    <mergeCell ref="A7:A10"/>
    <mergeCell ref="C7:C10"/>
    <mergeCell ref="F7:F10"/>
    <mergeCell ref="A5:F5"/>
    <mergeCell ref="A6:F6"/>
    <mergeCell ref="B8:B10"/>
    <mergeCell ref="D9:D10"/>
    <mergeCell ref="E8:E10"/>
    <mergeCell ref="A3:F3"/>
  </mergeCells>
  <phoneticPr fontId="0" type="noConversion"/>
  <printOptions horizontalCentered="1"/>
  <pageMargins left="0.59" right="0.56000000000000005" top="0.83" bottom="1" header="0.67" footer="0.5"/>
  <pageSetup scale="9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Normal="100" workbookViewId="0">
      <selection sqref="A1:L1"/>
    </sheetView>
  </sheetViews>
  <sheetFormatPr defaultRowHeight="12.75"/>
  <cols>
    <col min="1" max="1" width="21.85546875" style="2" customWidth="1"/>
    <col min="2" max="2" width="15.42578125" style="2" customWidth="1"/>
    <col min="3" max="3" width="5.42578125" style="2" customWidth="1"/>
    <col min="4" max="4" width="5.140625" style="2" customWidth="1"/>
    <col min="5" max="5" width="18" style="2" customWidth="1"/>
    <col min="6" max="6" width="8.42578125" style="2" customWidth="1"/>
    <col min="7" max="7" width="8" style="2" customWidth="1"/>
    <col min="8" max="8" width="11.28515625" style="2" bestFit="1" customWidth="1"/>
    <col min="9" max="9" width="9.140625" style="2"/>
    <col min="10" max="10" width="10.28515625" style="2" bestFit="1" customWidth="1"/>
    <col min="11" max="11" width="11.28515625" style="2" bestFit="1" customWidth="1"/>
    <col min="12" max="12" width="9.140625" style="2"/>
    <col min="13" max="13" width="16" style="232" bestFit="1" customWidth="1"/>
    <col min="14" max="16384" width="9.140625" style="2"/>
  </cols>
  <sheetData>
    <row r="1" spans="1:13">
      <c r="A1" s="382" t="s">
        <v>106</v>
      </c>
      <c r="B1" s="382"/>
      <c r="C1" s="382"/>
      <c r="D1" s="382"/>
      <c r="E1" s="382"/>
      <c r="F1" s="382"/>
      <c r="G1" s="382"/>
      <c r="H1" s="382"/>
    </row>
    <row r="3" spans="1:13">
      <c r="A3" s="375" t="s">
        <v>220</v>
      </c>
      <c r="B3" s="380"/>
      <c r="C3" s="380"/>
      <c r="D3" s="380"/>
      <c r="E3" s="380"/>
      <c r="F3" s="380"/>
      <c r="G3" s="380"/>
      <c r="H3" s="380"/>
    </row>
    <row r="4" spans="1:13" ht="13.5" thickBot="1">
      <c r="A4" s="81"/>
      <c r="B4" s="81"/>
      <c r="C4" s="81"/>
      <c r="D4" s="81"/>
      <c r="E4" s="81"/>
      <c r="F4" s="81"/>
      <c r="G4" s="81"/>
      <c r="H4" s="81"/>
    </row>
    <row r="5" spans="1:13" ht="15" customHeight="1" thickTop="1">
      <c r="A5" s="1"/>
      <c r="B5" s="325" t="s">
        <v>100</v>
      </c>
      <c r="C5" s="325"/>
      <c r="D5" s="424"/>
      <c r="E5" s="424"/>
      <c r="F5" s="424"/>
      <c r="G5" s="4"/>
      <c r="I5" s="1"/>
      <c r="J5" s="1"/>
      <c r="K5" s="1"/>
      <c r="L5" s="1"/>
      <c r="M5" s="243"/>
    </row>
    <row r="6" spans="1:13">
      <c r="A6" s="1" t="s">
        <v>67</v>
      </c>
      <c r="B6" s="424" t="s">
        <v>33</v>
      </c>
      <c r="C6" s="424"/>
      <c r="D6" s="370"/>
      <c r="E6" s="4" t="s">
        <v>31</v>
      </c>
      <c r="F6" s="4"/>
      <c r="G6" s="4"/>
      <c r="H6" s="4" t="s">
        <v>37</v>
      </c>
      <c r="I6" s="1"/>
      <c r="J6" s="1"/>
      <c r="K6" s="1"/>
      <c r="L6" s="1"/>
      <c r="M6" s="243"/>
    </row>
    <row r="7" spans="1:13">
      <c r="A7" s="1" t="s">
        <v>30</v>
      </c>
      <c r="B7" s="424" t="s">
        <v>34</v>
      </c>
      <c r="C7" s="424"/>
      <c r="D7" s="370"/>
      <c r="E7" s="4" t="s">
        <v>65</v>
      </c>
      <c r="F7" s="4"/>
      <c r="G7" s="4"/>
      <c r="H7" s="4" t="s">
        <v>34</v>
      </c>
      <c r="I7" s="1"/>
      <c r="J7" s="1"/>
      <c r="K7" s="1"/>
      <c r="L7" s="1"/>
      <c r="M7" s="243"/>
    </row>
    <row r="8" spans="1:13" ht="13.5" thickBot="1">
      <c r="A8" s="276" t="s">
        <v>120</v>
      </c>
      <c r="B8" s="425" t="s">
        <v>44</v>
      </c>
      <c r="C8" s="425"/>
      <c r="D8" s="371"/>
      <c r="E8" s="13" t="s">
        <v>44</v>
      </c>
      <c r="F8" s="13"/>
      <c r="G8" s="13"/>
      <c r="H8" s="13" t="s">
        <v>44</v>
      </c>
    </row>
    <row r="9" spans="1:13">
      <c r="A9" s="1" t="s">
        <v>0</v>
      </c>
      <c r="B9" s="326">
        <f>SUM(B11:B38)</f>
        <v>11440348.110000001</v>
      </c>
      <c r="C9" s="93"/>
      <c r="D9" s="93"/>
      <c r="E9" s="326">
        <f>SUM(E11:E38)</f>
        <v>264024866.35999998</v>
      </c>
      <c r="F9" s="76"/>
      <c r="G9" s="76"/>
      <c r="H9" s="76">
        <f>SUM(H11:H38)</f>
        <v>0</v>
      </c>
      <c r="J9" s="327"/>
    </row>
    <row r="10" spans="1:13">
      <c r="A10" s="1"/>
      <c r="B10" s="92"/>
      <c r="C10" s="92"/>
      <c r="D10" s="92"/>
      <c r="E10" s="92"/>
      <c r="F10" s="30"/>
      <c r="G10" s="30"/>
      <c r="H10" s="30"/>
    </row>
    <row r="11" spans="1:13">
      <c r="A11" s="2" t="s">
        <v>1</v>
      </c>
      <c r="B11" s="30">
        <v>187385.46</v>
      </c>
      <c r="C11" s="162"/>
      <c r="D11" s="163"/>
      <c r="E11" s="30">
        <v>1215543.45</v>
      </c>
      <c r="F11" s="30"/>
      <c r="G11" s="30"/>
      <c r="H11" s="30">
        <v>0</v>
      </c>
      <c r="J11" s="232"/>
      <c r="K11" s="232"/>
    </row>
    <row r="12" spans="1:13">
      <c r="A12" s="2" t="s">
        <v>2</v>
      </c>
      <c r="B12" s="30">
        <v>1214492</v>
      </c>
      <c r="C12" s="163"/>
      <c r="D12" s="163"/>
      <c r="E12" s="30">
        <v>37537113</v>
      </c>
      <c r="F12" s="30"/>
      <c r="G12" s="30"/>
      <c r="H12" s="30">
        <v>0</v>
      </c>
      <c r="J12" s="232"/>
      <c r="K12" s="232"/>
    </row>
    <row r="13" spans="1:13">
      <c r="A13" s="2" t="s">
        <v>3</v>
      </c>
      <c r="B13" s="30">
        <v>720817.28</v>
      </c>
      <c r="C13" s="30"/>
      <c r="D13" s="30"/>
      <c r="E13" s="30">
        <v>23481488.809999999</v>
      </c>
      <c r="F13" s="30"/>
      <c r="G13" s="30"/>
      <c r="H13" s="30">
        <v>0</v>
      </c>
      <c r="J13" s="232"/>
      <c r="K13" s="232"/>
    </row>
    <row r="14" spans="1:13">
      <c r="A14" s="2" t="s">
        <v>4</v>
      </c>
      <c r="B14" s="30">
        <v>1256561</v>
      </c>
      <c r="C14" s="30"/>
      <c r="D14" s="30"/>
      <c r="E14" s="30">
        <v>40511172</v>
      </c>
      <c r="F14" s="30"/>
      <c r="G14" s="30"/>
      <c r="H14" s="30">
        <v>0</v>
      </c>
      <c r="J14" s="232"/>
      <c r="K14" s="232"/>
    </row>
    <row r="15" spans="1:13">
      <c r="A15" s="2" t="s">
        <v>5</v>
      </c>
      <c r="B15" s="30">
        <v>35118.78</v>
      </c>
      <c r="C15" s="30"/>
      <c r="D15" s="30"/>
      <c r="E15" s="30">
        <v>99000</v>
      </c>
      <c r="F15" s="30"/>
      <c r="G15" s="30"/>
      <c r="H15" s="30">
        <v>0</v>
      </c>
      <c r="J15" s="232"/>
      <c r="K15" s="232"/>
    </row>
    <row r="16" spans="1:13">
      <c r="B16" s="163"/>
      <c r="C16" s="163"/>
      <c r="D16" s="163"/>
      <c r="E16" s="163"/>
      <c r="F16" s="30"/>
      <c r="G16" s="30"/>
      <c r="H16" s="30"/>
      <c r="J16" s="232"/>
      <c r="K16" s="232"/>
    </row>
    <row r="17" spans="1:11">
      <c r="A17" s="2" t="s">
        <v>6</v>
      </c>
      <c r="B17" s="30">
        <v>264708.40000000002</v>
      </c>
      <c r="C17" s="30"/>
      <c r="D17" s="30"/>
      <c r="E17" s="30">
        <v>2972685.68</v>
      </c>
      <c r="F17" s="30"/>
      <c r="G17" s="30"/>
      <c r="H17" s="30">
        <v>0</v>
      </c>
      <c r="J17" s="232"/>
      <c r="K17" s="232"/>
    </row>
    <row r="18" spans="1:11">
      <c r="A18" s="2" t="s">
        <v>7</v>
      </c>
      <c r="B18" s="30">
        <v>104600.06</v>
      </c>
      <c r="C18" s="30"/>
      <c r="D18" s="30"/>
      <c r="E18" s="30">
        <v>3421015</v>
      </c>
      <c r="F18" s="30"/>
      <c r="G18" s="30"/>
      <c r="H18" s="30">
        <v>0</v>
      </c>
      <c r="J18" s="232"/>
      <c r="K18" s="232"/>
    </row>
    <row r="19" spans="1:11">
      <c r="A19" s="2" t="s">
        <v>8</v>
      </c>
      <c r="B19" s="30">
        <v>329274.21000000002</v>
      </c>
      <c r="C19" s="30"/>
      <c r="D19" s="30"/>
      <c r="E19" s="30">
        <v>4519774</v>
      </c>
      <c r="F19" s="30"/>
      <c r="G19" s="30"/>
      <c r="H19" s="30">
        <v>0</v>
      </c>
      <c r="J19" s="232"/>
      <c r="K19" s="232"/>
    </row>
    <row r="20" spans="1:11">
      <c r="A20" s="2" t="s">
        <v>9</v>
      </c>
      <c r="B20" s="30">
        <v>412952.35</v>
      </c>
      <c r="C20" s="30"/>
      <c r="D20" s="30"/>
      <c r="E20" s="30">
        <v>12320688.91</v>
      </c>
      <c r="F20" s="30"/>
      <c r="G20" s="30"/>
      <c r="H20" s="30">
        <v>0</v>
      </c>
      <c r="J20" s="232"/>
      <c r="K20" s="232"/>
    </row>
    <row r="21" spans="1:11">
      <c r="A21" s="2" t="s">
        <v>10</v>
      </c>
      <c r="B21" s="30">
        <v>113326</v>
      </c>
      <c r="C21" s="30"/>
      <c r="D21" s="30"/>
      <c r="E21" s="30">
        <v>736738</v>
      </c>
      <c r="F21" s="30"/>
      <c r="G21" s="30"/>
      <c r="H21" s="30">
        <v>0</v>
      </c>
      <c r="J21" s="232"/>
      <c r="K21" s="232"/>
    </row>
    <row r="22" spans="1:11">
      <c r="B22" s="163"/>
      <c r="C22" s="163"/>
      <c r="D22" s="163"/>
      <c r="E22" s="163"/>
      <c r="F22" s="30"/>
      <c r="G22" s="30"/>
      <c r="H22" s="30"/>
      <c r="J22" s="232"/>
      <c r="K22" s="232"/>
    </row>
    <row r="23" spans="1:11">
      <c r="A23" s="2" t="s">
        <v>11</v>
      </c>
      <c r="B23" s="30">
        <v>303450</v>
      </c>
      <c r="C23" s="30"/>
      <c r="D23" s="30"/>
      <c r="E23" s="30">
        <v>24045332</v>
      </c>
      <c r="F23" s="30"/>
      <c r="G23" s="30"/>
      <c r="H23" s="30">
        <v>0</v>
      </c>
      <c r="J23" s="232"/>
      <c r="K23" s="232"/>
    </row>
    <row r="24" spans="1:11">
      <c r="A24" s="2" t="s">
        <v>12</v>
      </c>
      <c r="B24" s="30">
        <v>140911</v>
      </c>
      <c r="C24" s="30"/>
      <c r="D24" s="30"/>
      <c r="E24" s="30"/>
      <c r="F24" s="30"/>
      <c r="G24" s="30"/>
      <c r="H24" s="30">
        <v>0</v>
      </c>
      <c r="J24" s="232"/>
      <c r="K24" s="232"/>
    </row>
    <row r="25" spans="1:11">
      <c r="A25" s="2" t="s">
        <v>13</v>
      </c>
      <c r="B25" s="30">
        <v>447478.72</v>
      </c>
      <c r="C25" s="30"/>
      <c r="D25" s="30"/>
      <c r="E25" s="30">
        <v>9514383</v>
      </c>
      <c r="F25" s="30"/>
      <c r="G25" s="30"/>
      <c r="H25" s="30">
        <v>0</v>
      </c>
      <c r="J25" s="232"/>
      <c r="K25" s="232"/>
    </row>
    <row r="26" spans="1:11">
      <c r="A26" s="2" t="s">
        <v>14</v>
      </c>
      <c r="B26" s="30">
        <v>561693</v>
      </c>
      <c r="C26" s="30"/>
      <c r="D26" s="30"/>
      <c r="E26" s="30">
        <v>18910470.91</v>
      </c>
      <c r="F26" s="30"/>
      <c r="G26" s="30"/>
      <c r="H26" s="30">
        <v>0</v>
      </c>
      <c r="J26" s="232"/>
      <c r="K26" s="232"/>
    </row>
    <row r="27" spans="1:11">
      <c r="A27" s="2" t="s">
        <v>15</v>
      </c>
      <c r="B27" s="30">
        <v>85388</v>
      </c>
      <c r="C27" s="30"/>
      <c r="D27" s="30"/>
      <c r="E27" s="30">
        <v>484450</v>
      </c>
      <c r="F27" s="30"/>
      <c r="G27" s="30"/>
      <c r="H27" s="30">
        <v>0</v>
      </c>
      <c r="J27" s="232"/>
      <c r="K27" s="232"/>
    </row>
    <row r="28" spans="1:11">
      <c r="B28" s="163"/>
      <c r="C28" s="163"/>
      <c r="D28" s="163"/>
      <c r="E28" s="163"/>
      <c r="F28" s="30"/>
      <c r="G28" s="30"/>
      <c r="H28" s="30"/>
      <c r="J28" s="232"/>
      <c r="K28" s="232"/>
    </row>
    <row r="29" spans="1:11">
      <c r="A29" s="2" t="s">
        <v>16</v>
      </c>
      <c r="B29" s="30">
        <v>2041615</v>
      </c>
      <c r="C29" s="30"/>
      <c r="D29" s="30"/>
      <c r="E29" s="30">
        <v>45322042</v>
      </c>
      <c r="F29" s="30"/>
      <c r="G29" s="30"/>
      <c r="H29" s="30">
        <v>0</v>
      </c>
      <c r="J29" s="232"/>
      <c r="K29" s="232"/>
    </row>
    <row r="30" spans="1:11">
      <c r="A30" s="2" t="s">
        <v>17</v>
      </c>
      <c r="B30" s="30">
        <v>1997398</v>
      </c>
      <c r="C30" s="30"/>
      <c r="D30" s="30"/>
      <c r="E30" s="30">
        <v>18359344</v>
      </c>
      <c r="F30" s="30"/>
      <c r="G30" s="30"/>
      <c r="H30" s="30">
        <v>0</v>
      </c>
      <c r="J30" s="232"/>
      <c r="K30" s="232"/>
    </row>
    <row r="31" spans="1:11">
      <c r="A31" s="2" t="s">
        <v>18</v>
      </c>
      <c r="B31" s="30">
        <v>73358.33</v>
      </c>
      <c r="C31" s="30"/>
      <c r="D31" s="30"/>
      <c r="E31" s="30">
        <v>137321.39000000001</v>
      </c>
      <c r="F31" s="328"/>
      <c r="G31" s="30"/>
      <c r="H31" s="30">
        <v>0</v>
      </c>
      <c r="J31" s="232"/>
      <c r="K31" s="232"/>
    </row>
    <row r="32" spans="1:11">
      <c r="A32" s="2" t="s">
        <v>19</v>
      </c>
      <c r="B32" s="30">
        <v>247551.48</v>
      </c>
      <c r="C32" s="30"/>
      <c r="D32" s="30"/>
      <c r="E32" s="30">
        <v>7338942.6399999997</v>
      </c>
      <c r="F32" s="30"/>
      <c r="G32" s="30"/>
      <c r="H32" s="30">
        <v>0</v>
      </c>
      <c r="J32" s="232"/>
      <c r="K32" s="232"/>
    </row>
    <row r="33" spans="1:11">
      <c r="A33" s="2" t="s">
        <v>20</v>
      </c>
      <c r="B33" s="30">
        <v>36612.68</v>
      </c>
      <c r="C33" s="30"/>
      <c r="D33" s="30"/>
      <c r="E33" s="30">
        <v>59723.57</v>
      </c>
      <c r="F33" s="30"/>
      <c r="G33" s="30"/>
      <c r="H33" s="30">
        <v>0</v>
      </c>
      <c r="J33" s="232"/>
      <c r="K33" s="232"/>
    </row>
    <row r="34" spans="1:11">
      <c r="B34" s="163"/>
      <c r="C34" s="163"/>
      <c r="D34" s="163"/>
      <c r="E34" s="163"/>
      <c r="F34" s="30"/>
      <c r="G34" s="30"/>
      <c r="H34" s="30"/>
    </row>
    <row r="35" spans="1:11">
      <c r="A35" s="2" t="s">
        <v>21</v>
      </c>
      <c r="B35" s="30">
        <v>122722.5</v>
      </c>
      <c r="C35" s="30"/>
      <c r="D35" s="30"/>
      <c r="E35" s="30">
        <v>384226</v>
      </c>
      <c r="F35" s="30"/>
      <c r="G35" s="30"/>
      <c r="H35" s="30">
        <v>0</v>
      </c>
      <c r="J35" s="232"/>
      <c r="K35" s="232"/>
    </row>
    <row r="36" spans="1:11">
      <c r="A36" s="2" t="s">
        <v>22</v>
      </c>
      <c r="B36" s="30">
        <v>468883.06</v>
      </c>
      <c r="C36" s="30"/>
      <c r="D36" s="30"/>
      <c r="E36" s="30">
        <v>8861898.3000000007</v>
      </c>
      <c r="F36" s="30"/>
      <c r="G36" s="30"/>
      <c r="H36" s="30">
        <v>0</v>
      </c>
      <c r="J36" s="232"/>
      <c r="K36" s="232"/>
    </row>
    <row r="37" spans="1:11">
      <c r="A37" s="2" t="s">
        <v>23</v>
      </c>
      <c r="B37" s="30">
        <v>158929.75</v>
      </c>
      <c r="C37" s="12"/>
      <c r="D37" s="30"/>
      <c r="E37" s="30">
        <v>3685513.7</v>
      </c>
      <c r="F37" s="30"/>
      <c r="G37" s="30"/>
      <c r="H37" s="30">
        <v>0</v>
      </c>
      <c r="J37" s="232"/>
      <c r="K37" s="232"/>
    </row>
    <row r="38" spans="1:11">
      <c r="A38" s="282" t="s">
        <v>24</v>
      </c>
      <c r="B38" s="32">
        <v>115121.05</v>
      </c>
      <c r="C38" s="151"/>
      <c r="D38" s="32"/>
      <c r="E38" s="32">
        <v>106000</v>
      </c>
      <c r="F38" s="32"/>
      <c r="G38" s="32"/>
      <c r="H38" s="32">
        <v>0</v>
      </c>
      <c r="J38" s="232"/>
      <c r="K38" s="232"/>
    </row>
    <row r="39" spans="1:11">
      <c r="E39" s="294"/>
      <c r="F39" s="294"/>
    </row>
    <row r="40" spans="1:11">
      <c r="E40" s="294"/>
      <c r="F40" s="294"/>
    </row>
    <row r="41" spans="1:11">
      <c r="A41" s="260"/>
      <c r="B41" s="232"/>
      <c r="C41" s="232"/>
      <c r="D41" s="232"/>
      <c r="E41" s="232"/>
      <c r="F41" s="294"/>
    </row>
    <row r="42" spans="1:11">
      <c r="A42" s="96"/>
      <c r="B42" s="232"/>
      <c r="C42" s="232"/>
      <c r="D42" s="232"/>
      <c r="E42" s="232"/>
    </row>
    <row r="43" spans="1:11">
      <c r="A43" s="96"/>
      <c r="B43" s="232"/>
      <c r="C43" s="232"/>
      <c r="D43" s="232"/>
      <c r="E43" s="232"/>
    </row>
    <row r="44" spans="1:11">
      <c r="A44" s="96"/>
      <c r="B44" s="232"/>
      <c r="C44" s="232"/>
      <c r="D44" s="232"/>
      <c r="E44" s="232"/>
    </row>
    <row r="45" spans="1:11">
      <c r="A45" s="96"/>
      <c r="B45" s="232"/>
      <c r="C45" s="232"/>
      <c r="D45" s="232"/>
      <c r="E45" s="232"/>
    </row>
    <row r="46" spans="1:11">
      <c r="A46" s="96"/>
      <c r="B46" s="232"/>
      <c r="C46" s="232"/>
      <c r="D46" s="232"/>
      <c r="E46" s="232"/>
    </row>
    <row r="47" spans="1:11">
      <c r="A47" s="96"/>
      <c r="B47" s="232"/>
      <c r="C47" s="232"/>
      <c r="D47" s="232"/>
      <c r="E47" s="232"/>
    </row>
    <row r="48" spans="1:11">
      <c r="A48" s="96"/>
      <c r="B48" s="232"/>
      <c r="C48" s="232"/>
      <c r="D48" s="232"/>
      <c r="E48" s="232"/>
    </row>
    <row r="49" spans="1:5">
      <c r="A49" s="96"/>
      <c r="B49" s="232"/>
      <c r="C49" s="232"/>
      <c r="D49" s="232"/>
      <c r="E49" s="232"/>
    </row>
    <row r="50" spans="1:5">
      <c r="A50" s="96"/>
      <c r="B50" s="232"/>
      <c r="C50" s="232"/>
      <c r="D50" s="232"/>
      <c r="E50" s="232"/>
    </row>
    <row r="51" spans="1:5">
      <c r="A51" s="96"/>
      <c r="B51" s="232"/>
      <c r="C51" s="232"/>
      <c r="D51" s="232"/>
      <c r="E51" s="232"/>
    </row>
    <row r="52" spans="1:5">
      <c r="A52" s="96"/>
      <c r="B52" s="232"/>
      <c r="C52" s="232"/>
      <c r="D52" s="232"/>
      <c r="E52" s="232"/>
    </row>
    <row r="53" spans="1:5">
      <c r="A53" s="96"/>
      <c r="B53" s="232"/>
      <c r="C53" s="232"/>
      <c r="D53" s="232"/>
      <c r="E53" s="232"/>
    </row>
    <row r="54" spans="1:5">
      <c r="A54" s="96"/>
      <c r="B54" s="232"/>
      <c r="C54" s="232"/>
      <c r="D54" s="232"/>
      <c r="E54" s="232"/>
    </row>
    <row r="55" spans="1:5">
      <c r="A55" s="96"/>
      <c r="B55" s="232"/>
      <c r="C55" s="232"/>
      <c r="D55" s="232"/>
      <c r="E55" s="232"/>
    </row>
    <row r="56" spans="1:5">
      <c r="A56" s="96"/>
      <c r="B56" s="232"/>
      <c r="C56" s="232"/>
      <c r="D56" s="232"/>
      <c r="E56" s="232"/>
    </row>
    <row r="57" spans="1:5">
      <c r="A57" s="96"/>
      <c r="B57" s="232"/>
      <c r="C57" s="232"/>
      <c r="D57" s="232"/>
      <c r="E57" s="232"/>
    </row>
    <row r="58" spans="1:5">
      <c r="A58" s="96"/>
      <c r="B58" s="232"/>
      <c r="C58" s="232"/>
      <c r="D58" s="232"/>
      <c r="E58" s="232"/>
    </row>
    <row r="59" spans="1:5">
      <c r="A59" s="96"/>
      <c r="B59" s="232"/>
      <c r="C59" s="232"/>
      <c r="D59" s="232"/>
      <c r="E59" s="232"/>
    </row>
    <row r="60" spans="1:5">
      <c r="A60" s="96"/>
      <c r="B60" s="232"/>
      <c r="C60" s="232"/>
      <c r="D60" s="232"/>
      <c r="E60" s="232"/>
    </row>
    <row r="61" spans="1:5">
      <c r="A61" s="96"/>
      <c r="B61" s="232"/>
      <c r="C61" s="232"/>
      <c r="D61" s="232"/>
      <c r="E61" s="232"/>
    </row>
    <row r="62" spans="1:5">
      <c r="A62" s="96"/>
      <c r="B62" s="232"/>
      <c r="C62" s="232"/>
      <c r="D62" s="232"/>
      <c r="E62" s="232"/>
    </row>
    <row r="63" spans="1:5">
      <c r="A63" s="96"/>
      <c r="B63" s="232"/>
      <c r="C63" s="232"/>
      <c r="D63" s="232"/>
      <c r="E63" s="232"/>
    </row>
    <row r="64" spans="1:5">
      <c r="A64" s="96"/>
      <c r="B64" s="232"/>
      <c r="C64" s="232"/>
      <c r="D64" s="232"/>
      <c r="E64" s="232"/>
    </row>
    <row r="65" spans="1:5">
      <c r="A65" s="96"/>
      <c r="B65" s="232"/>
      <c r="C65" s="232"/>
      <c r="D65" s="232"/>
      <c r="E65" s="232"/>
    </row>
    <row r="66" spans="1:5">
      <c r="A66" s="96"/>
      <c r="B66" s="232"/>
      <c r="C66" s="232"/>
      <c r="D66" s="232"/>
      <c r="E66" s="232"/>
    </row>
    <row r="67" spans="1:5">
      <c r="A67" s="96"/>
      <c r="B67" s="232"/>
      <c r="C67" s="232"/>
      <c r="D67" s="232"/>
      <c r="E67" s="232"/>
    </row>
    <row r="68" spans="1:5">
      <c r="A68" s="96"/>
      <c r="B68" s="232"/>
      <c r="C68" s="232"/>
      <c r="D68" s="232"/>
      <c r="E68" s="232"/>
    </row>
    <row r="70" spans="1:5">
      <c r="B70" s="232"/>
      <c r="C70" s="232"/>
      <c r="D70" s="232"/>
      <c r="E70" s="232"/>
    </row>
    <row r="71" spans="1:5">
      <c r="B71" s="232"/>
      <c r="C71" s="232"/>
      <c r="D71" s="232"/>
      <c r="E71" s="232"/>
    </row>
    <row r="72" spans="1:5">
      <c r="B72" s="232"/>
      <c r="C72" s="232"/>
      <c r="D72" s="232"/>
      <c r="E72" s="232"/>
    </row>
    <row r="73" spans="1:5">
      <c r="B73" s="232"/>
      <c r="C73" s="232"/>
      <c r="D73" s="232"/>
      <c r="E73" s="232"/>
    </row>
    <row r="74" spans="1:5">
      <c r="B74" s="232"/>
    </row>
  </sheetData>
  <mergeCells count="6">
    <mergeCell ref="A1:H1"/>
    <mergeCell ref="A3:H3"/>
    <mergeCell ref="D5:F5"/>
    <mergeCell ref="B8:C8"/>
    <mergeCell ref="B7:C7"/>
    <mergeCell ref="B6:C6"/>
  </mergeCells>
  <phoneticPr fontId="0" type="noConversion"/>
  <printOptions horizontalCentered="1"/>
  <pageMargins left="0.59" right="0.56000000000000005" top="0.83" bottom="1" header="0.67" footer="0.5"/>
  <pageSetup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6"/>
  <sheetViews>
    <sheetView tabSelected="1" zoomScaleNormal="100" workbookViewId="0">
      <selection sqref="A1:L1"/>
    </sheetView>
  </sheetViews>
  <sheetFormatPr defaultRowHeight="12.75"/>
  <cols>
    <col min="1" max="1" width="17" style="1" customWidth="1"/>
    <col min="2" max="2" width="16" style="104" bestFit="1" customWidth="1"/>
    <col min="3" max="3" width="11.140625" style="104" customWidth="1"/>
    <col min="4" max="4" width="13.85546875" style="104" bestFit="1" customWidth="1"/>
    <col min="5" max="5" width="12.7109375" style="98" customWidth="1"/>
    <col min="6" max="6" width="9.7109375" style="98" customWidth="1"/>
    <col min="7" max="7" width="11" style="104" customWidth="1"/>
    <col min="8" max="10" width="12.85546875" style="104" customWidth="1"/>
    <col min="11" max="11" width="14" style="104" bestFit="1" customWidth="1"/>
    <col min="12" max="12" width="14.7109375" style="1" customWidth="1"/>
    <col min="13" max="13" width="12.42578125" style="1" customWidth="1"/>
    <col min="14" max="14" width="14" style="1" customWidth="1"/>
    <col min="15" max="15" width="12" style="243" customWidth="1"/>
    <col min="16" max="16" width="9.140625" style="1"/>
    <col min="17" max="17" width="10.28515625" style="1" bestFit="1" customWidth="1"/>
    <col min="18" max="20" width="9.28515625" style="1" bestFit="1" customWidth="1"/>
    <col min="21" max="16384" width="9.140625" style="1"/>
  </cols>
  <sheetData>
    <row r="1" spans="1:34">
      <c r="A1" s="424" t="s">
        <v>107</v>
      </c>
      <c r="B1" s="424"/>
      <c r="C1" s="424"/>
      <c r="D1" s="424"/>
      <c r="E1" s="424"/>
      <c r="F1" s="424"/>
      <c r="G1" s="424"/>
      <c r="H1" s="424"/>
      <c r="I1" s="206"/>
      <c r="J1" s="206"/>
      <c r="K1" s="206"/>
    </row>
    <row r="2" spans="1:34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M2" s="243"/>
      <c r="N2" s="243"/>
    </row>
    <row r="3" spans="1:34">
      <c r="A3" s="430" t="s">
        <v>221</v>
      </c>
      <c r="B3" s="430"/>
      <c r="C3" s="430"/>
      <c r="D3" s="430"/>
      <c r="E3" s="430"/>
      <c r="F3" s="430"/>
      <c r="G3" s="430"/>
      <c r="H3" s="430"/>
      <c r="I3" s="319"/>
      <c r="J3" s="319"/>
      <c r="K3" s="319"/>
    </row>
    <row r="4" spans="1:34" ht="13.5" thickBot="1">
      <c r="F4" s="320"/>
    </row>
    <row r="5" spans="1:34" ht="15" customHeight="1" thickTop="1">
      <c r="A5" s="288"/>
      <c r="B5" s="119"/>
      <c r="C5" s="119"/>
      <c r="D5" s="322"/>
      <c r="E5" s="323"/>
      <c r="F5" s="323"/>
      <c r="G5" s="323"/>
      <c r="H5" s="323"/>
      <c r="I5" s="1"/>
      <c r="J5" s="243"/>
      <c r="K5" s="1"/>
    </row>
    <row r="6" spans="1:34">
      <c r="D6" s="324" t="s">
        <v>122</v>
      </c>
      <c r="E6" s="420" t="s">
        <v>197</v>
      </c>
      <c r="F6" s="420"/>
      <c r="G6" s="420"/>
      <c r="H6" s="420"/>
      <c r="I6" s="1"/>
      <c r="J6" s="243"/>
      <c r="K6" s="243"/>
      <c r="L6" s="243"/>
    </row>
    <row r="7" spans="1:34" ht="12.75" customHeight="1">
      <c r="A7" s="1" t="s">
        <v>67</v>
      </c>
      <c r="B7" s="99" t="s">
        <v>39</v>
      </c>
      <c r="C7" s="428" t="s">
        <v>188</v>
      </c>
      <c r="D7" s="426" t="s">
        <v>159</v>
      </c>
      <c r="E7" s="99"/>
      <c r="F7" s="99"/>
      <c r="G7" s="99"/>
      <c r="H7" s="99"/>
      <c r="I7" s="1"/>
      <c r="J7" s="243"/>
      <c r="K7" s="5"/>
      <c r="L7" s="5"/>
    </row>
    <row r="8" spans="1:34" ht="12.75" customHeight="1">
      <c r="A8" s="1" t="s">
        <v>30</v>
      </c>
      <c r="B8" s="99" t="s">
        <v>47</v>
      </c>
      <c r="C8" s="428"/>
      <c r="D8" s="426"/>
      <c r="E8" s="99" t="s">
        <v>59</v>
      </c>
      <c r="F8" s="99" t="s">
        <v>40</v>
      </c>
      <c r="G8" s="99" t="s">
        <v>199</v>
      </c>
      <c r="H8" s="401" t="s">
        <v>198</v>
      </c>
      <c r="I8" s="1"/>
      <c r="J8" s="1"/>
      <c r="K8" s="1"/>
    </row>
    <row r="9" spans="1:34" ht="13.5" thickBot="1">
      <c r="A9" s="276" t="s">
        <v>120</v>
      </c>
      <c r="B9" s="100" t="s">
        <v>41</v>
      </c>
      <c r="C9" s="429"/>
      <c r="D9" s="427"/>
      <c r="E9" s="100" t="s">
        <v>56</v>
      </c>
      <c r="F9" s="100" t="s">
        <v>54</v>
      </c>
      <c r="G9" s="100" t="s">
        <v>200</v>
      </c>
      <c r="H9" s="402"/>
      <c r="I9" s="1"/>
      <c r="J9" s="1"/>
      <c r="K9" s="1"/>
    </row>
    <row r="10" spans="1:34" s="141" customFormat="1">
      <c r="A10" s="140" t="s">
        <v>0</v>
      </c>
      <c r="B10" s="101">
        <f t="shared" ref="B10:H10" si="0">SUM(B12:B39)</f>
        <v>839740895.77999997</v>
      </c>
      <c r="C10" s="101">
        <f t="shared" si="0"/>
        <v>42182</v>
      </c>
      <c r="D10" s="101">
        <f t="shared" si="0"/>
        <v>9688125.9400000032</v>
      </c>
      <c r="E10" s="101">
        <f t="shared" si="0"/>
        <v>7864813.7599999998</v>
      </c>
      <c r="F10" s="101">
        <f t="shared" si="0"/>
        <v>35107.370000000003</v>
      </c>
      <c r="G10" s="101">
        <f t="shared" si="0"/>
        <v>2690.75</v>
      </c>
      <c r="H10" s="101">
        <f t="shared" si="0"/>
        <v>443833.25999999995</v>
      </c>
      <c r="J10" s="254"/>
      <c r="O10" s="352"/>
    </row>
    <row r="11" spans="1:34">
      <c r="B11" s="143"/>
      <c r="C11" s="143"/>
      <c r="D11" s="144"/>
      <c r="E11" s="102"/>
      <c r="F11" s="102"/>
      <c r="G11" s="102"/>
      <c r="H11" s="102"/>
      <c r="I11" s="1"/>
      <c r="J11" s="1"/>
      <c r="K11" s="1"/>
    </row>
    <row r="12" spans="1:34">
      <c r="A12" s="1" t="s">
        <v>1</v>
      </c>
      <c r="B12" s="121">
        <f>SUM(C12:H12)+SUM('Tbl8b - Fed'!B12:I12)+SUM('Tbl8c - Fed'!B12:G12)+SUM('Tbl8d - Fed'!B12:E12)+SUM('Tbl8e - Fed'!B12:H12)</f>
        <v>12483819.109999999</v>
      </c>
      <c r="C12" s="26">
        <v>0</v>
      </c>
      <c r="D12" s="31">
        <v>0</v>
      </c>
      <c r="E12" s="31">
        <v>111603</v>
      </c>
      <c r="F12" s="31">
        <v>3014.37</v>
      </c>
      <c r="G12" s="31">
        <v>0</v>
      </c>
      <c r="H12" s="31">
        <v>0</v>
      </c>
      <c r="I12" s="5"/>
      <c r="J12" s="236"/>
      <c r="K12" s="89"/>
      <c r="L12" s="236"/>
      <c r="M12" s="236"/>
      <c r="N12" s="236"/>
      <c r="O12" s="236"/>
      <c r="P12" s="236"/>
      <c r="Q12" s="236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</row>
    <row r="13" spans="1:34">
      <c r="A13" s="1" t="s">
        <v>2</v>
      </c>
      <c r="B13" s="121">
        <f>SUM(C13:H13)+SUM('Tbl8b - Fed'!B13:I13)+SUM('Tbl8c - Fed'!B13:G13)+SUM('Tbl8d - Fed'!B13:E13)+SUM('Tbl8e - Fed'!B13:H13)</f>
        <v>56347226.93</v>
      </c>
      <c r="C13" s="26">
        <v>0</v>
      </c>
      <c r="D13" s="225">
        <v>593689.12</v>
      </c>
      <c r="E13" s="149">
        <v>574061.34</v>
      </c>
      <c r="F13" s="31">
        <v>0</v>
      </c>
      <c r="G13" s="31">
        <v>0</v>
      </c>
      <c r="H13" s="149">
        <v>24626</v>
      </c>
      <c r="I13" s="5"/>
      <c r="J13" s="236"/>
      <c r="K13" s="89"/>
      <c r="L13" s="236"/>
      <c r="M13" s="236"/>
      <c r="N13" s="236"/>
      <c r="O13" s="236"/>
      <c r="P13" s="236"/>
      <c r="Q13" s="236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>
      <c r="A14" s="1" t="s">
        <v>3</v>
      </c>
      <c r="B14" s="121">
        <f>SUM(C14:H14)+SUM('Tbl8b - Fed'!B14:I14)+SUM('Tbl8c - Fed'!B14:G14)+SUM('Tbl8d - Fed'!B14:E14)+SUM('Tbl8e - Fed'!B14:H14)</f>
        <v>159395195.83000001</v>
      </c>
      <c r="C14" s="26">
        <v>0</v>
      </c>
      <c r="D14" s="225">
        <v>554462.84</v>
      </c>
      <c r="E14" s="31">
        <v>1452207.1</v>
      </c>
      <c r="F14" s="31">
        <v>0</v>
      </c>
      <c r="G14" s="31">
        <v>0</v>
      </c>
      <c r="H14" s="31">
        <v>34858.050000000003</v>
      </c>
      <c r="I14" s="5"/>
      <c r="J14" s="236"/>
      <c r="K14" s="89"/>
      <c r="L14" s="236"/>
      <c r="M14" s="236"/>
      <c r="N14" s="236"/>
      <c r="O14" s="236"/>
      <c r="P14" s="236"/>
      <c r="Q14" s="236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</row>
    <row r="15" spans="1:34">
      <c r="A15" s="1" t="s">
        <v>4</v>
      </c>
      <c r="B15" s="121">
        <f>SUM(C15:H15)+SUM('Tbl8b - Fed'!B15:I15)+SUM('Tbl8c - Fed'!B15:G15)+SUM('Tbl8d - Fed'!B15:E15)+SUM('Tbl8e - Fed'!B15:H15)</f>
        <v>104033964.56</v>
      </c>
      <c r="C15" s="26">
        <v>0</v>
      </c>
      <c r="D15" s="225">
        <v>787753.43</v>
      </c>
      <c r="E15" s="31">
        <v>940973.54</v>
      </c>
      <c r="F15" s="31">
        <v>0</v>
      </c>
      <c r="G15" s="31">
        <v>0</v>
      </c>
      <c r="H15" s="31">
        <v>0</v>
      </c>
      <c r="I15" s="5"/>
      <c r="J15" s="236"/>
      <c r="K15" s="89"/>
      <c r="L15" s="236"/>
      <c r="M15" s="236"/>
      <c r="N15" s="236"/>
      <c r="O15" s="236"/>
      <c r="P15" s="236"/>
      <c r="Q15" s="236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</row>
    <row r="16" spans="1:34" ht="13.5" customHeight="1">
      <c r="A16" s="1" t="s">
        <v>5</v>
      </c>
      <c r="B16" s="121">
        <f>SUM(C16:H16)+SUM('Tbl8b - Fed'!B16:I16)+SUM('Tbl8c - Fed'!B16:G16)+SUM('Tbl8d - Fed'!B16:E16)+SUM('Tbl8e - Fed'!B16:H16)</f>
        <v>10362076.370000001</v>
      </c>
      <c r="C16" s="26">
        <v>0</v>
      </c>
      <c r="D16" s="225">
        <v>42565.919999999998</v>
      </c>
      <c r="E16" s="31">
        <v>103050.76</v>
      </c>
      <c r="F16" s="31">
        <v>0</v>
      </c>
      <c r="G16" s="31">
        <v>0</v>
      </c>
      <c r="H16" s="31">
        <v>42928.77</v>
      </c>
      <c r="I16" s="5"/>
      <c r="J16" s="236"/>
      <c r="K16" s="89"/>
      <c r="L16" s="236"/>
      <c r="M16" s="236"/>
      <c r="N16" s="236"/>
      <c r="O16" s="236"/>
      <c r="P16" s="236"/>
      <c r="Q16" s="236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  <row r="17" spans="1:34" ht="13.5" customHeight="1">
      <c r="B17" s="121"/>
      <c r="C17" s="173"/>
      <c r="D17" s="226"/>
      <c r="E17" s="165"/>
      <c r="F17" s="165"/>
      <c r="G17" s="165"/>
      <c r="H17" s="165"/>
      <c r="I17" s="5"/>
      <c r="J17" s="236"/>
      <c r="K17" s="89"/>
      <c r="L17" s="236"/>
      <c r="M17" s="236"/>
      <c r="N17" s="236"/>
      <c r="O17" s="236"/>
      <c r="P17" s="236"/>
      <c r="Q17" s="236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</row>
    <row r="18" spans="1:34">
      <c r="A18" s="1" t="s">
        <v>6</v>
      </c>
      <c r="B18" s="121">
        <f>SUM(C18:H18)+SUM('Tbl8b - Fed'!B18:I18)+SUM('Tbl8c - Fed'!B18:G18)+SUM('Tbl8d - Fed'!B18:E18)+SUM('Tbl8e - Fed'!B18:H18)</f>
        <v>7751587.8999999985</v>
      </c>
      <c r="C18" s="26">
        <v>0</v>
      </c>
      <c r="D18" s="225">
        <v>67520.11</v>
      </c>
      <c r="E18" s="31">
        <v>69060.289999999994</v>
      </c>
      <c r="F18" s="31">
        <v>0</v>
      </c>
      <c r="G18" s="31">
        <v>0</v>
      </c>
      <c r="H18" s="31">
        <v>10448.09</v>
      </c>
      <c r="I18" s="5"/>
      <c r="J18" s="236"/>
      <c r="K18" s="89"/>
      <c r="L18" s="236"/>
      <c r="M18" s="236"/>
      <c r="N18" s="236"/>
      <c r="O18" s="236"/>
      <c r="P18" s="236"/>
      <c r="Q18" s="236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</row>
    <row r="19" spans="1:34">
      <c r="A19" s="1" t="s">
        <v>7</v>
      </c>
      <c r="B19" s="121">
        <f>SUM(C19:H19)+SUM('Tbl8b - Fed'!B19:I19)+SUM('Tbl8c - Fed'!B19:G19)+SUM('Tbl8d - Fed'!B19:E19)+SUM('Tbl8e - Fed'!B19:H19)</f>
        <v>13720807.460000001</v>
      </c>
      <c r="C19" s="26">
        <v>0</v>
      </c>
      <c r="D19" s="225">
        <v>88870.66</v>
      </c>
      <c r="E19" s="31">
        <v>164721</v>
      </c>
      <c r="F19" s="31">
        <v>0</v>
      </c>
      <c r="G19" s="31">
        <v>0</v>
      </c>
      <c r="H19" s="31">
        <v>33812</v>
      </c>
      <c r="I19" s="5"/>
      <c r="J19" s="236"/>
      <c r="K19" s="89"/>
      <c r="L19" s="236"/>
      <c r="M19" s="236"/>
      <c r="N19" s="236"/>
      <c r="O19" s="236"/>
      <c r="P19" s="236"/>
      <c r="Q19" s="236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>
      <c r="A20" s="1" t="s">
        <v>8</v>
      </c>
      <c r="B20" s="121">
        <f>SUM(C20:H20)+SUM('Tbl8b - Fed'!B20:I20)+SUM('Tbl8c - Fed'!B20:G20)+SUM('Tbl8d - Fed'!B20:E20)+SUM('Tbl8e - Fed'!B20:H20)</f>
        <v>13516157.740000002</v>
      </c>
      <c r="C20" s="26">
        <v>0</v>
      </c>
      <c r="D20" s="227">
        <v>51646.569999999992</v>
      </c>
      <c r="E20" s="149">
        <v>151205.64000000001</v>
      </c>
      <c r="F20" s="149">
        <v>0</v>
      </c>
      <c r="G20" s="31">
        <v>0</v>
      </c>
      <c r="H20" s="149">
        <v>18345.189999999999</v>
      </c>
      <c r="I20" s="5"/>
      <c r="J20" s="236"/>
      <c r="K20" s="89"/>
      <c r="L20" s="236"/>
      <c r="M20" s="236"/>
      <c r="N20" s="236"/>
      <c r="O20" s="236"/>
      <c r="P20" s="236"/>
      <c r="Q20" s="236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</row>
    <row r="21" spans="1:34">
      <c r="A21" s="1" t="s">
        <v>9</v>
      </c>
      <c r="B21" s="121">
        <f>SUM(C21:H21)+SUM('Tbl8b - Fed'!B21:I21)+SUM('Tbl8c - Fed'!B21:G21)+SUM('Tbl8d - Fed'!B21:E21)+SUM('Tbl8e - Fed'!B21:H21)</f>
        <v>19239116.82</v>
      </c>
      <c r="C21" s="26">
        <v>0</v>
      </c>
      <c r="D21" s="227">
        <v>72136.13</v>
      </c>
      <c r="E21" s="31">
        <v>201762</v>
      </c>
      <c r="F21" s="31">
        <v>0</v>
      </c>
      <c r="G21" s="31">
        <v>0</v>
      </c>
      <c r="H21" s="31">
        <v>0</v>
      </c>
      <c r="I21" s="5"/>
      <c r="J21" s="236"/>
      <c r="K21" s="89"/>
      <c r="L21" s="236"/>
      <c r="M21" s="236"/>
      <c r="N21" s="236"/>
      <c r="O21" s="236"/>
      <c r="P21" s="236"/>
      <c r="Q21" s="236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</row>
    <row r="22" spans="1:34">
      <c r="A22" s="1" t="s">
        <v>10</v>
      </c>
      <c r="B22" s="121">
        <f>SUM(C22:H22)+SUM('Tbl8b - Fed'!B22:I22)+SUM('Tbl8c - Fed'!B22:G22)+SUM('Tbl8d - Fed'!B22:E22)+SUM('Tbl8e - Fed'!B22:H22)</f>
        <v>7775666.1099999994</v>
      </c>
      <c r="C22" s="26">
        <v>0</v>
      </c>
      <c r="D22" s="227">
        <v>25449.08</v>
      </c>
      <c r="E22" s="31">
        <v>73526</v>
      </c>
      <c r="F22" s="31">
        <v>0</v>
      </c>
      <c r="G22" s="31">
        <v>0</v>
      </c>
      <c r="H22" s="31">
        <v>68757.2</v>
      </c>
      <c r="I22" s="5"/>
      <c r="J22" s="236"/>
      <c r="K22" s="89"/>
      <c r="L22" s="236"/>
      <c r="M22" s="236"/>
      <c r="N22" s="236"/>
      <c r="O22" s="236"/>
      <c r="P22" s="236"/>
      <c r="Q22" s="236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</row>
    <row r="23" spans="1:34">
      <c r="B23" s="121"/>
      <c r="C23" s="174"/>
      <c r="D23" s="226"/>
      <c r="E23" s="165"/>
      <c r="F23" s="165"/>
      <c r="G23" s="165"/>
      <c r="H23" s="165"/>
      <c r="I23" s="5"/>
      <c r="J23" s="236"/>
      <c r="K23" s="89"/>
      <c r="L23" s="236"/>
      <c r="M23" s="236"/>
      <c r="N23" s="236"/>
      <c r="O23" s="236"/>
      <c r="P23" s="236"/>
      <c r="Q23" s="236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</row>
    <row r="24" spans="1:34">
      <c r="A24" s="1" t="s">
        <v>11</v>
      </c>
      <c r="B24" s="121">
        <f>SUM(C24:H24)+SUM('Tbl8b - Fed'!B24:I24)+SUM('Tbl8c - Fed'!B24:G24)+SUM('Tbl8d - Fed'!B24:E24)+SUM('Tbl8e - Fed'!B24:H24)</f>
        <v>22847024.190000001</v>
      </c>
      <c r="C24" s="26">
        <v>0</v>
      </c>
      <c r="D24" s="227">
        <v>305650.82</v>
      </c>
      <c r="E24" s="31">
        <v>259736</v>
      </c>
      <c r="F24" s="31">
        <v>0</v>
      </c>
      <c r="G24" s="31">
        <v>0</v>
      </c>
      <c r="H24" s="31">
        <v>2000</v>
      </c>
      <c r="I24" s="5"/>
      <c r="J24" s="236"/>
      <c r="K24" s="89"/>
      <c r="L24" s="236"/>
      <c r="M24" s="236"/>
      <c r="N24" s="236"/>
      <c r="O24" s="236"/>
      <c r="P24" s="236"/>
      <c r="Q24" s="236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</row>
    <row r="25" spans="1:34">
      <c r="A25" s="1" t="s">
        <v>12</v>
      </c>
      <c r="B25" s="121">
        <f>SUM(C25:H25)+SUM('Tbl8b - Fed'!B25:I25)+SUM('Tbl8c - Fed'!B25:G25)+SUM('Tbl8d - Fed'!B25:E25)+SUM('Tbl8e - Fed'!B25:H25)</f>
        <v>5352617.59</v>
      </c>
      <c r="C25" s="26">
        <v>0</v>
      </c>
      <c r="D25" s="31">
        <v>0</v>
      </c>
      <c r="E25" s="31">
        <v>56090</v>
      </c>
      <c r="F25" s="31">
        <v>32093</v>
      </c>
      <c r="G25" s="31">
        <v>0</v>
      </c>
      <c r="H25" s="31">
        <v>0</v>
      </c>
      <c r="I25" s="5"/>
      <c r="J25" s="236"/>
      <c r="K25" s="89"/>
      <c r="L25" s="236"/>
      <c r="M25" s="236"/>
      <c r="N25" s="236"/>
      <c r="O25" s="236"/>
      <c r="P25" s="236"/>
      <c r="Q25" s="236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</row>
    <row r="26" spans="1:34">
      <c r="A26" s="1" t="s">
        <v>13</v>
      </c>
      <c r="B26" s="121">
        <f>SUM(C26:H26)+SUM('Tbl8b - Fed'!B26:I26)+SUM('Tbl8c - Fed'!B26:G26)+SUM('Tbl8d - Fed'!B26:E26)+SUM('Tbl8e - Fed'!B26:H26)</f>
        <v>28545730.02</v>
      </c>
      <c r="C26" s="26">
        <v>0</v>
      </c>
      <c r="D26" s="227">
        <v>118160.17</v>
      </c>
      <c r="E26" s="149">
        <v>279667</v>
      </c>
      <c r="F26" s="149">
        <v>0</v>
      </c>
      <c r="G26" s="31">
        <v>0</v>
      </c>
      <c r="H26" s="149">
        <v>14494</v>
      </c>
      <c r="I26" s="5"/>
      <c r="J26" s="236"/>
      <c r="K26" s="89"/>
      <c r="L26" s="236"/>
      <c r="M26" s="236"/>
      <c r="N26" s="236"/>
      <c r="O26" s="236"/>
      <c r="P26" s="236"/>
      <c r="Q26" s="236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>
      <c r="A27" s="1" t="s">
        <v>14</v>
      </c>
      <c r="B27" s="121">
        <f>SUM(C27:H27)+SUM('Tbl8b - Fed'!B27:I27)+SUM('Tbl8c - Fed'!B27:G27)+SUM('Tbl8d - Fed'!B27:E27)+SUM('Tbl8e - Fed'!B27:H27)</f>
        <v>27983970.27</v>
      </c>
      <c r="C27" s="26">
        <v>0</v>
      </c>
      <c r="D27" s="227">
        <v>456276.27</v>
      </c>
      <c r="E27" s="149">
        <v>281512.07</v>
      </c>
      <c r="F27" s="149">
        <v>0</v>
      </c>
      <c r="G27" s="31">
        <v>0</v>
      </c>
      <c r="H27" s="149">
        <v>40048</v>
      </c>
      <c r="I27" s="5"/>
      <c r="J27" s="236"/>
      <c r="K27" s="89"/>
      <c r="L27" s="236"/>
      <c r="M27" s="236"/>
      <c r="N27" s="236"/>
      <c r="O27" s="236"/>
      <c r="P27" s="236"/>
      <c r="Q27" s="236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1:34">
      <c r="A28" s="1" t="s">
        <v>15</v>
      </c>
      <c r="B28" s="121">
        <f>SUM(C28:H28)+SUM('Tbl8b - Fed'!B28:I28)+SUM('Tbl8c - Fed'!B28:G28)+SUM('Tbl8d - Fed'!B28:E28)+SUM('Tbl8e - Fed'!B28:H28)</f>
        <v>2760800.61</v>
      </c>
      <c r="C28" s="26">
        <v>0</v>
      </c>
      <c r="D28" s="227">
        <v>3709.73</v>
      </c>
      <c r="E28" s="149">
        <v>28442</v>
      </c>
      <c r="F28" s="149">
        <v>0</v>
      </c>
      <c r="G28" s="149">
        <v>0</v>
      </c>
      <c r="H28" s="149">
        <v>16369</v>
      </c>
      <c r="I28" s="5"/>
      <c r="J28" s="236"/>
      <c r="K28" s="89"/>
      <c r="L28" s="236"/>
      <c r="M28" s="236"/>
      <c r="N28" s="236"/>
      <c r="O28" s="236"/>
      <c r="P28" s="236"/>
      <c r="Q28" s="236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1:34">
      <c r="B29" s="121"/>
      <c r="C29" s="173"/>
      <c r="D29" s="226"/>
      <c r="E29" s="161"/>
      <c r="F29" s="161"/>
      <c r="G29" s="161"/>
      <c r="H29" s="161"/>
      <c r="I29" s="5"/>
      <c r="J29" s="236"/>
      <c r="K29" s="89"/>
      <c r="L29" s="236"/>
      <c r="M29" s="236"/>
      <c r="N29" s="236"/>
      <c r="O29" s="236"/>
      <c r="P29" s="236"/>
      <c r="Q29" s="236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</row>
    <row r="30" spans="1:34">
      <c r="A30" s="1" t="s">
        <v>16</v>
      </c>
      <c r="B30" s="121">
        <f>SUM(C30:H30)+SUM('Tbl8b - Fed'!B30:I30)+SUM('Tbl8c - Fed'!B30:G30)+SUM('Tbl8d - Fed'!B30:E30)+SUM('Tbl8e - Fed'!B30:H30)</f>
        <v>112683014.01000001</v>
      </c>
      <c r="C30" s="26">
        <v>0</v>
      </c>
      <c r="D30" s="227">
        <v>3375983.8400000008</v>
      </c>
      <c r="E30" s="30">
        <v>1133990</v>
      </c>
      <c r="F30" s="31">
        <v>0</v>
      </c>
      <c r="G30" s="31">
        <v>0</v>
      </c>
      <c r="H30" s="30">
        <v>3755</v>
      </c>
      <c r="I30" s="5"/>
      <c r="J30" s="236"/>
      <c r="K30" s="89"/>
      <c r="L30" s="236"/>
      <c r="M30" s="236"/>
      <c r="N30" s="236"/>
      <c r="O30" s="236"/>
      <c r="P30" s="236"/>
      <c r="Q30" s="236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</row>
    <row r="31" spans="1:34">
      <c r="A31" s="1" t="s">
        <v>17</v>
      </c>
      <c r="B31" s="121">
        <f>SUM(C31:H31)+SUM('Tbl8b - Fed'!B31:I31)+SUM('Tbl8c - Fed'!B31:G31)+SUM('Tbl8d - Fed'!B31:E31)+SUM('Tbl8e - Fed'!B31:H31)</f>
        <v>148412649.46000001</v>
      </c>
      <c r="C31" s="26">
        <v>0</v>
      </c>
      <c r="D31" s="227">
        <v>2683715.29</v>
      </c>
      <c r="E31" s="30">
        <v>1178214.6000000001</v>
      </c>
      <c r="F31" s="31">
        <v>0</v>
      </c>
      <c r="G31" s="31">
        <v>0</v>
      </c>
      <c r="H31" s="30">
        <v>38746.93</v>
      </c>
      <c r="I31" s="5"/>
      <c r="J31" s="236"/>
      <c r="K31" s="89"/>
      <c r="L31" s="236"/>
      <c r="M31" s="236"/>
      <c r="N31" s="236"/>
      <c r="O31" s="236"/>
      <c r="P31" s="236"/>
      <c r="Q31" s="236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1:34">
      <c r="A32" s="1" t="s">
        <v>18</v>
      </c>
      <c r="B32" s="121">
        <f>SUM(C32:H32)+SUM('Tbl8b - Fed'!B32:I32)+SUM('Tbl8c - Fed'!B32:G32)+SUM('Tbl8d - Fed'!B32:E32)+SUM('Tbl8e - Fed'!B32:H32)</f>
        <v>5437751.8800000008</v>
      </c>
      <c r="C32" s="26">
        <v>0</v>
      </c>
      <c r="D32" s="227">
        <v>72741.31</v>
      </c>
      <c r="E32" s="30">
        <v>56994</v>
      </c>
      <c r="F32" s="31">
        <v>0</v>
      </c>
      <c r="G32" s="31">
        <v>0</v>
      </c>
      <c r="H32" s="30">
        <v>22983</v>
      </c>
      <c r="I32" s="5"/>
      <c r="J32" s="236"/>
      <c r="K32" s="89"/>
      <c r="L32" s="236"/>
      <c r="M32" s="236"/>
      <c r="N32" s="236"/>
      <c r="O32" s="236"/>
      <c r="P32" s="236"/>
      <c r="Q32" s="236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8">
      <c r="A33" s="1" t="s">
        <v>19</v>
      </c>
      <c r="B33" s="121">
        <f>SUM(C33:H33)+SUM('Tbl8b - Fed'!B33:I33)+SUM('Tbl8c - Fed'!B33:G33)+SUM('Tbl8d - Fed'!B33:E33)+SUM('Tbl8e - Fed'!B33:H33)</f>
        <v>17861832.759999998</v>
      </c>
      <c r="C33" s="26">
        <v>0</v>
      </c>
      <c r="D33" s="227">
        <v>88835.41</v>
      </c>
      <c r="E33" s="30">
        <v>139195.79999999999</v>
      </c>
      <c r="F33" s="31">
        <v>0</v>
      </c>
      <c r="G33" s="31">
        <v>0</v>
      </c>
      <c r="H33" s="30">
        <v>8948</v>
      </c>
      <c r="I33" s="5"/>
      <c r="J33" s="236"/>
      <c r="K33" s="89"/>
      <c r="L33" s="236"/>
      <c r="M33" s="236"/>
      <c r="N33" s="236"/>
      <c r="O33" s="236"/>
      <c r="P33" s="236"/>
      <c r="Q33" s="236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8">
      <c r="A34" s="1" t="s">
        <v>20</v>
      </c>
      <c r="B34" s="121">
        <f>SUM(C34:H34)+SUM('Tbl8b - Fed'!B34:I34)+SUM('Tbl8c - Fed'!B34:G34)+SUM('Tbl8d - Fed'!B34:E34)+SUM('Tbl8e - Fed'!B34:H34)</f>
        <v>6343713.2300000004</v>
      </c>
      <c r="C34" s="26">
        <v>0</v>
      </c>
      <c r="D34" s="227">
        <v>17383.510000000002</v>
      </c>
      <c r="E34" s="30">
        <v>53673.55</v>
      </c>
      <c r="F34" s="31">
        <v>0</v>
      </c>
      <c r="G34" s="31">
        <v>0</v>
      </c>
      <c r="H34" s="30">
        <v>0</v>
      </c>
      <c r="I34" s="5"/>
      <c r="J34" s="236"/>
      <c r="K34" s="89"/>
      <c r="L34" s="236"/>
      <c r="M34" s="236"/>
      <c r="N34" s="236"/>
      <c r="O34" s="236"/>
      <c r="P34" s="236"/>
      <c r="Q34" s="236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1:38">
      <c r="B35" s="121"/>
      <c r="C35" s="173"/>
      <c r="D35" s="226"/>
      <c r="E35" s="165"/>
      <c r="F35" s="165"/>
      <c r="G35" s="165"/>
      <c r="H35" s="165"/>
      <c r="I35" s="5"/>
      <c r="J35" s="236"/>
      <c r="K35" s="89"/>
      <c r="L35" s="236"/>
      <c r="M35" s="236"/>
      <c r="N35" s="236"/>
      <c r="O35" s="236"/>
      <c r="P35" s="236"/>
      <c r="Q35" s="236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</row>
    <row r="36" spans="1:38">
      <c r="A36" s="1" t="s">
        <v>21</v>
      </c>
      <c r="B36" s="121">
        <f>SUM(C36:H36)+SUM('Tbl8b - Fed'!B36:I36)+SUM('Tbl8c - Fed'!B36:G36)+SUM('Tbl8d - Fed'!B36:E36)+SUM('Tbl8e - Fed'!B36:H36)</f>
        <v>4690141.12</v>
      </c>
      <c r="C36" s="26">
        <v>0</v>
      </c>
      <c r="D36" s="227">
        <v>100380.14000000001</v>
      </c>
      <c r="E36" s="149">
        <v>49811.199999999997</v>
      </c>
      <c r="F36" s="31">
        <v>0</v>
      </c>
      <c r="G36" s="149">
        <v>0</v>
      </c>
      <c r="H36" s="149">
        <v>24198</v>
      </c>
      <c r="I36" s="5"/>
      <c r="J36" s="236"/>
      <c r="K36" s="89"/>
      <c r="L36" s="236"/>
      <c r="M36" s="236"/>
      <c r="N36" s="236"/>
      <c r="O36" s="236"/>
      <c r="P36" s="236"/>
      <c r="Q36" s="236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1:38">
      <c r="A37" s="1" t="s">
        <v>22</v>
      </c>
      <c r="B37" s="121">
        <f>SUM(C37:H37)+SUM('Tbl8b - Fed'!B37:I37)+SUM('Tbl8c - Fed'!B37:G37)+SUM('Tbl8d - Fed'!B37:E37)+SUM('Tbl8e - Fed'!B37:H37)</f>
        <v>24130654.149999999</v>
      </c>
      <c r="C37" s="26">
        <v>0</v>
      </c>
      <c r="D37" s="227">
        <v>85041.959999999992</v>
      </c>
      <c r="E37" s="31">
        <v>227508.64</v>
      </c>
      <c r="F37" s="31">
        <v>0</v>
      </c>
      <c r="G37" s="31">
        <v>0</v>
      </c>
      <c r="H37" s="31">
        <v>29697.56</v>
      </c>
      <c r="I37" s="5"/>
      <c r="J37" s="236"/>
      <c r="K37" s="89"/>
      <c r="L37" s="236"/>
      <c r="M37" s="236"/>
      <c r="N37" s="236"/>
      <c r="O37" s="236"/>
      <c r="P37" s="236"/>
      <c r="Q37" s="236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</row>
    <row r="38" spans="1:38">
      <c r="A38" s="1" t="s">
        <v>23</v>
      </c>
      <c r="B38" s="121">
        <f>SUM(C38:H38)+SUM('Tbl8b - Fed'!B38:I38)+SUM('Tbl8c - Fed'!B38:G38)+SUM('Tbl8d - Fed'!B38:E38)+SUM('Tbl8e - Fed'!B38:H38)</f>
        <v>18911166.989999998</v>
      </c>
      <c r="C38" s="26">
        <v>0</v>
      </c>
      <c r="D38" s="227">
        <v>71445.98000000001</v>
      </c>
      <c r="E38" s="31">
        <v>197684.23</v>
      </c>
      <c r="F38" s="31">
        <v>0</v>
      </c>
      <c r="G38" s="31">
        <v>2690.75</v>
      </c>
      <c r="H38" s="31">
        <v>7472.47</v>
      </c>
      <c r="I38" s="5"/>
      <c r="J38" s="236"/>
      <c r="K38" s="89"/>
      <c r="L38" s="236"/>
      <c r="M38" s="236"/>
      <c r="N38" s="236"/>
      <c r="O38" s="236"/>
      <c r="P38" s="236"/>
      <c r="Q38" s="236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1:38">
      <c r="A39" s="282" t="s">
        <v>24</v>
      </c>
      <c r="B39" s="145">
        <f>SUM(C39:H39)+SUM('Tbl8b - Fed'!B39:I39)+SUM('Tbl8c - Fed'!B39:G39)+SUM('Tbl8d - Fed'!B39:E39)+SUM('Tbl8e - Fed'!B39:H39)</f>
        <v>9154210.6699999999</v>
      </c>
      <c r="C39" s="201">
        <v>42182</v>
      </c>
      <c r="D39" s="228">
        <v>24707.65</v>
      </c>
      <c r="E39" s="32">
        <v>80124</v>
      </c>
      <c r="F39" s="32">
        <v>0</v>
      </c>
      <c r="G39" s="32">
        <v>0</v>
      </c>
      <c r="H39" s="32">
        <v>1346</v>
      </c>
      <c r="I39" s="5"/>
      <c r="J39" s="236"/>
      <c r="K39" s="89"/>
      <c r="L39" s="236"/>
      <c r="M39" s="236"/>
      <c r="N39" s="236"/>
      <c r="O39" s="236"/>
      <c r="P39" s="236"/>
      <c r="Q39" s="236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1:38">
      <c r="B40" s="85"/>
      <c r="C40" s="85"/>
      <c r="D40" s="85"/>
      <c r="G40" s="85"/>
      <c r="H40" s="85"/>
      <c r="I40" s="85"/>
      <c r="J40" s="85"/>
      <c r="L40" s="147"/>
      <c r="M40" s="147"/>
      <c r="N40" s="147"/>
      <c r="O40" s="353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8">
      <c r="B41" s="98"/>
      <c r="C41" s="85"/>
      <c r="G41" s="85"/>
      <c r="H41" s="85"/>
      <c r="I41" s="85"/>
      <c r="J41" s="85"/>
      <c r="K41" s="89"/>
      <c r="L41" s="147"/>
      <c r="M41" s="147"/>
      <c r="N41" s="147"/>
      <c r="O41" s="353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8">
      <c r="A42" s="260"/>
      <c r="C42" s="89"/>
      <c r="D42" s="89"/>
      <c r="E42" s="236"/>
      <c r="F42" s="89"/>
      <c r="G42" s="89"/>
      <c r="H42" s="236"/>
      <c r="J42" s="89"/>
      <c r="K42" s="89"/>
      <c r="L42" s="85"/>
      <c r="M42" s="147"/>
      <c r="N42" s="147"/>
      <c r="O42" s="353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</row>
    <row r="43" spans="1:38">
      <c r="A43" s="96"/>
      <c r="C43" s="89"/>
      <c r="D43" s="89"/>
      <c r="E43" s="236"/>
      <c r="F43" s="89"/>
      <c r="G43" s="89"/>
      <c r="H43" s="236"/>
      <c r="J43" s="89"/>
      <c r="K43" s="89"/>
      <c r="L43" s="85"/>
      <c r="M43" s="147"/>
      <c r="N43" s="147"/>
      <c r="O43" s="353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</row>
    <row r="44" spans="1:38">
      <c r="A44" s="96"/>
      <c r="C44" s="89"/>
      <c r="D44" s="89"/>
      <c r="E44" s="236"/>
      <c r="F44" s="89"/>
      <c r="G44" s="89"/>
      <c r="H44" s="236"/>
      <c r="J44" s="89"/>
      <c r="K44" s="89"/>
      <c r="L44" s="85"/>
      <c r="M44" s="147"/>
      <c r="N44" s="147"/>
      <c r="O44" s="353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</row>
    <row r="45" spans="1:38">
      <c r="A45" s="96"/>
      <c r="C45" s="89"/>
      <c r="D45" s="89"/>
      <c r="E45" s="236"/>
      <c r="F45" s="89"/>
      <c r="G45" s="89"/>
      <c r="H45" s="236"/>
      <c r="J45" s="89"/>
      <c r="K45" s="85"/>
      <c r="L45" s="85"/>
      <c r="M45" s="147"/>
      <c r="N45" s="147"/>
      <c r="O45" s="353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</row>
    <row r="46" spans="1:38">
      <c r="A46" s="96"/>
      <c r="C46" s="89"/>
      <c r="D46" s="89"/>
      <c r="E46" s="236"/>
      <c r="F46" s="89"/>
      <c r="G46" s="89"/>
      <c r="H46" s="236"/>
      <c r="J46" s="89"/>
      <c r="K46" s="85"/>
      <c r="L46" s="85"/>
      <c r="M46" s="147"/>
      <c r="N46" s="147"/>
      <c r="O46" s="353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</row>
    <row r="47" spans="1:38">
      <c r="A47" s="96"/>
      <c r="C47" s="89"/>
      <c r="D47" s="89"/>
      <c r="E47" s="236"/>
      <c r="F47" s="89"/>
      <c r="G47" s="89"/>
      <c r="H47" s="236"/>
      <c r="J47" s="89"/>
      <c r="K47" s="1"/>
      <c r="L47" s="85"/>
      <c r="M47" s="147"/>
      <c r="N47" s="147"/>
      <c r="O47" s="353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</row>
    <row r="48" spans="1:38">
      <c r="A48" s="96"/>
      <c r="C48" s="89"/>
      <c r="D48" s="89"/>
      <c r="E48" s="236"/>
      <c r="F48" s="89"/>
      <c r="G48" s="89"/>
      <c r="H48" s="236"/>
      <c r="J48" s="89"/>
      <c r="K48" s="1"/>
      <c r="L48" s="85"/>
      <c r="M48" s="147"/>
      <c r="N48" s="147"/>
      <c r="O48" s="353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</row>
    <row r="49" spans="1:38">
      <c r="A49" s="96"/>
      <c r="C49" s="89"/>
      <c r="D49" s="89"/>
      <c r="E49" s="236"/>
      <c r="F49" s="89"/>
      <c r="G49" s="89"/>
      <c r="H49" s="236"/>
      <c r="J49" s="89"/>
      <c r="K49" s="1"/>
      <c r="L49" s="85"/>
      <c r="M49" s="147"/>
      <c r="N49" s="147"/>
      <c r="O49" s="353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</row>
    <row r="50" spans="1:38">
      <c r="A50" s="96"/>
      <c r="C50" s="89"/>
      <c r="D50" s="89"/>
      <c r="E50" s="236"/>
      <c r="F50" s="89"/>
      <c r="G50" s="89"/>
      <c r="H50" s="236"/>
      <c r="J50" s="89"/>
      <c r="K50" s="1"/>
      <c r="L50" s="85"/>
      <c r="M50" s="147"/>
      <c r="N50" s="147"/>
      <c r="O50" s="353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</row>
    <row r="51" spans="1:38">
      <c r="A51" s="96"/>
      <c r="C51" s="89"/>
      <c r="D51" s="89"/>
      <c r="E51" s="236"/>
      <c r="F51" s="89"/>
      <c r="G51" s="89"/>
      <c r="H51" s="236"/>
      <c r="J51" s="89"/>
      <c r="K51" s="1"/>
      <c r="L51" s="85"/>
      <c r="M51" s="147"/>
      <c r="N51" s="147"/>
      <c r="O51" s="353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</row>
    <row r="52" spans="1:38">
      <c r="A52" s="96"/>
      <c r="C52" s="89"/>
      <c r="D52" s="89"/>
      <c r="E52" s="236"/>
      <c r="F52" s="89"/>
      <c r="G52" s="89"/>
      <c r="H52" s="236"/>
      <c r="J52" s="89"/>
      <c r="K52" s="1"/>
      <c r="L52" s="85"/>
      <c r="M52" s="147"/>
      <c r="N52" s="147"/>
      <c r="O52" s="353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3" spans="1:38">
      <c r="A53" s="96"/>
      <c r="C53" s="89"/>
      <c r="D53" s="89"/>
      <c r="E53" s="236"/>
      <c r="F53" s="89"/>
      <c r="G53" s="89"/>
      <c r="H53" s="236"/>
      <c r="J53" s="89"/>
      <c r="K53" s="1"/>
      <c r="L53" s="85"/>
      <c r="M53" s="147"/>
      <c r="N53" s="147"/>
      <c r="O53" s="353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</row>
    <row r="54" spans="1:38">
      <c r="A54" s="96"/>
      <c r="C54" s="89"/>
      <c r="D54" s="89"/>
      <c r="E54" s="236"/>
      <c r="F54" s="89"/>
      <c r="G54" s="89"/>
      <c r="H54" s="236"/>
      <c r="J54" s="89"/>
      <c r="K54" s="1"/>
      <c r="L54" s="85"/>
      <c r="M54" s="147"/>
      <c r="N54" s="147"/>
      <c r="O54" s="353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</row>
    <row r="55" spans="1:38">
      <c r="A55" s="96"/>
      <c r="C55" s="89"/>
      <c r="D55" s="89"/>
      <c r="E55" s="236"/>
      <c r="F55" s="89"/>
      <c r="G55" s="89"/>
      <c r="H55" s="236"/>
      <c r="J55" s="89"/>
      <c r="K55" s="1"/>
      <c r="L55" s="85"/>
      <c r="M55" s="147"/>
      <c r="N55" s="147"/>
      <c r="O55" s="353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</row>
    <row r="56" spans="1:38">
      <c r="A56" s="96"/>
      <c r="C56" s="89"/>
      <c r="D56" s="89"/>
      <c r="E56" s="236"/>
      <c r="F56" s="89"/>
      <c r="G56" s="89"/>
      <c r="H56" s="236"/>
      <c r="J56" s="89"/>
      <c r="K56" s="1"/>
      <c r="L56" s="85"/>
      <c r="M56" s="147"/>
      <c r="N56" s="147"/>
      <c r="O56" s="353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</row>
    <row r="57" spans="1:38">
      <c r="A57" s="96"/>
      <c r="C57" s="89"/>
      <c r="D57" s="89"/>
      <c r="E57" s="236"/>
      <c r="F57" s="89"/>
      <c r="G57" s="89"/>
      <c r="H57" s="236"/>
      <c r="J57" s="89"/>
      <c r="K57" s="1"/>
      <c r="L57" s="85"/>
      <c r="M57" s="147"/>
      <c r="N57" s="147"/>
      <c r="O57" s="353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</row>
    <row r="58" spans="1:38">
      <c r="A58" s="96"/>
      <c r="C58" s="89"/>
      <c r="D58" s="89"/>
      <c r="E58" s="236"/>
      <c r="F58" s="89"/>
      <c r="G58" s="89"/>
      <c r="H58" s="236"/>
      <c r="J58" s="89"/>
      <c r="K58" s="1"/>
      <c r="L58" s="85"/>
      <c r="M58" s="147"/>
      <c r="N58" s="147"/>
      <c r="O58" s="353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</row>
    <row r="59" spans="1:38">
      <c r="A59" s="96"/>
      <c r="C59" s="89"/>
      <c r="D59" s="89"/>
      <c r="E59" s="236"/>
      <c r="F59" s="89"/>
      <c r="G59" s="89"/>
      <c r="H59" s="236"/>
      <c r="J59" s="89"/>
      <c r="K59" s="1"/>
      <c r="L59" s="85"/>
      <c r="M59" s="147"/>
      <c r="N59" s="147"/>
      <c r="O59" s="353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</row>
    <row r="60" spans="1:38">
      <c r="A60" s="96"/>
      <c r="C60" s="89"/>
      <c r="D60" s="89"/>
      <c r="E60" s="236"/>
      <c r="F60" s="89"/>
      <c r="G60" s="89"/>
      <c r="H60" s="236"/>
      <c r="J60" s="89"/>
      <c r="K60" s="1"/>
      <c r="L60" s="85"/>
      <c r="M60" s="147"/>
      <c r="N60" s="147"/>
      <c r="O60" s="353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</row>
    <row r="61" spans="1:38">
      <c r="A61" s="96"/>
      <c r="C61" s="89"/>
      <c r="D61" s="89"/>
      <c r="E61" s="236"/>
      <c r="F61" s="89"/>
      <c r="G61" s="89"/>
      <c r="H61" s="236"/>
      <c r="J61" s="89"/>
      <c r="K61" s="1"/>
      <c r="L61" s="85"/>
      <c r="M61" s="147"/>
      <c r="N61" s="147"/>
      <c r="O61" s="353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</row>
    <row r="62" spans="1:38">
      <c r="A62" s="96"/>
      <c r="C62" s="89"/>
      <c r="D62" s="89"/>
      <c r="E62" s="236"/>
      <c r="F62" s="89"/>
      <c r="G62" s="89"/>
      <c r="H62" s="236"/>
      <c r="J62" s="89"/>
      <c r="K62" s="1"/>
      <c r="L62" s="85"/>
      <c r="M62" s="147"/>
      <c r="N62" s="147"/>
      <c r="O62" s="353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</row>
    <row r="63" spans="1:38">
      <c r="A63" s="96"/>
      <c r="C63" s="89"/>
      <c r="D63" s="89"/>
      <c r="E63" s="236"/>
      <c r="F63" s="89"/>
      <c r="G63" s="89"/>
      <c r="H63" s="236"/>
      <c r="J63" s="89"/>
      <c r="K63" s="1"/>
      <c r="L63" s="85"/>
      <c r="M63" s="147"/>
      <c r="N63" s="147"/>
      <c r="O63" s="353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</row>
    <row r="64" spans="1:38">
      <c r="A64" s="96"/>
      <c r="C64" s="89"/>
      <c r="D64" s="89"/>
      <c r="E64" s="236"/>
      <c r="F64" s="89"/>
      <c r="G64" s="89"/>
      <c r="H64" s="236"/>
      <c r="J64" s="89"/>
      <c r="K64" s="1"/>
      <c r="L64" s="85"/>
      <c r="M64" s="147"/>
      <c r="N64" s="147"/>
      <c r="O64" s="353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</row>
    <row r="65" spans="1:39">
      <c r="A65" s="96"/>
      <c r="C65" s="89"/>
      <c r="D65" s="89"/>
      <c r="E65" s="236"/>
      <c r="F65" s="89"/>
      <c r="G65" s="89"/>
      <c r="H65" s="236"/>
      <c r="J65" s="89"/>
      <c r="K65" s="1"/>
      <c r="L65" s="85"/>
      <c r="M65" s="147"/>
      <c r="N65" s="147"/>
      <c r="O65" s="353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</row>
    <row r="66" spans="1:39">
      <c r="A66" s="96"/>
      <c r="C66" s="89"/>
      <c r="D66" s="89"/>
      <c r="E66" s="236"/>
      <c r="F66" s="89"/>
      <c r="G66" s="89"/>
      <c r="H66" s="236"/>
      <c r="J66" s="89"/>
      <c r="K66" s="1"/>
      <c r="L66" s="85"/>
      <c r="M66" s="147"/>
      <c r="N66" s="147"/>
      <c r="O66" s="353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</row>
    <row r="67" spans="1:39">
      <c r="A67" s="96"/>
      <c r="C67" s="89"/>
      <c r="D67" s="89"/>
      <c r="E67" s="236"/>
      <c r="F67" s="89"/>
      <c r="G67" s="89"/>
      <c r="H67" s="236"/>
      <c r="J67" s="89"/>
      <c r="K67" s="1"/>
      <c r="L67" s="85"/>
      <c r="M67" s="147"/>
      <c r="N67" s="147"/>
      <c r="O67" s="353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</row>
    <row r="68" spans="1:39">
      <c r="A68" s="96"/>
      <c r="C68" s="89"/>
      <c r="D68" s="89"/>
      <c r="E68" s="236"/>
      <c r="F68" s="89"/>
      <c r="G68" s="89"/>
      <c r="H68" s="236"/>
      <c r="J68" s="89"/>
      <c r="K68" s="1"/>
      <c r="L68" s="85"/>
      <c r="M68" s="147"/>
      <c r="N68" s="147"/>
      <c r="O68" s="353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</row>
    <row r="69" spans="1:39">
      <c r="A69" s="96"/>
      <c r="C69" s="89"/>
      <c r="D69" s="89"/>
      <c r="E69" s="236"/>
      <c r="F69" s="89"/>
      <c r="G69" s="89"/>
      <c r="H69" s="236"/>
      <c r="J69" s="89"/>
      <c r="K69" s="1"/>
      <c r="L69" s="85"/>
      <c r="M69" s="147"/>
      <c r="N69" s="147"/>
      <c r="O69" s="353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</row>
    <row r="70" spans="1:39">
      <c r="K70" s="1"/>
    </row>
    <row r="71" spans="1:39">
      <c r="C71" s="89"/>
      <c r="D71" s="89"/>
      <c r="E71" s="236"/>
      <c r="F71" s="236"/>
      <c r="G71" s="89"/>
      <c r="H71" s="89"/>
      <c r="I71" s="89"/>
      <c r="J71" s="89"/>
      <c r="K71" s="1"/>
      <c r="L71" s="85"/>
      <c r="M71" s="147"/>
      <c r="N71" s="147"/>
      <c r="O71" s="353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</row>
    <row r="72" spans="1:39">
      <c r="C72" s="89"/>
      <c r="D72" s="89"/>
      <c r="E72" s="236"/>
      <c r="F72" s="236"/>
      <c r="G72" s="89"/>
      <c r="H72" s="89"/>
      <c r="I72" s="89"/>
      <c r="J72" s="89"/>
      <c r="K72" s="1"/>
      <c r="L72" s="85"/>
      <c r="M72" s="147"/>
      <c r="N72" s="147"/>
      <c r="O72" s="353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</row>
    <row r="73" spans="1:39">
      <c r="C73" s="89"/>
      <c r="D73" s="89"/>
      <c r="E73" s="236"/>
      <c r="F73" s="236"/>
      <c r="G73" s="89"/>
      <c r="H73" s="89"/>
      <c r="I73" s="89"/>
      <c r="J73" s="89"/>
      <c r="K73" s="1"/>
      <c r="L73" s="85"/>
      <c r="M73" s="147"/>
      <c r="N73" s="147"/>
      <c r="O73" s="353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</row>
    <row r="74" spans="1:39">
      <c r="C74" s="89"/>
      <c r="D74" s="89"/>
      <c r="E74" s="236"/>
      <c r="F74" s="236"/>
      <c r="G74" s="89"/>
      <c r="H74" s="89"/>
      <c r="I74" s="89"/>
      <c r="J74" s="89"/>
      <c r="K74" s="1"/>
      <c r="L74" s="85"/>
      <c r="M74" s="147"/>
      <c r="N74" s="147"/>
      <c r="O74" s="353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</row>
    <row r="76" spans="1:39">
      <c r="K76" s="1"/>
      <c r="M76" s="85"/>
      <c r="N76" s="147"/>
      <c r="O76" s="353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</row>
    <row r="77" spans="1:39">
      <c r="K77" s="1"/>
      <c r="M77" s="85"/>
      <c r="N77" s="147"/>
      <c r="O77" s="353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39">
      <c r="K78" s="1"/>
      <c r="M78" s="85"/>
      <c r="N78" s="147"/>
      <c r="O78" s="353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</row>
    <row r="79" spans="1:39">
      <c r="K79" s="1"/>
      <c r="M79" s="85"/>
      <c r="N79" s="147"/>
      <c r="O79" s="353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</row>
    <row r="81" spans="4:37">
      <c r="D81" s="85"/>
      <c r="G81" s="85"/>
      <c r="H81" s="85"/>
      <c r="I81" s="85"/>
      <c r="J81" s="85"/>
      <c r="K81" s="85"/>
      <c r="L81" s="147"/>
      <c r="M81" s="147"/>
      <c r="N81" s="147"/>
      <c r="O81" s="353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4:37">
      <c r="D82" s="85"/>
      <c r="G82" s="85"/>
      <c r="H82" s="85"/>
      <c r="I82" s="85"/>
      <c r="J82" s="85"/>
      <c r="L82" s="147"/>
      <c r="M82" s="147"/>
      <c r="N82" s="147"/>
      <c r="O82" s="353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4:37">
      <c r="D83" s="85"/>
      <c r="G83" s="85"/>
      <c r="H83" s="85"/>
      <c r="I83" s="85"/>
      <c r="J83" s="85"/>
      <c r="K83" s="85"/>
      <c r="L83" s="147"/>
      <c r="M83" s="147"/>
      <c r="N83" s="147"/>
      <c r="O83" s="353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4:37">
      <c r="D84" s="85"/>
      <c r="G84" s="85"/>
      <c r="H84" s="85"/>
      <c r="I84" s="85"/>
      <c r="J84" s="85"/>
      <c r="K84" s="85"/>
      <c r="L84" s="147"/>
      <c r="M84" s="147"/>
      <c r="N84" s="147"/>
      <c r="O84" s="353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4:37">
      <c r="D85" s="85"/>
      <c r="G85" s="85"/>
      <c r="H85" s="85"/>
      <c r="I85" s="85"/>
      <c r="J85" s="85"/>
      <c r="L85" s="147"/>
      <c r="M85" s="147"/>
      <c r="N85" s="147"/>
      <c r="O85" s="353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4:37">
      <c r="D86" s="85"/>
      <c r="G86" s="85"/>
      <c r="H86" s="85"/>
      <c r="I86" s="85"/>
      <c r="J86" s="85"/>
      <c r="K86" s="85"/>
      <c r="L86" s="147"/>
      <c r="M86" s="147"/>
      <c r="N86" s="147"/>
      <c r="O86" s="353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4:37">
      <c r="D87" s="85"/>
      <c r="G87" s="85"/>
      <c r="H87" s="85"/>
      <c r="I87" s="85"/>
      <c r="J87" s="85"/>
      <c r="K87" s="85"/>
      <c r="L87" s="147"/>
      <c r="M87" s="147"/>
      <c r="N87" s="147"/>
      <c r="O87" s="353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4:37">
      <c r="D88" s="85"/>
      <c r="G88" s="85"/>
      <c r="H88" s="85"/>
      <c r="I88" s="85"/>
      <c r="J88" s="85"/>
      <c r="K88" s="85"/>
      <c r="L88" s="147"/>
      <c r="M88" s="147"/>
      <c r="N88" s="147"/>
      <c r="O88" s="353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4:37">
      <c r="D89" s="85"/>
      <c r="G89" s="85"/>
      <c r="H89" s="85"/>
      <c r="I89" s="85"/>
      <c r="J89" s="85"/>
      <c r="K89" s="85"/>
      <c r="L89" s="147"/>
      <c r="M89" s="147"/>
      <c r="N89" s="147"/>
      <c r="O89" s="353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4:37">
      <c r="D90" s="85"/>
      <c r="G90" s="85"/>
      <c r="H90" s="85"/>
      <c r="I90" s="85"/>
      <c r="J90" s="85"/>
      <c r="K90" s="85"/>
      <c r="L90" s="147"/>
      <c r="M90" s="147"/>
      <c r="N90" s="147"/>
      <c r="O90" s="353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4:37">
      <c r="D91" s="85"/>
      <c r="G91" s="85"/>
      <c r="H91" s="85"/>
      <c r="I91" s="85"/>
      <c r="J91" s="85"/>
      <c r="K91" s="85"/>
      <c r="L91" s="147"/>
      <c r="M91" s="147"/>
      <c r="N91" s="147"/>
      <c r="O91" s="353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4:37">
      <c r="D92" s="85"/>
      <c r="K92" s="85"/>
    </row>
    <row r="93" spans="4:37">
      <c r="K93" s="85"/>
    </row>
    <row r="94" spans="4:37">
      <c r="K94" s="85"/>
    </row>
    <row r="95" spans="4:37">
      <c r="K95" s="85"/>
    </row>
    <row r="96" spans="4:37">
      <c r="K96" s="85"/>
    </row>
  </sheetData>
  <mergeCells count="7">
    <mergeCell ref="A1:H1"/>
    <mergeCell ref="D7:D9"/>
    <mergeCell ref="A2:K2"/>
    <mergeCell ref="C7:C9"/>
    <mergeCell ref="H8:H9"/>
    <mergeCell ref="E6:H6"/>
    <mergeCell ref="A3:H3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Normal="100" workbookViewId="0">
      <selection sqref="A1:L1"/>
    </sheetView>
  </sheetViews>
  <sheetFormatPr defaultRowHeight="12.75"/>
  <cols>
    <col min="1" max="1" width="14.42578125" style="2" customWidth="1"/>
    <col min="2" max="2" width="15.28515625" style="2" customWidth="1"/>
    <col min="3" max="4" width="14.42578125" style="2" customWidth="1"/>
    <col min="5" max="5" width="12.28515625" style="2" customWidth="1"/>
    <col min="6" max="7" width="14.42578125" style="2" customWidth="1"/>
    <col min="8" max="8" width="14.42578125" style="103" customWidth="1"/>
    <col min="9" max="9" width="11.140625" style="103" customWidth="1"/>
    <col min="10" max="10" width="11.5703125" style="103" customWidth="1"/>
    <col min="11" max="11" width="14" style="103" customWidth="1"/>
    <col min="12" max="12" width="12.85546875" style="2" bestFit="1" customWidth="1"/>
    <col min="13" max="13" width="11.28515625" style="2" bestFit="1" customWidth="1"/>
    <col min="14" max="14" width="9.140625" style="2"/>
    <col min="15" max="15" width="17" style="232" bestFit="1" customWidth="1"/>
    <col min="16" max="16384" width="9.140625" style="2"/>
  </cols>
  <sheetData>
    <row r="1" spans="1:17">
      <c r="A1" s="424" t="s">
        <v>108</v>
      </c>
      <c r="B1" s="424"/>
      <c r="C1" s="424"/>
      <c r="D1" s="424"/>
      <c r="E1" s="424"/>
      <c r="F1" s="424"/>
      <c r="G1" s="424"/>
      <c r="H1" s="424"/>
      <c r="I1" s="424"/>
      <c r="J1" s="206"/>
      <c r="K1" s="206"/>
      <c r="L1" s="206"/>
    </row>
    <row r="2" spans="1:17">
      <c r="A2" s="1"/>
      <c r="B2" s="1"/>
      <c r="C2" s="1"/>
      <c r="D2" s="1"/>
      <c r="E2" s="1"/>
      <c r="F2" s="1"/>
      <c r="G2" s="1"/>
      <c r="H2" s="104"/>
      <c r="I2" s="104"/>
    </row>
    <row r="3" spans="1:17">
      <c r="A3" s="430" t="s">
        <v>221</v>
      </c>
      <c r="B3" s="430"/>
      <c r="C3" s="430"/>
      <c r="D3" s="430"/>
      <c r="E3" s="430"/>
      <c r="F3" s="430"/>
      <c r="G3" s="430"/>
      <c r="H3" s="430"/>
      <c r="I3" s="430"/>
      <c r="J3" s="80"/>
      <c r="K3" s="80"/>
      <c r="L3" s="80"/>
    </row>
    <row r="4" spans="1:17" ht="13.5" thickBot="1">
      <c r="A4" s="1"/>
      <c r="B4" s="106"/>
      <c r="C4" s="106"/>
      <c r="D4" s="106"/>
      <c r="E4" s="320"/>
      <c r="F4" s="320"/>
      <c r="G4" s="106"/>
      <c r="H4" s="106"/>
      <c r="I4" s="106"/>
      <c r="J4" s="104"/>
      <c r="K4" s="104"/>
      <c r="L4" s="1"/>
    </row>
    <row r="5" spans="1:17" ht="15" customHeight="1" thickTop="1">
      <c r="A5" s="288"/>
      <c r="B5" s="420" t="s">
        <v>51</v>
      </c>
      <c r="C5" s="420"/>
      <c r="D5" s="420"/>
      <c r="E5" s="420"/>
      <c r="F5" s="420"/>
      <c r="G5" s="420"/>
      <c r="H5" s="420"/>
      <c r="I5" s="420"/>
      <c r="J5" s="2"/>
      <c r="K5" s="2"/>
    </row>
    <row r="6" spans="1:17" ht="12.75" customHeight="1">
      <c r="A6" s="1"/>
      <c r="B6" s="436" t="s">
        <v>202</v>
      </c>
      <c r="C6" s="436"/>
      <c r="D6" s="436"/>
      <c r="E6" s="436"/>
      <c r="F6" s="436"/>
      <c r="G6" s="436"/>
      <c r="H6" s="2"/>
      <c r="I6" s="2"/>
      <c r="J6" s="2"/>
      <c r="K6" s="2"/>
    </row>
    <row r="7" spans="1:17" ht="12.75" customHeight="1">
      <c r="A7" s="1" t="s">
        <v>67</v>
      </c>
      <c r="B7" s="99" t="s">
        <v>55</v>
      </c>
      <c r="C7" s="401" t="s">
        <v>189</v>
      </c>
      <c r="D7" s="411" t="s">
        <v>190</v>
      </c>
      <c r="E7" s="99"/>
      <c r="F7" s="99" t="s">
        <v>130</v>
      </c>
      <c r="G7" s="435" t="s">
        <v>195</v>
      </c>
      <c r="H7" s="321" t="s">
        <v>161</v>
      </c>
      <c r="I7" s="321" t="s">
        <v>123</v>
      </c>
      <c r="J7" s="2"/>
      <c r="K7" s="2"/>
    </row>
    <row r="8" spans="1:17" ht="12.75" customHeight="1">
      <c r="A8" s="1" t="s">
        <v>30</v>
      </c>
      <c r="B8" s="99" t="s">
        <v>52</v>
      </c>
      <c r="C8" s="403"/>
      <c r="D8" s="407"/>
      <c r="E8" s="99"/>
      <c r="F8" s="99" t="s">
        <v>29</v>
      </c>
      <c r="G8" s="411"/>
      <c r="H8" s="433" t="s">
        <v>162</v>
      </c>
      <c r="I8" s="431" t="s">
        <v>238</v>
      </c>
      <c r="J8" s="2"/>
      <c r="K8" s="2"/>
    </row>
    <row r="9" spans="1:17" ht="13.5" thickBot="1">
      <c r="A9" s="276" t="s">
        <v>120</v>
      </c>
      <c r="B9" s="100" t="s">
        <v>136</v>
      </c>
      <c r="C9" s="402"/>
      <c r="D9" s="408"/>
      <c r="E9" s="100" t="s">
        <v>49</v>
      </c>
      <c r="F9" s="100" t="s">
        <v>131</v>
      </c>
      <c r="G9" s="408"/>
      <c r="H9" s="434"/>
      <c r="I9" s="432"/>
      <c r="J9" s="2"/>
      <c r="K9" s="2"/>
    </row>
    <row r="10" spans="1:17" s="141" customFormat="1">
      <c r="A10" s="140" t="s">
        <v>0</v>
      </c>
      <c r="B10" s="101">
        <f t="shared" ref="B10:F10" si="0">SUM(B12:B39)</f>
        <v>189489093.81000003</v>
      </c>
      <c r="C10" s="101">
        <f t="shared" si="0"/>
        <v>5929876.0500000007</v>
      </c>
      <c r="D10" s="101">
        <f t="shared" si="0"/>
        <v>0</v>
      </c>
      <c r="E10" s="101">
        <f t="shared" si="0"/>
        <v>591841.68999999994</v>
      </c>
      <c r="F10" s="101">
        <f t="shared" si="0"/>
        <v>612575.6</v>
      </c>
      <c r="G10" s="101">
        <f>SUM(G12:G39)</f>
        <v>2703655.13</v>
      </c>
      <c r="H10" s="101">
        <f>SUM(H12:H39)</f>
        <v>610884.52</v>
      </c>
      <c r="I10" s="101">
        <f>SUM(I12:I39)</f>
        <v>7607.41</v>
      </c>
      <c r="O10" s="352"/>
    </row>
    <row r="11" spans="1:17">
      <c r="A11" s="1"/>
      <c r="B11" s="104"/>
      <c r="C11" s="104"/>
      <c r="D11" s="104"/>
      <c r="E11" s="104"/>
      <c r="F11" s="104"/>
      <c r="G11" s="104"/>
      <c r="H11" s="243"/>
      <c r="I11" s="243"/>
      <c r="J11" s="2"/>
      <c r="K11" s="2"/>
    </row>
    <row r="12" spans="1:17">
      <c r="A12" s="1" t="s">
        <v>1</v>
      </c>
      <c r="B12" s="31">
        <v>2609087.87</v>
      </c>
      <c r="C12" s="31">
        <v>169823.53999999998</v>
      </c>
      <c r="D12" s="188">
        <v>0</v>
      </c>
      <c r="E12" s="188">
        <v>0</v>
      </c>
      <c r="F12" s="31">
        <v>0</v>
      </c>
      <c r="G12" s="31">
        <v>0</v>
      </c>
      <c r="H12" s="243">
        <v>0</v>
      </c>
      <c r="I12" s="243">
        <v>0</v>
      </c>
      <c r="J12" s="243"/>
      <c r="K12" s="243"/>
      <c r="L12" s="243"/>
      <c r="M12" s="243"/>
      <c r="N12" s="89"/>
      <c r="O12" s="89"/>
      <c r="P12" s="236"/>
      <c r="Q12" s="236"/>
    </row>
    <row r="13" spans="1:17">
      <c r="A13" s="1" t="s">
        <v>2</v>
      </c>
      <c r="B13" s="31">
        <v>10215020.780000001</v>
      </c>
      <c r="C13" s="31">
        <v>84884.39</v>
      </c>
      <c r="D13" s="188">
        <v>0</v>
      </c>
      <c r="E13" s="188">
        <v>0</v>
      </c>
      <c r="F13" s="31">
        <v>0</v>
      </c>
      <c r="G13" s="31">
        <v>0</v>
      </c>
      <c r="H13" s="243">
        <v>36066.550000000003</v>
      </c>
      <c r="I13" s="243">
        <v>0</v>
      </c>
      <c r="J13" s="243"/>
      <c r="K13" s="101"/>
      <c r="L13" s="243"/>
      <c r="M13" s="243"/>
      <c r="N13" s="89"/>
      <c r="O13" s="89"/>
      <c r="P13" s="236"/>
      <c r="Q13" s="236"/>
    </row>
    <row r="14" spans="1:17" s="12" customFormat="1">
      <c r="A14" s="47" t="s">
        <v>3</v>
      </c>
      <c r="B14" s="31">
        <v>49059479.100000001</v>
      </c>
      <c r="C14" s="31">
        <v>2095922.88</v>
      </c>
      <c r="D14" s="188">
        <v>0</v>
      </c>
      <c r="E14" s="188">
        <v>0</v>
      </c>
      <c r="F14" s="31">
        <v>237493.49</v>
      </c>
      <c r="G14" s="149">
        <v>1355839.57</v>
      </c>
      <c r="H14" s="243">
        <v>0</v>
      </c>
      <c r="I14" s="243">
        <v>0</v>
      </c>
      <c r="J14" s="243"/>
      <c r="K14" s="243"/>
      <c r="L14" s="243"/>
      <c r="M14" s="243"/>
      <c r="N14" s="89"/>
      <c r="O14" s="89"/>
      <c r="P14" s="236"/>
      <c r="Q14" s="236"/>
    </row>
    <row r="15" spans="1:17">
      <c r="A15" s="1" t="s">
        <v>4</v>
      </c>
      <c r="B15" s="31">
        <v>25796054.740000002</v>
      </c>
      <c r="C15" s="31">
        <v>555618.6100000001</v>
      </c>
      <c r="D15" s="188">
        <v>0</v>
      </c>
      <c r="E15" s="188">
        <v>0</v>
      </c>
      <c r="F15" s="31">
        <v>30724.11</v>
      </c>
      <c r="G15" s="31">
        <v>0</v>
      </c>
      <c r="H15" s="243">
        <v>0</v>
      </c>
      <c r="I15" s="243">
        <v>0</v>
      </c>
      <c r="J15" s="243"/>
      <c r="K15" s="243"/>
      <c r="L15" s="243"/>
      <c r="M15" s="243"/>
      <c r="N15" s="89"/>
      <c r="O15" s="89"/>
      <c r="P15" s="236"/>
      <c r="Q15" s="236"/>
    </row>
    <row r="16" spans="1:17">
      <c r="A16" s="1" t="s">
        <v>5</v>
      </c>
      <c r="B16" s="31">
        <v>1641478.71</v>
      </c>
      <c r="C16" s="31">
        <v>11754.44</v>
      </c>
      <c r="D16" s="188">
        <v>0</v>
      </c>
      <c r="E16" s="188">
        <v>0</v>
      </c>
      <c r="F16" s="31">
        <v>0</v>
      </c>
      <c r="G16" s="31">
        <v>0</v>
      </c>
      <c r="H16" s="243">
        <v>0</v>
      </c>
      <c r="I16" s="243">
        <v>0</v>
      </c>
      <c r="J16" s="243"/>
      <c r="K16" s="243"/>
      <c r="L16" s="243"/>
      <c r="M16" s="243"/>
      <c r="N16" s="89"/>
      <c r="O16" s="89"/>
      <c r="P16" s="88"/>
      <c r="Q16" s="88"/>
    </row>
    <row r="17" spans="1:17">
      <c r="A17" s="1"/>
      <c r="B17" s="165"/>
      <c r="C17" s="31"/>
      <c r="D17" s="171"/>
      <c r="E17" s="165"/>
      <c r="F17" s="165"/>
      <c r="G17" s="165"/>
      <c r="H17" s="243"/>
      <c r="I17" s="243"/>
      <c r="J17" s="243"/>
      <c r="K17" s="243"/>
      <c r="L17" s="243"/>
      <c r="M17" s="243"/>
      <c r="N17" s="89"/>
      <c r="O17" s="89"/>
      <c r="P17" s="88"/>
      <c r="Q17" s="88"/>
    </row>
    <row r="18" spans="1:17">
      <c r="A18" s="1" t="s">
        <v>6</v>
      </c>
      <c r="B18" s="31">
        <v>1538640.57</v>
      </c>
      <c r="C18" s="31">
        <v>0</v>
      </c>
      <c r="D18" s="188">
        <v>0</v>
      </c>
      <c r="E18" s="188">
        <v>0</v>
      </c>
      <c r="F18" s="31">
        <v>0</v>
      </c>
      <c r="G18" s="31">
        <v>0</v>
      </c>
      <c r="H18" s="243">
        <v>0</v>
      </c>
      <c r="I18" s="243">
        <v>0</v>
      </c>
      <c r="J18" s="243"/>
      <c r="K18" s="243"/>
      <c r="L18" s="243"/>
      <c r="M18" s="243"/>
      <c r="N18" s="89"/>
      <c r="O18" s="89"/>
      <c r="P18" s="236"/>
      <c r="Q18" s="236"/>
    </row>
    <row r="19" spans="1:17">
      <c r="A19" s="1" t="s">
        <v>7</v>
      </c>
      <c r="B19" s="31">
        <v>2207473.98</v>
      </c>
      <c r="C19" s="31">
        <v>85922.04</v>
      </c>
      <c r="D19" s="188">
        <v>0</v>
      </c>
      <c r="E19" s="188">
        <v>0</v>
      </c>
      <c r="F19" s="31">
        <v>0</v>
      </c>
      <c r="G19" s="31">
        <v>0</v>
      </c>
      <c r="H19" s="243">
        <v>0</v>
      </c>
      <c r="I19" s="243">
        <v>0</v>
      </c>
      <c r="J19" s="243"/>
      <c r="K19" s="243"/>
      <c r="L19" s="243"/>
      <c r="M19" s="243"/>
      <c r="N19" s="89"/>
      <c r="O19" s="89"/>
      <c r="P19" s="236"/>
      <c r="Q19" s="236"/>
    </row>
    <row r="20" spans="1:17">
      <c r="A20" s="1" t="s">
        <v>8</v>
      </c>
      <c r="B20" s="31">
        <v>2814316.2199999997</v>
      </c>
      <c r="C20" s="31">
        <v>20299.45</v>
      </c>
      <c r="D20" s="188">
        <v>0</v>
      </c>
      <c r="E20" s="188">
        <v>0</v>
      </c>
      <c r="F20" s="31">
        <v>0</v>
      </c>
      <c r="G20" s="31">
        <v>0</v>
      </c>
      <c r="H20" s="243">
        <v>9232.39</v>
      </c>
      <c r="I20" s="243">
        <v>0</v>
      </c>
      <c r="J20" s="243"/>
      <c r="K20" s="243"/>
      <c r="L20" s="243"/>
      <c r="M20" s="243"/>
      <c r="N20" s="89"/>
      <c r="O20" s="89"/>
      <c r="P20" s="236"/>
      <c r="Q20" s="236"/>
    </row>
    <row r="21" spans="1:17">
      <c r="A21" s="1" t="s">
        <v>9</v>
      </c>
      <c r="B21" s="31">
        <v>3346422.27</v>
      </c>
      <c r="C21" s="31">
        <v>223940.15</v>
      </c>
      <c r="D21" s="188">
        <v>0</v>
      </c>
      <c r="E21" s="188">
        <v>0</v>
      </c>
      <c r="F21" s="31">
        <v>0</v>
      </c>
      <c r="G21" s="31">
        <v>0</v>
      </c>
      <c r="H21" s="243">
        <v>0</v>
      </c>
      <c r="I21" s="243">
        <v>7607.41</v>
      </c>
      <c r="J21" s="243"/>
      <c r="K21" s="243"/>
      <c r="L21" s="243"/>
      <c r="M21" s="243"/>
      <c r="N21" s="89"/>
      <c r="O21" s="89"/>
      <c r="P21" s="236"/>
      <c r="Q21" s="236"/>
    </row>
    <row r="22" spans="1:17">
      <c r="A22" s="1" t="s">
        <v>10</v>
      </c>
      <c r="B22" s="31">
        <v>1804718.3900000001</v>
      </c>
      <c r="C22" s="31">
        <v>161444.54</v>
      </c>
      <c r="D22" s="188">
        <v>0</v>
      </c>
      <c r="E22" s="149">
        <v>49808.18</v>
      </c>
      <c r="F22" s="31">
        <v>0</v>
      </c>
      <c r="G22" s="31">
        <v>0</v>
      </c>
      <c r="H22" s="243">
        <v>0</v>
      </c>
      <c r="I22" s="243">
        <v>0</v>
      </c>
      <c r="J22" s="243"/>
      <c r="K22" s="243"/>
      <c r="L22" s="243"/>
      <c r="M22" s="243"/>
      <c r="N22" s="89"/>
      <c r="O22" s="89"/>
      <c r="P22" s="236"/>
      <c r="Q22" s="236"/>
    </row>
    <row r="23" spans="1:17">
      <c r="A23" s="1"/>
      <c r="B23" s="165"/>
      <c r="C23" s="31"/>
      <c r="D23" s="188"/>
      <c r="E23" s="165"/>
      <c r="F23" s="165"/>
      <c r="G23" s="165"/>
      <c r="H23" s="243"/>
      <c r="I23" s="243"/>
      <c r="J23" s="243"/>
      <c r="K23" s="243"/>
      <c r="L23" s="243"/>
      <c r="M23" s="243"/>
      <c r="N23" s="89"/>
      <c r="O23" s="89"/>
      <c r="P23" s="236"/>
      <c r="Q23" s="236"/>
    </row>
    <row r="24" spans="1:17">
      <c r="A24" s="1" t="s">
        <v>11</v>
      </c>
      <c r="B24" s="31">
        <v>4180271.8</v>
      </c>
      <c r="C24" s="31">
        <v>34804.47</v>
      </c>
      <c r="D24" s="188">
        <v>0</v>
      </c>
      <c r="E24" s="188">
        <v>0</v>
      </c>
      <c r="F24" s="31">
        <v>0</v>
      </c>
      <c r="G24" s="31">
        <v>0</v>
      </c>
      <c r="H24" s="243">
        <v>0</v>
      </c>
      <c r="I24" s="243">
        <v>0</v>
      </c>
      <c r="J24" s="243"/>
      <c r="K24" s="243"/>
      <c r="L24" s="243"/>
      <c r="M24" s="243"/>
      <c r="N24" s="89"/>
      <c r="O24" s="89"/>
      <c r="P24" s="236"/>
      <c r="Q24" s="236"/>
    </row>
    <row r="25" spans="1:17">
      <c r="A25" s="1" t="s">
        <v>12</v>
      </c>
      <c r="B25" s="31">
        <v>1182817.01</v>
      </c>
      <c r="C25" s="31">
        <v>9680.75</v>
      </c>
      <c r="D25" s="188">
        <v>0</v>
      </c>
      <c r="E25" s="188">
        <v>0</v>
      </c>
      <c r="F25" s="31">
        <v>0</v>
      </c>
      <c r="G25" s="31">
        <v>0</v>
      </c>
      <c r="H25" s="243">
        <v>34455.699999999997</v>
      </c>
      <c r="I25" s="243">
        <v>0</v>
      </c>
      <c r="J25" s="243"/>
      <c r="K25" s="243"/>
      <c r="L25" s="243"/>
      <c r="M25" s="243"/>
      <c r="N25" s="89"/>
      <c r="O25" s="89"/>
      <c r="P25" s="236"/>
      <c r="Q25" s="236"/>
    </row>
    <row r="26" spans="1:17">
      <c r="A26" s="1" t="s">
        <v>13</v>
      </c>
      <c r="B26" s="149">
        <v>4683274.12</v>
      </c>
      <c r="C26" s="31">
        <v>185161.33</v>
      </c>
      <c r="D26" s="188">
        <v>0</v>
      </c>
      <c r="E26" s="188">
        <v>0</v>
      </c>
      <c r="F26" s="31">
        <v>0</v>
      </c>
      <c r="G26" s="31">
        <v>0</v>
      </c>
      <c r="H26" s="243">
        <v>0</v>
      </c>
      <c r="I26" s="243">
        <v>0</v>
      </c>
      <c r="J26" s="243"/>
      <c r="K26" s="243"/>
      <c r="L26" s="243"/>
      <c r="M26" s="243"/>
      <c r="N26" s="89"/>
      <c r="O26" s="89"/>
      <c r="P26" s="236"/>
      <c r="Q26" s="236"/>
    </row>
    <row r="27" spans="1:17">
      <c r="A27" s="1" t="s">
        <v>14</v>
      </c>
      <c r="B27" s="31">
        <v>4187954.2</v>
      </c>
      <c r="C27" s="31">
        <v>553218.35000000009</v>
      </c>
      <c r="D27" s="188">
        <v>0</v>
      </c>
      <c r="E27" s="188">
        <v>0</v>
      </c>
      <c r="F27" s="31">
        <v>0</v>
      </c>
      <c r="G27" s="31">
        <v>0</v>
      </c>
      <c r="H27" s="243">
        <v>145016.12</v>
      </c>
      <c r="I27" s="243">
        <v>0</v>
      </c>
      <c r="J27" s="243"/>
      <c r="K27" s="243"/>
      <c r="L27" s="243"/>
      <c r="M27" s="243"/>
      <c r="N27" s="89"/>
      <c r="O27" s="89"/>
      <c r="P27" s="236"/>
      <c r="Q27" s="236"/>
    </row>
    <row r="28" spans="1:17">
      <c r="A28" s="1" t="s">
        <v>15</v>
      </c>
      <c r="B28" s="31">
        <v>502606.15</v>
      </c>
      <c r="C28" s="31">
        <v>52668.5</v>
      </c>
      <c r="D28" s="188">
        <v>0</v>
      </c>
      <c r="E28" s="188">
        <v>0</v>
      </c>
      <c r="F28" s="31">
        <v>0</v>
      </c>
      <c r="G28" s="31">
        <v>0</v>
      </c>
      <c r="H28" s="243">
        <v>0</v>
      </c>
      <c r="I28" s="243">
        <v>0</v>
      </c>
      <c r="J28" s="243"/>
      <c r="K28" s="243"/>
      <c r="L28" s="243"/>
      <c r="M28" s="243"/>
      <c r="N28" s="89"/>
      <c r="O28" s="89"/>
      <c r="P28" s="236"/>
      <c r="Q28" s="236"/>
    </row>
    <row r="29" spans="1:17">
      <c r="A29" s="1"/>
      <c r="B29" s="165"/>
      <c r="C29" s="31"/>
      <c r="D29" s="171"/>
      <c r="E29" s="165"/>
      <c r="F29" s="165"/>
      <c r="G29" s="165"/>
      <c r="H29" s="243"/>
      <c r="I29" s="243"/>
      <c r="J29" s="243"/>
      <c r="K29" s="243"/>
      <c r="L29" s="243"/>
      <c r="M29" s="243"/>
      <c r="N29" s="89"/>
      <c r="O29" s="89"/>
      <c r="P29" s="236"/>
      <c r="Q29" s="236"/>
    </row>
    <row r="30" spans="1:17">
      <c r="A30" s="1" t="s">
        <v>16</v>
      </c>
      <c r="B30" s="31">
        <v>21480461.25</v>
      </c>
      <c r="C30" s="31">
        <v>192811.34</v>
      </c>
      <c r="D30" s="188">
        <v>0</v>
      </c>
      <c r="E30" s="188">
        <v>0</v>
      </c>
      <c r="F30" s="31">
        <v>153094.15999999997</v>
      </c>
      <c r="G30" s="31">
        <v>0</v>
      </c>
      <c r="H30" s="243">
        <v>0</v>
      </c>
      <c r="I30" s="243">
        <v>0</v>
      </c>
      <c r="J30" s="243"/>
      <c r="K30" s="243"/>
      <c r="L30" s="243"/>
      <c r="M30" s="243"/>
      <c r="N30" s="89"/>
      <c r="O30" s="89"/>
      <c r="P30" s="236"/>
      <c r="Q30" s="236"/>
    </row>
    <row r="31" spans="1:17">
      <c r="A31" s="1" t="s">
        <v>17</v>
      </c>
      <c r="B31" s="31">
        <v>33933549.93</v>
      </c>
      <c r="C31" s="31">
        <v>871951.9</v>
      </c>
      <c r="D31" s="188">
        <v>0</v>
      </c>
      <c r="E31" s="188">
        <v>0</v>
      </c>
      <c r="F31" s="149">
        <v>0</v>
      </c>
      <c r="G31" s="31">
        <v>1347815.56</v>
      </c>
      <c r="H31" s="243">
        <v>0</v>
      </c>
      <c r="I31" s="243">
        <v>0</v>
      </c>
      <c r="J31" s="243"/>
      <c r="K31" s="243"/>
      <c r="L31" s="243"/>
      <c r="M31" s="243"/>
      <c r="N31" s="89"/>
      <c r="O31" s="89"/>
      <c r="P31" s="236"/>
      <c r="Q31" s="236"/>
    </row>
    <row r="32" spans="1:17">
      <c r="A32" s="1" t="s">
        <v>18</v>
      </c>
      <c r="B32" s="149">
        <v>897978.05</v>
      </c>
      <c r="C32" s="31">
        <v>9556.2099999999991</v>
      </c>
      <c r="D32" s="188">
        <v>0</v>
      </c>
      <c r="E32" s="31">
        <v>330903.49</v>
      </c>
      <c r="F32" s="149">
        <v>0</v>
      </c>
      <c r="G32" s="31">
        <v>0</v>
      </c>
      <c r="H32" s="243">
        <v>77426.98000000001</v>
      </c>
      <c r="I32" s="243">
        <v>0</v>
      </c>
      <c r="J32" s="243"/>
      <c r="K32" s="243"/>
      <c r="L32" s="243"/>
      <c r="M32" s="243"/>
      <c r="N32" s="89"/>
      <c r="O32" s="89"/>
      <c r="P32" s="236"/>
      <c r="Q32" s="236"/>
    </row>
    <row r="33" spans="1:17">
      <c r="A33" s="1" t="s">
        <v>19</v>
      </c>
      <c r="B33" s="31">
        <v>2474210.38</v>
      </c>
      <c r="C33" s="31">
        <v>143297.17000000001</v>
      </c>
      <c r="D33" s="188">
        <v>0</v>
      </c>
      <c r="E33" s="188">
        <v>0</v>
      </c>
      <c r="F33" s="31">
        <v>0</v>
      </c>
      <c r="G33" s="31">
        <v>0</v>
      </c>
      <c r="H33" s="243">
        <v>0</v>
      </c>
      <c r="I33" s="243">
        <v>0</v>
      </c>
      <c r="J33" s="243"/>
      <c r="K33" s="243"/>
      <c r="L33" s="243"/>
      <c r="M33" s="243"/>
      <c r="N33" s="89"/>
      <c r="O33" s="89"/>
      <c r="P33" s="236"/>
      <c r="Q33" s="236"/>
    </row>
    <row r="34" spans="1:17">
      <c r="A34" s="1" t="s">
        <v>20</v>
      </c>
      <c r="B34" s="31">
        <v>1415240.26</v>
      </c>
      <c r="C34" s="31">
        <v>2460</v>
      </c>
      <c r="D34" s="188">
        <v>0</v>
      </c>
      <c r="E34" s="31">
        <v>211130.02000000002</v>
      </c>
      <c r="F34" s="31">
        <v>0</v>
      </c>
      <c r="G34" s="31">
        <v>0</v>
      </c>
      <c r="H34" s="243">
        <v>0</v>
      </c>
      <c r="I34" s="243">
        <v>0</v>
      </c>
      <c r="J34" s="243"/>
      <c r="K34" s="243"/>
      <c r="L34" s="243"/>
      <c r="M34" s="243"/>
      <c r="N34" s="89"/>
      <c r="O34" s="89"/>
      <c r="P34" s="236"/>
      <c r="Q34" s="236"/>
    </row>
    <row r="35" spans="1:17">
      <c r="A35" s="1"/>
      <c r="B35" s="165"/>
      <c r="C35" s="31"/>
      <c r="D35" s="171"/>
      <c r="E35" s="165"/>
      <c r="F35" s="165"/>
      <c r="G35" s="165"/>
      <c r="H35" s="243"/>
      <c r="I35" s="243"/>
      <c r="J35" s="243"/>
      <c r="K35" s="243"/>
      <c r="L35" s="243"/>
      <c r="M35" s="243"/>
      <c r="N35" s="89"/>
      <c r="O35" s="89"/>
      <c r="P35" s="236"/>
      <c r="Q35" s="236"/>
    </row>
    <row r="36" spans="1:17">
      <c r="A36" s="1" t="s">
        <v>21</v>
      </c>
      <c r="B36" s="31">
        <v>930874.82000000007</v>
      </c>
      <c r="C36" s="31">
        <v>144703.63</v>
      </c>
      <c r="D36" s="188">
        <v>0</v>
      </c>
      <c r="E36" s="188">
        <v>0</v>
      </c>
      <c r="F36" s="31">
        <v>0</v>
      </c>
      <c r="G36" s="31">
        <v>0</v>
      </c>
      <c r="H36" s="243">
        <v>0</v>
      </c>
      <c r="I36" s="243">
        <v>0</v>
      </c>
      <c r="J36" s="243"/>
      <c r="K36" s="243"/>
      <c r="L36" s="243"/>
      <c r="M36" s="243"/>
      <c r="N36" s="89"/>
      <c r="O36" s="89"/>
      <c r="P36" s="236"/>
      <c r="Q36" s="236"/>
    </row>
    <row r="37" spans="1:17">
      <c r="A37" s="1" t="s">
        <v>22</v>
      </c>
      <c r="B37" s="31">
        <v>6086384.96</v>
      </c>
      <c r="C37" s="31">
        <v>110735.23999999999</v>
      </c>
      <c r="D37" s="31">
        <v>0</v>
      </c>
      <c r="E37" s="31">
        <v>0</v>
      </c>
      <c r="F37" s="31">
        <v>191263.84</v>
      </c>
      <c r="G37" s="31">
        <v>0</v>
      </c>
      <c r="H37" s="243">
        <v>41260.600000000006</v>
      </c>
      <c r="I37" s="243">
        <v>0</v>
      </c>
      <c r="J37" s="243"/>
      <c r="K37" s="243"/>
      <c r="L37" s="243"/>
      <c r="M37" s="243"/>
      <c r="N37" s="89"/>
      <c r="O37" s="89"/>
      <c r="P37" s="236"/>
      <c r="Q37" s="236"/>
    </row>
    <row r="38" spans="1:17">
      <c r="A38" s="1" t="s">
        <v>23</v>
      </c>
      <c r="B38" s="31">
        <v>4726278.51</v>
      </c>
      <c r="C38" s="31">
        <v>209217.12000000002</v>
      </c>
      <c r="D38" s="31">
        <v>0</v>
      </c>
      <c r="E38" s="31">
        <v>0</v>
      </c>
      <c r="F38" s="31">
        <v>0</v>
      </c>
      <c r="G38" s="31">
        <v>0</v>
      </c>
      <c r="H38" s="243">
        <v>267426.18</v>
      </c>
      <c r="I38" s="243">
        <v>0</v>
      </c>
      <c r="J38" s="243"/>
      <c r="K38" s="243"/>
      <c r="L38" s="243"/>
      <c r="M38" s="243"/>
      <c r="N38" s="89"/>
      <c r="O38" s="89"/>
      <c r="P38" s="236"/>
      <c r="Q38" s="236"/>
    </row>
    <row r="39" spans="1:17">
      <c r="A39" s="282" t="s">
        <v>24</v>
      </c>
      <c r="B39" s="32">
        <v>1774499.74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150">
        <v>0</v>
      </c>
      <c r="I39" s="150">
        <v>0</v>
      </c>
      <c r="J39" s="243"/>
      <c r="K39" s="243"/>
      <c r="L39" s="243"/>
      <c r="M39" s="243"/>
      <c r="N39" s="89"/>
      <c r="O39" s="89"/>
      <c r="P39" s="236"/>
      <c r="Q39" s="236"/>
    </row>
    <row r="40" spans="1:17">
      <c r="A40" s="1"/>
      <c r="B40" s="47"/>
      <c r="C40" s="47"/>
      <c r="D40" s="47"/>
      <c r="E40" s="47"/>
      <c r="F40" s="47"/>
      <c r="G40" s="47"/>
      <c r="J40" s="31"/>
      <c r="K40" s="31"/>
      <c r="L40" s="147"/>
    </row>
    <row r="41" spans="1:17">
      <c r="A41" s="1"/>
      <c r="H41" s="88"/>
      <c r="I41" s="88"/>
      <c r="L41" s="147"/>
    </row>
    <row r="42" spans="1:17">
      <c r="A42" s="260"/>
      <c r="B42" s="232"/>
      <c r="C42" s="232"/>
      <c r="D42" s="232"/>
      <c r="E42" s="232"/>
      <c r="F42" s="232"/>
      <c r="G42" s="232"/>
      <c r="H42" s="88"/>
      <c r="I42" s="88"/>
      <c r="J42" s="88"/>
      <c r="K42" s="88"/>
      <c r="L42" s="147"/>
    </row>
    <row r="43" spans="1:17">
      <c r="A43" s="96"/>
      <c r="B43" s="232"/>
      <c r="C43" s="232"/>
      <c r="D43" s="232"/>
      <c r="E43" s="232"/>
      <c r="F43" s="232"/>
      <c r="G43" s="232"/>
      <c r="H43" s="88"/>
      <c r="I43" s="88"/>
      <c r="J43" s="88"/>
      <c r="K43" s="88"/>
      <c r="L43" s="147"/>
    </row>
    <row r="44" spans="1:17">
      <c r="A44" s="96"/>
      <c r="B44" s="232"/>
      <c r="C44" s="232"/>
      <c r="D44" s="232"/>
      <c r="E44" s="232"/>
      <c r="F44" s="232"/>
      <c r="G44" s="232"/>
      <c r="H44" s="88"/>
      <c r="I44" s="88"/>
      <c r="J44" s="88"/>
      <c r="K44" s="88"/>
      <c r="L44" s="147"/>
    </row>
    <row r="45" spans="1:17">
      <c r="A45" s="96"/>
      <c r="B45" s="232"/>
      <c r="C45" s="232"/>
      <c r="D45" s="232"/>
      <c r="E45" s="232"/>
      <c r="F45" s="232"/>
      <c r="G45" s="232"/>
      <c r="H45" s="88"/>
      <c r="I45" s="88"/>
      <c r="J45" s="88"/>
      <c r="K45" s="88"/>
      <c r="L45" s="147"/>
    </row>
    <row r="46" spans="1:17">
      <c r="A46" s="96"/>
      <c r="B46" s="232"/>
      <c r="C46" s="232"/>
      <c r="D46" s="232"/>
      <c r="E46" s="232"/>
      <c r="F46" s="232"/>
      <c r="G46" s="232"/>
      <c r="H46" s="88"/>
      <c r="I46" s="88"/>
      <c r="J46" s="88"/>
      <c r="K46" s="88"/>
      <c r="L46" s="147"/>
    </row>
    <row r="47" spans="1:17">
      <c r="A47" s="96"/>
      <c r="B47" s="232"/>
      <c r="C47" s="232"/>
      <c r="D47" s="232"/>
      <c r="E47" s="232"/>
      <c r="F47" s="232"/>
      <c r="G47" s="232"/>
      <c r="H47" s="88"/>
      <c r="I47" s="88"/>
      <c r="J47" s="88"/>
      <c r="K47" s="88"/>
      <c r="L47" s="147"/>
    </row>
    <row r="48" spans="1:17">
      <c r="A48" s="96"/>
      <c r="B48" s="232"/>
      <c r="C48" s="232"/>
      <c r="D48" s="232"/>
      <c r="E48" s="232"/>
      <c r="F48" s="232"/>
      <c r="G48" s="232"/>
      <c r="H48" s="88"/>
      <c r="I48" s="88"/>
      <c r="J48" s="88"/>
      <c r="K48" s="88"/>
      <c r="L48" s="147"/>
    </row>
    <row r="49" spans="1:12">
      <c r="A49" s="96"/>
      <c r="B49" s="232"/>
      <c r="C49" s="232"/>
      <c r="D49" s="232"/>
      <c r="E49" s="232"/>
      <c r="F49" s="232"/>
      <c r="G49" s="232"/>
      <c r="H49" s="88"/>
      <c r="I49" s="88"/>
      <c r="J49" s="88"/>
      <c r="K49" s="88"/>
      <c r="L49" s="147"/>
    </row>
    <row r="50" spans="1:12">
      <c r="A50" s="96"/>
      <c r="B50" s="232"/>
      <c r="C50" s="232"/>
      <c r="D50" s="232"/>
      <c r="E50" s="232"/>
      <c r="F50" s="232"/>
      <c r="G50" s="232"/>
      <c r="H50" s="88"/>
      <c r="I50" s="88"/>
      <c r="J50" s="88"/>
      <c r="K50" s="88"/>
      <c r="L50" s="147"/>
    </row>
    <row r="51" spans="1:12">
      <c r="A51" s="96"/>
      <c r="B51" s="232"/>
      <c r="C51" s="232"/>
      <c r="D51" s="232"/>
      <c r="E51" s="232"/>
      <c r="F51" s="232"/>
      <c r="G51" s="232"/>
      <c r="H51" s="88"/>
      <c r="I51" s="88"/>
      <c r="J51" s="88"/>
      <c r="K51" s="88"/>
      <c r="L51" s="147"/>
    </row>
    <row r="52" spans="1:12">
      <c r="A52" s="96"/>
      <c r="B52" s="232"/>
      <c r="C52" s="232"/>
      <c r="D52" s="232"/>
      <c r="E52" s="232"/>
      <c r="F52" s="232"/>
      <c r="G52" s="232"/>
      <c r="H52" s="88"/>
      <c r="I52" s="88"/>
      <c r="J52" s="88"/>
      <c r="K52" s="88"/>
      <c r="L52" s="147"/>
    </row>
    <row r="53" spans="1:12">
      <c r="A53" s="96"/>
      <c r="B53" s="232"/>
      <c r="C53" s="232"/>
      <c r="D53" s="232"/>
      <c r="E53" s="232"/>
      <c r="F53" s="232"/>
      <c r="G53" s="232"/>
      <c r="H53" s="88"/>
      <c r="I53" s="88"/>
      <c r="J53" s="88"/>
      <c r="K53" s="88"/>
      <c r="L53" s="147"/>
    </row>
    <row r="54" spans="1:12">
      <c r="A54" s="96"/>
      <c r="B54" s="232"/>
      <c r="C54" s="232"/>
      <c r="D54" s="232"/>
      <c r="E54" s="232"/>
      <c r="F54" s="232"/>
      <c r="G54" s="232"/>
      <c r="H54" s="88"/>
      <c r="I54" s="88"/>
      <c r="J54" s="88"/>
      <c r="K54" s="88"/>
      <c r="L54" s="147"/>
    </row>
    <row r="55" spans="1:12">
      <c r="A55" s="96"/>
      <c r="B55" s="232"/>
      <c r="C55" s="232"/>
      <c r="D55" s="232"/>
      <c r="E55" s="232"/>
      <c r="F55" s="232"/>
      <c r="G55" s="232"/>
      <c r="H55" s="88"/>
      <c r="I55" s="88"/>
      <c r="J55" s="88"/>
      <c r="K55" s="88"/>
      <c r="L55" s="147"/>
    </row>
    <row r="56" spans="1:12">
      <c r="A56" s="96"/>
      <c r="B56" s="232"/>
      <c r="C56" s="232"/>
      <c r="D56" s="232"/>
      <c r="E56" s="232"/>
      <c r="F56" s="232"/>
      <c r="G56" s="232"/>
      <c r="H56" s="88"/>
      <c r="I56" s="88"/>
      <c r="J56" s="88"/>
      <c r="K56" s="88"/>
      <c r="L56" s="147"/>
    </row>
    <row r="57" spans="1:12">
      <c r="A57" s="96"/>
      <c r="B57" s="232"/>
      <c r="C57" s="232"/>
      <c r="D57" s="232"/>
      <c r="E57" s="232"/>
      <c r="F57" s="232"/>
      <c r="G57" s="232"/>
      <c r="H57" s="88"/>
      <c r="I57" s="88"/>
      <c r="J57" s="88"/>
      <c r="K57" s="88"/>
      <c r="L57" s="147"/>
    </row>
    <row r="58" spans="1:12">
      <c r="A58" s="96"/>
      <c r="B58" s="232"/>
      <c r="C58" s="232"/>
      <c r="D58" s="232"/>
      <c r="E58" s="232"/>
      <c r="F58" s="232"/>
      <c r="G58" s="232"/>
      <c r="H58" s="88"/>
      <c r="I58" s="88"/>
      <c r="J58" s="88"/>
      <c r="K58" s="88"/>
      <c r="L58" s="147"/>
    </row>
    <row r="59" spans="1:12">
      <c r="A59" s="96"/>
      <c r="B59" s="232"/>
      <c r="C59" s="232"/>
      <c r="D59" s="232"/>
      <c r="E59" s="232"/>
      <c r="F59" s="232"/>
      <c r="G59" s="232"/>
      <c r="H59" s="88"/>
      <c r="I59" s="88"/>
      <c r="J59" s="88"/>
      <c r="K59" s="88"/>
      <c r="L59" s="147"/>
    </row>
    <row r="60" spans="1:12">
      <c r="A60" s="96"/>
      <c r="B60" s="232"/>
      <c r="C60" s="232"/>
      <c r="D60" s="232"/>
      <c r="E60" s="232"/>
      <c r="F60" s="232"/>
      <c r="G60" s="232"/>
      <c r="H60" s="88"/>
      <c r="I60" s="88"/>
      <c r="J60" s="88"/>
      <c r="K60" s="88"/>
      <c r="L60" s="147"/>
    </row>
    <row r="61" spans="1:12">
      <c r="A61" s="96"/>
      <c r="B61" s="232"/>
      <c r="C61" s="232"/>
      <c r="D61" s="232"/>
      <c r="E61" s="232"/>
      <c r="F61" s="232"/>
      <c r="G61" s="232"/>
      <c r="H61" s="88"/>
      <c r="I61" s="88"/>
      <c r="J61" s="88"/>
      <c r="K61" s="88"/>
      <c r="L61" s="147"/>
    </row>
    <row r="62" spans="1:12">
      <c r="A62" s="96"/>
      <c r="B62" s="232"/>
      <c r="C62" s="232"/>
      <c r="D62" s="232"/>
      <c r="E62" s="232"/>
      <c r="F62" s="232"/>
      <c r="G62" s="232"/>
      <c r="H62" s="88"/>
      <c r="I62" s="88"/>
      <c r="J62" s="88"/>
      <c r="K62" s="88"/>
      <c r="L62" s="147"/>
    </row>
    <row r="63" spans="1:12">
      <c r="A63" s="96"/>
      <c r="B63" s="232"/>
      <c r="C63" s="232"/>
      <c r="D63" s="232"/>
      <c r="E63" s="232"/>
      <c r="F63" s="232"/>
      <c r="G63" s="232"/>
      <c r="H63" s="88"/>
      <c r="I63" s="88"/>
      <c r="J63" s="88"/>
      <c r="K63" s="88"/>
      <c r="L63" s="147"/>
    </row>
    <row r="64" spans="1:12">
      <c r="A64" s="96"/>
      <c r="B64" s="232"/>
      <c r="C64" s="232"/>
      <c r="D64" s="232"/>
      <c r="E64" s="232"/>
      <c r="F64" s="232"/>
      <c r="G64" s="232"/>
      <c r="H64" s="88"/>
      <c r="I64" s="88"/>
      <c r="J64" s="88"/>
      <c r="K64" s="88"/>
      <c r="L64" s="147"/>
    </row>
    <row r="65" spans="1:12">
      <c r="A65" s="96"/>
      <c r="B65" s="232"/>
      <c r="C65" s="232"/>
      <c r="D65" s="232"/>
      <c r="E65" s="232"/>
      <c r="F65" s="232"/>
      <c r="G65" s="232"/>
      <c r="H65" s="88"/>
      <c r="I65" s="88"/>
      <c r="J65" s="88"/>
      <c r="K65" s="88"/>
      <c r="L65" s="147"/>
    </row>
    <row r="66" spans="1:12">
      <c r="A66" s="96"/>
      <c r="B66" s="232"/>
      <c r="C66" s="232"/>
      <c r="D66" s="232"/>
      <c r="E66" s="232"/>
      <c r="F66" s="232"/>
      <c r="G66" s="232"/>
      <c r="H66" s="88"/>
      <c r="I66" s="88"/>
      <c r="J66" s="88"/>
      <c r="K66" s="88"/>
      <c r="L66" s="147"/>
    </row>
    <row r="67" spans="1:12">
      <c r="A67" s="96"/>
      <c r="B67" s="232"/>
      <c r="C67" s="232"/>
      <c r="D67" s="232"/>
      <c r="E67" s="232"/>
      <c r="F67" s="232"/>
      <c r="G67" s="232"/>
      <c r="H67" s="88"/>
      <c r="I67" s="88"/>
      <c r="J67" s="88"/>
      <c r="K67" s="88"/>
      <c r="L67" s="147"/>
    </row>
    <row r="68" spans="1:12">
      <c r="A68" s="96"/>
      <c r="B68" s="232"/>
      <c r="C68" s="232"/>
      <c r="D68" s="232"/>
      <c r="E68" s="232"/>
      <c r="F68" s="232"/>
      <c r="G68" s="232"/>
      <c r="H68" s="88"/>
      <c r="I68" s="88"/>
      <c r="J68" s="88"/>
      <c r="K68" s="88"/>
      <c r="L68" s="147"/>
    </row>
    <row r="69" spans="1:12">
      <c r="A69" s="96"/>
      <c r="B69" s="232"/>
      <c r="C69" s="232"/>
      <c r="D69" s="232"/>
      <c r="E69" s="232"/>
      <c r="F69" s="232"/>
      <c r="G69" s="232"/>
      <c r="H69" s="88"/>
      <c r="I69" s="88"/>
      <c r="J69" s="88"/>
      <c r="K69" s="88"/>
      <c r="L69" s="147"/>
    </row>
    <row r="71" spans="1:12">
      <c r="A71" s="1"/>
      <c r="B71" s="232"/>
      <c r="C71" s="232"/>
      <c r="D71" s="232"/>
      <c r="E71" s="232"/>
      <c r="F71" s="232"/>
      <c r="G71" s="232"/>
      <c r="H71" s="88"/>
      <c r="I71" s="88"/>
      <c r="J71" s="88"/>
      <c r="K71" s="88"/>
      <c r="L71" s="147"/>
    </row>
    <row r="72" spans="1:12">
      <c r="A72" s="1"/>
      <c r="B72" s="232"/>
      <c r="C72" s="232"/>
      <c r="D72" s="232"/>
      <c r="E72" s="232"/>
      <c r="F72" s="232"/>
      <c r="G72" s="232"/>
      <c r="H72" s="88"/>
      <c r="I72" s="88"/>
      <c r="J72" s="88"/>
      <c r="K72" s="88"/>
      <c r="L72" s="147"/>
    </row>
    <row r="73" spans="1:12">
      <c r="A73" s="1"/>
      <c r="B73" s="232"/>
      <c r="C73" s="232"/>
      <c r="D73" s="232"/>
      <c r="E73" s="232"/>
      <c r="F73" s="232"/>
      <c r="G73" s="232"/>
      <c r="H73" s="88"/>
      <c r="I73" s="88"/>
      <c r="J73" s="88"/>
      <c r="K73" s="88"/>
      <c r="L73" s="147"/>
    </row>
    <row r="74" spans="1:12">
      <c r="A74" s="1"/>
      <c r="B74" s="232"/>
      <c r="C74" s="232"/>
      <c r="D74" s="232"/>
      <c r="E74" s="232"/>
      <c r="F74" s="232"/>
      <c r="G74" s="232"/>
      <c r="J74" s="88"/>
      <c r="K74" s="88"/>
      <c r="L74" s="147"/>
    </row>
    <row r="76" spans="1:12">
      <c r="A76" s="1"/>
      <c r="L76" s="147"/>
    </row>
    <row r="77" spans="1:12">
      <c r="A77" s="1"/>
      <c r="L77" s="147"/>
    </row>
    <row r="78" spans="1:12">
      <c r="A78" s="1"/>
      <c r="L78" s="147"/>
    </row>
    <row r="79" spans="1:12">
      <c r="H79" s="89"/>
      <c r="I79" s="89"/>
    </row>
    <row r="80" spans="1:12">
      <c r="A80" s="1"/>
      <c r="B80" s="243"/>
      <c r="C80" s="243"/>
      <c r="D80" s="243"/>
      <c r="E80" s="243"/>
      <c r="F80" s="243"/>
      <c r="G80" s="243"/>
      <c r="H80" s="89"/>
      <c r="I80" s="89"/>
      <c r="J80" s="85"/>
      <c r="K80" s="85"/>
      <c r="L80" s="147"/>
    </row>
    <row r="81" spans="1:12">
      <c r="A81" s="1"/>
      <c r="B81" s="243"/>
      <c r="C81" s="243"/>
      <c r="D81" s="243"/>
      <c r="E81" s="243"/>
      <c r="F81" s="243"/>
      <c r="G81" s="243"/>
      <c r="H81" s="89"/>
      <c r="I81" s="89"/>
      <c r="L81" s="147"/>
    </row>
    <row r="82" spans="1:12">
      <c r="A82" s="1"/>
      <c r="B82" s="243"/>
      <c r="C82" s="243"/>
      <c r="D82" s="243"/>
      <c r="E82" s="243"/>
      <c r="F82" s="243"/>
      <c r="G82" s="243"/>
      <c r="H82" s="89"/>
      <c r="I82" s="89"/>
      <c r="L82" s="147"/>
    </row>
    <row r="83" spans="1:12">
      <c r="A83" s="1"/>
      <c r="B83" s="243"/>
      <c r="C83" s="243"/>
      <c r="D83" s="243"/>
      <c r="E83" s="243"/>
      <c r="F83" s="243"/>
      <c r="G83" s="243"/>
      <c r="H83" s="89"/>
      <c r="I83" s="89"/>
      <c r="L83" s="147"/>
    </row>
    <row r="84" spans="1:12">
      <c r="A84" s="1"/>
      <c r="B84" s="243"/>
      <c r="C84" s="243"/>
      <c r="D84" s="243"/>
      <c r="E84" s="243"/>
      <c r="F84" s="243"/>
      <c r="G84" s="243"/>
      <c r="L84" s="147"/>
    </row>
    <row r="85" spans="1:12">
      <c r="H85" s="104"/>
      <c r="I85" s="104"/>
    </row>
    <row r="86" spans="1:12">
      <c r="A86" s="1"/>
      <c r="B86" s="1"/>
      <c r="C86" s="1"/>
      <c r="D86" s="1"/>
      <c r="E86" s="1"/>
      <c r="F86" s="1"/>
      <c r="G86" s="1"/>
      <c r="H86" s="104"/>
      <c r="I86" s="104"/>
    </row>
    <row r="87" spans="1:12">
      <c r="A87" s="1"/>
      <c r="B87" s="1"/>
      <c r="C87" s="1"/>
      <c r="D87" s="1"/>
      <c r="E87" s="1"/>
      <c r="F87" s="1"/>
      <c r="G87" s="1"/>
      <c r="H87" s="104"/>
      <c r="I87" s="104"/>
    </row>
    <row r="88" spans="1:12">
      <c r="A88" s="1"/>
      <c r="B88" s="1"/>
      <c r="C88" s="1"/>
      <c r="D88" s="1"/>
      <c r="E88" s="1"/>
      <c r="F88" s="1"/>
      <c r="G88" s="1"/>
      <c r="H88" s="104"/>
      <c r="I88" s="104"/>
    </row>
    <row r="89" spans="1:12">
      <c r="A89" s="1"/>
      <c r="B89" s="1"/>
      <c r="C89" s="1"/>
      <c r="D89" s="1"/>
      <c r="E89" s="1"/>
      <c r="F89" s="1"/>
      <c r="G89" s="1"/>
      <c r="H89" s="104"/>
      <c r="I89" s="104"/>
    </row>
    <row r="90" spans="1:12">
      <c r="A90" s="1"/>
      <c r="B90" s="1"/>
      <c r="C90" s="1"/>
      <c r="D90" s="1"/>
      <c r="E90" s="1"/>
      <c r="F90" s="1"/>
      <c r="G90" s="1"/>
      <c r="H90" s="104"/>
      <c r="I90" s="104"/>
    </row>
    <row r="91" spans="1:12">
      <c r="A91" s="1"/>
      <c r="B91" s="1"/>
      <c r="C91" s="1"/>
      <c r="D91" s="1"/>
      <c r="E91" s="1"/>
      <c r="F91" s="1"/>
      <c r="G91" s="1"/>
      <c r="H91" s="104"/>
      <c r="I91" s="104"/>
    </row>
    <row r="92" spans="1:12">
      <c r="A92" s="1"/>
      <c r="B92" s="1"/>
      <c r="C92" s="1"/>
      <c r="D92" s="1"/>
      <c r="E92" s="1"/>
      <c r="F92" s="1"/>
      <c r="G92" s="1"/>
      <c r="H92" s="104"/>
      <c r="I92" s="104"/>
    </row>
    <row r="93" spans="1:12">
      <c r="A93" s="1"/>
      <c r="B93" s="1"/>
      <c r="C93" s="1"/>
      <c r="D93" s="1"/>
      <c r="E93" s="1"/>
      <c r="F93" s="1"/>
      <c r="G93" s="1"/>
      <c r="H93" s="104"/>
      <c r="I93" s="104"/>
    </row>
    <row r="94" spans="1:12">
      <c r="A94" s="1"/>
      <c r="B94" s="1"/>
      <c r="C94" s="1"/>
      <c r="D94" s="1"/>
      <c r="E94" s="1"/>
      <c r="F94" s="1"/>
      <c r="G94" s="1"/>
      <c r="H94" s="104"/>
      <c r="I94" s="104"/>
    </row>
    <row r="95" spans="1:12">
      <c r="A95" s="1"/>
      <c r="B95" s="1"/>
      <c r="C95" s="1"/>
      <c r="D95" s="1"/>
      <c r="E95" s="1"/>
      <c r="F95" s="1"/>
      <c r="G95" s="1"/>
      <c r="H95" s="104"/>
      <c r="I95" s="104"/>
    </row>
    <row r="96" spans="1:12">
      <c r="A96" s="1"/>
      <c r="B96" s="1"/>
      <c r="C96" s="1"/>
      <c r="D96" s="1"/>
      <c r="E96" s="1"/>
      <c r="F96" s="1"/>
      <c r="G96" s="1"/>
      <c r="H96" s="104"/>
      <c r="I96" s="104"/>
    </row>
    <row r="97" spans="1:9">
      <c r="A97" s="1"/>
      <c r="B97" s="1"/>
      <c r="C97" s="1"/>
      <c r="D97" s="1"/>
      <c r="E97" s="1"/>
      <c r="F97" s="1"/>
      <c r="G97" s="1"/>
      <c r="H97" s="104"/>
      <c r="I97" s="104"/>
    </row>
    <row r="98" spans="1:9">
      <c r="A98" s="1"/>
      <c r="B98" s="1"/>
      <c r="C98" s="1"/>
      <c r="D98" s="1"/>
      <c r="E98" s="1"/>
      <c r="F98" s="1"/>
      <c r="G98" s="1"/>
      <c r="H98" s="104"/>
      <c r="I98" s="104"/>
    </row>
    <row r="99" spans="1:9">
      <c r="A99" s="1"/>
      <c r="B99" s="1"/>
      <c r="C99" s="1"/>
      <c r="D99" s="1"/>
      <c r="E99" s="1"/>
      <c r="F99" s="1"/>
      <c r="G99" s="1"/>
    </row>
  </sheetData>
  <mergeCells count="9">
    <mergeCell ref="I8:I9"/>
    <mergeCell ref="B5:I5"/>
    <mergeCell ref="A1:I1"/>
    <mergeCell ref="A3:I3"/>
    <mergeCell ref="H8:H9"/>
    <mergeCell ref="G7:G9"/>
    <mergeCell ref="C7:C9"/>
    <mergeCell ref="D7:D9"/>
    <mergeCell ref="B6:G6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zoomScaleNormal="100" workbookViewId="0">
      <selection sqref="A1:L1"/>
    </sheetView>
  </sheetViews>
  <sheetFormatPr defaultRowHeight="12.75"/>
  <cols>
    <col min="1" max="3" width="14.42578125" style="2" customWidth="1"/>
    <col min="4" max="5" width="17" style="103" customWidth="1"/>
    <col min="6" max="6" width="14.85546875" style="103" bestFit="1" customWidth="1"/>
    <col min="7" max="7" width="13.85546875" style="103" bestFit="1" customWidth="1"/>
    <col min="8" max="9" width="13.85546875" style="103" customWidth="1"/>
    <col min="10" max="10" width="15" style="103" bestFit="1" customWidth="1"/>
    <col min="11" max="11" width="16.28515625" style="2" customWidth="1"/>
    <col min="12" max="12" width="9.140625" style="2"/>
    <col min="13" max="13" width="10.28515625" style="2" bestFit="1" customWidth="1"/>
    <col min="14" max="14" width="9.140625" style="2"/>
    <col min="15" max="15" width="17" style="232" bestFit="1" customWidth="1"/>
    <col min="16" max="16" width="11.28515625" style="2" bestFit="1" customWidth="1"/>
    <col min="17" max="17" width="9.140625" style="2"/>
    <col min="18" max="18" width="10.28515625" style="2" bestFit="1" customWidth="1"/>
    <col min="19" max="19" width="9.140625" style="2"/>
    <col min="20" max="20" width="10.28515625" style="2" bestFit="1" customWidth="1"/>
    <col min="21" max="16384" width="9.140625" style="2"/>
  </cols>
  <sheetData>
    <row r="1" spans="1:15">
      <c r="A1" s="424" t="s">
        <v>108</v>
      </c>
      <c r="B1" s="424"/>
      <c r="C1" s="424"/>
      <c r="D1" s="424"/>
      <c r="E1" s="424"/>
      <c r="F1" s="424"/>
      <c r="G1" s="424"/>
      <c r="H1" s="206"/>
      <c r="I1" s="206"/>
      <c r="J1" s="206"/>
      <c r="K1" s="317"/>
    </row>
    <row r="2" spans="1:15">
      <c r="A2" s="1"/>
      <c r="B2" s="1"/>
      <c r="C2" s="1"/>
      <c r="D2" s="104"/>
      <c r="E2" s="104"/>
    </row>
    <row r="3" spans="1:15">
      <c r="A3" s="430" t="s">
        <v>221</v>
      </c>
      <c r="B3" s="430"/>
      <c r="C3" s="430"/>
      <c r="D3" s="430"/>
      <c r="E3" s="430"/>
      <c r="F3" s="430"/>
      <c r="G3" s="430"/>
      <c r="H3" s="318"/>
      <c r="I3" s="319"/>
      <c r="J3" s="319"/>
      <c r="K3" s="319"/>
    </row>
    <row r="4" spans="1:15" ht="13.5" thickBot="1">
      <c r="A4" s="1"/>
      <c r="B4" s="81"/>
      <c r="C4" s="81"/>
      <c r="D4" s="106"/>
      <c r="E4" s="106"/>
      <c r="F4" s="106"/>
      <c r="G4" s="106"/>
      <c r="H4" s="104"/>
      <c r="I4" s="104"/>
      <c r="J4" s="104"/>
    </row>
    <row r="5" spans="1:15" ht="15" customHeight="1" thickTop="1">
      <c r="A5" s="288"/>
      <c r="B5" s="441" t="s">
        <v>64</v>
      </c>
      <c r="C5" s="441"/>
      <c r="D5" s="441"/>
      <c r="E5" s="438" t="s">
        <v>160</v>
      </c>
      <c r="F5" s="119"/>
      <c r="G5" s="119"/>
      <c r="H5" s="2"/>
      <c r="I5" s="2"/>
      <c r="J5" s="2"/>
    </row>
    <row r="6" spans="1:15" ht="12.75" customHeight="1">
      <c r="A6" s="1"/>
      <c r="B6" s="158" t="s">
        <v>61</v>
      </c>
      <c r="C6" s="437" t="s">
        <v>201</v>
      </c>
      <c r="D6" s="346"/>
      <c r="E6" s="439"/>
      <c r="F6" s="433" t="s">
        <v>240</v>
      </c>
      <c r="G6" s="433" t="s">
        <v>204</v>
      </c>
      <c r="H6" s="2"/>
      <c r="I6" s="2"/>
      <c r="J6" s="2"/>
    </row>
    <row r="7" spans="1:15" ht="12.75" customHeight="1">
      <c r="A7" s="1" t="s">
        <v>67</v>
      </c>
      <c r="B7" s="99" t="s">
        <v>31</v>
      </c>
      <c r="C7" s="413"/>
      <c r="D7" s="99" t="s">
        <v>62</v>
      </c>
      <c r="E7" s="439"/>
      <c r="F7" s="433"/>
      <c r="G7" s="433"/>
      <c r="H7" s="2"/>
      <c r="I7" s="2"/>
      <c r="J7" s="2"/>
    </row>
    <row r="8" spans="1:15" ht="12.75" customHeight="1">
      <c r="A8" s="1" t="s">
        <v>30</v>
      </c>
      <c r="B8" s="99" t="s">
        <v>66</v>
      </c>
      <c r="C8" s="413"/>
      <c r="D8" s="99" t="s">
        <v>128</v>
      </c>
      <c r="E8" s="439"/>
      <c r="F8" s="433"/>
      <c r="G8" s="433"/>
      <c r="H8" s="2"/>
      <c r="I8" s="2"/>
      <c r="J8" s="2"/>
    </row>
    <row r="9" spans="1:15" ht="13.5" thickBot="1">
      <c r="A9" s="276" t="s">
        <v>120</v>
      </c>
      <c r="B9" s="100" t="s">
        <v>60</v>
      </c>
      <c r="C9" s="389"/>
      <c r="D9" s="100" t="s">
        <v>63</v>
      </c>
      <c r="E9" s="440"/>
      <c r="F9" s="434"/>
      <c r="G9" s="434"/>
      <c r="H9" s="2"/>
      <c r="I9" s="2"/>
      <c r="J9" s="2"/>
    </row>
    <row r="10" spans="1:15" s="142" customFormat="1">
      <c r="A10" s="140" t="s">
        <v>0</v>
      </c>
      <c r="B10" s="101">
        <f t="shared" ref="B10:E10" si="0">SUM(B12:B39)</f>
        <v>251760678.50999999</v>
      </c>
      <c r="C10" s="101">
        <f t="shared" si="0"/>
        <v>416980.61</v>
      </c>
      <c r="D10" s="101">
        <f t="shared" si="0"/>
        <v>25069402.970000003</v>
      </c>
      <c r="E10" s="313">
        <f t="shared" si="0"/>
        <v>29804626.920000006</v>
      </c>
      <c r="F10" s="313">
        <f>SUM(F12:F39)</f>
        <v>7808036.71</v>
      </c>
      <c r="G10" s="313">
        <f>SUM(G12:G39)</f>
        <v>609602.47</v>
      </c>
      <c r="O10" s="250"/>
    </row>
    <row r="11" spans="1:15" ht="15">
      <c r="A11" s="1"/>
      <c r="B11" s="102"/>
      <c r="C11" s="229"/>
      <c r="D11" s="102"/>
      <c r="E11" s="102"/>
      <c r="F11" s="142"/>
      <c r="G11" s="142"/>
      <c r="H11" s="2"/>
      <c r="I11" s="2"/>
      <c r="J11" s="2"/>
    </row>
    <row r="12" spans="1:15">
      <c r="A12" s="1" t="s">
        <v>1</v>
      </c>
      <c r="B12" s="148">
        <v>3025533.28</v>
      </c>
      <c r="C12" s="154">
        <v>0</v>
      </c>
      <c r="D12" s="148">
        <v>318147.14</v>
      </c>
      <c r="E12" s="154">
        <v>566533</v>
      </c>
      <c r="F12" s="232">
        <v>608390.99000000011</v>
      </c>
      <c r="G12" s="232">
        <v>0</v>
      </c>
      <c r="H12" s="89"/>
      <c r="I12" s="89"/>
      <c r="J12" s="89"/>
      <c r="K12" s="236"/>
      <c r="L12" s="236"/>
      <c r="M12" s="236"/>
      <c r="N12" s="88"/>
    </row>
    <row r="13" spans="1:15">
      <c r="A13" s="1" t="s">
        <v>2</v>
      </c>
      <c r="B13" s="148">
        <v>16658829.279999999</v>
      </c>
      <c r="C13" s="154">
        <v>0</v>
      </c>
      <c r="D13" s="154">
        <v>1541929</v>
      </c>
      <c r="E13" s="179">
        <v>1907154.2000000002</v>
      </c>
      <c r="F13" s="243">
        <v>0</v>
      </c>
      <c r="G13" s="243">
        <v>0</v>
      </c>
      <c r="H13" s="89"/>
      <c r="I13" s="89"/>
      <c r="J13" s="89"/>
      <c r="K13" s="236"/>
      <c r="L13" s="88"/>
      <c r="M13" s="88"/>
      <c r="N13" s="67"/>
    </row>
    <row r="14" spans="1:15" s="12" customFormat="1">
      <c r="A14" s="47" t="s">
        <v>3</v>
      </c>
      <c r="B14" s="148">
        <v>49872377.460000001</v>
      </c>
      <c r="C14" s="154">
        <v>0</v>
      </c>
      <c r="D14" s="154">
        <v>0</v>
      </c>
      <c r="E14" s="179">
        <v>5998929.9100000001</v>
      </c>
      <c r="F14" s="243">
        <v>25364.13</v>
      </c>
      <c r="G14" s="243">
        <v>265255.12</v>
      </c>
      <c r="H14" s="89"/>
      <c r="I14" s="89"/>
      <c r="J14" s="89"/>
      <c r="K14" s="88"/>
      <c r="L14" s="88"/>
      <c r="M14" s="88"/>
      <c r="N14" s="232"/>
      <c r="O14" s="187"/>
    </row>
    <row r="15" spans="1:15">
      <c r="A15" s="1" t="s">
        <v>4</v>
      </c>
      <c r="B15" s="148">
        <v>31244771.170000002</v>
      </c>
      <c r="C15" s="154">
        <v>0</v>
      </c>
      <c r="D15" s="148">
        <v>2719039</v>
      </c>
      <c r="E15" s="154">
        <v>3424565.73</v>
      </c>
      <c r="F15" s="243">
        <v>0</v>
      </c>
      <c r="G15" s="243">
        <v>0</v>
      </c>
      <c r="H15" s="89"/>
      <c r="I15" s="89"/>
      <c r="J15" s="89"/>
      <c r="K15" s="88"/>
      <c r="L15" s="88"/>
      <c r="M15" s="88"/>
      <c r="N15" s="67"/>
    </row>
    <row r="16" spans="1:15">
      <c r="A16" s="1" t="s">
        <v>5</v>
      </c>
      <c r="B16" s="148">
        <v>1620120.84</v>
      </c>
      <c r="C16" s="154">
        <v>0</v>
      </c>
      <c r="D16" s="148">
        <v>275722</v>
      </c>
      <c r="E16" s="154">
        <v>133</v>
      </c>
      <c r="F16" s="243">
        <v>0</v>
      </c>
      <c r="G16" s="243">
        <v>0</v>
      </c>
      <c r="H16" s="89"/>
      <c r="I16" s="89"/>
      <c r="J16" s="89"/>
      <c r="K16" s="236"/>
      <c r="L16" s="88"/>
      <c r="M16" s="88"/>
      <c r="N16" s="232"/>
    </row>
    <row r="17" spans="1:14">
      <c r="A17" s="1"/>
      <c r="B17" s="160"/>
      <c r="C17" s="160"/>
      <c r="D17" s="160"/>
      <c r="E17" s="168"/>
      <c r="F17" s="243"/>
      <c r="G17" s="243"/>
      <c r="H17" s="89"/>
      <c r="I17" s="89"/>
      <c r="J17" s="89"/>
      <c r="K17" s="236"/>
      <c r="L17" s="88"/>
      <c r="M17" s="88"/>
      <c r="N17" s="232"/>
    </row>
    <row r="18" spans="1:14">
      <c r="A18" s="1" t="s">
        <v>6</v>
      </c>
      <c r="B18" s="148">
        <v>2477464.48</v>
      </c>
      <c r="C18" s="154">
        <v>0</v>
      </c>
      <c r="D18" s="154">
        <v>0</v>
      </c>
      <c r="E18" s="154">
        <v>247684.87000000002</v>
      </c>
      <c r="F18" s="243">
        <v>485861.02</v>
      </c>
      <c r="G18" s="243">
        <v>0</v>
      </c>
      <c r="H18" s="89"/>
      <c r="I18" s="89"/>
      <c r="J18" s="89"/>
      <c r="K18" s="88"/>
      <c r="L18" s="88"/>
      <c r="M18" s="88"/>
      <c r="N18" s="67"/>
    </row>
    <row r="19" spans="1:14">
      <c r="A19" s="1" t="s">
        <v>7</v>
      </c>
      <c r="B19" s="148">
        <v>2748567.65</v>
      </c>
      <c r="C19" s="154">
        <v>11800</v>
      </c>
      <c r="D19" s="148">
        <v>423067.26</v>
      </c>
      <c r="E19" s="154">
        <v>612634.04999999993</v>
      </c>
      <c r="F19" s="243">
        <v>0</v>
      </c>
      <c r="G19" s="243">
        <v>0</v>
      </c>
      <c r="H19" s="89"/>
      <c r="I19" s="89"/>
      <c r="J19" s="89"/>
      <c r="K19" s="88"/>
      <c r="L19" s="88"/>
      <c r="M19" s="88"/>
      <c r="N19" s="67"/>
    </row>
    <row r="20" spans="1:14">
      <c r="A20" s="1" t="s">
        <v>8</v>
      </c>
      <c r="B20" s="148">
        <v>4192440.2100000004</v>
      </c>
      <c r="C20" s="154">
        <v>0</v>
      </c>
      <c r="D20" s="148">
        <v>364837.74</v>
      </c>
      <c r="E20" s="154">
        <v>582553.23999999987</v>
      </c>
      <c r="F20" s="243">
        <v>0</v>
      </c>
      <c r="G20" s="243">
        <v>0</v>
      </c>
      <c r="H20" s="89"/>
      <c r="I20" s="89"/>
      <c r="J20" s="89"/>
      <c r="K20" s="88"/>
      <c r="L20" s="88"/>
      <c r="M20" s="88"/>
      <c r="N20" s="67"/>
    </row>
    <row r="21" spans="1:14">
      <c r="A21" s="1" t="s">
        <v>9</v>
      </c>
      <c r="B21" s="148">
        <v>6445193.1799999997</v>
      </c>
      <c r="C21" s="154">
        <v>0</v>
      </c>
      <c r="D21" s="148">
        <v>813828.4</v>
      </c>
      <c r="E21" s="154">
        <v>508769.09</v>
      </c>
      <c r="F21" s="243">
        <v>0</v>
      </c>
      <c r="G21" s="243">
        <v>0</v>
      </c>
      <c r="H21" s="89"/>
      <c r="I21" s="89"/>
      <c r="J21" s="89"/>
      <c r="K21" s="236"/>
      <c r="L21" s="88"/>
      <c r="M21" s="88"/>
      <c r="N21" s="67"/>
    </row>
    <row r="22" spans="1:14">
      <c r="A22" s="1" t="s">
        <v>10</v>
      </c>
      <c r="B22" s="148">
        <v>2155217</v>
      </c>
      <c r="C22" s="154">
        <v>0</v>
      </c>
      <c r="D22" s="148">
        <v>178116</v>
      </c>
      <c r="E22" s="154">
        <v>409036.65</v>
      </c>
      <c r="F22" s="243">
        <v>322137.32</v>
      </c>
      <c r="G22" s="243">
        <v>118134.34</v>
      </c>
      <c r="H22" s="89"/>
      <c r="I22" s="89"/>
      <c r="J22" s="89"/>
      <c r="K22" s="236"/>
      <c r="L22" s="88"/>
      <c r="M22" s="88"/>
      <c r="N22" s="67"/>
    </row>
    <row r="23" spans="1:14">
      <c r="A23" s="1"/>
      <c r="B23" s="160"/>
      <c r="C23" s="160"/>
      <c r="D23" s="160"/>
      <c r="E23" s="168"/>
      <c r="F23" s="243"/>
      <c r="G23" s="243"/>
      <c r="H23" s="89"/>
      <c r="I23" s="89"/>
      <c r="J23" s="89"/>
      <c r="K23" s="236"/>
      <c r="L23" s="88"/>
      <c r="M23" s="88"/>
      <c r="N23" s="67"/>
    </row>
    <row r="24" spans="1:14">
      <c r="A24" s="1" t="s">
        <v>11</v>
      </c>
      <c r="B24" s="148">
        <v>47619.06</v>
      </c>
      <c r="C24" s="154">
        <v>0</v>
      </c>
      <c r="D24" s="148">
        <v>6829377</v>
      </c>
      <c r="E24" s="154">
        <v>983762.64</v>
      </c>
      <c r="F24" s="243">
        <v>911159.72000000009</v>
      </c>
      <c r="G24" s="243">
        <v>0</v>
      </c>
      <c r="H24" s="89"/>
      <c r="I24" s="89"/>
      <c r="J24" s="89"/>
      <c r="K24" s="236"/>
      <c r="L24" s="88"/>
      <c r="M24" s="88"/>
      <c r="N24" s="232"/>
    </row>
    <row r="25" spans="1:14">
      <c r="A25" s="1" t="s">
        <v>12</v>
      </c>
      <c r="B25" s="148">
        <v>1544969</v>
      </c>
      <c r="C25" s="154">
        <v>0</v>
      </c>
      <c r="D25" s="148">
        <v>152229</v>
      </c>
      <c r="E25" s="154">
        <v>310283.89999999997</v>
      </c>
      <c r="F25" s="243">
        <v>0</v>
      </c>
      <c r="G25" s="243">
        <v>0</v>
      </c>
      <c r="H25" s="89"/>
      <c r="I25" s="89"/>
      <c r="J25" s="89"/>
      <c r="K25" s="236"/>
      <c r="L25" s="88"/>
      <c r="M25" s="88"/>
      <c r="N25" s="232"/>
    </row>
    <row r="26" spans="1:14">
      <c r="A26" s="1" t="s">
        <v>13</v>
      </c>
      <c r="B26" s="148">
        <v>7801535.21</v>
      </c>
      <c r="C26" s="154">
        <v>198892.03</v>
      </c>
      <c r="D26" s="148">
        <v>1188268.3600000001</v>
      </c>
      <c r="E26" s="154">
        <v>1080196.81</v>
      </c>
      <c r="F26" s="243">
        <v>174898.22</v>
      </c>
      <c r="G26" s="243">
        <v>0</v>
      </c>
      <c r="H26" s="89"/>
      <c r="I26" s="89"/>
      <c r="J26" s="89"/>
      <c r="K26" s="236"/>
      <c r="L26" s="88"/>
      <c r="M26" s="88"/>
      <c r="N26" s="232"/>
    </row>
    <row r="27" spans="1:14">
      <c r="A27" s="1" t="s">
        <v>14</v>
      </c>
      <c r="B27" s="148">
        <v>6765722</v>
      </c>
      <c r="C27" s="154">
        <v>0</v>
      </c>
      <c r="D27" s="148">
        <v>912819</v>
      </c>
      <c r="E27" s="154">
        <v>912711.58000000007</v>
      </c>
      <c r="F27" s="243">
        <v>1345142.17</v>
      </c>
      <c r="G27" s="243">
        <v>0</v>
      </c>
      <c r="H27" s="89"/>
      <c r="I27" s="89"/>
      <c r="J27" s="89"/>
      <c r="K27" s="236"/>
      <c r="L27" s="88"/>
      <c r="M27" s="88"/>
      <c r="N27" s="232"/>
    </row>
    <row r="28" spans="1:14">
      <c r="A28" s="1" t="s">
        <v>15</v>
      </c>
      <c r="B28" s="148">
        <v>0</v>
      </c>
      <c r="C28" s="154">
        <v>0</v>
      </c>
      <c r="D28" s="148">
        <v>894616</v>
      </c>
      <c r="E28" s="154">
        <v>130772.68</v>
      </c>
      <c r="F28" s="243">
        <v>180135.53</v>
      </c>
      <c r="G28" s="243">
        <v>0</v>
      </c>
      <c r="H28" s="89"/>
      <c r="I28" s="89"/>
      <c r="J28" s="89"/>
      <c r="K28" s="236"/>
      <c r="L28" s="88"/>
      <c r="M28" s="88"/>
      <c r="N28" s="232"/>
    </row>
    <row r="29" spans="1:14">
      <c r="A29" s="1"/>
      <c r="B29" s="160"/>
      <c r="C29" s="160"/>
      <c r="D29" s="160"/>
      <c r="E29" s="168"/>
      <c r="F29" s="243"/>
      <c r="G29" s="243"/>
      <c r="H29" s="89"/>
      <c r="I29" s="89"/>
      <c r="J29" s="89"/>
      <c r="K29" s="236"/>
      <c r="L29" s="88"/>
      <c r="M29" s="88"/>
      <c r="N29" s="232"/>
    </row>
    <row r="30" spans="1:14">
      <c r="A30" s="1" t="s">
        <v>16</v>
      </c>
      <c r="B30" s="148">
        <v>36007798</v>
      </c>
      <c r="C30" s="154">
        <v>0</v>
      </c>
      <c r="D30" s="148">
        <v>3276718</v>
      </c>
      <c r="E30" s="154">
        <v>3759409.85</v>
      </c>
      <c r="F30" s="243">
        <v>110589.53</v>
      </c>
      <c r="G30" s="243">
        <v>0</v>
      </c>
      <c r="H30" s="89"/>
      <c r="I30" s="89"/>
      <c r="J30" s="89"/>
      <c r="K30" s="236"/>
      <c r="L30" s="88"/>
      <c r="M30" s="88"/>
      <c r="N30" s="232"/>
    </row>
    <row r="31" spans="1:14">
      <c r="A31" s="1" t="s">
        <v>17</v>
      </c>
      <c r="B31" s="148">
        <v>56103517.799999997</v>
      </c>
      <c r="C31" s="154">
        <v>0</v>
      </c>
      <c r="D31" s="148">
        <v>3442865</v>
      </c>
      <c r="E31" s="154">
        <v>4256818.6500000004</v>
      </c>
      <c r="F31" s="232">
        <v>0</v>
      </c>
      <c r="G31" s="232">
        <v>0</v>
      </c>
      <c r="H31" s="89"/>
      <c r="I31" s="89"/>
      <c r="J31" s="89"/>
      <c r="K31" s="236"/>
      <c r="L31" s="88"/>
      <c r="M31" s="88"/>
      <c r="N31" s="232"/>
    </row>
    <row r="32" spans="1:14">
      <c r="A32" s="1" t="s">
        <v>18</v>
      </c>
      <c r="B32" s="148">
        <v>1084564.5</v>
      </c>
      <c r="C32" s="154">
        <v>0</v>
      </c>
      <c r="D32" s="154">
        <v>0</v>
      </c>
      <c r="E32" s="154">
        <v>179238.91999999998</v>
      </c>
      <c r="F32" s="243">
        <v>563466.32999999996</v>
      </c>
      <c r="G32" s="243">
        <v>0</v>
      </c>
      <c r="H32" s="89"/>
      <c r="I32" s="89"/>
      <c r="J32" s="89"/>
      <c r="K32" s="236"/>
      <c r="L32" s="88"/>
      <c r="M32" s="88"/>
      <c r="N32" s="232"/>
    </row>
    <row r="33" spans="1:14">
      <c r="A33" s="1" t="s">
        <v>19</v>
      </c>
      <c r="B33" s="148">
        <v>3625898.98</v>
      </c>
      <c r="C33" s="154">
        <v>2000</v>
      </c>
      <c r="D33" s="148">
        <v>447905</v>
      </c>
      <c r="E33" s="154">
        <v>718303.02</v>
      </c>
      <c r="F33" s="243">
        <v>748884.46</v>
      </c>
      <c r="G33" s="243">
        <v>0</v>
      </c>
      <c r="H33" s="89"/>
      <c r="I33" s="89"/>
      <c r="J33" s="89"/>
      <c r="K33" s="236"/>
      <c r="L33" s="88"/>
      <c r="M33" s="88"/>
      <c r="N33" s="232"/>
    </row>
    <row r="34" spans="1:14">
      <c r="A34" s="1" t="s">
        <v>20</v>
      </c>
      <c r="B34" s="148">
        <v>1854890.3399999999</v>
      </c>
      <c r="C34" s="154">
        <v>56553</v>
      </c>
      <c r="D34" s="154">
        <v>119070.78</v>
      </c>
      <c r="E34" s="154">
        <v>252781.75</v>
      </c>
      <c r="F34" s="243">
        <v>382166.54000000004</v>
      </c>
      <c r="G34" s="243">
        <v>0</v>
      </c>
      <c r="H34" s="89"/>
      <c r="I34" s="89"/>
      <c r="J34" s="89"/>
      <c r="K34" s="236"/>
      <c r="L34" s="88"/>
      <c r="M34" s="88"/>
      <c r="N34" s="232"/>
    </row>
    <row r="35" spans="1:14">
      <c r="A35" s="1"/>
      <c r="B35" s="160"/>
      <c r="C35" s="160"/>
      <c r="D35" s="160"/>
      <c r="E35" s="168"/>
      <c r="F35" s="243"/>
      <c r="G35" s="243"/>
      <c r="H35" s="89"/>
      <c r="I35" s="89"/>
      <c r="J35" s="89"/>
      <c r="K35" s="236"/>
      <c r="L35" s="88"/>
      <c r="M35" s="88"/>
      <c r="N35" s="232"/>
    </row>
    <row r="36" spans="1:14">
      <c r="A36" s="1" t="s">
        <v>21</v>
      </c>
      <c r="B36" s="148">
        <v>1183601.4099999999</v>
      </c>
      <c r="C36" s="154">
        <v>0</v>
      </c>
      <c r="D36" s="154">
        <v>109056.26</v>
      </c>
      <c r="E36" s="154">
        <v>215456.28999999998</v>
      </c>
      <c r="F36" s="243">
        <v>0</v>
      </c>
      <c r="G36" s="243">
        <v>0</v>
      </c>
      <c r="H36" s="89"/>
      <c r="I36" s="89"/>
      <c r="J36" s="89"/>
      <c r="K36" s="236"/>
      <c r="L36" s="88"/>
      <c r="M36" s="88"/>
      <c r="N36" s="232"/>
    </row>
    <row r="37" spans="1:14">
      <c r="A37" s="1" t="s">
        <v>22</v>
      </c>
      <c r="B37" s="148">
        <v>7895436.0199999996</v>
      </c>
      <c r="C37" s="154">
        <v>0</v>
      </c>
      <c r="D37" s="148">
        <v>647661.1</v>
      </c>
      <c r="E37" s="154">
        <v>1903902.26</v>
      </c>
      <c r="F37" s="243">
        <v>0</v>
      </c>
      <c r="G37" s="243">
        <v>0</v>
      </c>
      <c r="H37" s="89"/>
      <c r="I37" s="89"/>
      <c r="J37" s="89"/>
      <c r="K37" s="236"/>
      <c r="L37" s="88"/>
      <c r="M37" s="88"/>
      <c r="N37" s="232"/>
    </row>
    <row r="38" spans="1:14">
      <c r="A38" s="1" t="s">
        <v>23</v>
      </c>
      <c r="B38" s="148">
        <v>5633137.4699999997</v>
      </c>
      <c r="C38" s="154">
        <v>0</v>
      </c>
      <c r="D38" s="154">
        <v>414130.93</v>
      </c>
      <c r="E38" s="154">
        <v>460734.73000000004</v>
      </c>
      <c r="F38" s="243">
        <v>924369.61</v>
      </c>
      <c r="G38" s="243">
        <v>226213.01</v>
      </c>
      <c r="H38" s="89"/>
      <c r="I38" s="89"/>
      <c r="J38" s="89"/>
      <c r="K38" s="88"/>
      <c r="L38" s="88"/>
      <c r="M38" s="88"/>
      <c r="N38" s="232"/>
    </row>
    <row r="39" spans="1:14">
      <c r="A39" s="282" t="s">
        <v>24</v>
      </c>
      <c r="B39" s="150">
        <v>1771474.17</v>
      </c>
      <c r="C39" s="191">
        <v>147735.57999999999</v>
      </c>
      <c r="D39" s="191">
        <v>0</v>
      </c>
      <c r="E39" s="191">
        <v>382260.1</v>
      </c>
      <c r="F39" s="284">
        <v>1025471.1399999999</v>
      </c>
      <c r="G39" s="284">
        <v>0</v>
      </c>
      <c r="H39" s="89"/>
      <c r="I39" s="89"/>
      <c r="J39" s="89"/>
      <c r="K39" s="88"/>
      <c r="L39" s="88"/>
      <c r="M39" s="88"/>
      <c r="N39" s="232"/>
    </row>
    <row r="40" spans="1:14">
      <c r="A40" s="1"/>
      <c r="B40" s="1"/>
      <c r="C40" s="1"/>
      <c r="D40" s="104"/>
      <c r="E40" s="104"/>
      <c r="F40" s="14"/>
      <c r="G40" s="243"/>
      <c r="H40" s="243"/>
      <c r="I40" s="85"/>
      <c r="K40" s="14"/>
    </row>
    <row r="41" spans="1:14">
      <c r="A41" s="1"/>
      <c r="F41" s="85"/>
      <c r="G41" s="85"/>
      <c r="H41" s="85"/>
      <c r="K41" s="232"/>
    </row>
    <row r="42" spans="1:14">
      <c r="A42" s="260"/>
      <c r="B42" s="232"/>
      <c r="C42" s="232"/>
      <c r="D42" s="88"/>
      <c r="E42" s="88"/>
      <c r="I42" s="88"/>
      <c r="J42" s="88"/>
      <c r="K42" s="232"/>
    </row>
    <row r="43" spans="1:14">
      <c r="A43" s="96"/>
      <c r="B43" s="232"/>
      <c r="C43" s="232"/>
      <c r="D43" s="88"/>
      <c r="E43" s="88"/>
      <c r="F43" s="88"/>
      <c r="G43" s="88"/>
      <c r="H43" s="88"/>
      <c r="I43" s="88"/>
      <c r="J43" s="88"/>
      <c r="K43" s="232"/>
    </row>
    <row r="44" spans="1:14">
      <c r="A44" s="96"/>
      <c r="B44" s="232"/>
      <c r="C44" s="232"/>
      <c r="D44" s="88"/>
      <c r="E44" s="88"/>
      <c r="F44" s="88"/>
      <c r="G44" s="88"/>
      <c r="H44" s="88"/>
      <c r="I44" s="88"/>
      <c r="J44" s="88"/>
      <c r="K44" s="232"/>
    </row>
    <row r="45" spans="1:14">
      <c r="A45" s="96"/>
      <c r="B45" s="232"/>
      <c r="C45" s="232"/>
      <c r="D45" s="88"/>
      <c r="E45" s="88"/>
      <c r="F45" s="88"/>
      <c r="G45" s="88"/>
      <c r="H45" s="88"/>
      <c r="I45" s="88"/>
      <c r="J45" s="88"/>
      <c r="K45" s="232"/>
    </row>
    <row r="46" spans="1:14">
      <c r="A46" s="96"/>
      <c r="B46" s="232"/>
      <c r="C46" s="232"/>
      <c r="D46" s="88"/>
      <c r="E46" s="88"/>
      <c r="F46" s="88"/>
      <c r="G46" s="88"/>
      <c r="H46" s="88"/>
      <c r="I46" s="88"/>
      <c r="J46" s="88"/>
      <c r="K46" s="232"/>
    </row>
    <row r="47" spans="1:14">
      <c r="A47" s="96"/>
      <c r="B47" s="232"/>
      <c r="C47" s="232"/>
      <c r="D47" s="88"/>
      <c r="E47" s="88"/>
      <c r="F47" s="88"/>
      <c r="G47" s="88"/>
      <c r="H47" s="88"/>
      <c r="I47" s="88"/>
      <c r="J47" s="88"/>
      <c r="K47" s="232"/>
    </row>
    <row r="48" spans="1:14">
      <c r="A48" s="96"/>
      <c r="B48" s="232"/>
      <c r="C48" s="232"/>
      <c r="D48" s="88"/>
      <c r="E48" s="88"/>
      <c r="F48" s="88"/>
      <c r="G48" s="88"/>
      <c r="H48" s="88"/>
      <c r="I48" s="88"/>
      <c r="J48" s="88"/>
      <c r="K48" s="232"/>
    </row>
    <row r="49" spans="1:11">
      <c r="A49" s="96"/>
      <c r="B49" s="232"/>
      <c r="C49" s="232"/>
      <c r="D49" s="88"/>
      <c r="E49" s="88"/>
      <c r="F49" s="88"/>
      <c r="G49" s="88"/>
      <c r="H49" s="88"/>
      <c r="I49" s="88"/>
      <c r="J49" s="88"/>
      <c r="K49" s="232"/>
    </row>
    <row r="50" spans="1:11">
      <c r="A50" s="96"/>
      <c r="B50" s="232"/>
      <c r="C50" s="232"/>
      <c r="D50" s="88"/>
      <c r="E50" s="88"/>
      <c r="F50" s="88"/>
      <c r="G50" s="88"/>
      <c r="H50" s="88"/>
      <c r="I50" s="88"/>
      <c r="J50" s="88"/>
      <c r="K50" s="232"/>
    </row>
    <row r="51" spans="1:11">
      <c r="A51" s="96"/>
      <c r="B51" s="232"/>
      <c r="C51" s="232"/>
      <c r="D51" s="88"/>
      <c r="E51" s="88"/>
      <c r="F51" s="88"/>
      <c r="G51" s="88"/>
      <c r="H51" s="88"/>
      <c r="I51" s="88"/>
      <c r="J51" s="88"/>
      <c r="K51" s="232"/>
    </row>
    <row r="52" spans="1:11">
      <c r="A52" s="96"/>
      <c r="B52" s="232"/>
      <c r="C52" s="232"/>
      <c r="D52" s="88"/>
      <c r="E52" s="88"/>
      <c r="F52" s="88"/>
      <c r="G52" s="88"/>
      <c r="H52" s="88"/>
      <c r="I52" s="88"/>
      <c r="J52" s="88"/>
      <c r="K52" s="232"/>
    </row>
    <row r="53" spans="1:11">
      <c r="A53" s="96"/>
      <c r="B53" s="232"/>
      <c r="C53" s="232"/>
      <c r="D53" s="88"/>
      <c r="E53" s="88"/>
      <c r="F53" s="88"/>
      <c r="G53" s="88"/>
      <c r="H53" s="88"/>
      <c r="I53" s="88"/>
      <c r="J53" s="88"/>
      <c r="K53" s="232"/>
    </row>
    <row r="54" spans="1:11">
      <c r="A54" s="96"/>
      <c r="B54" s="232"/>
      <c r="C54" s="232"/>
      <c r="D54" s="88"/>
      <c r="E54" s="88"/>
      <c r="F54" s="88"/>
      <c r="G54" s="88"/>
      <c r="H54" s="88"/>
      <c r="I54" s="88"/>
      <c r="J54" s="88"/>
      <c r="K54" s="232"/>
    </row>
    <row r="55" spans="1:11">
      <c r="A55" s="96"/>
      <c r="B55" s="232"/>
      <c r="C55" s="232"/>
      <c r="D55" s="88"/>
      <c r="E55" s="88"/>
      <c r="F55" s="88"/>
      <c r="G55" s="88"/>
      <c r="H55" s="88"/>
      <c r="I55" s="88"/>
      <c r="J55" s="88"/>
      <c r="K55" s="232"/>
    </row>
    <row r="56" spans="1:11">
      <c r="A56" s="96"/>
      <c r="B56" s="232"/>
      <c r="C56" s="232"/>
      <c r="D56" s="88"/>
      <c r="E56" s="88"/>
      <c r="F56" s="88"/>
      <c r="G56" s="88"/>
      <c r="H56" s="88"/>
      <c r="I56" s="88"/>
      <c r="J56" s="88"/>
      <c r="K56" s="232"/>
    </row>
    <row r="57" spans="1:11">
      <c r="A57" s="96"/>
      <c r="B57" s="232"/>
      <c r="C57" s="232"/>
      <c r="D57" s="88"/>
      <c r="E57" s="88"/>
      <c r="F57" s="88"/>
      <c r="G57" s="88"/>
      <c r="H57" s="88"/>
      <c r="I57" s="88"/>
      <c r="J57" s="88"/>
      <c r="K57" s="232"/>
    </row>
    <row r="58" spans="1:11">
      <c r="A58" s="96"/>
      <c r="B58" s="232"/>
      <c r="C58" s="232"/>
      <c r="D58" s="88"/>
      <c r="E58" s="88"/>
      <c r="F58" s="88"/>
      <c r="G58" s="88"/>
      <c r="H58" s="88"/>
      <c r="I58" s="88"/>
      <c r="J58" s="88"/>
      <c r="K58" s="232"/>
    </row>
    <row r="59" spans="1:11">
      <c r="A59" s="96"/>
      <c r="B59" s="232"/>
      <c r="C59" s="232"/>
      <c r="D59" s="88"/>
      <c r="E59" s="88"/>
      <c r="F59" s="88"/>
      <c r="G59" s="88"/>
      <c r="H59" s="88"/>
      <c r="I59" s="88"/>
      <c r="J59" s="88"/>
      <c r="K59" s="232"/>
    </row>
    <row r="60" spans="1:11">
      <c r="A60" s="96"/>
      <c r="B60" s="232"/>
      <c r="C60" s="232"/>
      <c r="D60" s="88"/>
      <c r="E60" s="88"/>
      <c r="F60" s="88"/>
      <c r="G60" s="88"/>
      <c r="H60" s="88"/>
      <c r="I60" s="88"/>
      <c r="J60" s="88"/>
      <c r="K60" s="232"/>
    </row>
    <row r="61" spans="1:11">
      <c r="A61" s="96"/>
      <c r="B61" s="232"/>
      <c r="C61" s="232"/>
      <c r="D61" s="88"/>
      <c r="E61" s="88"/>
      <c r="F61" s="88"/>
      <c r="G61" s="88"/>
      <c r="H61" s="88"/>
      <c r="I61" s="88"/>
      <c r="J61" s="88"/>
      <c r="K61" s="232"/>
    </row>
    <row r="62" spans="1:11">
      <c r="A62" s="96"/>
      <c r="B62" s="232"/>
      <c r="C62" s="232"/>
      <c r="D62" s="88"/>
      <c r="E62" s="88"/>
      <c r="F62" s="88"/>
      <c r="G62" s="88"/>
      <c r="H62" s="88"/>
      <c r="I62" s="88"/>
      <c r="J62" s="88"/>
      <c r="K62" s="232"/>
    </row>
    <row r="63" spans="1:11">
      <c r="A63" s="96"/>
      <c r="B63" s="232"/>
      <c r="C63" s="232"/>
      <c r="D63" s="88"/>
      <c r="E63" s="88"/>
      <c r="F63" s="88"/>
      <c r="G63" s="88"/>
      <c r="H63" s="88"/>
      <c r="I63" s="88"/>
      <c r="J63" s="88"/>
      <c r="K63" s="232"/>
    </row>
    <row r="64" spans="1:11">
      <c r="A64" s="96"/>
      <c r="B64" s="232"/>
      <c r="C64" s="232"/>
      <c r="D64" s="88"/>
      <c r="E64" s="88"/>
      <c r="F64" s="88"/>
      <c r="G64" s="88"/>
      <c r="H64" s="88"/>
      <c r="I64" s="88"/>
      <c r="J64" s="88"/>
      <c r="K64" s="232"/>
    </row>
    <row r="65" spans="1:11">
      <c r="A65" s="96"/>
      <c r="B65" s="232"/>
      <c r="C65" s="232"/>
      <c r="D65" s="88"/>
      <c r="E65" s="88"/>
      <c r="F65" s="88"/>
      <c r="G65" s="88"/>
      <c r="H65" s="88"/>
      <c r="I65" s="88"/>
      <c r="J65" s="88"/>
      <c r="K65" s="232"/>
    </row>
    <row r="66" spans="1:11">
      <c r="A66" s="96"/>
      <c r="B66" s="232"/>
      <c r="C66" s="232"/>
      <c r="D66" s="88"/>
      <c r="E66" s="88"/>
      <c r="F66" s="88"/>
      <c r="G66" s="88"/>
      <c r="H66" s="88"/>
      <c r="I66" s="88"/>
      <c r="J66" s="88"/>
      <c r="K66" s="232"/>
    </row>
    <row r="67" spans="1:11">
      <c r="A67" s="96"/>
      <c r="B67" s="232"/>
      <c r="C67" s="232"/>
      <c r="D67" s="88"/>
      <c r="E67" s="88"/>
      <c r="F67" s="88"/>
      <c r="G67" s="88"/>
      <c r="H67" s="88"/>
      <c r="I67" s="88"/>
      <c r="J67" s="88"/>
      <c r="K67" s="232"/>
    </row>
    <row r="68" spans="1:11">
      <c r="A68" s="96"/>
      <c r="B68" s="232"/>
      <c r="C68" s="232"/>
      <c r="D68" s="88"/>
      <c r="E68" s="88"/>
      <c r="F68" s="88"/>
      <c r="G68" s="88"/>
      <c r="H68" s="88"/>
      <c r="I68" s="88"/>
      <c r="J68" s="88"/>
      <c r="K68" s="232"/>
    </row>
    <row r="69" spans="1:11">
      <c r="A69" s="96"/>
      <c r="B69" s="232"/>
      <c r="C69" s="232"/>
      <c r="D69" s="88"/>
      <c r="E69" s="88"/>
      <c r="F69" s="88"/>
      <c r="G69" s="88"/>
      <c r="H69" s="88"/>
      <c r="I69" s="88"/>
      <c r="J69" s="88"/>
      <c r="K69" s="232"/>
    </row>
    <row r="71" spans="1:11">
      <c r="A71" s="1"/>
      <c r="B71" s="232"/>
      <c r="C71" s="232"/>
      <c r="D71" s="88"/>
      <c r="E71" s="88"/>
      <c r="F71" s="88"/>
      <c r="G71" s="88"/>
      <c r="H71" s="88"/>
      <c r="I71" s="88"/>
      <c r="J71" s="88"/>
      <c r="K71" s="232"/>
    </row>
    <row r="72" spans="1:11">
      <c r="A72" s="1"/>
      <c r="B72" s="232"/>
      <c r="C72" s="232"/>
      <c r="D72" s="88"/>
      <c r="E72" s="88"/>
      <c r="F72" s="88"/>
      <c r="G72" s="88"/>
      <c r="H72" s="88"/>
      <c r="I72" s="88"/>
      <c r="J72" s="88"/>
      <c r="K72" s="232"/>
    </row>
    <row r="73" spans="1:11">
      <c r="A73" s="1"/>
      <c r="B73" s="232"/>
      <c r="C73" s="232"/>
      <c r="D73" s="88"/>
      <c r="E73" s="88"/>
      <c r="F73" s="88"/>
      <c r="G73" s="88"/>
      <c r="H73" s="88"/>
      <c r="I73" s="88"/>
      <c r="J73" s="88"/>
      <c r="K73" s="232"/>
    </row>
    <row r="74" spans="1:11">
      <c r="A74" s="1"/>
      <c r="B74" s="232"/>
      <c r="C74" s="232"/>
      <c r="D74" s="88"/>
      <c r="E74" s="88"/>
      <c r="F74" s="88"/>
      <c r="G74" s="88"/>
      <c r="H74" s="88"/>
      <c r="I74" s="88"/>
      <c r="J74" s="88"/>
      <c r="K74" s="232"/>
    </row>
    <row r="75" spans="1:11">
      <c r="F75" s="88"/>
      <c r="G75" s="88"/>
      <c r="H75" s="88"/>
    </row>
    <row r="76" spans="1:11">
      <c r="A76" s="1"/>
      <c r="K76" s="232"/>
    </row>
    <row r="77" spans="1:11">
      <c r="A77" s="1"/>
      <c r="K77" s="232"/>
    </row>
    <row r="78" spans="1:11">
      <c r="A78" s="1"/>
      <c r="K78" s="232"/>
    </row>
    <row r="79" spans="1:11">
      <c r="K79" s="232"/>
    </row>
    <row r="80" spans="1:11">
      <c r="A80" s="1"/>
      <c r="B80" s="243"/>
      <c r="C80" s="243"/>
      <c r="D80" s="89"/>
      <c r="E80" s="89"/>
      <c r="I80" s="88"/>
      <c r="J80" s="232"/>
    </row>
    <row r="81" spans="1:11">
      <c r="A81" s="1"/>
      <c r="B81" s="243"/>
      <c r="C81" s="243"/>
      <c r="D81" s="89"/>
      <c r="E81" s="89"/>
      <c r="F81" s="236"/>
      <c r="G81" s="236"/>
      <c r="H81" s="88"/>
      <c r="I81" s="88"/>
      <c r="J81" s="232"/>
      <c r="K81" s="232"/>
    </row>
    <row r="82" spans="1:11">
      <c r="A82" s="1"/>
      <c r="B82" s="243"/>
      <c r="C82" s="243"/>
      <c r="D82" s="89"/>
      <c r="E82" s="89"/>
      <c r="F82" s="236"/>
      <c r="G82" s="236"/>
      <c r="H82" s="88"/>
      <c r="I82" s="88"/>
      <c r="J82" s="232"/>
      <c r="K82" s="232"/>
    </row>
    <row r="83" spans="1:11">
      <c r="A83" s="1"/>
      <c r="B83" s="243"/>
      <c r="C83" s="243"/>
      <c r="D83" s="89"/>
      <c r="E83" s="89"/>
      <c r="F83" s="88"/>
      <c r="G83" s="88"/>
      <c r="H83" s="88"/>
      <c r="I83" s="88"/>
      <c r="J83" s="232"/>
      <c r="K83" s="232"/>
    </row>
    <row r="84" spans="1:11">
      <c r="A84" s="1"/>
      <c r="B84" s="243"/>
      <c r="C84" s="243"/>
      <c r="D84" s="89"/>
      <c r="F84" s="88"/>
      <c r="G84" s="88"/>
      <c r="H84" s="88"/>
      <c r="I84" s="88"/>
      <c r="J84" s="232"/>
    </row>
    <row r="85" spans="1:11">
      <c r="E85" s="89"/>
      <c r="H85" s="88"/>
    </row>
    <row r="86" spans="1:11">
      <c r="A86" s="1"/>
      <c r="B86" s="1"/>
      <c r="C86" s="1"/>
      <c r="D86" s="104"/>
      <c r="E86" s="89"/>
      <c r="F86" s="88"/>
      <c r="G86" s="88"/>
    </row>
    <row r="87" spans="1:11">
      <c r="A87" s="1"/>
      <c r="B87" s="1"/>
      <c r="C87" s="1"/>
      <c r="D87" s="104"/>
      <c r="E87" s="89"/>
      <c r="F87" s="88"/>
      <c r="G87" s="88"/>
      <c r="H87" s="88"/>
    </row>
    <row r="88" spans="1:11">
      <c r="A88" s="1"/>
      <c r="B88" s="1"/>
      <c r="C88" s="1"/>
      <c r="D88" s="104"/>
      <c r="E88" s="89"/>
      <c r="F88" s="88"/>
      <c r="G88" s="88"/>
      <c r="H88" s="88"/>
    </row>
    <row r="89" spans="1:11">
      <c r="A89" s="1"/>
      <c r="B89" s="1"/>
      <c r="C89" s="1"/>
      <c r="D89" s="104"/>
      <c r="E89" s="89"/>
      <c r="F89" s="88"/>
      <c r="G89" s="88"/>
      <c r="H89" s="88"/>
    </row>
    <row r="90" spans="1:11">
      <c r="A90" s="1"/>
      <c r="B90" s="1"/>
      <c r="C90" s="1"/>
      <c r="D90" s="104"/>
      <c r="F90" s="88"/>
      <c r="G90" s="88"/>
      <c r="H90" s="88"/>
    </row>
    <row r="91" spans="1:11">
      <c r="A91" s="1"/>
      <c r="B91" s="1"/>
      <c r="C91" s="1"/>
      <c r="D91" s="104"/>
      <c r="E91" s="104"/>
    </row>
    <row r="92" spans="1:11">
      <c r="A92" s="1"/>
      <c r="B92" s="1"/>
      <c r="C92" s="1"/>
      <c r="D92" s="104"/>
      <c r="E92" s="104"/>
      <c r="F92" s="88"/>
      <c r="G92" s="88"/>
    </row>
    <row r="93" spans="1:11">
      <c r="A93" s="1"/>
      <c r="B93" s="1"/>
      <c r="C93" s="1"/>
      <c r="D93" s="104"/>
      <c r="E93" s="104"/>
      <c r="F93" s="88"/>
      <c r="G93" s="88"/>
    </row>
    <row r="94" spans="1:11">
      <c r="A94" s="1"/>
      <c r="B94" s="1"/>
      <c r="C94" s="1"/>
      <c r="D94" s="104"/>
      <c r="E94" s="104"/>
      <c r="F94" s="88"/>
      <c r="G94" s="88"/>
    </row>
    <row r="95" spans="1:11">
      <c r="A95" s="1"/>
      <c r="B95" s="1"/>
      <c r="C95" s="1"/>
      <c r="D95" s="104"/>
      <c r="E95" s="104"/>
      <c r="F95" s="88"/>
      <c r="G95" s="88"/>
    </row>
    <row r="96" spans="1:11">
      <c r="A96" s="1"/>
      <c r="B96" s="1"/>
      <c r="C96" s="1"/>
      <c r="D96" s="104"/>
      <c r="E96" s="104"/>
    </row>
    <row r="97" spans="1:6">
      <c r="A97" s="1"/>
      <c r="B97" s="1"/>
      <c r="C97" s="1"/>
      <c r="D97" s="104"/>
      <c r="E97" s="104"/>
      <c r="F97" s="85"/>
    </row>
    <row r="98" spans="1:6">
      <c r="A98" s="1"/>
      <c r="B98" s="1"/>
      <c r="C98" s="1"/>
      <c r="D98" s="104"/>
      <c r="E98" s="104"/>
      <c r="F98" s="85"/>
    </row>
    <row r="99" spans="1:6">
      <c r="A99" s="1"/>
      <c r="B99" s="1"/>
      <c r="C99" s="1"/>
      <c r="D99" s="104"/>
      <c r="E99" s="104"/>
      <c r="F99" s="85"/>
    </row>
    <row r="100" spans="1:6">
      <c r="A100" s="1"/>
      <c r="B100" s="1"/>
      <c r="C100" s="1"/>
      <c r="D100" s="104"/>
      <c r="E100" s="104"/>
      <c r="F100" s="85"/>
    </row>
    <row r="101" spans="1:6">
      <c r="A101" s="1"/>
      <c r="B101" s="1"/>
      <c r="C101" s="1"/>
      <c r="D101" s="104"/>
      <c r="E101" s="104"/>
      <c r="F101" s="111"/>
    </row>
    <row r="102" spans="1:6">
      <c r="A102" s="1"/>
      <c r="B102" s="1"/>
      <c r="C102" s="1"/>
      <c r="D102" s="104"/>
      <c r="E102" s="104"/>
    </row>
    <row r="103" spans="1:6">
      <c r="A103" s="1"/>
      <c r="B103" s="1"/>
      <c r="C103" s="1"/>
      <c r="D103" s="104"/>
      <c r="E103" s="104"/>
    </row>
    <row r="104" spans="1:6">
      <c r="A104" s="1"/>
      <c r="B104" s="1"/>
      <c r="C104" s="1"/>
      <c r="D104" s="104"/>
      <c r="E104" s="104"/>
    </row>
    <row r="105" spans="1:6">
      <c r="E105" s="104"/>
    </row>
    <row r="106" spans="1:6">
      <c r="E106" s="104"/>
    </row>
    <row r="107" spans="1:6">
      <c r="E107" s="104"/>
    </row>
    <row r="108" spans="1:6">
      <c r="E108" s="104"/>
    </row>
    <row r="109" spans="1:6">
      <c r="E109" s="104"/>
    </row>
  </sheetData>
  <mergeCells count="7">
    <mergeCell ref="F6:F9"/>
    <mergeCell ref="G6:G9"/>
    <mergeCell ref="A3:G3"/>
    <mergeCell ref="A1:G1"/>
    <mergeCell ref="C6:C9"/>
    <mergeCell ref="E5:E9"/>
    <mergeCell ref="B5:D5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Normal="100" workbookViewId="0">
      <selection sqref="A1:L1"/>
    </sheetView>
  </sheetViews>
  <sheetFormatPr defaultRowHeight="12.75"/>
  <cols>
    <col min="1" max="5" width="17.5703125" style="2" customWidth="1"/>
    <col min="6" max="6" width="14.28515625" style="103" customWidth="1"/>
    <col min="7" max="7" width="12.85546875" style="103" customWidth="1"/>
    <col min="8" max="8" width="13" style="103" customWidth="1"/>
    <col min="9" max="9" width="12.7109375" style="103" customWidth="1"/>
    <col min="10" max="10" width="13.140625" style="2" customWidth="1"/>
    <col min="11" max="11" width="11.28515625" style="2" bestFit="1" customWidth="1"/>
    <col min="12" max="14" width="9.140625" style="2"/>
    <col min="15" max="15" width="17" style="232" bestFit="1" customWidth="1"/>
    <col min="16" max="16384" width="9.140625" style="2"/>
  </cols>
  <sheetData>
    <row r="1" spans="1:17">
      <c r="A1" s="424" t="s">
        <v>108</v>
      </c>
      <c r="B1" s="424"/>
      <c r="C1" s="424"/>
      <c r="D1" s="424"/>
      <c r="E1" s="424"/>
      <c r="F1" s="206"/>
      <c r="G1" s="206"/>
      <c r="H1" s="206"/>
      <c r="I1" s="206"/>
    </row>
    <row r="2" spans="1:17">
      <c r="A2" s="1"/>
      <c r="B2" s="1"/>
      <c r="C2" s="1"/>
      <c r="D2" s="1"/>
      <c r="E2" s="1"/>
      <c r="F2" s="104"/>
      <c r="G2" s="104"/>
      <c r="H2" s="104"/>
    </row>
    <row r="3" spans="1:17">
      <c r="A3" s="430" t="s">
        <v>221</v>
      </c>
      <c r="B3" s="430"/>
      <c r="C3" s="430"/>
      <c r="D3" s="430"/>
      <c r="E3" s="430"/>
      <c r="F3" s="206"/>
      <c r="G3" s="206"/>
      <c r="H3" s="206"/>
      <c r="I3" s="206"/>
    </row>
    <row r="4" spans="1:17" ht="15" customHeight="1" thickBot="1">
      <c r="A4" s="1"/>
      <c r="B4" s="1"/>
      <c r="C4" s="1"/>
      <c r="D4" s="1"/>
      <c r="E4" s="1"/>
      <c r="F4" s="104"/>
      <c r="G4" s="2"/>
      <c r="H4" s="2"/>
      <c r="I4" s="2"/>
      <c r="K4" s="1"/>
    </row>
    <row r="5" spans="1:17" ht="17.25" customHeight="1" thickTop="1">
      <c r="A5" s="288"/>
      <c r="B5" s="442" t="s">
        <v>58</v>
      </c>
      <c r="C5" s="442"/>
      <c r="D5" s="442"/>
      <c r="E5" s="442"/>
      <c r="F5" s="2"/>
      <c r="G5" s="2"/>
      <c r="H5" s="2"/>
      <c r="I5" s="1"/>
    </row>
    <row r="6" spans="1:17" ht="12.75" customHeight="1">
      <c r="A6" s="1"/>
      <c r="B6" s="346"/>
      <c r="C6" s="103"/>
      <c r="D6" s="103"/>
      <c r="E6" s="316" t="s">
        <v>125</v>
      </c>
      <c r="F6" s="2"/>
      <c r="G6" s="2"/>
      <c r="H6" s="2"/>
      <c r="I6" s="1"/>
    </row>
    <row r="7" spans="1:17" ht="12.75" customHeight="1">
      <c r="A7" s="1" t="s">
        <v>67</v>
      </c>
      <c r="B7" s="104"/>
      <c r="C7" s="99"/>
      <c r="D7" s="443" t="s">
        <v>205</v>
      </c>
      <c r="E7" s="99" t="s">
        <v>109</v>
      </c>
      <c r="F7" s="2"/>
      <c r="G7" s="2"/>
      <c r="H7" s="2"/>
      <c r="I7" s="1"/>
    </row>
    <row r="8" spans="1:17">
      <c r="A8" s="1" t="s">
        <v>30</v>
      </c>
      <c r="B8" s="99" t="s">
        <v>124</v>
      </c>
      <c r="C8" s="99" t="s">
        <v>124</v>
      </c>
      <c r="D8" s="414"/>
      <c r="E8" s="99" t="s">
        <v>29</v>
      </c>
      <c r="F8" s="2"/>
      <c r="G8" s="2"/>
      <c r="H8" s="2"/>
      <c r="I8" s="1"/>
    </row>
    <row r="9" spans="1:17" ht="13.5" thickBot="1">
      <c r="A9" s="276" t="s">
        <v>120</v>
      </c>
      <c r="B9" s="100" t="s">
        <v>129</v>
      </c>
      <c r="C9" s="100" t="s">
        <v>50</v>
      </c>
      <c r="D9" s="389"/>
      <c r="E9" s="100" t="s">
        <v>110</v>
      </c>
      <c r="F9" s="2"/>
      <c r="G9" s="2"/>
      <c r="H9" s="2"/>
      <c r="I9" s="1"/>
    </row>
    <row r="10" spans="1:17" s="142" customFormat="1">
      <c r="A10" s="140" t="s">
        <v>0</v>
      </c>
      <c r="B10" s="313">
        <f t="shared" ref="B10:E10" si="0">SUM(B12:B39)</f>
        <v>184307487.78</v>
      </c>
      <c r="C10" s="101">
        <f t="shared" si="0"/>
        <v>5603459.6500000013</v>
      </c>
      <c r="D10" s="101">
        <f t="shared" si="0"/>
        <v>4285153.08</v>
      </c>
      <c r="E10" s="101">
        <f t="shared" si="0"/>
        <v>785756.24</v>
      </c>
      <c r="G10" s="148"/>
      <c r="H10" s="148"/>
      <c r="I10" s="148"/>
      <c r="J10" s="2"/>
      <c r="K10" s="148"/>
      <c r="L10" s="148"/>
      <c r="M10" s="148"/>
      <c r="N10" s="148"/>
      <c r="O10" s="148"/>
      <c r="P10" s="187"/>
      <c r="Q10" s="31"/>
    </row>
    <row r="11" spans="1:17">
      <c r="A11" s="1"/>
      <c r="B11" s="1"/>
      <c r="C11" s="1"/>
      <c r="D11" s="1"/>
      <c r="E11" s="1"/>
      <c r="F11" s="2"/>
      <c r="G11" s="243"/>
      <c r="H11" s="243"/>
      <c r="I11" s="243"/>
      <c r="K11" s="243"/>
      <c r="L11" s="243"/>
      <c r="M11" s="243"/>
      <c r="N11" s="89"/>
      <c r="O11" s="89"/>
      <c r="P11" s="88"/>
      <c r="Q11" s="85"/>
    </row>
    <row r="12" spans="1:17">
      <c r="A12" s="1" t="s">
        <v>1</v>
      </c>
      <c r="B12" s="31">
        <v>2350102.81</v>
      </c>
      <c r="C12" s="31">
        <v>81406.25</v>
      </c>
      <c r="D12" s="31">
        <v>80533.16</v>
      </c>
      <c r="E12" s="31">
        <v>0</v>
      </c>
      <c r="F12" s="2"/>
      <c r="G12" s="243"/>
      <c r="H12" s="243"/>
      <c r="I12" s="243"/>
      <c r="K12" s="243"/>
      <c r="L12" s="243"/>
      <c r="M12" s="243"/>
      <c r="N12" s="89"/>
      <c r="O12" s="89"/>
      <c r="P12" s="89"/>
      <c r="Q12" s="103"/>
    </row>
    <row r="13" spans="1:17">
      <c r="A13" s="1" t="s">
        <v>2</v>
      </c>
      <c r="B13" s="31">
        <v>16593999.999999996</v>
      </c>
      <c r="C13" s="31">
        <v>479711.94</v>
      </c>
      <c r="D13" s="31">
        <v>685246</v>
      </c>
      <c r="E13" s="31">
        <v>0</v>
      </c>
      <c r="F13" s="2"/>
      <c r="G13" s="243"/>
      <c r="H13" s="243"/>
      <c r="I13" s="243"/>
      <c r="K13" s="243"/>
      <c r="L13" s="243"/>
      <c r="M13" s="243"/>
      <c r="N13" s="89"/>
      <c r="O13" s="89"/>
      <c r="P13" s="89"/>
      <c r="Q13" s="103"/>
    </row>
    <row r="14" spans="1:17" s="12" customFormat="1">
      <c r="A14" s="47" t="s">
        <v>3</v>
      </c>
      <c r="B14" s="31">
        <v>21770999.429999996</v>
      </c>
      <c r="C14" s="31">
        <v>797317.32000000007</v>
      </c>
      <c r="D14" s="31">
        <v>0</v>
      </c>
      <c r="E14" s="149">
        <v>0</v>
      </c>
      <c r="G14" s="243"/>
      <c r="H14" s="243"/>
      <c r="I14" s="243"/>
      <c r="J14" s="2"/>
      <c r="K14" s="243"/>
      <c r="L14" s="243"/>
      <c r="M14" s="243"/>
      <c r="N14" s="89"/>
      <c r="O14" s="89"/>
      <c r="P14" s="88"/>
      <c r="Q14" s="85"/>
    </row>
    <row r="15" spans="1:17">
      <c r="A15" s="1" t="s">
        <v>4</v>
      </c>
      <c r="B15" s="31">
        <v>24101111.109999999</v>
      </c>
      <c r="C15" s="31">
        <v>981807.47</v>
      </c>
      <c r="D15" s="31">
        <v>909138.84000000008</v>
      </c>
      <c r="E15" s="31">
        <v>0</v>
      </c>
      <c r="F15" s="2"/>
      <c r="G15" s="243"/>
      <c r="H15" s="243"/>
      <c r="I15" s="243"/>
      <c r="K15" s="243"/>
      <c r="L15" s="243"/>
      <c r="M15" s="243"/>
      <c r="N15" s="89"/>
      <c r="O15" s="89"/>
      <c r="P15" s="88"/>
      <c r="Q15" s="85"/>
    </row>
    <row r="16" spans="1:17">
      <c r="A16" s="1" t="s">
        <v>5</v>
      </c>
      <c r="B16" s="31">
        <v>3029105.7199999997</v>
      </c>
      <c r="C16" s="31">
        <v>92374.06</v>
      </c>
      <c r="D16" s="31">
        <v>107091.83</v>
      </c>
      <c r="E16" s="31">
        <v>0</v>
      </c>
      <c r="F16" s="2"/>
      <c r="G16" s="243"/>
      <c r="H16" s="243"/>
      <c r="I16" s="243"/>
      <c r="K16" s="243"/>
      <c r="L16" s="243"/>
      <c r="M16" s="243"/>
      <c r="N16" s="89"/>
      <c r="O16" s="89"/>
      <c r="P16" s="88"/>
      <c r="Q16" s="85"/>
    </row>
    <row r="17" spans="1:17">
      <c r="A17" s="1"/>
      <c r="B17" s="165"/>
      <c r="C17" s="165"/>
      <c r="D17" s="165"/>
      <c r="E17" s="165"/>
      <c r="F17" s="2"/>
      <c r="G17" s="243"/>
      <c r="H17" s="243"/>
      <c r="I17" s="243"/>
      <c r="K17" s="243"/>
      <c r="L17" s="243"/>
      <c r="M17" s="243"/>
      <c r="N17" s="89"/>
      <c r="O17" s="89"/>
      <c r="P17" s="88"/>
      <c r="Q17" s="85"/>
    </row>
    <row r="18" spans="1:17">
      <c r="A18" s="1" t="s">
        <v>6</v>
      </c>
      <c r="B18" s="31">
        <v>1318815.31</v>
      </c>
      <c r="C18" s="31">
        <v>50868.06</v>
      </c>
      <c r="D18" s="31">
        <v>24223.56</v>
      </c>
      <c r="E18" s="31">
        <v>0</v>
      </c>
      <c r="F18" s="2"/>
      <c r="G18" s="243"/>
      <c r="H18" s="243"/>
      <c r="I18" s="243"/>
      <c r="K18" s="243"/>
      <c r="L18" s="243"/>
      <c r="M18" s="243"/>
      <c r="N18" s="89"/>
      <c r="O18" s="89"/>
      <c r="P18" s="88"/>
      <c r="Q18" s="85"/>
    </row>
    <row r="19" spans="1:17">
      <c r="A19" s="1" t="s">
        <v>7</v>
      </c>
      <c r="B19" s="149">
        <v>5321956.6399999997</v>
      </c>
      <c r="C19" s="31">
        <v>178598</v>
      </c>
      <c r="D19" s="31">
        <v>155521</v>
      </c>
      <c r="E19" s="31">
        <v>0</v>
      </c>
      <c r="F19" s="2"/>
      <c r="G19" s="243"/>
      <c r="H19" s="243"/>
      <c r="I19" s="243"/>
      <c r="K19" s="243"/>
      <c r="L19" s="243"/>
      <c r="M19" s="243"/>
      <c r="N19" s="89"/>
      <c r="O19" s="89"/>
      <c r="P19" s="88"/>
      <c r="Q19" s="85"/>
    </row>
    <row r="20" spans="1:17">
      <c r="A20" s="1" t="s">
        <v>8</v>
      </c>
      <c r="B20" s="31">
        <v>3415391.06</v>
      </c>
      <c r="C20" s="31">
        <v>121716.74</v>
      </c>
      <c r="D20" s="31">
        <v>106178</v>
      </c>
      <c r="E20" s="31">
        <v>0</v>
      </c>
      <c r="F20" s="2"/>
      <c r="G20" s="243"/>
      <c r="H20" s="243"/>
      <c r="I20" s="243"/>
      <c r="K20" s="243"/>
      <c r="L20" s="243"/>
      <c r="M20" s="243"/>
      <c r="N20" s="89"/>
      <c r="O20" s="89"/>
      <c r="P20" s="88"/>
      <c r="Q20" s="85"/>
    </row>
    <row r="21" spans="1:17">
      <c r="A21" s="1" t="s">
        <v>9</v>
      </c>
      <c r="B21" s="31">
        <v>4757975.1100000003</v>
      </c>
      <c r="C21" s="31">
        <v>95705.72</v>
      </c>
      <c r="D21" s="31">
        <v>132870.99</v>
      </c>
      <c r="E21" s="31">
        <v>0</v>
      </c>
      <c r="F21" s="2"/>
      <c r="G21" s="243"/>
      <c r="H21" s="243"/>
      <c r="I21" s="243"/>
      <c r="K21" s="243"/>
      <c r="L21" s="243"/>
      <c r="M21" s="243"/>
      <c r="N21" s="89"/>
      <c r="O21" s="89"/>
      <c r="P21" s="88"/>
      <c r="Q21" s="85"/>
    </row>
    <row r="22" spans="1:17">
      <c r="A22" s="1" t="s">
        <v>10</v>
      </c>
      <c r="B22" s="31">
        <v>1083390.21</v>
      </c>
      <c r="C22" s="31">
        <v>39022.07</v>
      </c>
      <c r="D22" s="31">
        <v>30226</v>
      </c>
      <c r="E22" s="31">
        <v>0</v>
      </c>
      <c r="F22" s="2"/>
      <c r="G22" s="243"/>
      <c r="H22" s="243"/>
      <c r="I22" s="243"/>
      <c r="K22" s="243"/>
      <c r="L22" s="243"/>
      <c r="M22" s="243"/>
      <c r="N22" s="89"/>
      <c r="O22" s="89"/>
      <c r="P22" s="88"/>
      <c r="Q22" s="85"/>
    </row>
    <row r="23" spans="1:17">
      <c r="A23" s="1"/>
      <c r="B23" s="165"/>
      <c r="C23" s="165"/>
      <c r="D23" s="165"/>
      <c r="E23" s="165"/>
      <c r="F23" s="2"/>
      <c r="G23" s="243"/>
      <c r="H23" s="243"/>
      <c r="I23" s="243"/>
      <c r="K23" s="243"/>
      <c r="L23" s="243"/>
      <c r="M23" s="243"/>
      <c r="N23" s="89"/>
      <c r="O23" s="89"/>
      <c r="P23" s="88"/>
      <c r="Q23" s="85"/>
    </row>
    <row r="24" spans="1:17">
      <c r="A24" s="1" t="s">
        <v>11</v>
      </c>
      <c r="B24" s="31">
        <v>7434694.4899999993</v>
      </c>
      <c r="C24" s="31">
        <v>133040</v>
      </c>
      <c r="D24" s="31">
        <v>0</v>
      </c>
      <c r="E24" s="31">
        <v>0</v>
      </c>
      <c r="F24" s="2"/>
      <c r="G24" s="243"/>
      <c r="H24" s="243"/>
      <c r="I24" s="243"/>
      <c r="K24" s="243"/>
      <c r="L24" s="243"/>
      <c r="M24" s="243"/>
      <c r="N24" s="89"/>
      <c r="O24" s="89"/>
      <c r="P24" s="88"/>
      <c r="Q24" s="85"/>
    </row>
    <row r="25" spans="1:17">
      <c r="A25" s="1" t="s">
        <v>12</v>
      </c>
      <c r="B25" s="31">
        <v>974287.32</v>
      </c>
      <c r="C25" s="31">
        <v>43475.93</v>
      </c>
      <c r="D25" s="31">
        <v>28826.010000000002</v>
      </c>
      <c r="E25" s="31">
        <v>0</v>
      </c>
      <c r="F25" s="2"/>
      <c r="G25" s="243"/>
      <c r="H25" s="243"/>
      <c r="I25" s="243"/>
      <c r="K25" s="243"/>
      <c r="L25" s="243"/>
      <c r="M25" s="243"/>
      <c r="N25" s="89"/>
      <c r="O25" s="89"/>
      <c r="P25" s="89"/>
      <c r="Q25" s="85"/>
    </row>
    <row r="26" spans="1:17">
      <c r="A26" s="1" t="s">
        <v>13</v>
      </c>
      <c r="B26" s="31">
        <v>7974530.0000000009</v>
      </c>
      <c r="C26" s="31">
        <v>226774.62</v>
      </c>
      <c r="D26" s="31">
        <v>441057.42000000004</v>
      </c>
      <c r="E26" s="31">
        <v>0</v>
      </c>
      <c r="F26" s="2"/>
      <c r="G26" s="243"/>
      <c r="H26" s="243"/>
      <c r="I26" s="243"/>
      <c r="K26" s="243"/>
      <c r="L26" s="243"/>
      <c r="M26" s="243"/>
      <c r="N26" s="89"/>
      <c r="O26" s="89"/>
      <c r="P26" s="89"/>
      <c r="Q26" s="85"/>
    </row>
    <row r="27" spans="1:17">
      <c r="A27" s="1" t="s">
        <v>14</v>
      </c>
      <c r="B27" s="31">
        <v>9020595.2499999981</v>
      </c>
      <c r="C27" s="31">
        <v>291520.83999999997</v>
      </c>
      <c r="D27" s="31">
        <v>264885.56</v>
      </c>
      <c r="E27" s="31">
        <v>0</v>
      </c>
      <c r="F27" s="2"/>
      <c r="G27" s="243"/>
      <c r="H27" s="243"/>
      <c r="I27" s="243"/>
      <c r="K27" s="243"/>
      <c r="L27" s="243"/>
      <c r="M27" s="243"/>
      <c r="N27" s="89"/>
      <c r="O27" s="89"/>
      <c r="P27" s="89"/>
      <c r="Q27" s="85"/>
    </row>
    <row r="28" spans="1:17">
      <c r="A28" s="1" t="s">
        <v>15</v>
      </c>
      <c r="B28" s="31">
        <v>562374.16</v>
      </c>
      <c r="C28" s="31">
        <v>34156.410000000003</v>
      </c>
      <c r="D28" s="31">
        <v>13455.95</v>
      </c>
      <c r="E28" s="31">
        <v>0</v>
      </c>
      <c r="F28" s="2"/>
      <c r="G28" s="243"/>
      <c r="H28" s="243"/>
      <c r="I28" s="243"/>
      <c r="K28" s="243"/>
      <c r="L28" s="243"/>
      <c r="M28" s="243"/>
      <c r="N28" s="89"/>
      <c r="O28" s="89"/>
      <c r="P28" s="89"/>
      <c r="Q28" s="103"/>
    </row>
    <row r="29" spans="1:17">
      <c r="A29" s="1"/>
      <c r="B29" s="165"/>
      <c r="C29" s="165"/>
      <c r="D29" s="165"/>
      <c r="E29" s="165"/>
      <c r="F29" s="2"/>
      <c r="G29" s="243"/>
      <c r="H29" s="243"/>
      <c r="I29" s="243"/>
      <c r="K29" s="243"/>
      <c r="L29" s="243"/>
      <c r="M29" s="243"/>
      <c r="N29" s="89"/>
      <c r="O29" s="89"/>
      <c r="P29" s="89"/>
      <c r="Q29" s="103"/>
    </row>
    <row r="30" spans="1:17">
      <c r="A30" s="1" t="s">
        <v>16</v>
      </c>
      <c r="B30" s="31">
        <v>31638311.02</v>
      </c>
      <c r="C30" s="31">
        <v>751356.19</v>
      </c>
      <c r="D30" s="31">
        <v>0</v>
      </c>
      <c r="E30" s="31">
        <v>0</v>
      </c>
      <c r="F30" s="2"/>
      <c r="G30" s="243"/>
      <c r="H30" s="243"/>
      <c r="I30" s="243"/>
      <c r="K30" s="243"/>
      <c r="L30" s="243"/>
      <c r="M30" s="243"/>
      <c r="N30" s="89"/>
      <c r="O30" s="89"/>
      <c r="P30" s="89"/>
      <c r="Q30" s="103"/>
    </row>
    <row r="31" spans="1:17">
      <c r="A31" s="1" t="s">
        <v>17</v>
      </c>
      <c r="B31" s="31">
        <v>25908931.859999999</v>
      </c>
      <c r="C31" s="31">
        <v>757759.86</v>
      </c>
      <c r="D31" s="31">
        <v>783157</v>
      </c>
      <c r="E31" s="31">
        <v>741480.48</v>
      </c>
      <c r="F31" s="2"/>
      <c r="G31" s="243"/>
      <c r="H31" s="243"/>
      <c r="I31" s="243"/>
      <c r="K31" s="243"/>
      <c r="L31" s="243"/>
      <c r="M31" s="243"/>
      <c r="N31" s="89"/>
      <c r="O31" s="89"/>
      <c r="P31" s="89"/>
      <c r="Q31" s="103"/>
    </row>
    <row r="32" spans="1:17">
      <c r="A32" s="1" t="s">
        <v>18</v>
      </c>
      <c r="B32" s="31">
        <v>1429099.77</v>
      </c>
      <c r="C32" s="31">
        <v>41724.57</v>
      </c>
      <c r="D32" s="31">
        <v>72011.72</v>
      </c>
      <c r="E32" s="31">
        <v>44275.76</v>
      </c>
      <c r="F32" s="6"/>
      <c r="G32" s="243"/>
      <c r="H32" s="243"/>
      <c r="I32" s="243"/>
      <c r="K32" s="243"/>
      <c r="L32" s="243"/>
      <c r="M32" s="243"/>
      <c r="N32" s="89"/>
      <c r="O32" s="89"/>
      <c r="P32" s="89"/>
      <c r="Q32" s="103"/>
    </row>
    <row r="33" spans="1:17">
      <c r="A33" s="1" t="s">
        <v>19</v>
      </c>
      <c r="B33" s="31">
        <v>3667051.95</v>
      </c>
      <c r="C33" s="31">
        <v>142542.04999999999</v>
      </c>
      <c r="D33" s="31">
        <v>127624.27</v>
      </c>
      <c r="E33" s="31">
        <v>0</v>
      </c>
      <c r="F33" s="2"/>
      <c r="G33" s="243"/>
      <c r="H33" s="243"/>
      <c r="I33" s="243"/>
      <c r="K33" s="243"/>
      <c r="L33" s="243"/>
      <c r="M33" s="243"/>
      <c r="N33" s="89"/>
      <c r="O33" s="89"/>
      <c r="P33" s="89"/>
      <c r="Q33" s="103"/>
    </row>
    <row r="34" spans="1:17">
      <c r="A34" s="1" t="s">
        <v>20</v>
      </c>
      <c r="B34" s="31">
        <v>755333.59</v>
      </c>
      <c r="C34" s="31">
        <v>29483.38</v>
      </c>
      <c r="D34" s="31">
        <v>13392.099999999999</v>
      </c>
      <c r="E34" s="31">
        <v>0</v>
      </c>
      <c r="F34" s="2"/>
      <c r="G34" s="243"/>
      <c r="H34" s="243"/>
      <c r="I34" s="243"/>
      <c r="K34" s="243"/>
      <c r="L34" s="243"/>
      <c r="M34" s="243"/>
      <c r="N34" s="89"/>
      <c r="O34" s="89"/>
      <c r="P34" s="89"/>
      <c r="Q34" s="103"/>
    </row>
    <row r="35" spans="1:17">
      <c r="A35" s="1"/>
      <c r="B35" s="165"/>
      <c r="C35" s="165"/>
      <c r="D35" s="165"/>
      <c r="E35" s="165"/>
      <c r="F35" s="2"/>
      <c r="G35" s="243"/>
      <c r="H35" s="243"/>
      <c r="I35" s="243"/>
      <c r="K35" s="243"/>
      <c r="L35" s="243"/>
      <c r="M35" s="243"/>
      <c r="N35" s="89"/>
      <c r="O35" s="89"/>
      <c r="P35" s="89"/>
      <c r="Q35" s="103"/>
    </row>
    <row r="36" spans="1:17">
      <c r="A36" s="1" t="s">
        <v>21</v>
      </c>
      <c r="B36" s="31">
        <v>1005698.29</v>
      </c>
      <c r="C36" s="31">
        <v>42818.68</v>
      </c>
      <c r="D36" s="31">
        <v>45641.81</v>
      </c>
      <c r="E36" s="31">
        <v>0</v>
      </c>
      <c r="F36" s="2"/>
      <c r="G36" s="243"/>
      <c r="H36" s="243"/>
      <c r="I36" s="243"/>
      <c r="K36" s="243"/>
      <c r="L36" s="243"/>
      <c r="M36" s="243"/>
      <c r="N36" s="89"/>
      <c r="O36" s="89"/>
      <c r="P36" s="89"/>
      <c r="Q36" s="103"/>
    </row>
    <row r="37" spans="1:17">
      <c r="A37" s="1" t="s">
        <v>22</v>
      </c>
      <c r="B37" s="31">
        <v>4825144.97</v>
      </c>
      <c r="C37" s="31">
        <v>80130.179999999993</v>
      </c>
      <c r="D37" s="31">
        <v>133988.03999999998</v>
      </c>
      <c r="E37" s="31">
        <v>0</v>
      </c>
      <c r="F37" s="2"/>
      <c r="G37" s="243"/>
      <c r="H37" s="243"/>
      <c r="I37" s="243"/>
      <c r="K37" s="243"/>
      <c r="L37" s="243"/>
      <c r="M37" s="243"/>
      <c r="N37" s="89"/>
      <c r="O37" s="89"/>
      <c r="P37" s="89"/>
      <c r="Q37" s="103"/>
    </row>
    <row r="38" spans="1:17">
      <c r="A38" s="1" t="s">
        <v>23</v>
      </c>
      <c r="B38" s="31">
        <v>3048208.47</v>
      </c>
      <c r="C38" s="31">
        <v>64052.229999999996</v>
      </c>
      <c r="D38" s="31">
        <v>92227</v>
      </c>
      <c r="E38" s="31">
        <v>0</v>
      </c>
      <c r="F38" s="2"/>
      <c r="G38" s="2"/>
      <c r="H38" s="2"/>
      <c r="I38" s="147"/>
    </row>
    <row r="39" spans="1:17">
      <c r="A39" s="282" t="s">
        <v>24</v>
      </c>
      <c r="B39" s="32">
        <v>2320379.2399999998</v>
      </c>
      <c r="C39" s="202">
        <v>46097.08</v>
      </c>
      <c r="D39" s="32">
        <v>37856.82</v>
      </c>
      <c r="E39" s="32">
        <v>0</v>
      </c>
      <c r="F39" s="2"/>
      <c r="G39" s="2"/>
      <c r="H39" s="2"/>
      <c r="I39" s="147"/>
    </row>
    <row r="40" spans="1:17">
      <c r="A40" s="1"/>
      <c r="B40" s="47"/>
      <c r="C40" s="47"/>
      <c r="D40" s="47"/>
      <c r="E40" s="47"/>
      <c r="F40" s="47"/>
      <c r="G40" s="31"/>
      <c r="H40" s="12"/>
      <c r="I40" s="31"/>
      <c r="M40" s="147"/>
    </row>
    <row r="41" spans="1:17">
      <c r="A41" s="1"/>
      <c r="J41" s="44"/>
      <c r="N41" s="147"/>
    </row>
    <row r="42" spans="1:17">
      <c r="A42" s="260"/>
      <c r="B42" s="232"/>
      <c r="C42" s="232"/>
      <c r="D42" s="232"/>
      <c r="E42" s="232"/>
      <c r="F42" s="88"/>
      <c r="G42" s="88"/>
      <c r="H42" s="88"/>
      <c r="I42" s="88"/>
      <c r="J42" s="44"/>
      <c r="N42" s="147"/>
    </row>
    <row r="43" spans="1:17">
      <c r="A43" s="96"/>
      <c r="B43" s="232"/>
      <c r="C43" s="232"/>
      <c r="D43" s="232"/>
      <c r="E43" s="232"/>
      <c r="F43" s="88"/>
      <c r="G43" s="88"/>
      <c r="H43" s="88"/>
      <c r="I43" s="88"/>
      <c r="J43" s="44"/>
    </row>
    <row r="44" spans="1:17">
      <c r="A44" s="96"/>
      <c r="B44" s="232"/>
      <c r="C44" s="232"/>
      <c r="D44" s="232"/>
      <c r="E44" s="232"/>
      <c r="F44" s="88"/>
      <c r="G44" s="88"/>
      <c r="H44" s="88"/>
      <c r="I44" s="88"/>
      <c r="J44" s="44"/>
    </row>
    <row r="45" spans="1:17">
      <c r="A45" s="96"/>
      <c r="B45" s="232"/>
      <c r="C45" s="232"/>
      <c r="D45" s="232"/>
      <c r="E45" s="232"/>
      <c r="F45" s="88"/>
      <c r="G45" s="88"/>
      <c r="H45" s="88"/>
      <c r="I45" s="88"/>
      <c r="J45" s="44"/>
    </row>
    <row r="46" spans="1:17">
      <c r="A46" s="96"/>
      <c r="B46" s="232"/>
      <c r="C46" s="232"/>
      <c r="D46" s="232"/>
      <c r="E46" s="232"/>
      <c r="F46" s="88"/>
      <c r="G46" s="88"/>
      <c r="H46" s="88"/>
      <c r="I46" s="88"/>
      <c r="J46" s="44"/>
    </row>
    <row r="47" spans="1:17">
      <c r="A47" s="96"/>
      <c r="B47" s="232"/>
      <c r="C47" s="232"/>
      <c r="D47" s="232"/>
      <c r="E47" s="232"/>
      <c r="F47" s="88"/>
      <c r="G47" s="88"/>
      <c r="H47" s="88"/>
      <c r="I47" s="88"/>
      <c r="J47" s="44"/>
    </row>
    <row r="48" spans="1:17">
      <c r="A48" s="96"/>
      <c r="B48" s="232"/>
      <c r="C48" s="232"/>
      <c r="D48" s="232"/>
      <c r="E48" s="232"/>
      <c r="F48" s="88"/>
      <c r="G48" s="88"/>
      <c r="H48" s="88"/>
      <c r="I48" s="88"/>
      <c r="J48" s="44"/>
      <c r="N48" s="147"/>
    </row>
    <row r="49" spans="1:14">
      <c r="A49" s="96"/>
      <c r="B49" s="232"/>
      <c r="C49" s="232"/>
      <c r="D49" s="232"/>
      <c r="E49" s="232"/>
      <c r="F49" s="88"/>
      <c r="G49" s="88"/>
      <c r="H49" s="88"/>
      <c r="I49" s="88"/>
      <c r="J49" s="44"/>
      <c r="N49" s="147"/>
    </row>
    <row r="50" spans="1:14">
      <c r="A50" s="96"/>
      <c r="B50" s="232"/>
      <c r="C50" s="232"/>
      <c r="D50" s="232"/>
      <c r="E50" s="232"/>
      <c r="F50" s="88"/>
      <c r="G50" s="88"/>
      <c r="H50" s="88"/>
      <c r="I50" s="88"/>
      <c r="J50" s="44"/>
      <c r="N50" s="147"/>
    </row>
    <row r="51" spans="1:14">
      <c r="A51" s="96"/>
      <c r="B51" s="232"/>
      <c r="C51" s="232"/>
      <c r="D51" s="232"/>
      <c r="E51" s="232"/>
      <c r="F51" s="88"/>
      <c r="G51" s="88"/>
      <c r="H51" s="88"/>
      <c r="I51" s="88"/>
      <c r="J51" s="44"/>
      <c r="N51" s="147"/>
    </row>
    <row r="52" spans="1:14">
      <c r="A52" s="96"/>
      <c r="B52" s="232"/>
      <c r="C52" s="232"/>
      <c r="D52" s="232"/>
      <c r="E52" s="232"/>
      <c r="F52" s="88"/>
      <c r="G52" s="88"/>
      <c r="H52" s="88"/>
      <c r="I52" s="88"/>
      <c r="J52" s="44"/>
      <c r="N52" s="147"/>
    </row>
    <row r="53" spans="1:14">
      <c r="A53" s="96"/>
      <c r="B53" s="232"/>
      <c r="C53" s="232"/>
      <c r="D53" s="232"/>
      <c r="E53" s="232"/>
      <c r="F53" s="88"/>
      <c r="G53" s="88"/>
      <c r="H53" s="88"/>
      <c r="I53" s="88"/>
      <c r="J53" s="44"/>
      <c r="N53" s="147"/>
    </row>
    <row r="54" spans="1:14">
      <c r="A54" s="96"/>
      <c r="B54" s="232"/>
      <c r="C54" s="232"/>
      <c r="D54" s="232"/>
      <c r="E54" s="232"/>
      <c r="F54" s="88"/>
      <c r="G54" s="88"/>
      <c r="H54" s="88"/>
      <c r="I54" s="88"/>
      <c r="J54" s="44"/>
      <c r="N54" s="147"/>
    </row>
    <row r="55" spans="1:14">
      <c r="A55" s="96"/>
      <c r="B55" s="232"/>
      <c r="C55" s="232"/>
      <c r="D55" s="232"/>
      <c r="E55" s="232"/>
      <c r="F55" s="88"/>
      <c r="G55" s="88"/>
      <c r="H55" s="88"/>
      <c r="I55" s="88"/>
      <c r="J55" s="44"/>
      <c r="N55" s="147"/>
    </row>
    <row r="56" spans="1:14">
      <c r="A56" s="96"/>
      <c r="B56" s="232"/>
      <c r="C56" s="232"/>
      <c r="D56" s="232"/>
      <c r="E56" s="232"/>
      <c r="F56" s="88"/>
      <c r="G56" s="88"/>
      <c r="H56" s="88"/>
      <c r="I56" s="88"/>
      <c r="J56" s="44"/>
      <c r="N56" s="147"/>
    </row>
    <row r="57" spans="1:14">
      <c r="A57" s="96"/>
      <c r="B57" s="232"/>
      <c r="C57" s="232"/>
      <c r="D57" s="232"/>
      <c r="E57" s="232"/>
      <c r="F57" s="88"/>
      <c r="G57" s="88"/>
      <c r="H57" s="88"/>
      <c r="I57" s="88"/>
      <c r="J57" s="44"/>
      <c r="N57" s="147"/>
    </row>
    <row r="58" spans="1:14">
      <c r="A58" s="96"/>
      <c r="B58" s="232"/>
      <c r="C58" s="232"/>
      <c r="D58" s="232"/>
      <c r="E58" s="232"/>
      <c r="F58" s="88"/>
      <c r="G58" s="88"/>
      <c r="H58" s="88"/>
      <c r="I58" s="88"/>
      <c r="J58" s="44"/>
      <c r="N58" s="147"/>
    </row>
    <row r="59" spans="1:14">
      <c r="A59" s="96"/>
      <c r="B59" s="232"/>
      <c r="C59" s="232"/>
      <c r="D59" s="232"/>
      <c r="E59" s="232"/>
      <c r="F59" s="88"/>
      <c r="G59" s="88"/>
      <c r="H59" s="88"/>
      <c r="I59" s="88"/>
      <c r="J59" s="44"/>
      <c r="N59" s="147"/>
    </row>
    <row r="60" spans="1:14">
      <c r="A60" s="96"/>
      <c r="B60" s="232"/>
      <c r="C60" s="232"/>
      <c r="D60" s="232"/>
      <c r="E60" s="232"/>
      <c r="F60" s="88"/>
      <c r="G60" s="88"/>
      <c r="H60" s="88"/>
      <c r="I60" s="88"/>
      <c r="J60" s="44"/>
      <c r="N60" s="147"/>
    </row>
    <row r="61" spans="1:14">
      <c r="A61" s="96"/>
      <c r="B61" s="232"/>
      <c r="C61" s="232"/>
      <c r="D61" s="232"/>
      <c r="E61" s="232"/>
      <c r="F61" s="88"/>
      <c r="G61" s="88"/>
      <c r="H61" s="88"/>
      <c r="I61" s="88"/>
      <c r="J61" s="44"/>
      <c r="N61" s="147"/>
    </row>
    <row r="62" spans="1:14">
      <c r="A62" s="96"/>
      <c r="B62" s="232"/>
      <c r="C62" s="232"/>
      <c r="D62" s="232"/>
      <c r="E62" s="232"/>
      <c r="F62" s="88"/>
      <c r="G62" s="88"/>
      <c r="H62" s="88"/>
      <c r="I62" s="88"/>
      <c r="J62" s="44"/>
      <c r="N62" s="147"/>
    </row>
    <row r="63" spans="1:14">
      <c r="A63" s="96"/>
      <c r="B63" s="232"/>
      <c r="C63" s="232"/>
      <c r="D63" s="232"/>
      <c r="E63" s="232"/>
      <c r="F63" s="88"/>
      <c r="G63" s="88"/>
      <c r="H63" s="88"/>
      <c r="I63" s="88"/>
      <c r="J63" s="44"/>
      <c r="N63" s="147"/>
    </row>
    <row r="64" spans="1:14">
      <c r="A64" s="96"/>
      <c r="B64" s="232"/>
      <c r="C64" s="232"/>
      <c r="D64" s="232"/>
      <c r="E64" s="232"/>
      <c r="F64" s="88"/>
      <c r="G64" s="88"/>
      <c r="H64" s="88"/>
      <c r="I64" s="88"/>
      <c r="J64" s="44"/>
      <c r="N64" s="147"/>
    </row>
    <row r="65" spans="1:14">
      <c r="A65" s="96"/>
      <c r="B65" s="232"/>
      <c r="C65" s="232"/>
      <c r="D65" s="232"/>
      <c r="E65" s="232"/>
      <c r="F65" s="88"/>
      <c r="G65" s="88"/>
      <c r="H65" s="88"/>
      <c r="I65" s="88"/>
      <c r="J65" s="44"/>
      <c r="N65" s="147"/>
    </row>
    <row r="66" spans="1:14">
      <c r="A66" s="96"/>
      <c r="B66" s="232"/>
      <c r="C66" s="232"/>
      <c r="D66" s="232"/>
      <c r="E66" s="232"/>
      <c r="F66" s="88"/>
      <c r="G66" s="88"/>
      <c r="H66" s="88"/>
      <c r="I66" s="88"/>
      <c r="J66" s="44"/>
      <c r="N66" s="147"/>
    </row>
    <row r="67" spans="1:14">
      <c r="A67" s="96"/>
      <c r="B67" s="232"/>
      <c r="C67" s="232"/>
      <c r="D67" s="232"/>
      <c r="E67" s="232"/>
      <c r="F67" s="88"/>
      <c r="G67" s="88"/>
      <c r="H67" s="88"/>
      <c r="I67" s="88"/>
      <c r="J67" s="44"/>
      <c r="N67" s="147"/>
    </row>
    <row r="68" spans="1:14">
      <c r="A68" s="96"/>
      <c r="B68" s="232"/>
      <c r="C68" s="232"/>
      <c r="D68" s="232"/>
      <c r="E68" s="232"/>
      <c r="F68" s="88"/>
      <c r="G68" s="88"/>
      <c r="H68" s="88"/>
      <c r="I68" s="88"/>
      <c r="J68" s="44"/>
    </row>
    <row r="69" spans="1:14">
      <c r="A69" s="96"/>
      <c r="B69" s="232"/>
      <c r="C69" s="232"/>
      <c r="D69" s="232"/>
      <c r="E69" s="232"/>
      <c r="F69" s="88"/>
      <c r="G69" s="88"/>
      <c r="H69" s="88"/>
      <c r="I69" s="88"/>
      <c r="J69" s="44"/>
    </row>
    <row r="71" spans="1:14">
      <c r="A71" s="1"/>
      <c r="B71" s="232"/>
      <c r="C71" s="232"/>
      <c r="D71" s="232"/>
      <c r="E71" s="232"/>
      <c r="F71" s="88"/>
      <c r="G71" s="88"/>
      <c r="H71" s="88"/>
      <c r="I71" s="88"/>
      <c r="J71" s="44"/>
    </row>
    <row r="72" spans="1:14">
      <c r="A72" s="1"/>
      <c r="B72" s="232"/>
      <c r="C72" s="232"/>
      <c r="D72" s="232"/>
      <c r="E72" s="232"/>
      <c r="F72" s="88"/>
      <c r="G72" s="88"/>
      <c r="H72" s="88"/>
      <c r="I72" s="88"/>
      <c r="J72" s="44"/>
    </row>
    <row r="73" spans="1:14">
      <c r="A73" s="1"/>
      <c r="B73" s="232"/>
      <c r="C73" s="232"/>
      <c r="D73" s="232"/>
      <c r="E73" s="232"/>
      <c r="F73" s="88"/>
      <c r="G73" s="88"/>
      <c r="H73" s="88"/>
      <c r="I73" s="88"/>
      <c r="J73" s="44"/>
    </row>
    <row r="74" spans="1:14">
      <c r="A74" s="1"/>
      <c r="B74" s="232"/>
      <c r="C74" s="232"/>
      <c r="D74" s="232"/>
      <c r="E74" s="232"/>
      <c r="F74" s="88"/>
      <c r="G74" s="88"/>
      <c r="H74" s="88"/>
      <c r="I74" s="88"/>
      <c r="J74" s="44"/>
    </row>
    <row r="76" spans="1:14">
      <c r="A76" s="1"/>
      <c r="J76" s="44"/>
    </row>
    <row r="77" spans="1:14">
      <c r="A77" s="1"/>
      <c r="J77" s="44"/>
    </row>
    <row r="78" spans="1:14">
      <c r="A78" s="1"/>
      <c r="J78" s="44"/>
    </row>
    <row r="80" spans="1:14">
      <c r="A80" s="1"/>
      <c r="B80" s="243"/>
      <c r="C80" s="243"/>
      <c r="D80" s="243"/>
      <c r="E80" s="243"/>
      <c r="F80" s="89"/>
      <c r="G80" s="89"/>
      <c r="H80" s="89"/>
      <c r="J80" s="44"/>
    </row>
    <row r="81" spans="1:10">
      <c r="A81" s="1"/>
      <c r="B81" s="243"/>
      <c r="C81" s="243"/>
      <c r="D81" s="243"/>
      <c r="E81" s="243"/>
      <c r="F81" s="89"/>
      <c r="G81" s="89"/>
      <c r="H81" s="89"/>
      <c r="J81" s="44"/>
    </row>
    <row r="82" spans="1:10">
      <c r="A82" s="1"/>
      <c r="B82" s="243"/>
      <c r="C82" s="243"/>
      <c r="D82" s="243"/>
      <c r="E82" s="243"/>
      <c r="F82" s="89"/>
      <c r="G82" s="89"/>
      <c r="H82" s="89"/>
      <c r="J82" s="44"/>
    </row>
    <row r="83" spans="1:10">
      <c r="A83" s="1"/>
      <c r="B83" s="243"/>
      <c r="C83" s="243"/>
      <c r="D83" s="243"/>
      <c r="E83" s="243"/>
      <c r="F83" s="89"/>
      <c r="G83" s="89"/>
      <c r="H83" s="89"/>
      <c r="J83" s="44"/>
    </row>
    <row r="85" spans="1:10">
      <c r="A85" s="1"/>
      <c r="B85" s="1"/>
      <c r="C85" s="1"/>
      <c r="D85" s="1"/>
      <c r="E85" s="1"/>
      <c r="F85" s="104"/>
      <c r="G85" s="104"/>
      <c r="H85" s="104"/>
      <c r="J85" s="44"/>
    </row>
    <row r="86" spans="1:10">
      <c r="A86" s="1"/>
      <c r="B86" s="1"/>
      <c r="C86" s="1"/>
      <c r="D86" s="1"/>
      <c r="E86" s="1"/>
      <c r="F86" s="104"/>
      <c r="G86" s="104"/>
    </row>
    <row r="87" spans="1:10">
      <c r="A87" s="1"/>
      <c r="B87" s="1"/>
      <c r="C87" s="1"/>
      <c r="D87" s="1"/>
      <c r="E87" s="1"/>
      <c r="F87" s="104"/>
      <c r="G87" s="104"/>
    </row>
    <row r="88" spans="1:10">
      <c r="A88" s="1"/>
      <c r="B88" s="1"/>
      <c r="C88" s="1"/>
      <c r="D88" s="1"/>
      <c r="E88" s="1"/>
      <c r="F88" s="104"/>
      <c r="G88" s="104"/>
    </row>
    <row r="89" spans="1:10">
      <c r="A89" s="1"/>
      <c r="B89" s="1"/>
      <c r="C89" s="1"/>
      <c r="D89" s="1"/>
      <c r="E89" s="1"/>
      <c r="F89" s="104"/>
      <c r="G89" s="104"/>
      <c r="H89" s="104"/>
    </row>
    <row r="90" spans="1:10">
      <c r="A90" s="1"/>
      <c r="B90" s="1"/>
      <c r="C90" s="1"/>
      <c r="D90" s="1"/>
      <c r="E90" s="1"/>
      <c r="F90" s="104"/>
      <c r="G90" s="104"/>
      <c r="H90" s="104"/>
    </row>
    <row r="91" spans="1:10">
      <c r="A91" s="1"/>
      <c r="B91" s="1"/>
      <c r="C91" s="1"/>
      <c r="D91" s="1"/>
      <c r="E91" s="1"/>
      <c r="F91" s="104"/>
      <c r="G91" s="104"/>
      <c r="H91" s="104"/>
    </row>
    <row r="92" spans="1:10">
      <c r="A92" s="1"/>
      <c r="B92" s="1"/>
      <c r="C92" s="1"/>
      <c r="D92" s="1"/>
      <c r="E92" s="1"/>
      <c r="F92" s="104"/>
      <c r="G92" s="104"/>
      <c r="H92" s="104"/>
    </row>
    <row r="93" spans="1:10">
      <c r="A93" s="1"/>
      <c r="B93" s="1"/>
      <c r="C93" s="1"/>
      <c r="D93" s="1"/>
      <c r="E93" s="1"/>
      <c r="F93" s="104"/>
      <c r="G93" s="104"/>
      <c r="H93" s="104"/>
    </row>
    <row r="94" spans="1:10">
      <c r="A94" s="1"/>
      <c r="B94" s="1"/>
      <c r="C94" s="1"/>
      <c r="D94" s="1"/>
      <c r="E94" s="1"/>
      <c r="F94" s="104"/>
      <c r="G94" s="104"/>
      <c r="H94" s="104"/>
    </row>
    <row r="95" spans="1:10">
      <c r="A95" s="1"/>
      <c r="B95" s="1"/>
      <c r="C95" s="1"/>
      <c r="D95" s="1"/>
      <c r="E95" s="1"/>
      <c r="F95" s="104"/>
      <c r="G95" s="104"/>
      <c r="H95" s="104"/>
    </row>
    <row r="96" spans="1:10">
      <c r="A96" s="1"/>
      <c r="B96" s="1"/>
      <c r="C96" s="1"/>
      <c r="D96" s="1"/>
      <c r="E96" s="1"/>
      <c r="F96" s="104"/>
      <c r="G96" s="104"/>
      <c r="H96" s="104"/>
    </row>
    <row r="97" spans="1:8">
      <c r="A97" s="1"/>
      <c r="B97" s="1"/>
      <c r="C97" s="1"/>
      <c r="D97" s="1"/>
      <c r="E97" s="1"/>
      <c r="F97" s="104"/>
      <c r="G97" s="104"/>
      <c r="H97" s="104"/>
    </row>
    <row r="98" spans="1:8">
      <c r="A98" s="1"/>
      <c r="B98" s="1"/>
      <c r="C98" s="1"/>
      <c r="D98" s="1"/>
      <c r="E98" s="1"/>
      <c r="F98" s="104"/>
      <c r="G98" s="104"/>
      <c r="H98" s="104"/>
    </row>
    <row r="99" spans="1:8">
      <c r="A99" s="1"/>
      <c r="B99" s="1"/>
      <c r="C99" s="1"/>
      <c r="D99" s="1"/>
      <c r="E99" s="1"/>
      <c r="F99" s="104"/>
      <c r="G99" s="104"/>
      <c r="H99" s="104"/>
    </row>
  </sheetData>
  <mergeCells count="4">
    <mergeCell ref="B5:E5"/>
    <mergeCell ref="D7:D9"/>
    <mergeCell ref="A1:E1"/>
    <mergeCell ref="A3:E3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zoomScaleNormal="100" workbookViewId="0">
      <selection sqref="A1:L1"/>
    </sheetView>
  </sheetViews>
  <sheetFormatPr defaultRowHeight="12.75"/>
  <cols>
    <col min="1" max="1" width="17.28515625" style="2" customWidth="1"/>
    <col min="2" max="2" width="15" style="2" customWidth="1"/>
    <col min="3" max="3" width="15.28515625" style="2" customWidth="1"/>
    <col min="4" max="4" width="12.85546875" style="103" customWidth="1"/>
    <col min="5" max="5" width="14.85546875" style="103" customWidth="1"/>
    <col min="6" max="6" width="12.28515625" style="103" customWidth="1"/>
    <col min="7" max="7" width="14.85546875" style="103" customWidth="1"/>
    <col min="8" max="8" width="14.5703125" style="103" customWidth="1"/>
    <col min="9" max="9" width="15.28515625" style="103" customWidth="1"/>
    <col min="10" max="11" width="16.42578125" style="103" customWidth="1"/>
    <col min="12" max="12" width="13.7109375" style="103" customWidth="1"/>
    <col min="13" max="13" width="14.5703125" style="103" customWidth="1"/>
    <col min="14" max="14" width="14" style="2" customWidth="1"/>
    <col min="15" max="15" width="12.28515625" style="232" bestFit="1" customWidth="1"/>
    <col min="16" max="16" width="16.140625" style="2" bestFit="1" customWidth="1"/>
    <col min="17" max="17" width="24" style="2" customWidth="1"/>
    <col min="18" max="18" width="16.42578125" style="2" customWidth="1"/>
    <col min="19" max="20" width="9.140625" style="2"/>
    <col min="21" max="21" width="10.28515625" style="2" bestFit="1" customWidth="1"/>
    <col min="22" max="16384" width="9.140625" style="2"/>
  </cols>
  <sheetData>
    <row r="1" spans="1:21">
      <c r="A1" s="424" t="s">
        <v>108</v>
      </c>
      <c r="B1" s="424"/>
      <c r="C1" s="424"/>
      <c r="D1" s="424"/>
      <c r="E1" s="424"/>
      <c r="F1" s="424"/>
      <c r="G1" s="424"/>
      <c r="H1" s="424"/>
      <c r="I1" s="206"/>
      <c r="J1" s="206"/>
      <c r="K1" s="206"/>
      <c r="L1" s="206"/>
      <c r="M1" s="206"/>
    </row>
    <row r="2" spans="1:21">
      <c r="A2" s="1"/>
      <c r="B2" s="1"/>
      <c r="C2" s="1"/>
    </row>
    <row r="3" spans="1:21">
      <c r="A3" s="430" t="s">
        <v>221</v>
      </c>
      <c r="B3" s="430"/>
      <c r="C3" s="430"/>
      <c r="D3" s="430"/>
      <c r="E3" s="430"/>
      <c r="F3" s="430"/>
      <c r="G3" s="430"/>
      <c r="H3" s="430"/>
      <c r="I3" s="206"/>
      <c r="J3" s="206"/>
      <c r="K3" s="206"/>
      <c r="L3" s="206"/>
      <c r="M3" s="206"/>
    </row>
    <row r="4" spans="1:21" ht="13.5" thickBot="1">
      <c r="A4" s="81"/>
      <c r="B4" s="81"/>
      <c r="C4" s="81"/>
      <c r="D4" s="106"/>
      <c r="E4" s="106"/>
      <c r="F4" s="106"/>
      <c r="G4" s="106"/>
      <c r="H4" s="106"/>
      <c r="I4" s="104"/>
      <c r="J4" s="104"/>
      <c r="K4" s="104"/>
      <c r="L4" s="104"/>
      <c r="M4" s="104"/>
    </row>
    <row r="5" spans="1:21" ht="13.5" thickTop="1">
      <c r="A5" s="1"/>
      <c r="B5" s="444" t="s">
        <v>137</v>
      </c>
      <c r="C5" s="411" t="s">
        <v>165</v>
      </c>
      <c r="D5" s="104"/>
      <c r="E5" s="104"/>
      <c r="F5" s="119"/>
      <c r="G5" s="312" t="s">
        <v>192</v>
      </c>
      <c r="H5" s="104"/>
      <c r="I5" s="2"/>
      <c r="J5" s="2"/>
      <c r="K5" s="2"/>
      <c r="L5" s="2"/>
      <c r="M5" s="2"/>
    </row>
    <row r="6" spans="1:21" ht="15" customHeight="1">
      <c r="A6" s="1"/>
      <c r="B6" s="445"/>
      <c r="C6" s="413"/>
      <c r="D6" s="401" t="s">
        <v>166</v>
      </c>
      <c r="E6" s="401" t="s">
        <v>167</v>
      </c>
      <c r="F6" s="104"/>
      <c r="G6" s="411" t="s">
        <v>203</v>
      </c>
      <c r="H6" s="99" t="s">
        <v>32</v>
      </c>
      <c r="I6" s="2"/>
      <c r="J6" s="2"/>
      <c r="K6" s="2"/>
      <c r="L6" s="2"/>
      <c r="M6" s="2"/>
    </row>
    <row r="7" spans="1:21">
      <c r="A7" s="1" t="s">
        <v>67</v>
      </c>
      <c r="B7" s="445"/>
      <c r="C7" s="414"/>
      <c r="D7" s="403"/>
      <c r="E7" s="403"/>
      <c r="F7" s="411" t="s">
        <v>164</v>
      </c>
      <c r="G7" s="414"/>
      <c r="H7" s="99" t="s">
        <v>48</v>
      </c>
      <c r="I7" s="2"/>
      <c r="J7" s="2"/>
      <c r="K7" s="2"/>
      <c r="L7" s="2"/>
      <c r="M7" s="2"/>
    </row>
    <row r="8" spans="1:21">
      <c r="A8" s="1" t="s">
        <v>30</v>
      </c>
      <c r="B8" s="445"/>
      <c r="C8" s="414"/>
      <c r="D8" s="403"/>
      <c r="E8" s="403"/>
      <c r="F8" s="407"/>
      <c r="G8" s="414"/>
      <c r="H8" s="99" t="s">
        <v>47</v>
      </c>
      <c r="I8" s="2"/>
      <c r="J8" s="2"/>
      <c r="K8" s="2"/>
      <c r="L8" s="2"/>
      <c r="M8" s="2"/>
    </row>
    <row r="9" spans="1:21" ht="13.5" thickBot="1">
      <c r="A9" s="276" t="s">
        <v>120</v>
      </c>
      <c r="B9" s="446"/>
      <c r="C9" s="389"/>
      <c r="D9" s="402"/>
      <c r="E9" s="402"/>
      <c r="F9" s="408"/>
      <c r="G9" s="389"/>
      <c r="H9" s="100" t="s">
        <v>56</v>
      </c>
      <c r="I9" s="2"/>
      <c r="J9" s="2"/>
      <c r="K9" s="2"/>
      <c r="L9" s="2"/>
      <c r="M9" s="2"/>
    </row>
    <row r="10" spans="1:21" s="142" customFormat="1">
      <c r="A10" s="140" t="s">
        <v>0</v>
      </c>
      <c r="B10" s="101">
        <f>SUM(B12:B39)</f>
        <v>81144</v>
      </c>
      <c r="C10" s="101">
        <f>SUM(C12:C39)</f>
        <v>45684.15</v>
      </c>
      <c r="D10" s="313">
        <f t="shared" ref="D10:H10" si="0">SUM(D12:D39)</f>
        <v>30058259.469999999</v>
      </c>
      <c r="E10" s="101">
        <f t="shared" si="0"/>
        <v>713315.8899999999</v>
      </c>
      <c r="F10" s="101">
        <f>SUM(F12:F39)</f>
        <v>16953918.91</v>
      </c>
      <c r="G10" s="101">
        <f>SUM(G12:G39)</f>
        <v>1354415.58</v>
      </c>
      <c r="H10" s="101">
        <f t="shared" si="0"/>
        <v>62060685.54999999</v>
      </c>
      <c r="O10" s="250"/>
    </row>
    <row r="11" spans="1:21">
      <c r="A11" s="1"/>
      <c r="B11" s="1"/>
      <c r="C11" s="1"/>
      <c r="D11" s="102"/>
      <c r="E11" s="102"/>
      <c r="F11" s="102"/>
      <c r="G11" s="102"/>
      <c r="H11" s="102" t="s">
        <v>206</v>
      </c>
      <c r="I11" s="2"/>
      <c r="J11" s="2"/>
      <c r="K11" s="2"/>
      <c r="L11" s="2"/>
      <c r="M11" s="2"/>
    </row>
    <row r="12" spans="1:21">
      <c r="A12" s="104" t="s">
        <v>1</v>
      </c>
      <c r="B12" s="31">
        <v>0</v>
      </c>
      <c r="C12" s="31">
        <v>0</v>
      </c>
      <c r="D12" s="31">
        <v>0</v>
      </c>
      <c r="E12" s="31">
        <v>0</v>
      </c>
      <c r="F12" s="31">
        <v>362911</v>
      </c>
      <c r="G12" s="31">
        <v>11863.26</v>
      </c>
      <c r="H12" s="31">
        <v>2184869.44</v>
      </c>
      <c r="I12" s="2"/>
      <c r="J12" s="243"/>
      <c r="K12" s="243"/>
      <c r="L12" s="236"/>
      <c r="M12" s="236"/>
      <c r="N12" s="236"/>
      <c r="O12" s="236"/>
      <c r="P12" s="236"/>
      <c r="Q12" s="85"/>
      <c r="R12" s="85"/>
      <c r="S12" s="85"/>
      <c r="T12" s="85"/>
      <c r="U12" s="236"/>
    </row>
    <row r="13" spans="1:21">
      <c r="A13" s="104" t="s">
        <v>2</v>
      </c>
      <c r="B13" s="31">
        <v>0</v>
      </c>
      <c r="C13" s="31">
        <v>0</v>
      </c>
      <c r="D13" s="31">
        <v>0</v>
      </c>
      <c r="E13" s="31">
        <v>57408.490000000005</v>
      </c>
      <c r="F13" s="31">
        <v>2084934</v>
      </c>
      <c r="G13" s="31">
        <v>57892</v>
      </c>
      <c r="H13" s="31">
        <v>4751773.84</v>
      </c>
      <c r="I13" s="2"/>
      <c r="J13" s="243"/>
      <c r="K13" s="243"/>
      <c r="L13" s="88"/>
      <c r="M13" s="88"/>
      <c r="N13" s="88"/>
      <c r="O13" s="88"/>
      <c r="P13" s="88"/>
      <c r="Q13" s="103"/>
      <c r="R13" s="103"/>
      <c r="S13" s="103"/>
      <c r="T13" s="103"/>
      <c r="U13" s="88"/>
    </row>
    <row r="14" spans="1:21" s="12" customFormat="1">
      <c r="A14" s="47" t="s">
        <v>3</v>
      </c>
      <c r="B14" s="31">
        <v>0</v>
      </c>
      <c r="C14" s="31">
        <v>7799.19</v>
      </c>
      <c r="D14" s="31">
        <v>11639190.890000001</v>
      </c>
      <c r="E14" s="31">
        <v>0</v>
      </c>
      <c r="F14" s="31">
        <v>10346729.439999999</v>
      </c>
      <c r="G14" s="31">
        <v>1915</v>
      </c>
      <c r="H14" s="31">
        <v>3879054.91</v>
      </c>
      <c r="J14" s="243"/>
      <c r="K14" s="243"/>
      <c r="L14" s="88"/>
      <c r="M14" s="88"/>
      <c r="N14" s="88"/>
      <c r="O14" s="88"/>
      <c r="P14" s="88"/>
      <c r="Q14" s="103"/>
      <c r="R14" s="103"/>
      <c r="S14" s="103"/>
      <c r="T14" s="103"/>
      <c r="U14" s="88"/>
    </row>
    <row r="15" spans="1:21">
      <c r="A15" s="104" t="s">
        <v>4</v>
      </c>
      <c r="B15" s="31">
        <v>4410</v>
      </c>
      <c r="C15" s="31">
        <v>0</v>
      </c>
      <c r="D15" s="31">
        <v>9378869.0199999996</v>
      </c>
      <c r="E15" s="31">
        <v>81404.81</v>
      </c>
      <c r="F15" s="149">
        <v>0</v>
      </c>
      <c r="G15" s="149">
        <v>100904.55</v>
      </c>
      <c r="H15" s="31">
        <v>2976818.4299999997</v>
      </c>
      <c r="I15" s="2"/>
      <c r="J15" s="243"/>
      <c r="K15" s="243"/>
      <c r="L15" s="236"/>
      <c r="M15" s="236"/>
      <c r="N15" s="236"/>
      <c r="O15" s="236"/>
      <c r="P15" s="88"/>
      <c r="Q15" s="85"/>
      <c r="R15" s="85"/>
      <c r="S15" s="85"/>
      <c r="T15" s="85"/>
      <c r="U15" s="88"/>
    </row>
    <row r="16" spans="1:21">
      <c r="A16" s="104" t="s">
        <v>5</v>
      </c>
      <c r="B16" s="31">
        <v>0</v>
      </c>
      <c r="C16" s="31">
        <v>0</v>
      </c>
      <c r="D16" s="149">
        <v>0</v>
      </c>
      <c r="E16" s="31">
        <v>0</v>
      </c>
      <c r="F16" s="31">
        <v>339243.23</v>
      </c>
      <c r="G16" s="31">
        <v>31025.69</v>
      </c>
      <c r="H16" s="31">
        <v>3025481.4000000008</v>
      </c>
      <c r="I16" s="2"/>
      <c r="J16" s="243"/>
      <c r="K16" s="243"/>
      <c r="L16" s="88"/>
      <c r="M16" s="88"/>
      <c r="N16" s="88"/>
      <c r="O16" s="88"/>
      <c r="P16" s="236"/>
      <c r="Q16" s="103"/>
      <c r="R16" s="103"/>
      <c r="S16" s="103"/>
      <c r="T16" s="103"/>
      <c r="U16" s="88"/>
    </row>
    <row r="17" spans="1:21">
      <c r="A17" s="85"/>
      <c r="B17" s="165"/>
      <c r="C17" s="165"/>
      <c r="D17" s="165"/>
      <c r="E17" s="165"/>
      <c r="F17" s="165"/>
      <c r="G17" s="165"/>
      <c r="H17" s="314"/>
      <c r="I17" s="2"/>
      <c r="J17" s="243"/>
      <c r="K17" s="243"/>
      <c r="L17" s="88"/>
      <c r="M17" s="88"/>
      <c r="N17" s="88"/>
      <c r="O17" s="88"/>
      <c r="P17" s="236"/>
      <c r="Q17" s="103"/>
      <c r="R17" s="103"/>
      <c r="S17" s="103"/>
      <c r="T17" s="103"/>
      <c r="U17" s="88"/>
    </row>
    <row r="18" spans="1:21">
      <c r="A18" s="104" t="s">
        <v>6</v>
      </c>
      <c r="B18" s="31">
        <v>0</v>
      </c>
      <c r="C18" s="31">
        <v>0</v>
      </c>
      <c r="D18" s="31">
        <v>787994.14</v>
      </c>
      <c r="E18" s="31">
        <v>0</v>
      </c>
      <c r="F18" s="31">
        <v>0</v>
      </c>
      <c r="G18" s="31">
        <v>69283.679999999993</v>
      </c>
      <c r="H18" s="31">
        <v>603723.71999999904</v>
      </c>
      <c r="I18" s="2"/>
      <c r="J18" s="243"/>
      <c r="K18" s="243"/>
      <c r="L18" s="88"/>
      <c r="M18" s="88"/>
      <c r="N18" s="88"/>
      <c r="O18" s="88"/>
      <c r="P18" s="88"/>
      <c r="Q18" s="103"/>
      <c r="R18" s="103"/>
      <c r="S18" s="103"/>
      <c r="T18" s="103"/>
      <c r="U18" s="88"/>
    </row>
    <row r="19" spans="1:21">
      <c r="A19" s="104" t="s">
        <v>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87251.15</v>
      </c>
      <c r="H19" s="31">
        <v>1600612.0300000003</v>
      </c>
      <c r="I19" s="2"/>
      <c r="J19" s="243"/>
      <c r="K19" s="243"/>
      <c r="L19" s="88"/>
      <c r="M19" s="88"/>
      <c r="N19" s="88"/>
      <c r="O19" s="88"/>
      <c r="P19" s="88"/>
      <c r="Q19" s="103"/>
      <c r="R19" s="103"/>
      <c r="S19" s="103"/>
      <c r="T19" s="103"/>
      <c r="U19" s="88"/>
    </row>
    <row r="20" spans="1:21">
      <c r="A20" s="104" t="s">
        <v>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16855.830000000002</v>
      </c>
      <c r="H20" s="31">
        <v>1651139.4600000002</v>
      </c>
      <c r="I20" s="2"/>
      <c r="J20" s="243"/>
      <c r="K20" s="243"/>
      <c r="L20" s="88"/>
      <c r="M20" s="88"/>
      <c r="N20" s="88"/>
      <c r="O20" s="88"/>
      <c r="P20" s="88"/>
      <c r="Q20" s="103"/>
      <c r="R20" s="103"/>
      <c r="S20" s="103"/>
      <c r="T20" s="103"/>
      <c r="U20" s="88"/>
    </row>
    <row r="21" spans="1:21">
      <c r="A21" s="104" t="s">
        <v>9</v>
      </c>
      <c r="B21" s="31">
        <v>0</v>
      </c>
      <c r="C21" s="31">
        <v>0</v>
      </c>
      <c r="D21" s="31">
        <v>0</v>
      </c>
      <c r="E21" s="31">
        <v>64387.5</v>
      </c>
      <c r="F21" s="149">
        <v>895009.8</v>
      </c>
      <c r="G21" s="149">
        <v>0</v>
      </c>
      <c r="H21" s="31">
        <v>1673509.07</v>
      </c>
      <c r="I21" s="2"/>
      <c r="J21" s="243"/>
      <c r="K21" s="243"/>
      <c r="L21" s="88"/>
      <c r="M21" s="88"/>
      <c r="N21" s="88"/>
      <c r="O21" s="88"/>
      <c r="P21" s="88"/>
      <c r="Q21" s="103"/>
      <c r="R21" s="103"/>
      <c r="S21" s="103"/>
      <c r="T21" s="103"/>
      <c r="U21" s="88"/>
    </row>
    <row r="22" spans="1:21">
      <c r="A22" s="104" t="s">
        <v>10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60510</v>
      </c>
      <c r="H22" s="31">
        <v>1196173.1300000001</v>
      </c>
      <c r="I22" s="2"/>
      <c r="J22" s="243"/>
      <c r="K22" s="243"/>
      <c r="L22" s="88"/>
      <c r="M22" s="88"/>
      <c r="N22" s="88"/>
      <c r="O22" s="88"/>
      <c r="P22" s="88"/>
      <c r="Q22" s="103"/>
      <c r="R22" s="103"/>
      <c r="S22" s="103"/>
      <c r="T22" s="103"/>
      <c r="U22" s="88"/>
    </row>
    <row r="23" spans="1:21">
      <c r="A23" s="104"/>
      <c r="B23" s="165"/>
      <c r="C23" s="165"/>
      <c r="D23" s="165"/>
      <c r="E23" s="165"/>
      <c r="F23" s="165"/>
      <c r="G23" s="165"/>
      <c r="H23" s="314"/>
      <c r="I23" s="2"/>
      <c r="J23" s="2"/>
      <c r="K23" s="2"/>
      <c r="N23" s="103"/>
      <c r="O23" s="88"/>
      <c r="P23" s="103"/>
      <c r="Q23" s="103"/>
      <c r="R23" s="103"/>
      <c r="S23" s="103"/>
      <c r="T23" s="103"/>
      <c r="U23" s="88"/>
    </row>
    <row r="24" spans="1:21">
      <c r="A24" s="104" t="s">
        <v>11</v>
      </c>
      <c r="B24" s="31">
        <v>1470</v>
      </c>
      <c r="C24" s="31">
        <v>6380.11</v>
      </c>
      <c r="D24" s="31">
        <v>0</v>
      </c>
      <c r="E24" s="31">
        <v>0</v>
      </c>
      <c r="F24" s="31">
        <v>27603</v>
      </c>
      <c r="G24" s="31">
        <v>53943.5</v>
      </c>
      <c r="H24" s="31">
        <v>1635511.58</v>
      </c>
      <c r="I24" s="2"/>
      <c r="J24" s="243"/>
      <c r="K24" s="243"/>
      <c r="L24" s="88"/>
      <c r="M24" s="88"/>
      <c r="N24" s="88"/>
      <c r="O24" s="88"/>
      <c r="P24" s="88"/>
      <c r="Q24" s="103"/>
      <c r="R24" s="103"/>
      <c r="S24" s="103"/>
      <c r="T24" s="103"/>
      <c r="U24" s="88"/>
    </row>
    <row r="25" spans="1:21">
      <c r="A25" s="104" t="s">
        <v>12</v>
      </c>
      <c r="B25" s="31">
        <v>0</v>
      </c>
      <c r="C25" s="31">
        <v>9954.52</v>
      </c>
      <c r="D25" s="31">
        <v>624034.86</v>
      </c>
      <c r="E25" s="31">
        <v>0</v>
      </c>
      <c r="F25" s="31">
        <v>0</v>
      </c>
      <c r="G25" s="31">
        <v>60772.37</v>
      </c>
      <c r="H25" s="31">
        <v>288648.22000000009</v>
      </c>
      <c r="I25" s="2"/>
      <c r="J25" s="243"/>
      <c r="K25" s="243"/>
      <c r="L25" s="88"/>
      <c r="M25" s="88"/>
      <c r="N25" s="88"/>
      <c r="O25" s="88"/>
      <c r="P25" s="88"/>
      <c r="Q25" s="103"/>
      <c r="R25" s="103"/>
      <c r="S25" s="103"/>
      <c r="T25" s="103"/>
      <c r="U25" s="236"/>
    </row>
    <row r="26" spans="1:21">
      <c r="A26" s="104" t="s">
        <v>13</v>
      </c>
      <c r="B26" s="31">
        <v>3234</v>
      </c>
      <c r="C26" s="31">
        <v>0</v>
      </c>
      <c r="D26" s="31">
        <v>0</v>
      </c>
      <c r="E26" s="31">
        <v>53637.75</v>
      </c>
      <c r="F26" s="31">
        <v>468510.67</v>
      </c>
      <c r="G26" s="31">
        <v>97386.37</v>
      </c>
      <c r="H26" s="31">
        <v>3556051.9400000004</v>
      </c>
      <c r="I26" s="2"/>
      <c r="J26" s="243"/>
      <c r="K26" s="243"/>
      <c r="L26" s="88"/>
      <c r="M26" s="88"/>
      <c r="N26" s="88"/>
      <c r="O26" s="88"/>
      <c r="P26" s="88"/>
      <c r="Q26" s="103"/>
      <c r="R26" s="103"/>
      <c r="S26" s="103"/>
      <c r="T26" s="103"/>
      <c r="U26" s="236"/>
    </row>
    <row r="27" spans="1:21">
      <c r="A27" s="104" t="s">
        <v>14</v>
      </c>
      <c r="B27" s="31">
        <v>0</v>
      </c>
      <c r="C27" s="31">
        <v>0</v>
      </c>
      <c r="D27" s="31">
        <v>0</v>
      </c>
      <c r="E27" s="31">
        <v>84532.36</v>
      </c>
      <c r="F27" s="31">
        <v>160255</v>
      </c>
      <c r="G27" s="31">
        <v>24490.45</v>
      </c>
      <c r="H27" s="31">
        <v>2537271.0499999998</v>
      </c>
      <c r="I27" s="2"/>
      <c r="J27" s="243"/>
      <c r="K27" s="243"/>
      <c r="L27" s="88"/>
      <c r="M27" s="88"/>
      <c r="N27" s="88"/>
      <c r="O27" s="88"/>
      <c r="P27" s="88"/>
      <c r="Q27" s="103"/>
      <c r="R27" s="103"/>
      <c r="S27" s="103"/>
      <c r="T27" s="103"/>
      <c r="U27" s="236"/>
    </row>
    <row r="28" spans="1:21">
      <c r="A28" s="104" t="s">
        <v>15</v>
      </c>
      <c r="B28" s="31">
        <v>0</v>
      </c>
      <c r="C28" s="31">
        <v>0</v>
      </c>
      <c r="D28" s="31">
        <v>201307.11</v>
      </c>
      <c r="E28" s="31">
        <v>0</v>
      </c>
      <c r="F28" s="31">
        <v>64722.879999999997</v>
      </c>
      <c r="G28" s="31">
        <v>55822.080000000002</v>
      </c>
      <c r="H28" s="31">
        <v>19642.43</v>
      </c>
      <c r="I28" s="2"/>
      <c r="J28" s="243"/>
      <c r="K28" s="243"/>
      <c r="L28" s="88"/>
      <c r="M28" s="88"/>
      <c r="N28" s="88"/>
      <c r="O28" s="88"/>
      <c r="P28" s="88"/>
      <c r="Q28" s="103"/>
      <c r="R28" s="103"/>
      <c r="S28" s="103"/>
      <c r="T28" s="103"/>
      <c r="U28" s="88"/>
    </row>
    <row r="29" spans="1:21">
      <c r="A29" s="104"/>
      <c r="B29" s="165"/>
      <c r="C29" s="165"/>
      <c r="D29" s="165"/>
      <c r="E29" s="165"/>
      <c r="F29" s="165"/>
      <c r="G29" s="165"/>
      <c r="H29" s="314"/>
      <c r="I29" s="2"/>
      <c r="J29" s="2"/>
      <c r="K29" s="2"/>
      <c r="N29" s="103"/>
      <c r="O29" s="88"/>
      <c r="P29" s="103"/>
      <c r="Q29" s="103"/>
      <c r="R29" s="103"/>
      <c r="S29" s="103"/>
      <c r="T29" s="103"/>
      <c r="U29" s="88"/>
    </row>
    <row r="30" spans="1:21">
      <c r="A30" s="104" t="s">
        <v>16</v>
      </c>
      <c r="B30" s="31">
        <v>69972</v>
      </c>
      <c r="C30" s="31">
        <v>18904.509999999998</v>
      </c>
      <c r="D30" s="31">
        <v>5067213</v>
      </c>
      <c r="E30" s="149">
        <v>0</v>
      </c>
      <c r="F30" s="31">
        <v>98467</v>
      </c>
      <c r="G30" s="31">
        <v>34442.28</v>
      </c>
      <c r="H30" s="31">
        <v>5509737.04</v>
      </c>
      <c r="I30" s="2"/>
      <c r="J30" s="243"/>
      <c r="K30" s="243"/>
      <c r="L30" s="88"/>
      <c r="M30" s="88"/>
      <c r="N30" s="88"/>
      <c r="O30" s="88"/>
      <c r="P30" s="88"/>
      <c r="Q30" s="103"/>
      <c r="R30" s="103"/>
      <c r="S30" s="103"/>
      <c r="T30" s="103"/>
      <c r="U30" s="88"/>
    </row>
    <row r="31" spans="1:21">
      <c r="A31" s="104" t="s">
        <v>17</v>
      </c>
      <c r="B31" s="31">
        <v>0</v>
      </c>
      <c r="C31" s="31">
        <v>2645.82</v>
      </c>
      <c r="D31" s="31">
        <v>0</v>
      </c>
      <c r="E31" s="149">
        <v>82938.13</v>
      </c>
      <c r="F31" s="31">
        <v>71669.649999999994</v>
      </c>
      <c r="G31" s="31">
        <v>43427.06</v>
      </c>
      <c r="H31" s="31">
        <v>16163443.939999998</v>
      </c>
      <c r="I31" s="2"/>
      <c r="J31" s="243"/>
      <c r="K31" s="243"/>
      <c r="L31" s="88"/>
      <c r="M31" s="88"/>
      <c r="N31" s="88"/>
      <c r="O31" s="88"/>
      <c r="P31" s="88"/>
      <c r="Q31" s="103"/>
      <c r="R31" s="103"/>
      <c r="S31" s="103"/>
      <c r="T31" s="103"/>
      <c r="U31" s="88"/>
    </row>
    <row r="32" spans="1:21">
      <c r="A32" s="104" t="s">
        <v>18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90195.8</v>
      </c>
      <c r="H32" s="31">
        <v>464591.47</v>
      </c>
      <c r="I32" s="2"/>
      <c r="J32" s="243"/>
      <c r="K32" s="243"/>
      <c r="L32" s="88"/>
      <c r="M32" s="88"/>
      <c r="N32" s="88"/>
      <c r="O32" s="88"/>
      <c r="P32" s="88"/>
      <c r="Q32" s="103"/>
      <c r="R32" s="103"/>
      <c r="S32" s="103"/>
      <c r="T32" s="103"/>
      <c r="U32" s="88"/>
    </row>
    <row r="33" spans="1:21">
      <c r="A33" s="104" t="s">
        <v>19</v>
      </c>
      <c r="B33" s="31">
        <v>0</v>
      </c>
      <c r="C33" s="31">
        <v>0</v>
      </c>
      <c r="D33" s="31">
        <v>0</v>
      </c>
      <c r="E33" s="31">
        <v>75647.739999999991</v>
      </c>
      <c r="F33" s="31">
        <v>2005961.74</v>
      </c>
      <c r="G33" s="31">
        <v>5149.97</v>
      </c>
      <c r="H33" s="31">
        <v>3440376.8199999994</v>
      </c>
      <c r="I33" s="2"/>
      <c r="J33" s="243"/>
      <c r="K33" s="243"/>
      <c r="L33" s="88"/>
      <c r="M33" s="88"/>
      <c r="N33" s="88"/>
      <c r="O33" s="88"/>
      <c r="P33" s="88"/>
      <c r="Q33" s="103"/>
      <c r="R33" s="103"/>
      <c r="S33" s="103"/>
      <c r="T33" s="103"/>
      <c r="U33" s="88"/>
    </row>
    <row r="34" spans="1:21">
      <c r="A34" s="104" t="s">
        <v>20</v>
      </c>
      <c r="B34" s="31">
        <v>0</v>
      </c>
      <c r="C34" s="31">
        <v>0</v>
      </c>
      <c r="D34" s="31">
        <v>229059.66</v>
      </c>
      <c r="E34" s="31">
        <v>19214.759999999998</v>
      </c>
      <c r="F34" s="31">
        <v>0</v>
      </c>
      <c r="G34" s="31">
        <v>141593.38999999998</v>
      </c>
      <c r="H34" s="31">
        <v>790286.6</v>
      </c>
      <c r="I34" s="2"/>
      <c r="J34" s="243"/>
      <c r="K34" s="243"/>
      <c r="L34" s="88"/>
      <c r="M34" s="88"/>
      <c r="N34" s="88"/>
      <c r="O34" s="88"/>
      <c r="P34" s="88"/>
      <c r="Q34" s="103"/>
      <c r="R34" s="103"/>
      <c r="S34" s="103"/>
      <c r="T34" s="88"/>
      <c r="U34" s="88"/>
    </row>
    <row r="35" spans="1:21">
      <c r="A35" s="104"/>
      <c r="B35" s="165"/>
      <c r="C35" s="162"/>
      <c r="D35" s="165"/>
      <c r="E35" s="165"/>
      <c r="F35" s="165"/>
      <c r="G35" s="165"/>
      <c r="H35" s="314"/>
      <c r="I35" s="2"/>
      <c r="J35" s="243"/>
      <c r="K35" s="243"/>
      <c r="L35" s="88"/>
      <c r="M35" s="88"/>
      <c r="N35" s="88"/>
      <c r="O35" s="88"/>
      <c r="P35" s="88"/>
      <c r="Q35" s="103"/>
      <c r="R35" s="103"/>
      <c r="S35" s="103"/>
      <c r="T35" s="88"/>
      <c r="U35" s="88"/>
    </row>
    <row r="36" spans="1:21">
      <c r="A36" s="104" t="s">
        <v>21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30909.370000000003</v>
      </c>
      <c r="H36" s="31">
        <v>806991.22000000009</v>
      </c>
      <c r="I36" s="2"/>
      <c r="J36" s="243"/>
      <c r="K36" s="243"/>
      <c r="L36" s="88"/>
      <c r="M36" s="88"/>
      <c r="N36" s="88"/>
      <c r="O36" s="88"/>
      <c r="P36" s="88"/>
      <c r="Q36" s="103"/>
      <c r="R36" s="103"/>
      <c r="S36" s="103"/>
      <c r="T36" s="103"/>
      <c r="U36" s="88"/>
    </row>
    <row r="37" spans="1:21">
      <c r="A37" s="104" t="s">
        <v>22</v>
      </c>
      <c r="B37" s="31">
        <v>2058</v>
      </c>
      <c r="C37" s="31">
        <v>0</v>
      </c>
      <c r="D37" s="31">
        <v>1086589.1499999999</v>
      </c>
      <c r="E37" s="31">
        <v>62606.590000000004</v>
      </c>
      <c r="F37" s="193">
        <v>27901.5</v>
      </c>
      <c r="G37" s="31">
        <v>91568.42</v>
      </c>
      <c r="H37" s="31">
        <v>601775.12</v>
      </c>
      <c r="I37" s="2"/>
      <c r="J37" s="243"/>
      <c r="K37" s="243"/>
      <c r="L37" s="88"/>
      <c r="M37" s="88"/>
      <c r="N37" s="88"/>
      <c r="O37" s="88"/>
      <c r="P37" s="88"/>
      <c r="Q37" s="103"/>
      <c r="R37" s="103"/>
      <c r="S37" s="103"/>
      <c r="T37" s="103"/>
      <c r="U37" s="88"/>
    </row>
    <row r="38" spans="1:21">
      <c r="A38" s="104" t="s">
        <v>23</v>
      </c>
      <c r="B38" s="31">
        <v>0</v>
      </c>
      <c r="C38" s="31">
        <v>0</v>
      </c>
      <c r="D38" s="31">
        <v>0</v>
      </c>
      <c r="E38" s="31">
        <v>77836.570000000007</v>
      </c>
      <c r="F38" s="31">
        <v>0</v>
      </c>
      <c r="G38" s="31">
        <v>123105</v>
      </c>
      <c r="H38" s="31">
        <v>2364936.73</v>
      </c>
      <c r="I38" s="2"/>
      <c r="J38" s="243"/>
      <c r="K38" s="243"/>
      <c r="L38" s="88"/>
      <c r="M38" s="88"/>
      <c r="N38" s="88"/>
      <c r="O38" s="88"/>
      <c r="P38" s="88"/>
      <c r="Q38" s="103"/>
      <c r="R38" s="103"/>
      <c r="S38" s="103"/>
      <c r="T38" s="103"/>
      <c r="U38" s="88"/>
    </row>
    <row r="39" spans="1:21">
      <c r="A39" s="315" t="s">
        <v>24</v>
      </c>
      <c r="B39" s="32">
        <v>0</v>
      </c>
      <c r="C39" s="32">
        <v>0</v>
      </c>
      <c r="D39" s="32">
        <v>1044001.6399999999</v>
      </c>
      <c r="E39" s="32">
        <v>53701.19</v>
      </c>
      <c r="F39" s="32">
        <v>0</v>
      </c>
      <c r="G39" s="32">
        <v>64108.36</v>
      </c>
      <c r="H39" s="32">
        <v>338265.96</v>
      </c>
      <c r="I39" s="2"/>
      <c r="J39" s="243"/>
      <c r="K39" s="243"/>
      <c r="L39" s="88"/>
      <c r="M39" s="88"/>
      <c r="N39" s="88"/>
      <c r="O39" s="88"/>
      <c r="P39" s="88"/>
      <c r="Q39" s="103"/>
      <c r="R39" s="103"/>
      <c r="S39" s="103"/>
      <c r="T39" s="103"/>
      <c r="U39" s="88"/>
    </row>
    <row r="40" spans="1:21">
      <c r="A40" s="1"/>
      <c r="B40" s="1"/>
      <c r="C40" s="1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21">
      <c r="A41" s="1"/>
      <c r="B41" s="243"/>
      <c r="C41" s="243"/>
      <c r="D41" s="236"/>
      <c r="E41" s="236"/>
      <c r="F41" s="236"/>
      <c r="G41" s="236"/>
      <c r="H41" s="236"/>
      <c r="I41" s="85"/>
      <c r="J41" s="85"/>
      <c r="K41" s="85"/>
      <c r="L41" s="85"/>
      <c r="M41" s="85"/>
    </row>
    <row r="42" spans="1:21">
      <c r="A42" s="260"/>
      <c r="B42" s="232"/>
      <c r="C42" s="232"/>
      <c r="D42" s="88"/>
      <c r="E42" s="88"/>
      <c r="F42" s="88"/>
      <c r="G42" s="88"/>
      <c r="H42" s="88"/>
      <c r="I42" s="88"/>
      <c r="J42" s="88"/>
      <c r="K42" s="88"/>
      <c r="L42" s="88"/>
      <c r="M42" s="88"/>
      <c r="Q42" s="12"/>
    </row>
    <row r="43" spans="1:21">
      <c r="A43" s="96"/>
      <c r="B43" s="232"/>
      <c r="C43" s="232"/>
      <c r="D43" s="88"/>
      <c r="E43" s="88"/>
      <c r="F43" s="88"/>
      <c r="G43" s="88"/>
      <c r="H43" s="88"/>
      <c r="I43" s="88"/>
      <c r="J43" s="88"/>
      <c r="K43" s="88"/>
      <c r="L43" s="88"/>
      <c r="M43" s="88"/>
      <c r="R43" s="232"/>
    </row>
    <row r="44" spans="1:21">
      <c r="A44" s="96"/>
      <c r="B44" s="232"/>
      <c r="C44" s="232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232"/>
      <c r="R44" s="232"/>
    </row>
    <row r="45" spans="1:21">
      <c r="A45" s="96"/>
      <c r="B45" s="232"/>
      <c r="C45" s="232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232"/>
    </row>
    <row r="46" spans="1:21">
      <c r="A46" s="96"/>
      <c r="B46" s="232"/>
      <c r="C46" s="232"/>
      <c r="D46" s="88"/>
      <c r="E46" s="88"/>
      <c r="F46" s="88"/>
      <c r="G46" s="88"/>
      <c r="H46" s="88"/>
      <c r="I46" s="88"/>
      <c r="J46" s="88"/>
      <c r="K46" s="88"/>
      <c r="L46" s="88"/>
      <c r="M46" s="88"/>
      <c r="R46" s="232"/>
      <c r="S46" s="232"/>
    </row>
    <row r="47" spans="1:21">
      <c r="A47" s="96"/>
      <c r="B47" s="232"/>
      <c r="C47" s="232"/>
      <c r="D47" s="88"/>
      <c r="E47" s="88"/>
      <c r="F47" s="88"/>
      <c r="G47" s="88"/>
      <c r="H47" s="88"/>
      <c r="I47" s="88"/>
      <c r="J47" s="88"/>
      <c r="K47" s="88"/>
      <c r="L47" s="88"/>
      <c r="M47" s="88"/>
      <c r="R47" s="232"/>
      <c r="S47" s="232"/>
    </row>
    <row r="48" spans="1:21">
      <c r="A48" s="96"/>
      <c r="B48" s="232"/>
      <c r="C48" s="232"/>
      <c r="D48" s="88"/>
      <c r="E48" s="88"/>
      <c r="F48" s="88"/>
      <c r="G48" s="88"/>
      <c r="H48" s="88"/>
      <c r="I48" s="88"/>
      <c r="J48" s="88"/>
      <c r="K48" s="88"/>
      <c r="L48" s="88"/>
      <c r="M48" s="88"/>
      <c r="P48" s="12"/>
      <c r="Q48" s="12"/>
      <c r="R48" s="187"/>
      <c r="S48" s="12"/>
    </row>
    <row r="49" spans="1:19">
      <c r="A49" s="96"/>
      <c r="B49" s="232"/>
      <c r="C49" s="232"/>
      <c r="D49" s="88"/>
      <c r="E49" s="88"/>
      <c r="F49" s="88"/>
      <c r="G49" s="88"/>
      <c r="H49" s="88"/>
      <c r="I49" s="88"/>
      <c r="J49" s="88"/>
      <c r="K49" s="88"/>
      <c r="L49" s="88"/>
      <c r="M49" s="88"/>
      <c r="P49" s="12"/>
      <c r="Q49" s="12"/>
      <c r="R49" s="187"/>
      <c r="S49" s="12"/>
    </row>
    <row r="50" spans="1:19">
      <c r="A50" s="96"/>
      <c r="B50" s="232"/>
      <c r="C50" s="232"/>
      <c r="D50" s="88"/>
      <c r="E50" s="88"/>
      <c r="F50" s="88"/>
      <c r="G50" s="88"/>
      <c r="H50" s="88"/>
      <c r="I50" s="88"/>
      <c r="J50" s="88"/>
      <c r="K50" s="88"/>
      <c r="L50" s="88"/>
      <c r="M50" s="88"/>
      <c r="O50" s="187"/>
      <c r="R50" s="232"/>
    </row>
    <row r="51" spans="1:19">
      <c r="A51" s="96"/>
      <c r="B51" s="232"/>
      <c r="C51" s="232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232"/>
      <c r="R51" s="232"/>
    </row>
    <row r="52" spans="1:19">
      <c r="A52" s="96"/>
      <c r="B52" s="232"/>
      <c r="C52" s="23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232"/>
      <c r="R52" s="232"/>
    </row>
    <row r="53" spans="1:19">
      <c r="A53" s="96"/>
      <c r="B53" s="232"/>
      <c r="C53" s="232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232"/>
      <c r="R53" s="232"/>
    </row>
    <row r="54" spans="1:19">
      <c r="A54" s="96"/>
      <c r="B54" s="232"/>
      <c r="C54" s="23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232"/>
      <c r="R54" s="232"/>
    </row>
    <row r="55" spans="1:19">
      <c r="A55" s="96"/>
      <c r="B55" s="232"/>
      <c r="C55" s="232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232"/>
      <c r="R55" s="232"/>
    </row>
    <row r="56" spans="1:19">
      <c r="A56" s="96"/>
      <c r="B56" s="232"/>
      <c r="C56" s="232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232"/>
      <c r="R56" s="232"/>
    </row>
    <row r="57" spans="1:19">
      <c r="A57" s="96"/>
      <c r="B57" s="232"/>
      <c r="C57" s="232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232"/>
      <c r="R57" s="232"/>
    </row>
    <row r="58" spans="1:19">
      <c r="A58" s="96"/>
      <c r="B58" s="232"/>
      <c r="C58" s="232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232"/>
      <c r="R58" s="232"/>
    </row>
    <row r="59" spans="1:19">
      <c r="A59" s="96"/>
      <c r="B59" s="232"/>
      <c r="C59" s="232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232"/>
      <c r="R59" s="232"/>
    </row>
    <row r="60" spans="1:19">
      <c r="A60" s="96"/>
      <c r="B60" s="232"/>
      <c r="C60" s="232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232"/>
      <c r="R60" s="232"/>
    </row>
    <row r="61" spans="1:19">
      <c r="A61" s="96"/>
      <c r="B61" s="232"/>
      <c r="C61" s="232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232"/>
      <c r="R61" s="232"/>
    </row>
    <row r="62" spans="1:19">
      <c r="A62" s="96"/>
      <c r="B62" s="232"/>
      <c r="C62" s="23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232"/>
      <c r="R62" s="232"/>
    </row>
    <row r="63" spans="1:19">
      <c r="A63" s="96"/>
      <c r="B63" s="232"/>
      <c r="C63" s="23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232"/>
      <c r="R63" s="232"/>
    </row>
    <row r="64" spans="1:19">
      <c r="A64" s="96"/>
      <c r="B64" s="232"/>
      <c r="C64" s="23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232"/>
      <c r="R64" s="232"/>
    </row>
    <row r="65" spans="1:18">
      <c r="A65" s="96"/>
      <c r="B65" s="232"/>
      <c r="C65" s="23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232"/>
      <c r="R65" s="232"/>
    </row>
    <row r="66" spans="1:18">
      <c r="A66" s="96"/>
      <c r="B66" s="232"/>
      <c r="C66" s="23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232"/>
      <c r="R66" s="232"/>
    </row>
    <row r="67" spans="1:18">
      <c r="A67" s="96"/>
      <c r="B67" s="232"/>
      <c r="C67" s="232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232"/>
      <c r="R67" s="232"/>
    </row>
    <row r="68" spans="1:18">
      <c r="A68" s="96"/>
      <c r="B68" s="232"/>
      <c r="C68" s="23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232"/>
      <c r="R68" s="232"/>
    </row>
    <row r="69" spans="1:18">
      <c r="A69" s="96"/>
      <c r="B69" s="232"/>
      <c r="C69" s="232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232"/>
      <c r="R69" s="232"/>
    </row>
    <row r="71" spans="1:18">
      <c r="A71" s="1"/>
      <c r="B71" s="232"/>
      <c r="C71" s="23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232"/>
      <c r="R71" s="232"/>
    </row>
    <row r="72" spans="1:18">
      <c r="A72" s="1"/>
      <c r="B72" s="232"/>
      <c r="C72" s="23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232"/>
      <c r="R72" s="232"/>
    </row>
    <row r="73" spans="1:18">
      <c r="A73" s="1"/>
      <c r="B73" s="232"/>
      <c r="C73" s="23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232"/>
      <c r="R73" s="232"/>
    </row>
    <row r="74" spans="1:18">
      <c r="A74" s="1"/>
      <c r="B74" s="232"/>
      <c r="C74" s="23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232"/>
      <c r="R74" s="232"/>
    </row>
    <row r="76" spans="1:18">
      <c r="A76" s="1"/>
      <c r="N76" s="232"/>
    </row>
    <row r="77" spans="1:18">
      <c r="A77" s="1"/>
      <c r="N77" s="232"/>
      <c r="Q77" s="12"/>
    </row>
    <row r="78" spans="1:18">
      <c r="A78" s="1"/>
      <c r="N78" s="232"/>
      <c r="O78" s="250"/>
      <c r="R78" s="232"/>
    </row>
    <row r="79" spans="1:18">
      <c r="A79" s="1"/>
      <c r="N79" s="232"/>
    </row>
    <row r="80" spans="1:18">
      <c r="N80" s="232"/>
    </row>
    <row r="81" spans="1:14">
      <c r="A81" s="1"/>
      <c r="B81" s="243"/>
      <c r="C81" s="243"/>
      <c r="D81" s="88"/>
      <c r="E81" s="88"/>
      <c r="F81" s="88"/>
      <c r="G81" s="88"/>
      <c r="H81" s="88"/>
      <c r="M81" s="88"/>
      <c r="N81" s="232"/>
    </row>
    <row r="82" spans="1:14">
      <c r="A82" s="1"/>
      <c r="B82" s="243"/>
      <c r="C82" s="243"/>
      <c r="D82" s="88"/>
      <c r="E82" s="88"/>
      <c r="F82" s="88"/>
      <c r="G82" s="88"/>
      <c r="H82" s="88"/>
      <c r="M82" s="88"/>
      <c r="N82" s="232"/>
    </row>
    <row r="83" spans="1:14">
      <c r="A83" s="1"/>
      <c r="B83" s="243"/>
      <c r="C83" s="243"/>
      <c r="D83" s="88"/>
      <c r="E83" s="88"/>
      <c r="F83" s="88"/>
      <c r="G83" s="88"/>
      <c r="H83" s="88"/>
      <c r="M83" s="88"/>
      <c r="N83" s="232"/>
    </row>
    <row r="84" spans="1:14">
      <c r="E84" s="88"/>
      <c r="F84" s="88"/>
      <c r="H84" s="88"/>
      <c r="M84" s="88"/>
      <c r="N84" s="232"/>
    </row>
    <row r="85" spans="1:14">
      <c r="A85" s="1"/>
      <c r="B85" s="1"/>
      <c r="C85" s="1"/>
      <c r="E85" s="88"/>
      <c r="F85" s="88"/>
    </row>
    <row r="86" spans="1:14">
      <c r="A86" s="1"/>
      <c r="B86" s="1"/>
      <c r="C86" s="1"/>
      <c r="E86" s="88"/>
      <c r="H86" s="88"/>
      <c r="M86" s="88"/>
      <c r="N86" s="232"/>
    </row>
    <row r="87" spans="1:14">
      <c r="A87" s="1"/>
      <c r="B87" s="1"/>
      <c r="C87" s="1"/>
      <c r="E87" s="88"/>
      <c r="F87" s="88"/>
      <c r="H87" s="88"/>
      <c r="M87" s="88"/>
      <c r="N87" s="232"/>
    </row>
    <row r="88" spans="1:14">
      <c r="A88" s="1"/>
      <c r="B88" s="1"/>
      <c r="C88" s="1"/>
      <c r="F88" s="88"/>
      <c r="H88" s="88"/>
      <c r="M88" s="88"/>
      <c r="N88" s="232"/>
    </row>
    <row r="89" spans="1:14">
      <c r="A89" s="1"/>
      <c r="B89" s="1"/>
      <c r="C89" s="1"/>
      <c r="F89" s="88"/>
      <c r="M89" s="88"/>
      <c r="N89" s="232"/>
    </row>
    <row r="90" spans="1:14">
      <c r="A90" s="1"/>
      <c r="B90" s="1"/>
      <c r="C90" s="1"/>
    </row>
    <row r="91" spans="1:14">
      <c r="A91" s="1"/>
      <c r="B91" s="1"/>
      <c r="C91" s="1"/>
      <c r="M91" s="88"/>
    </row>
    <row r="92" spans="1:14">
      <c r="M92" s="88"/>
    </row>
    <row r="93" spans="1:14">
      <c r="M93" s="88"/>
    </row>
    <row r="94" spans="1:14">
      <c r="M94" s="88"/>
    </row>
    <row r="96" spans="1:14">
      <c r="M96" s="88"/>
    </row>
    <row r="97" spans="13:13">
      <c r="M97" s="88"/>
    </row>
    <row r="98" spans="13:13">
      <c r="M98" s="88"/>
    </row>
    <row r="99" spans="13:13">
      <c r="M99" s="88"/>
    </row>
    <row r="101" spans="13:13">
      <c r="M101" s="88"/>
    </row>
    <row r="102" spans="13:13">
      <c r="M102" s="88"/>
    </row>
    <row r="103" spans="13:13">
      <c r="M103" s="88"/>
    </row>
    <row r="104" spans="13:13">
      <c r="M104" s="88"/>
    </row>
  </sheetData>
  <mergeCells count="8">
    <mergeCell ref="G6:G9"/>
    <mergeCell ref="A1:H1"/>
    <mergeCell ref="A3:H3"/>
    <mergeCell ref="B5:B9"/>
    <mergeCell ref="C5:C9"/>
    <mergeCell ref="D6:D9"/>
    <mergeCell ref="E6:E9"/>
    <mergeCell ref="F7:F9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Normal="100" workbookViewId="0">
      <selection sqref="A1:L1"/>
    </sheetView>
  </sheetViews>
  <sheetFormatPr defaultColWidth="11.42578125" defaultRowHeight="12.75"/>
  <cols>
    <col min="1" max="1" width="17.85546875" style="78" customWidth="1"/>
    <col min="2" max="2" width="13.42578125" style="78" customWidth="1"/>
    <col min="3" max="3" width="16" style="78" customWidth="1"/>
    <col min="4" max="4" width="12.5703125" style="78" customWidth="1"/>
    <col min="5" max="5" width="14.140625" style="78" customWidth="1"/>
    <col min="6" max="6" width="14.28515625" style="78" customWidth="1"/>
    <col min="7" max="7" width="15" style="78" customWidth="1"/>
    <col min="8" max="8" width="14.42578125" style="78" customWidth="1"/>
    <col min="9" max="9" width="14.5703125" style="78" customWidth="1"/>
    <col min="10" max="10" width="12.42578125" style="78" customWidth="1"/>
    <col min="11" max="11" width="14" style="78" customWidth="1"/>
    <col min="12" max="12" width="11.28515625" style="78" customWidth="1"/>
    <col min="13" max="13" width="11.42578125" style="78"/>
    <col min="14" max="14" width="12" style="78" bestFit="1" customWidth="1"/>
    <col min="15" max="15" width="11.42578125" style="238"/>
    <col min="16" max="16384" width="11.42578125" style="78"/>
  </cols>
  <sheetData>
    <row r="1" spans="1:14">
      <c r="A1" s="375" t="s">
        <v>83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>
      <c r="A2" s="77"/>
      <c r="B2" s="105"/>
      <c r="C2" s="105"/>
      <c r="D2" s="105"/>
      <c r="E2" s="105"/>
      <c r="F2" s="105"/>
      <c r="G2" s="105"/>
      <c r="H2" s="105"/>
      <c r="I2" s="105"/>
      <c r="J2" s="115"/>
      <c r="K2" s="115"/>
      <c r="L2" s="105"/>
    </row>
    <row r="3" spans="1:14">
      <c r="A3" s="430" t="s">
        <v>222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4" ht="13.5" thickBot="1">
      <c r="A4" s="4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4" ht="15" customHeight="1" thickTop="1">
      <c r="A5" s="447" t="s">
        <v>148</v>
      </c>
      <c r="B5" s="450" t="s">
        <v>226</v>
      </c>
      <c r="C5" s="454" t="s">
        <v>168</v>
      </c>
      <c r="D5" s="454" t="s">
        <v>150</v>
      </c>
      <c r="E5" s="450" t="s">
        <v>227</v>
      </c>
      <c r="F5" s="450" t="s">
        <v>228</v>
      </c>
      <c r="G5" s="448" t="s">
        <v>84</v>
      </c>
      <c r="H5" s="448"/>
      <c r="I5" s="448"/>
      <c r="J5" s="448"/>
      <c r="K5" s="448"/>
      <c r="L5" s="448"/>
    </row>
    <row r="6" spans="1:14" ht="12.75" customHeight="1">
      <c r="A6" s="414"/>
      <c r="B6" s="451"/>
      <c r="C6" s="403"/>
      <c r="D6" s="403"/>
      <c r="E6" s="451"/>
      <c r="F6" s="451"/>
      <c r="G6" s="449" t="s">
        <v>151</v>
      </c>
      <c r="H6" s="453" t="s">
        <v>241</v>
      </c>
      <c r="I6" s="449" t="s">
        <v>181</v>
      </c>
      <c r="J6" s="449" t="s">
        <v>169</v>
      </c>
      <c r="K6" s="449" t="s">
        <v>147</v>
      </c>
      <c r="L6" s="449" t="s">
        <v>149</v>
      </c>
    </row>
    <row r="7" spans="1:14">
      <c r="A7" s="414"/>
      <c r="B7" s="451"/>
      <c r="C7" s="403"/>
      <c r="D7" s="403"/>
      <c r="E7" s="451"/>
      <c r="F7" s="451"/>
      <c r="G7" s="403"/>
      <c r="H7" s="451"/>
      <c r="I7" s="401"/>
      <c r="J7" s="401"/>
      <c r="K7" s="403"/>
      <c r="L7" s="403"/>
    </row>
    <row r="8" spans="1:14">
      <c r="A8" s="414"/>
      <c r="B8" s="451"/>
      <c r="C8" s="403"/>
      <c r="D8" s="403"/>
      <c r="E8" s="451"/>
      <c r="F8" s="451"/>
      <c r="G8" s="403"/>
      <c r="H8" s="451"/>
      <c r="I8" s="401"/>
      <c r="J8" s="401"/>
      <c r="K8" s="403"/>
      <c r="L8" s="403"/>
    </row>
    <row r="9" spans="1:14" ht="13.5" thickBot="1">
      <c r="A9" s="389"/>
      <c r="B9" s="452"/>
      <c r="C9" s="402"/>
      <c r="D9" s="402"/>
      <c r="E9" s="452"/>
      <c r="F9" s="452"/>
      <c r="G9" s="402"/>
      <c r="H9" s="452"/>
      <c r="I9" s="402"/>
      <c r="J9" s="402"/>
      <c r="K9" s="402"/>
      <c r="L9" s="402"/>
    </row>
    <row r="10" spans="1:14">
      <c r="A10" s="47" t="s">
        <v>0</v>
      </c>
      <c r="B10" s="98">
        <f>SUM(B12:B39)</f>
        <v>842229</v>
      </c>
      <c r="C10" s="108">
        <f>SUM(C12:C39)</f>
        <v>400167351810</v>
      </c>
      <c r="D10" s="109">
        <f>+C10/B10</f>
        <v>475128.91601927741</v>
      </c>
      <c r="E10" s="108">
        <f>SUM(E12:E39)</f>
        <v>5856860469</v>
      </c>
      <c r="F10" s="108">
        <f>SUM(F12:F39)+1</f>
        <v>2928424684</v>
      </c>
      <c r="G10" s="108">
        <f>SUM(G12:G39)-2</f>
        <v>2928435784</v>
      </c>
      <c r="H10" s="108">
        <f>SUM(H12:H39)</f>
        <v>878529070</v>
      </c>
      <c r="I10" s="108">
        <f>SUM(I12:I39)</f>
        <v>2947082596</v>
      </c>
      <c r="J10" s="116">
        <f>SUM(J12:J39)</f>
        <v>68100237</v>
      </c>
      <c r="K10" s="108">
        <f>SUM(K12:K39)</f>
        <v>3015182833</v>
      </c>
      <c r="L10" s="108">
        <f>K10/B10</f>
        <v>3580.0035774118442</v>
      </c>
    </row>
    <row r="11" spans="1:14">
      <c r="A11" s="12"/>
      <c r="B11" s="96"/>
      <c r="C11" s="96"/>
      <c r="D11" s="110"/>
      <c r="E11" s="96"/>
      <c r="F11" s="112"/>
      <c r="G11" s="96"/>
      <c r="H11" s="96"/>
      <c r="I11" s="96"/>
      <c r="J11" s="117"/>
      <c r="K11" s="96"/>
      <c r="L11" s="137"/>
    </row>
    <row r="12" spans="1:14">
      <c r="A12" s="12" t="s">
        <v>1</v>
      </c>
      <c r="B12" s="256">
        <v>8332.75</v>
      </c>
      <c r="C12" s="187">
        <v>2465861122</v>
      </c>
      <c r="D12" s="369">
        <v>295924</v>
      </c>
      <c r="E12" s="179">
        <v>57945944</v>
      </c>
      <c r="F12" s="187">
        <v>18045172</v>
      </c>
      <c r="G12" s="187">
        <v>39900772</v>
      </c>
      <c r="H12" s="148">
        <v>8691892</v>
      </c>
      <c r="I12" s="148">
        <v>39900772</v>
      </c>
      <c r="J12" s="179">
        <v>0</v>
      </c>
      <c r="K12" s="179">
        <v>39900772</v>
      </c>
      <c r="L12" s="259">
        <f>K12/B12</f>
        <v>4788.4278299480966</v>
      </c>
      <c r="N12" s="238"/>
    </row>
    <row r="13" spans="1:14">
      <c r="A13" s="12" t="s">
        <v>2</v>
      </c>
      <c r="B13" s="256">
        <v>77280</v>
      </c>
      <c r="C13" s="187">
        <v>45554286482</v>
      </c>
      <c r="D13" s="369">
        <v>589471</v>
      </c>
      <c r="E13" s="179">
        <v>537405120</v>
      </c>
      <c r="F13" s="187">
        <v>333366268</v>
      </c>
      <c r="G13" s="187">
        <v>204038852</v>
      </c>
      <c r="H13" s="148">
        <v>80610768</v>
      </c>
      <c r="I13" s="148">
        <v>204038852</v>
      </c>
      <c r="J13" s="246">
        <v>4836646</v>
      </c>
      <c r="K13" s="179">
        <v>208875498</v>
      </c>
      <c r="L13" s="259">
        <f>K13/B13</f>
        <v>2702.840295031056</v>
      </c>
      <c r="N13" s="238"/>
    </row>
    <row r="14" spans="1:14">
      <c r="A14" s="12" t="s">
        <v>3</v>
      </c>
      <c r="B14" s="256">
        <v>79503</v>
      </c>
      <c r="C14" s="187">
        <v>22432774805</v>
      </c>
      <c r="D14" s="369">
        <v>282163</v>
      </c>
      <c r="E14" s="179">
        <v>552863862</v>
      </c>
      <c r="F14" s="187">
        <v>164163046</v>
      </c>
      <c r="G14" s="187">
        <v>388700816</v>
      </c>
      <c r="H14" s="148">
        <v>82929579</v>
      </c>
      <c r="I14" s="148">
        <v>388700816</v>
      </c>
      <c r="J14" s="246">
        <v>11610141</v>
      </c>
      <c r="K14" s="179">
        <v>400310957</v>
      </c>
      <c r="L14" s="259">
        <f>K14/B14</f>
        <v>5035.1679433480494</v>
      </c>
      <c r="N14" s="238"/>
    </row>
    <row r="15" spans="1:14">
      <c r="A15" s="12" t="s">
        <v>4</v>
      </c>
      <c r="B15" s="192">
        <v>105904.25</v>
      </c>
      <c r="C15" s="187">
        <v>49453341454</v>
      </c>
      <c r="D15" s="369">
        <v>466963</v>
      </c>
      <c r="E15" s="179">
        <v>736458155</v>
      </c>
      <c r="F15" s="187">
        <v>361899553</v>
      </c>
      <c r="G15" s="187">
        <v>374558602</v>
      </c>
      <c r="H15" s="148">
        <v>110468723</v>
      </c>
      <c r="I15" s="148">
        <v>374558602</v>
      </c>
      <c r="J15" s="246">
        <v>2945833</v>
      </c>
      <c r="K15" s="179">
        <v>377504435</v>
      </c>
      <c r="L15" s="259">
        <f>K15/B15</f>
        <v>3564.582488427046</v>
      </c>
      <c r="N15" s="238"/>
    </row>
    <row r="16" spans="1:14">
      <c r="A16" s="12" t="s">
        <v>5</v>
      </c>
      <c r="B16" s="256">
        <v>15594</v>
      </c>
      <c r="C16" s="187">
        <v>7189679237</v>
      </c>
      <c r="D16" s="369">
        <v>461054</v>
      </c>
      <c r="E16" s="187">
        <v>108440676</v>
      </c>
      <c r="F16" s="187">
        <v>52614073</v>
      </c>
      <c r="G16" s="187">
        <v>55826603</v>
      </c>
      <c r="H16" s="148">
        <v>16266101</v>
      </c>
      <c r="I16" s="187">
        <v>55826603</v>
      </c>
      <c r="J16" s="246">
        <v>1138627</v>
      </c>
      <c r="K16" s="187">
        <v>56965230</v>
      </c>
      <c r="L16" s="259"/>
      <c r="N16" s="238"/>
    </row>
    <row r="17" spans="1:14">
      <c r="A17" s="12"/>
      <c r="B17" s="365"/>
      <c r="C17" s="238"/>
      <c r="D17" s="368"/>
      <c r="E17" s="238"/>
      <c r="F17" s="238"/>
      <c r="G17" s="238"/>
      <c r="H17" s="238"/>
      <c r="I17" s="238"/>
      <c r="J17" s="238"/>
      <c r="K17" s="238"/>
      <c r="N17" s="238"/>
    </row>
    <row r="18" spans="1:14">
      <c r="A18" s="12" t="s">
        <v>6</v>
      </c>
      <c r="B18" s="256">
        <v>5293</v>
      </c>
      <c r="C18" s="187">
        <v>1485776905</v>
      </c>
      <c r="D18" s="369">
        <v>280706</v>
      </c>
      <c r="E18" s="179">
        <v>36807522</v>
      </c>
      <c r="F18" s="187">
        <v>10872915</v>
      </c>
      <c r="G18" s="187">
        <v>25934607</v>
      </c>
      <c r="H18" s="148">
        <v>5521128</v>
      </c>
      <c r="I18" s="148">
        <v>25934607</v>
      </c>
      <c r="J18" s="179">
        <v>0</v>
      </c>
      <c r="K18" s="179">
        <v>25934607</v>
      </c>
      <c r="L18" s="259">
        <f>K18/B18</f>
        <v>4899.793500850179</v>
      </c>
      <c r="N18" s="238"/>
    </row>
    <row r="19" spans="1:14">
      <c r="A19" s="12" t="s">
        <v>7</v>
      </c>
      <c r="B19" s="256">
        <v>25504.5</v>
      </c>
      <c r="C19" s="187">
        <v>11540242287</v>
      </c>
      <c r="D19" s="369">
        <v>452479</v>
      </c>
      <c r="E19" s="179">
        <v>177358293</v>
      </c>
      <c r="F19" s="187">
        <v>84451493</v>
      </c>
      <c r="G19" s="187">
        <v>92906800</v>
      </c>
      <c r="H19" s="148">
        <v>26603744</v>
      </c>
      <c r="I19" s="148">
        <v>92906800</v>
      </c>
      <c r="J19" s="246">
        <v>1241508</v>
      </c>
      <c r="K19" s="179">
        <v>94148308</v>
      </c>
      <c r="L19" s="259">
        <f>K19/B19</f>
        <v>3691.439079378149</v>
      </c>
      <c r="N19" s="238"/>
    </row>
    <row r="20" spans="1:14">
      <c r="A20" s="12" t="s">
        <v>8</v>
      </c>
      <c r="B20" s="256">
        <v>14936</v>
      </c>
      <c r="C20" s="187">
        <v>5660688951</v>
      </c>
      <c r="D20" s="369">
        <v>378996</v>
      </c>
      <c r="E20" s="179">
        <v>103864944</v>
      </c>
      <c r="F20" s="187">
        <v>41424922</v>
      </c>
      <c r="G20" s="187">
        <v>62440022</v>
      </c>
      <c r="H20" s="148">
        <v>15579742</v>
      </c>
      <c r="I20" s="148">
        <v>62440022</v>
      </c>
      <c r="J20" s="179">
        <v>0</v>
      </c>
      <c r="K20" s="179">
        <v>62440022</v>
      </c>
      <c r="L20" s="259">
        <f>K20/B20</f>
        <v>4180.5049544724152</v>
      </c>
      <c r="N20" s="238"/>
    </row>
    <row r="21" spans="1:14">
      <c r="A21" s="12" t="s">
        <v>9</v>
      </c>
      <c r="B21" s="256">
        <v>25413</v>
      </c>
      <c r="C21" s="187">
        <v>9739595481</v>
      </c>
      <c r="D21" s="369">
        <v>383252</v>
      </c>
      <c r="E21" s="179">
        <v>176722002</v>
      </c>
      <c r="F21" s="187">
        <v>71274360</v>
      </c>
      <c r="G21" s="187">
        <v>105447642</v>
      </c>
      <c r="H21" s="148">
        <v>26508300</v>
      </c>
      <c r="I21" s="148">
        <v>105447642</v>
      </c>
      <c r="J21" s="246">
        <v>1767220</v>
      </c>
      <c r="K21" s="179">
        <v>107214862</v>
      </c>
      <c r="L21" s="259">
        <f>K21/B21</f>
        <v>4218.898280407665</v>
      </c>
      <c r="N21" s="238"/>
    </row>
    <row r="22" spans="1:14">
      <c r="A22" s="12" t="s">
        <v>10</v>
      </c>
      <c r="B22" s="256">
        <v>4574.75</v>
      </c>
      <c r="C22" s="187">
        <v>1586839486</v>
      </c>
      <c r="D22" s="369">
        <v>346869</v>
      </c>
      <c r="E22" s="187">
        <v>31812812</v>
      </c>
      <c r="F22" s="187">
        <v>11612491</v>
      </c>
      <c r="G22" s="187">
        <v>20200321</v>
      </c>
      <c r="H22" s="148">
        <v>4771922</v>
      </c>
      <c r="I22" s="187">
        <v>20200321</v>
      </c>
      <c r="J22" s="246">
        <v>0</v>
      </c>
      <c r="K22" s="187">
        <v>20200321</v>
      </c>
      <c r="L22" s="259">
        <f>K22/B22</f>
        <v>4415.612000655774</v>
      </c>
      <c r="N22" s="238"/>
    </row>
    <row r="23" spans="1:14">
      <c r="A23" s="12"/>
      <c r="B23" s="365"/>
      <c r="C23" s="238"/>
      <c r="D23" s="368"/>
      <c r="E23" s="238"/>
      <c r="F23" s="238"/>
      <c r="G23" s="238"/>
      <c r="H23" s="238"/>
      <c r="I23" s="238"/>
      <c r="J23" s="238"/>
      <c r="K23" s="238"/>
      <c r="N23" s="238"/>
    </row>
    <row r="24" spans="1:14">
      <c r="A24" s="12" t="s">
        <v>11</v>
      </c>
      <c r="B24" s="256">
        <v>39654.5</v>
      </c>
      <c r="C24" s="187">
        <v>16204656179</v>
      </c>
      <c r="D24" s="369">
        <v>408646</v>
      </c>
      <c r="E24" s="179">
        <v>275757393</v>
      </c>
      <c r="F24" s="187">
        <v>118585674</v>
      </c>
      <c r="G24" s="187">
        <v>157171719</v>
      </c>
      <c r="H24" s="148">
        <v>41363609</v>
      </c>
      <c r="I24" s="148">
        <v>157171719</v>
      </c>
      <c r="J24" s="246">
        <v>3309089</v>
      </c>
      <c r="K24" s="179">
        <v>160480808</v>
      </c>
      <c r="L24" s="259">
        <f>K24/B24</f>
        <v>4046.9759548096686</v>
      </c>
      <c r="N24" s="238"/>
    </row>
    <row r="25" spans="1:14">
      <c r="A25" s="12" t="s">
        <v>12</v>
      </c>
      <c r="B25" s="256">
        <v>3710</v>
      </c>
      <c r="C25" s="187">
        <v>2230958909</v>
      </c>
      <c r="D25" s="369">
        <v>601337</v>
      </c>
      <c r="E25" s="179">
        <v>25799340</v>
      </c>
      <c r="F25" s="187">
        <v>16326157</v>
      </c>
      <c r="G25" s="187">
        <v>9473183</v>
      </c>
      <c r="H25" s="148">
        <v>3869901</v>
      </c>
      <c r="I25" s="148">
        <v>9473183</v>
      </c>
      <c r="J25" s="179">
        <v>0</v>
      </c>
      <c r="K25" s="179">
        <v>9473183</v>
      </c>
      <c r="L25" s="259">
        <f>K25/B25</f>
        <v>2553.4185983827492</v>
      </c>
      <c r="N25" s="238"/>
    </row>
    <row r="26" spans="1:14">
      <c r="A26" s="12" t="s">
        <v>13</v>
      </c>
      <c r="B26" s="256">
        <v>36740.25</v>
      </c>
      <c r="C26" s="187">
        <v>16490172684</v>
      </c>
      <c r="D26" s="369">
        <v>448831</v>
      </c>
      <c r="E26" s="179">
        <v>255491699</v>
      </c>
      <c r="F26" s="187">
        <v>120675084</v>
      </c>
      <c r="G26" s="187">
        <v>134816615</v>
      </c>
      <c r="H26" s="148">
        <v>38323755</v>
      </c>
      <c r="I26" s="148">
        <v>134816615</v>
      </c>
      <c r="J26" s="179">
        <v>0</v>
      </c>
      <c r="K26" s="179">
        <v>134816615</v>
      </c>
      <c r="L26" s="259">
        <f>K26/B26</f>
        <v>3669.4528480345125</v>
      </c>
      <c r="N26" s="238"/>
    </row>
    <row r="27" spans="1:14">
      <c r="A27" s="12" t="s">
        <v>14</v>
      </c>
      <c r="B27" s="256">
        <v>52474.5</v>
      </c>
      <c r="C27" s="187">
        <v>28151866586</v>
      </c>
      <c r="D27" s="369">
        <v>536487</v>
      </c>
      <c r="E27" s="179">
        <v>364907673</v>
      </c>
      <c r="F27" s="187">
        <v>206015360</v>
      </c>
      <c r="G27" s="187">
        <v>158892313</v>
      </c>
      <c r="H27" s="148">
        <v>54736151</v>
      </c>
      <c r="I27" s="148">
        <v>158892313</v>
      </c>
      <c r="J27" s="246">
        <v>2736808</v>
      </c>
      <c r="K27" s="179">
        <v>161629121</v>
      </c>
      <c r="L27" s="259">
        <f>K27/B27</f>
        <v>3080.1459947212456</v>
      </c>
      <c r="N27" s="238"/>
    </row>
    <row r="28" spans="1:14">
      <c r="A28" s="12" t="s">
        <v>15</v>
      </c>
      <c r="B28" s="256">
        <v>1970</v>
      </c>
      <c r="C28" s="187">
        <v>1534977525</v>
      </c>
      <c r="D28" s="369">
        <v>779176</v>
      </c>
      <c r="E28" s="179">
        <v>13699380</v>
      </c>
      <c r="F28" s="187">
        <v>11232966</v>
      </c>
      <c r="G28" s="187">
        <v>2466414</v>
      </c>
      <c r="H28" s="148">
        <v>2054907</v>
      </c>
      <c r="I28" s="148">
        <v>2466414</v>
      </c>
      <c r="J28" s="246">
        <v>68497</v>
      </c>
      <c r="K28" s="179">
        <v>2534911</v>
      </c>
      <c r="L28" s="259">
        <f>K28/B28</f>
        <v>1286.7568527918781</v>
      </c>
      <c r="N28" s="238"/>
    </row>
    <row r="29" spans="1:14">
      <c r="A29" s="12"/>
      <c r="B29" s="256"/>
      <c r="C29" s="187"/>
      <c r="D29" s="369"/>
      <c r="E29" s="187"/>
      <c r="F29" s="187"/>
      <c r="G29" s="187"/>
      <c r="H29" s="148"/>
      <c r="I29" s="187"/>
      <c r="J29" s="246"/>
      <c r="K29" s="187"/>
      <c r="L29" s="259"/>
      <c r="N29" s="238"/>
    </row>
    <row r="30" spans="1:14">
      <c r="A30" s="12" t="s">
        <v>16</v>
      </c>
      <c r="B30" s="256">
        <v>150097</v>
      </c>
      <c r="C30" s="187">
        <v>98605952708</v>
      </c>
      <c r="D30" s="369">
        <v>656948</v>
      </c>
      <c r="E30" s="179">
        <v>1043774538</v>
      </c>
      <c r="F30" s="187">
        <v>721598362</v>
      </c>
      <c r="G30" s="187">
        <v>322176176</v>
      </c>
      <c r="H30" s="148">
        <v>156566181</v>
      </c>
      <c r="I30" s="148">
        <v>322176176</v>
      </c>
      <c r="J30" s="246">
        <v>17744167</v>
      </c>
      <c r="K30" s="179">
        <v>339920343</v>
      </c>
      <c r="L30" s="259">
        <f>K30/B30</f>
        <v>2264.6711326675418</v>
      </c>
      <c r="N30" s="238"/>
    </row>
    <row r="31" spans="1:14">
      <c r="A31" s="12" t="s">
        <v>17</v>
      </c>
      <c r="B31" s="256">
        <v>121619.25</v>
      </c>
      <c r="C31" s="187">
        <v>45286300373</v>
      </c>
      <c r="D31" s="369">
        <v>372361</v>
      </c>
      <c r="E31" s="179">
        <v>845740265</v>
      </c>
      <c r="F31" s="187">
        <v>331405146</v>
      </c>
      <c r="G31" s="187">
        <v>514335119</v>
      </c>
      <c r="H31" s="148">
        <v>126861040</v>
      </c>
      <c r="I31" s="148">
        <v>514335119</v>
      </c>
      <c r="J31" s="246">
        <v>20297766</v>
      </c>
      <c r="K31" s="179">
        <v>534632885</v>
      </c>
      <c r="L31" s="259">
        <f>K31/B31</f>
        <v>4395.9561089219014</v>
      </c>
      <c r="N31" s="238"/>
    </row>
    <row r="32" spans="1:14">
      <c r="A32" s="12" t="s">
        <v>18</v>
      </c>
      <c r="B32" s="256">
        <v>7477.75</v>
      </c>
      <c r="C32" s="187">
        <v>4177831434</v>
      </c>
      <c r="D32" s="369">
        <v>558702</v>
      </c>
      <c r="E32" s="179">
        <v>52000274</v>
      </c>
      <c r="F32" s="187">
        <v>30573370</v>
      </c>
      <c r="G32" s="187">
        <v>21426904</v>
      </c>
      <c r="H32" s="148">
        <v>7800041</v>
      </c>
      <c r="I32" s="148">
        <v>21426904</v>
      </c>
      <c r="J32" s="246">
        <v>286002</v>
      </c>
      <c r="K32" s="179">
        <v>21712906</v>
      </c>
      <c r="L32" s="259">
        <f>K32/B32</f>
        <v>2903.6683494366621</v>
      </c>
      <c r="N32" s="238"/>
    </row>
    <row r="33" spans="1:14">
      <c r="A33" s="12" t="s">
        <v>19</v>
      </c>
      <c r="B33" s="256">
        <v>16959</v>
      </c>
      <c r="C33" s="187">
        <v>7261392416</v>
      </c>
      <c r="D33" s="369">
        <v>428173</v>
      </c>
      <c r="E33" s="179">
        <v>117932886</v>
      </c>
      <c r="F33" s="187">
        <v>53138870</v>
      </c>
      <c r="G33" s="187">
        <v>64794016</v>
      </c>
      <c r="H33" s="148">
        <v>17689933</v>
      </c>
      <c r="I33" s="148">
        <v>64794016</v>
      </c>
      <c r="J33" s="246">
        <v>117933</v>
      </c>
      <c r="K33" s="179">
        <v>64911949</v>
      </c>
      <c r="L33" s="259">
        <f>K33/B33</f>
        <v>3827.5811663423551</v>
      </c>
      <c r="N33" s="238"/>
    </row>
    <row r="34" spans="1:14">
      <c r="A34" s="12" t="s">
        <v>20</v>
      </c>
      <c r="B34" s="256">
        <v>2726</v>
      </c>
      <c r="C34" s="187">
        <v>775635772</v>
      </c>
      <c r="D34" s="369">
        <v>284533</v>
      </c>
      <c r="E34" s="179">
        <v>18956604</v>
      </c>
      <c r="F34" s="187">
        <v>5676103</v>
      </c>
      <c r="G34" s="187">
        <v>13280501</v>
      </c>
      <c r="H34" s="148">
        <v>2843491</v>
      </c>
      <c r="I34" s="148">
        <v>13280501</v>
      </c>
      <c r="J34" s="179">
        <v>0</v>
      </c>
      <c r="K34" s="179">
        <v>13280501</v>
      </c>
      <c r="L34" s="259">
        <f>K34/B34</f>
        <v>4871.7905355832718</v>
      </c>
      <c r="N34" s="238"/>
    </row>
    <row r="35" spans="1:14">
      <c r="A35" s="12"/>
      <c r="B35" s="256"/>
      <c r="C35" s="187"/>
      <c r="D35" s="366"/>
      <c r="E35" s="187"/>
      <c r="F35" s="187"/>
      <c r="G35" s="187"/>
      <c r="H35" s="148"/>
      <c r="I35" s="187"/>
      <c r="J35" s="246"/>
      <c r="K35" s="187"/>
      <c r="L35" s="259"/>
      <c r="N35" s="238"/>
    </row>
    <row r="36" spans="1:14">
      <c r="A36" s="12" t="s">
        <v>21</v>
      </c>
      <c r="B36" s="256">
        <v>4371</v>
      </c>
      <c r="C36" s="187">
        <v>4255107097</v>
      </c>
      <c r="D36" s="367">
        <v>973486</v>
      </c>
      <c r="E36" s="179">
        <v>30395934</v>
      </c>
      <c r="F36" s="187">
        <v>31138874</v>
      </c>
      <c r="G36" s="179">
        <v>-742940</v>
      </c>
      <c r="H36" s="148">
        <v>4559390</v>
      </c>
      <c r="I36" s="148">
        <v>4559390</v>
      </c>
      <c r="J36" s="179">
        <v>0</v>
      </c>
      <c r="K36" s="179">
        <v>4559390</v>
      </c>
      <c r="L36" s="259">
        <f>K36/B36</f>
        <v>1043.0999771219401</v>
      </c>
      <c r="N36" s="238"/>
    </row>
    <row r="37" spans="1:14">
      <c r="A37" s="12" t="s">
        <v>22</v>
      </c>
      <c r="B37" s="256">
        <v>21759.5</v>
      </c>
      <c r="C37" s="187">
        <v>7378038473</v>
      </c>
      <c r="D37" s="367">
        <v>339072</v>
      </c>
      <c r="E37" s="179">
        <v>151315563</v>
      </c>
      <c r="F37" s="187">
        <v>53992486</v>
      </c>
      <c r="G37" s="187">
        <v>97323077</v>
      </c>
      <c r="H37" s="148">
        <v>22697334</v>
      </c>
      <c r="I37" s="148">
        <v>97323077</v>
      </c>
      <c r="J37" s="179">
        <v>0</v>
      </c>
      <c r="K37" s="179">
        <v>97323077</v>
      </c>
      <c r="L37" s="259">
        <f>K37/B37</f>
        <v>4472.6706496013239</v>
      </c>
      <c r="N37" s="238"/>
    </row>
    <row r="38" spans="1:14">
      <c r="A38" s="12" t="s">
        <v>23</v>
      </c>
      <c r="B38" s="256">
        <v>14074</v>
      </c>
      <c r="C38" s="187">
        <v>3824721607</v>
      </c>
      <c r="D38" s="367">
        <v>271758</v>
      </c>
      <c r="E38" s="179">
        <v>97870596</v>
      </c>
      <c r="F38" s="187">
        <v>27989313</v>
      </c>
      <c r="G38" s="187">
        <v>69881283</v>
      </c>
      <c r="H38" s="148">
        <v>14680589</v>
      </c>
      <c r="I38" s="148">
        <v>69881283</v>
      </c>
      <c r="J38" s="179">
        <v>0</v>
      </c>
      <c r="K38" s="179">
        <v>69881283</v>
      </c>
      <c r="L38" s="259">
        <f>K38/B38</f>
        <v>4965.2751882904649</v>
      </c>
      <c r="N38" s="238"/>
    </row>
    <row r="39" spans="1:14">
      <c r="A39" s="12" t="s">
        <v>24</v>
      </c>
      <c r="B39" s="256">
        <v>6261</v>
      </c>
      <c r="C39" s="187">
        <v>6880653837</v>
      </c>
      <c r="D39" s="367">
        <v>1098970</v>
      </c>
      <c r="E39" s="179">
        <v>43538994</v>
      </c>
      <c r="F39" s="187">
        <v>50352625</v>
      </c>
      <c r="G39" s="191">
        <v>-6813631</v>
      </c>
      <c r="H39" s="150">
        <v>6530849</v>
      </c>
      <c r="I39" s="150">
        <v>6530849</v>
      </c>
      <c r="J39" s="179">
        <v>0</v>
      </c>
      <c r="K39" s="179">
        <v>6530849</v>
      </c>
      <c r="L39" s="259">
        <f>K39/B39</f>
        <v>1043.0999840281106</v>
      </c>
      <c r="N39" s="238"/>
    </row>
    <row r="40" spans="1:14">
      <c r="A40" s="311" t="s">
        <v>242</v>
      </c>
      <c r="B40" s="107"/>
      <c r="C40" s="107"/>
      <c r="D40" s="107"/>
      <c r="E40" s="107"/>
      <c r="F40" s="107"/>
      <c r="G40" s="107"/>
      <c r="H40" s="113"/>
      <c r="J40" s="107"/>
      <c r="K40" s="107"/>
      <c r="L40" s="107"/>
    </row>
    <row r="41" spans="1:14">
      <c r="A41" s="12"/>
      <c r="B41" s="96"/>
      <c r="C41" s="103"/>
      <c r="D41" s="103"/>
      <c r="E41" s="103"/>
      <c r="F41" s="103"/>
      <c r="G41" s="103"/>
      <c r="H41" s="103"/>
      <c r="J41" s="103"/>
      <c r="K41" s="103"/>
      <c r="L41" s="103"/>
    </row>
    <row r="42" spans="1:14">
      <c r="A42" s="12" t="s">
        <v>178</v>
      </c>
      <c r="B42" s="96"/>
      <c r="C42" s="96"/>
      <c r="D42" s="96"/>
      <c r="E42" s="96"/>
      <c r="F42" s="96"/>
      <c r="G42" s="96"/>
      <c r="H42" s="96"/>
      <c r="I42" s="113"/>
      <c r="J42" s="96"/>
      <c r="K42" s="96"/>
      <c r="L42" s="96"/>
    </row>
    <row r="43" spans="1:14">
      <c r="A43" s="12"/>
      <c r="B43" s="96"/>
      <c r="C43" s="96"/>
      <c r="D43" s="96"/>
      <c r="E43" s="96"/>
      <c r="F43" s="258"/>
      <c r="G43" s="257"/>
      <c r="H43" s="258"/>
      <c r="I43" s="113"/>
      <c r="J43" s="96"/>
      <c r="K43" s="96"/>
      <c r="L43" s="96"/>
    </row>
    <row r="44" spans="1:14">
      <c r="A44" s="12" t="s">
        <v>229</v>
      </c>
      <c r="B44" s="96"/>
      <c r="C44" s="96"/>
      <c r="D44" s="96"/>
      <c r="E44" s="96"/>
      <c r="F44" s="96"/>
      <c r="G44" s="96"/>
      <c r="H44" s="96"/>
      <c r="I44" s="114"/>
      <c r="J44" s="96"/>
      <c r="K44" s="96"/>
      <c r="L44" s="96"/>
    </row>
    <row r="45" spans="1:14">
      <c r="A45" s="12"/>
      <c r="B45" s="96"/>
      <c r="C45" s="96"/>
      <c r="D45" s="96"/>
      <c r="E45" s="237"/>
      <c r="F45" s="239"/>
      <c r="G45" s="96"/>
      <c r="H45" s="96"/>
      <c r="I45" s="96"/>
      <c r="J45" s="96"/>
      <c r="K45" s="96"/>
      <c r="L45" s="96"/>
    </row>
    <row r="46" spans="1:14">
      <c r="A46" s="12"/>
      <c r="B46" s="256"/>
      <c r="C46" s="96"/>
      <c r="D46" s="96"/>
      <c r="E46" s="96"/>
      <c r="F46" s="88"/>
      <c r="G46" s="96"/>
      <c r="H46" s="96"/>
      <c r="I46" s="96"/>
      <c r="J46" s="96"/>
      <c r="K46" s="96"/>
    </row>
    <row r="47" spans="1:14">
      <c r="A47" s="12"/>
      <c r="B47" s="256"/>
      <c r="C47" s="96"/>
      <c r="D47" s="96"/>
      <c r="E47" s="96"/>
      <c r="F47" s="88"/>
      <c r="G47" s="96"/>
      <c r="H47" s="96"/>
      <c r="I47" s="96"/>
      <c r="J47" s="96"/>
      <c r="K47" s="96"/>
    </row>
    <row r="48" spans="1:14">
      <c r="A48" s="12"/>
      <c r="B48" s="256"/>
      <c r="C48" s="96"/>
      <c r="D48" s="96"/>
      <c r="E48" s="96"/>
      <c r="F48" s="88"/>
      <c r="G48" s="96"/>
      <c r="H48" s="96"/>
      <c r="I48" s="96"/>
      <c r="J48" s="96"/>
      <c r="K48" s="96"/>
    </row>
    <row r="49" spans="1:11">
      <c r="A49" s="12"/>
      <c r="B49" s="256"/>
      <c r="K49" s="96"/>
    </row>
    <row r="50" spans="1:11">
      <c r="A50" s="12"/>
      <c r="B50" s="256"/>
      <c r="K50" s="96"/>
    </row>
    <row r="51" spans="1:11">
      <c r="A51" s="12"/>
      <c r="B51" s="256"/>
      <c r="K51" s="96"/>
    </row>
    <row r="52" spans="1:11">
      <c r="A52" s="12"/>
      <c r="B52" s="256"/>
      <c r="C52" s="96"/>
      <c r="D52" s="96"/>
      <c r="E52" s="96"/>
      <c r="F52" s="88"/>
      <c r="G52" s="96"/>
      <c r="H52" s="96"/>
      <c r="I52" s="96"/>
      <c r="J52" s="96"/>
      <c r="K52" s="96"/>
    </row>
    <row r="53" spans="1:11">
      <c r="A53" s="12"/>
      <c r="B53" s="256"/>
      <c r="C53" s="96"/>
      <c r="D53" s="96"/>
      <c r="E53" s="96"/>
      <c r="F53" s="88"/>
      <c r="G53" s="96"/>
      <c r="H53" s="96"/>
      <c r="I53" s="96"/>
      <c r="J53" s="96"/>
      <c r="K53" s="96"/>
    </row>
    <row r="54" spans="1:11">
      <c r="A54" s="12"/>
      <c r="B54" s="256"/>
      <c r="C54" s="96"/>
      <c r="D54" s="96"/>
      <c r="E54" s="96"/>
      <c r="F54" s="88"/>
      <c r="G54" s="96"/>
      <c r="H54" s="96"/>
      <c r="I54" s="96"/>
      <c r="J54" s="96"/>
      <c r="K54" s="96"/>
    </row>
    <row r="55" spans="1:11">
      <c r="A55" s="12"/>
      <c r="B55" s="256"/>
      <c r="C55" s="96"/>
      <c r="D55" s="96"/>
      <c r="E55" s="96"/>
      <c r="F55" s="88"/>
      <c r="G55" s="96"/>
      <c r="H55" s="96"/>
      <c r="I55" s="96"/>
      <c r="J55" s="96"/>
      <c r="K55" s="96"/>
    </row>
    <row r="56" spans="1:11">
      <c r="A56" s="12"/>
      <c r="B56" s="256"/>
      <c r="C56" s="96"/>
      <c r="D56" s="96"/>
      <c r="E56" s="96"/>
      <c r="F56" s="88"/>
      <c r="G56" s="96"/>
      <c r="H56" s="96"/>
      <c r="I56" s="96"/>
      <c r="J56" s="96"/>
      <c r="K56" s="96"/>
    </row>
    <row r="57" spans="1:11">
      <c r="A57" s="12"/>
      <c r="B57" s="256"/>
      <c r="C57" s="96"/>
      <c r="D57" s="96"/>
      <c r="E57" s="96"/>
      <c r="F57" s="88"/>
      <c r="G57" s="96"/>
      <c r="H57" s="96"/>
      <c r="I57" s="96"/>
      <c r="J57" s="96"/>
      <c r="K57" s="96"/>
    </row>
    <row r="58" spans="1:11">
      <c r="A58" s="12"/>
      <c r="B58" s="256"/>
      <c r="C58" s="96"/>
      <c r="D58" s="96"/>
      <c r="E58" s="96"/>
      <c r="F58" s="88"/>
      <c r="G58" s="96"/>
      <c r="H58" s="96"/>
      <c r="I58" s="96"/>
      <c r="J58" s="96"/>
      <c r="K58" s="96"/>
    </row>
    <row r="59" spans="1:11">
      <c r="A59" s="12"/>
      <c r="B59" s="256"/>
      <c r="C59" s="96"/>
      <c r="D59" s="96"/>
      <c r="E59" s="96"/>
      <c r="F59" s="88"/>
      <c r="G59" s="96"/>
      <c r="H59" s="96"/>
      <c r="I59" s="96"/>
      <c r="J59" s="96"/>
      <c r="K59" s="96"/>
    </row>
    <row r="60" spans="1:11">
      <c r="A60" s="12"/>
      <c r="B60" s="256"/>
      <c r="C60" s="96"/>
      <c r="D60" s="96"/>
      <c r="E60" s="96"/>
      <c r="F60" s="88"/>
      <c r="G60" s="96"/>
      <c r="H60" s="96"/>
      <c r="I60" s="96"/>
      <c r="J60" s="96"/>
      <c r="K60" s="96"/>
    </row>
    <row r="61" spans="1:11">
      <c r="A61" s="12"/>
      <c r="B61" s="256"/>
      <c r="C61" s="96"/>
      <c r="D61" s="96"/>
      <c r="E61" s="96"/>
      <c r="F61" s="88"/>
      <c r="G61" s="96"/>
      <c r="H61" s="96"/>
      <c r="I61" s="96"/>
      <c r="J61" s="96"/>
      <c r="K61" s="96"/>
    </row>
    <row r="62" spans="1:11">
      <c r="A62" s="12"/>
      <c r="B62" s="256"/>
      <c r="C62" s="96"/>
      <c r="D62" s="96"/>
      <c r="E62" s="96"/>
      <c r="F62" s="88"/>
      <c r="G62" s="96"/>
      <c r="H62" s="96"/>
      <c r="I62" s="96"/>
      <c r="J62" s="96"/>
      <c r="K62" s="96"/>
    </row>
    <row r="63" spans="1:11">
      <c r="A63" s="12"/>
      <c r="B63" s="256"/>
      <c r="C63" s="96"/>
      <c r="D63" s="96"/>
      <c r="E63" s="96"/>
      <c r="F63" s="88"/>
      <c r="G63" s="96"/>
      <c r="H63" s="96"/>
      <c r="I63" s="96"/>
      <c r="J63" s="96"/>
      <c r="K63" s="96"/>
    </row>
    <row r="64" spans="1:11">
      <c r="A64" s="12"/>
      <c r="B64" s="256"/>
      <c r="C64" s="96"/>
      <c r="D64" s="79"/>
      <c r="E64" s="96"/>
      <c r="F64" s="88"/>
      <c r="G64" s="96"/>
      <c r="H64" s="96"/>
      <c r="I64" s="96"/>
      <c r="J64" s="96"/>
      <c r="K64" s="96"/>
    </row>
    <row r="65" spans="1:12">
      <c r="A65" s="12"/>
      <c r="B65" s="256"/>
      <c r="C65" s="96"/>
      <c r="D65" s="79"/>
      <c r="E65" s="96"/>
      <c r="F65" s="88"/>
      <c r="G65" s="96"/>
      <c r="H65" s="96"/>
      <c r="I65" s="96"/>
      <c r="J65" s="96"/>
      <c r="K65" s="96"/>
    </row>
    <row r="66" spans="1:12">
      <c r="B66" s="256"/>
      <c r="C66" s="79"/>
      <c r="D66" s="79"/>
      <c r="E66" s="79"/>
      <c r="F66" s="238"/>
      <c r="G66" s="79"/>
      <c r="H66" s="79"/>
      <c r="I66" s="79"/>
      <c r="J66" s="79"/>
      <c r="K66" s="79"/>
    </row>
    <row r="67" spans="1:12">
      <c r="B67" s="256"/>
      <c r="C67" s="79"/>
      <c r="D67" s="79"/>
      <c r="E67" s="79"/>
      <c r="F67" s="238"/>
      <c r="G67" s="79"/>
      <c r="H67" s="79"/>
      <c r="I67" s="79"/>
      <c r="J67" s="79"/>
      <c r="K67" s="79"/>
    </row>
    <row r="68" spans="1:12">
      <c r="B68" s="256"/>
      <c r="C68" s="79"/>
      <c r="D68" s="79"/>
      <c r="E68" s="79"/>
      <c r="F68" s="79"/>
      <c r="G68" s="79"/>
      <c r="H68" s="79"/>
      <c r="I68" s="79"/>
      <c r="J68" s="79"/>
      <c r="K68" s="79"/>
    </row>
    <row r="69" spans="1:12">
      <c r="B69" s="256"/>
      <c r="C69" s="79"/>
      <c r="D69" s="79"/>
      <c r="E69" s="79"/>
      <c r="F69" s="79"/>
      <c r="G69" s="79"/>
      <c r="H69" s="79"/>
      <c r="I69" s="79"/>
      <c r="J69" s="79"/>
      <c r="K69" s="79"/>
    </row>
    <row r="70" spans="1:12">
      <c r="B70" s="256"/>
      <c r="C70" s="79"/>
      <c r="D70" s="79"/>
      <c r="E70" s="79"/>
      <c r="F70" s="79"/>
      <c r="G70" s="79"/>
      <c r="H70" s="79"/>
      <c r="I70" s="79"/>
      <c r="J70" s="79"/>
      <c r="K70" s="79"/>
    </row>
    <row r="71" spans="1:12">
      <c r="B71" s="256"/>
      <c r="C71" s="79"/>
      <c r="D71" s="79"/>
      <c r="E71" s="79"/>
      <c r="F71" s="79"/>
      <c r="G71" s="79"/>
      <c r="H71" s="79"/>
      <c r="I71" s="79"/>
      <c r="J71" s="79"/>
      <c r="K71" s="79"/>
    </row>
    <row r="72" spans="1:12">
      <c r="B72" s="256"/>
      <c r="C72" s="79"/>
      <c r="D72" s="79"/>
      <c r="E72" s="79"/>
      <c r="F72" s="79"/>
      <c r="G72" s="79"/>
      <c r="H72" s="79"/>
      <c r="I72" s="79"/>
      <c r="J72" s="79"/>
      <c r="K72" s="79"/>
    </row>
    <row r="73" spans="1:12">
      <c r="B73" s="256"/>
      <c r="C73" s="79"/>
      <c r="D73" s="79"/>
      <c r="E73" s="79"/>
      <c r="F73" s="79"/>
      <c r="G73" s="79"/>
      <c r="H73" s="79"/>
      <c r="I73" s="79"/>
      <c r="J73" s="79"/>
      <c r="K73" s="79"/>
    </row>
    <row r="74" spans="1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E99" s="79"/>
      <c r="F99" s="79"/>
      <c r="G99" s="79"/>
      <c r="H99" s="79"/>
      <c r="I99" s="79"/>
      <c r="J99" s="79"/>
      <c r="K99" s="79"/>
      <c r="L99" s="79"/>
    </row>
  </sheetData>
  <mergeCells count="15">
    <mergeCell ref="A1:L1"/>
    <mergeCell ref="A3:L3"/>
    <mergeCell ref="A5:A9"/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</mergeCells>
  <phoneticPr fontId="0" type="noConversion"/>
  <printOptions horizontalCentered="1"/>
  <pageMargins left="0.59" right="0.56000000000000005" top="0.83" bottom="1" header="0.67" footer="0.5"/>
  <pageSetup scale="74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selection sqref="A1:L1"/>
    </sheetView>
  </sheetViews>
  <sheetFormatPr defaultColWidth="11.42578125" defaultRowHeight="12.75"/>
  <cols>
    <col min="1" max="1" width="21.5703125" style="78" customWidth="1"/>
    <col min="2" max="3" width="14.7109375" style="78" customWidth="1"/>
    <col min="4" max="4" width="15.28515625" style="78" customWidth="1"/>
    <col min="5" max="5" width="17.42578125" style="78" customWidth="1"/>
    <col min="6" max="6" width="15.28515625" style="78" customWidth="1"/>
    <col min="7" max="7" width="16.7109375" style="78" customWidth="1"/>
    <col min="8" max="8" width="15.42578125" style="78" customWidth="1"/>
    <col min="9" max="9" width="17.85546875" style="78" customWidth="1"/>
    <col min="10" max="10" width="11.42578125" style="78" customWidth="1"/>
    <col min="11" max="11" width="12.28515625" style="238" bestFit="1" customWidth="1"/>
    <col min="12" max="12" width="14.5703125" style="78" customWidth="1"/>
    <col min="13" max="14" width="11.42578125" style="78"/>
    <col min="15" max="15" width="11.42578125" style="238"/>
    <col min="16" max="16384" width="11.42578125" style="78"/>
  </cols>
  <sheetData>
    <row r="1" spans="1:13">
      <c r="A1" s="375" t="s">
        <v>86</v>
      </c>
      <c r="B1" s="375"/>
      <c r="C1" s="375"/>
      <c r="D1" s="375"/>
      <c r="E1" s="375"/>
      <c r="F1" s="375"/>
      <c r="G1" s="375"/>
      <c r="H1" s="375"/>
      <c r="I1" s="375"/>
      <c r="J1" s="12"/>
      <c r="K1" s="187"/>
      <c r="L1" s="12"/>
      <c r="M1" s="12"/>
    </row>
    <row r="2" spans="1:13">
      <c r="A2" s="77"/>
      <c r="B2" s="77"/>
      <c r="C2" s="77"/>
      <c r="D2" s="77"/>
      <c r="E2" s="77"/>
      <c r="F2" s="77"/>
      <c r="G2" s="77"/>
      <c r="H2" s="77"/>
      <c r="I2" s="77"/>
      <c r="J2" s="12"/>
      <c r="K2" s="187"/>
      <c r="L2" s="12"/>
      <c r="M2" s="12"/>
    </row>
    <row r="3" spans="1:13">
      <c r="A3" s="375" t="s">
        <v>223</v>
      </c>
      <c r="B3" s="375"/>
      <c r="C3" s="375"/>
      <c r="D3" s="375"/>
      <c r="E3" s="375"/>
      <c r="F3" s="375"/>
      <c r="G3" s="375"/>
      <c r="H3" s="375"/>
      <c r="I3" s="375"/>
      <c r="J3" s="12"/>
      <c r="K3" s="187"/>
      <c r="L3" s="12"/>
      <c r="M3" s="12"/>
    </row>
    <row r="4" spans="1:13">
      <c r="A4" s="77"/>
      <c r="B4" s="77"/>
      <c r="C4" s="77"/>
      <c r="D4" s="77"/>
      <c r="E4" s="77"/>
      <c r="F4" s="77"/>
      <c r="G4" s="77"/>
      <c r="H4" s="77"/>
      <c r="I4" s="77"/>
      <c r="J4" s="12"/>
      <c r="K4" s="187"/>
      <c r="L4" s="12"/>
      <c r="M4" s="12"/>
    </row>
    <row r="5" spans="1:13" ht="13.5" thickBot="1">
      <c r="A5" s="46"/>
      <c r="B5" s="46"/>
      <c r="C5" s="46"/>
      <c r="D5" s="46"/>
      <c r="E5" s="46"/>
      <c r="F5" s="46"/>
      <c r="G5" s="46"/>
      <c r="H5" s="46"/>
      <c r="I5" s="46"/>
      <c r="J5" s="12"/>
      <c r="K5" s="187"/>
      <c r="L5" s="12"/>
      <c r="M5" s="12"/>
    </row>
    <row r="6" spans="1:13" ht="13.5" customHeight="1" thickTop="1">
      <c r="A6" s="12"/>
      <c r="B6" s="450" t="s">
        <v>230</v>
      </c>
      <c r="C6" s="450" t="s">
        <v>245</v>
      </c>
      <c r="D6" s="456" t="s">
        <v>153</v>
      </c>
      <c r="E6" s="456" t="s">
        <v>152</v>
      </c>
      <c r="F6" s="450" t="s">
        <v>231</v>
      </c>
      <c r="G6" s="450" t="s">
        <v>154</v>
      </c>
      <c r="H6" s="456" t="s">
        <v>171</v>
      </c>
      <c r="I6" s="456" t="s">
        <v>155</v>
      </c>
      <c r="J6" s="12"/>
      <c r="K6" s="187"/>
      <c r="L6" s="12"/>
      <c r="M6" s="12"/>
    </row>
    <row r="7" spans="1:13">
      <c r="A7" s="14" t="s">
        <v>67</v>
      </c>
      <c r="B7" s="455"/>
      <c r="C7" s="455"/>
      <c r="D7" s="385"/>
      <c r="E7" s="385"/>
      <c r="F7" s="455"/>
      <c r="G7" s="455"/>
      <c r="H7" s="423"/>
      <c r="I7" s="385"/>
      <c r="J7" s="12"/>
      <c r="K7" s="187"/>
      <c r="L7" s="12"/>
      <c r="M7" s="12"/>
    </row>
    <row r="8" spans="1:13">
      <c r="A8" s="47" t="s">
        <v>30</v>
      </c>
      <c r="B8" s="455"/>
      <c r="C8" s="451"/>
      <c r="D8" s="423"/>
      <c r="E8" s="423"/>
      <c r="F8" s="455"/>
      <c r="G8" s="451"/>
      <c r="H8" s="423"/>
      <c r="I8" s="385"/>
      <c r="J8" s="12"/>
      <c r="K8" s="187"/>
      <c r="L8" s="12"/>
      <c r="M8" s="12"/>
    </row>
    <row r="9" spans="1:13" ht="13.5" thickBot="1">
      <c r="A9" s="49" t="s">
        <v>120</v>
      </c>
      <c r="B9" s="452"/>
      <c r="C9" s="50" t="s">
        <v>87</v>
      </c>
      <c r="D9" s="50" t="s">
        <v>88</v>
      </c>
      <c r="E9" s="9" t="s">
        <v>170</v>
      </c>
      <c r="F9" s="452"/>
      <c r="G9" s="50" t="s">
        <v>184</v>
      </c>
      <c r="H9" s="386"/>
      <c r="I9" s="386"/>
      <c r="J9" s="12"/>
      <c r="K9" s="187"/>
      <c r="L9" s="12"/>
      <c r="M9" s="12"/>
    </row>
    <row r="10" spans="1:13">
      <c r="A10" s="47" t="s">
        <v>0</v>
      </c>
      <c r="B10" s="31">
        <f>SUM(B12:B39)</f>
        <v>371142</v>
      </c>
      <c r="C10" s="307">
        <f>SUM(C12:C39)</f>
        <v>1251861966</v>
      </c>
      <c r="D10" s="307">
        <f>table9!D10</f>
        <v>475128.91601927741</v>
      </c>
      <c r="E10" s="307">
        <f>SUM(E12:E39)</f>
        <v>1484930118</v>
      </c>
      <c r="F10" s="307">
        <f>SUM(F12:F39)</f>
        <v>1251862020</v>
      </c>
      <c r="G10" s="307">
        <f>SUM(G12:G39)</f>
        <v>1001489573</v>
      </c>
      <c r="H10" s="307">
        <f>SUM(H12:H39)</f>
        <v>53270924</v>
      </c>
      <c r="I10" s="307">
        <f>SUM(I12:I39)</f>
        <v>1305132944</v>
      </c>
      <c r="J10" s="12"/>
      <c r="K10" s="187"/>
      <c r="L10" s="12"/>
      <c r="M10" s="12"/>
    </row>
    <row r="11" spans="1:13">
      <c r="A11" s="12"/>
      <c r="B11" s="74"/>
      <c r="C11" s="74"/>
      <c r="D11" s="74"/>
      <c r="E11" s="74"/>
      <c r="F11" s="74"/>
      <c r="G11" s="74"/>
      <c r="H11" s="74"/>
      <c r="I11" s="74"/>
      <c r="J11" s="12"/>
      <c r="K11" s="187"/>
      <c r="L11" s="12"/>
      <c r="M11" s="12"/>
    </row>
    <row r="12" spans="1:13">
      <c r="A12" s="12" t="s">
        <v>1</v>
      </c>
      <c r="B12" s="74">
        <v>4647</v>
      </c>
      <c r="C12" s="74">
        <v>15674331</v>
      </c>
      <c r="D12" s="184">
        <v>295924</v>
      </c>
      <c r="E12" s="74">
        <v>25166360</v>
      </c>
      <c r="F12" s="74">
        <v>21216359</v>
      </c>
      <c r="G12" s="74">
        <v>12539465</v>
      </c>
      <c r="H12" s="31">
        <v>0</v>
      </c>
      <c r="I12" s="74">
        <f>MAX(F12,G12)</f>
        <v>21216359</v>
      </c>
      <c r="J12" s="308"/>
      <c r="K12" s="187"/>
      <c r="L12" s="74"/>
      <c r="M12" s="12"/>
    </row>
    <row r="13" spans="1:13">
      <c r="A13" s="309" t="s">
        <v>2</v>
      </c>
      <c r="B13" s="74">
        <v>25218</v>
      </c>
      <c r="C13" s="74">
        <v>85060314</v>
      </c>
      <c r="D13" s="184">
        <v>589471</v>
      </c>
      <c r="E13" s="74">
        <v>68560834</v>
      </c>
      <c r="F13" s="74">
        <v>57799827</v>
      </c>
      <c r="G13" s="74">
        <v>68048251</v>
      </c>
      <c r="H13" s="31">
        <v>10248424</v>
      </c>
      <c r="I13" s="74">
        <f>MAX(F13,G13)</f>
        <v>68048251</v>
      </c>
      <c r="J13" s="12"/>
      <c r="K13" s="187"/>
      <c r="L13" s="74"/>
      <c r="M13" s="12"/>
    </row>
    <row r="14" spans="1:13">
      <c r="A14" s="12" t="s">
        <v>3</v>
      </c>
      <c r="B14" s="74">
        <v>67299</v>
      </c>
      <c r="C14" s="74">
        <v>226999527</v>
      </c>
      <c r="D14" s="184">
        <v>282163</v>
      </c>
      <c r="E14" s="74">
        <v>382240251</v>
      </c>
      <c r="F14" s="74">
        <v>322245503</v>
      </c>
      <c r="G14" s="74">
        <v>181599622</v>
      </c>
      <c r="H14" s="31">
        <v>0</v>
      </c>
      <c r="I14" s="74">
        <f>MAX(F14,G14)</f>
        <v>322245503</v>
      </c>
      <c r="J14" s="12"/>
      <c r="K14" s="187"/>
      <c r="L14" s="74"/>
      <c r="M14" s="12"/>
    </row>
    <row r="15" spans="1:13">
      <c r="A15" s="12" t="s">
        <v>4</v>
      </c>
      <c r="B15" s="74">
        <v>49825</v>
      </c>
      <c r="C15" s="74">
        <v>168059725</v>
      </c>
      <c r="D15" s="184">
        <v>466963</v>
      </c>
      <c r="E15" s="74">
        <v>170998662</v>
      </c>
      <c r="F15" s="74">
        <v>144159464</v>
      </c>
      <c r="G15" s="74">
        <v>134447780</v>
      </c>
      <c r="H15" s="31">
        <v>0</v>
      </c>
      <c r="I15" s="74">
        <f>MAX(F15,G15)</f>
        <v>144159464</v>
      </c>
      <c r="J15" s="12"/>
      <c r="K15" s="187"/>
      <c r="L15" s="74"/>
      <c r="M15" s="12"/>
    </row>
    <row r="16" spans="1:13">
      <c r="A16" s="12" t="s">
        <v>5</v>
      </c>
      <c r="B16" s="74">
        <v>3579</v>
      </c>
      <c r="C16" s="74">
        <v>12071967</v>
      </c>
      <c r="D16" s="184">
        <v>461054</v>
      </c>
      <c r="E16" s="74">
        <v>12440498</v>
      </c>
      <c r="F16" s="74">
        <v>10487892</v>
      </c>
      <c r="G16" s="74">
        <v>9657574</v>
      </c>
      <c r="H16" s="31">
        <v>0</v>
      </c>
      <c r="I16" s="74">
        <f>MAX(F16,G16)</f>
        <v>10487892</v>
      </c>
      <c r="J16" s="12"/>
      <c r="K16" s="187"/>
      <c r="L16" s="74"/>
      <c r="M16" s="12"/>
    </row>
    <row r="17" spans="1:13">
      <c r="A17" s="12"/>
      <c r="B17" s="74"/>
      <c r="C17" s="74"/>
      <c r="E17" s="74"/>
      <c r="F17" s="74"/>
      <c r="G17" s="74"/>
      <c r="H17" s="31"/>
      <c r="I17" s="74"/>
      <c r="J17" s="12"/>
      <c r="L17" s="74"/>
      <c r="M17" s="12"/>
    </row>
    <row r="18" spans="1:13">
      <c r="A18" s="12" t="s">
        <v>6</v>
      </c>
      <c r="B18" s="74">
        <v>2927</v>
      </c>
      <c r="C18" s="74">
        <v>9872771</v>
      </c>
      <c r="D18" s="184">
        <v>280706</v>
      </c>
      <c r="E18" s="74">
        <v>16710863</v>
      </c>
      <c r="F18" s="74">
        <v>14087999</v>
      </c>
      <c r="G18" s="74">
        <v>7898217</v>
      </c>
      <c r="H18" s="31">
        <v>0</v>
      </c>
      <c r="I18" s="74">
        <f>MAX(F18,G18)</f>
        <v>14087999</v>
      </c>
      <c r="J18" s="12"/>
      <c r="K18" s="187"/>
      <c r="L18" s="74"/>
      <c r="M18" s="12"/>
    </row>
    <row r="19" spans="1:13">
      <c r="A19" s="12" t="s">
        <v>7</v>
      </c>
      <c r="B19" s="74">
        <v>4879</v>
      </c>
      <c r="C19" s="74">
        <v>16456867</v>
      </c>
      <c r="D19" s="184">
        <v>452479</v>
      </c>
      <c r="E19" s="74">
        <v>17280658</v>
      </c>
      <c r="F19" s="74">
        <v>14568362</v>
      </c>
      <c r="G19" s="74">
        <v>13165494</v>
      </c>
      <c r="H19" s="31">
        <v>0</v>
      </c>
      <c r="I19" s="74">
        <f>MAX(F19,G19)</f>
        <v>14568362</v>
      </c>
      <c r="J19" s="12"/>
      <c r="K19" s="187"/>
      <c r="L19" s="74"/>
      <c r="M19" s="12"/>
    </row>
    <row r="20" spans="1:13">
      <c r="A20" s="12" t="s">
        <v>8</v>
      </c>
      <c r="B20" s="74">
        <v>6186</v>
      </c>
      <c r="C20" s="74">
        <v>20865378</v>
      </c>
      <c r="D20" s="184">
        <v>378996</v>
      </c>
      <c r="E20" s="74">
        <v>26157917</v>
      </c>
      <c r="F20" s="74">
        <v>22052285</v>
      </c>
      <c r="G20" s="74">
        <v>16692302</v>
      </c>
      <c r="H20" s="31">
        <v>0</v>
      </c>
      <c r="I20" s="74">
        <f>MAX(F20,G20)</f>
        <v>22052285</v>
      </c>
      <c r="J20" s="12"/>
      <c r="K20" s="187"/>
      <c r="L20" s="74"/>
      <c r="M20" s="12"/>
    </row>
    <row r="21" spans="1:13">
      <c r="A21" s="12" t="s">
        <v>9</v>
      </c>
      <c r="B21" s="74">
        <v>8585</v>
      </c>
      <c r="C21" s="74">
        <v>28957205</v>
      </c>
      <c r="D21" s="184">
        <v>383252</v>
      </c>
      <c r="E21" s="74">
        <v>35899114</v>
      </c>
      <c r="F21" s="74">
        <v>30264547</v>
      </c>
      <c r="G21" s="74">
        <v>23165764</v>
      </c>
      <c r="H21" s="31">
        <v>0</v>
      </c>
      <c r="I21" s="74">
        <f>MAX(F21,G21)</f>
        <v>30264547</v>
      </c>
      <c r="J21" s="12"/>
      <c r="K21" s="187"/>
      <c r="L21" s="74"/>
      <c r="M21" s="12"/>
    </row>
    <row r="22" spans="1:13">
      <c r="A22" s="12" t="s">
        <v>10</v>
      </c>
      <c r="B22" s="74">
        <v>2958</v>
      </c>
      <c r="C22" s="74">
        <v>9977334</v>
      </c>
      <c r="D22" s="184">
        <v>346869</v>
      </c>
      <c r="E22" s="74">
        <v>13666602</v>
      </c>
      <c r="F22" s="74">
        <v>11521552</v>
      </c>
      <c r="G22" s="74">
        <v>7981867</v>
      </c>
      <c r="H22" s="31">
        <v>0</v>
      </c>
      <c r="I22" s="74">
        <f>MAX(F22,G22)</f>
        <v>11521552</v>
      </c>
      <c r="J22" s="12"/>
      <c r="K22" s="187"/>
      <c r="L22" s="74"/>
      <c r="M22" s="12"/>
    </row>
    <row r="23" spans="1:13">
      <c r="A23" s="12"/>
      <c r="B23" s="74"/>
      <c r="C23" s="74"/>
      <c r="E23" s="74"/>
      <c r="F23" s="74"/>
      <c r="G23" s="74"/>
      <c r="H23" s="31"/>
      <c r="I23" s="74"/>
      <c r="J23" s="12"/>
      <c r="L23" s="74"/>
      <c r="M23" s="12"/>
    </row>
    <row r="24" spans="1:13">
      <c r="A24" s="12" t="s">
        <v>11</v>
      </c>
      <c r="B24" s="74">
        <v>10164</v>
      </c>
      <c r="C24" s="74">
        <v>34283172</v>
      </c>
      <c r="D24" s="184">
        <v>408646</v>
      </c>
      <c r="E24" s="74">
        <v>39860733</v>
      </c>
      <c r="F24" s="74">
        <v>33604368</v>
      </c>
      <c r="G24" s="74">
        <v>27426538</v>
      </c>
      <c r="H24" s="31">
        <v>0</v>
      </c>
      <c r="I24" s="74">
        <f>MAX(F24,G24)</f>
        <v>33604368</v>
      </c>
      <c r="J24" s="12"/>
      <c r="K24" s="187"/>
      <c r="L24" s="74"/>
      <c r="M24" s="12"/>
    </row>
    <row r="25" spans="1:13">
      <c r="A25" s="12" t="s">
        <v>12</v>
      </c>
      <c r="B25" s="74">
        <v>1743</v>
      </c>
      <c r="C25" s="74">
        <v>5879139</v>
      </c>
      <c r="D25" s="184">
        <v>601337</v>
      </c>
      <c r="E25" s="74">
        <v>4645231</v>
      </c>
      <c r="F25" s="74">
        <v>3916136</v>
      </c>
      <c r="G25" s="74">
        <v>4703311</v>
      </c>
      <c r="H25" s="31">
        <v>787175</v>
      </c>
      <c r="I25" s="74">
        <f>MAX(F25,G25)</f>
        <v>4703311</v>
      </c>
      <c r="J25" s="12"/>
      <c r="K25" s="187"/>
      <c r="L25" s="74"/>
      <c r="M25" s="12"/>
    </row>
    <row r="26" spans="1:13">
      <c r="A26" s="12" t="s">
        <v>13</v>
      </c>
      <c r="B26" s="74">
        <v>11199</v>
      </c>
      <c r="C26" s="74">
        <v>37774227</v>
      </c>
      <c r="D26" s="184">
        <v>448831</v>
      </c>
      <c r="E26" s="74">
        <v>39987503</v>
      </c>
      <c r="F26" s="74">
        <v>33711240</v>
      </c>
      <c r="G26" s="74">
        <v>30219382</v>
      </c>
      <c r="H26" s="31">
        <v>0</v>
      </c>
      <c r="I26" s="74">
        <f>MAX(F26,G26)</f>
        <v>33711240</v>
      </c>
      <c r="J26" s="12"/>
      <c r="K26" s="187"/>
      <c r="L26" s="74"/>
      <c r="M26" s="12"/>
    </row>
    <row r="27" spans="1:13">
      <c r="A27" s="12" t="s">
        <v>14</v>
      </c>
      <c r="B27" s="74">
        <v>10278</v>
      </c>
      <c r="C27" s="74">
        <v>34667694</v>
      </c>
      <c r="D27" s="184">
        <v>536487</v>
      </c>
      <c r="E27" s="74">
        <v>30702750</v>
      </c>
      <c r="F27" s="74">
        <v>25883781</v>
      </c>
      <c r="G27" s="74">
        <v>27734155</v>
      </c>
      <c r="H27" s="31">
        <v>1850374</v>
      </c>
      <c r="I27" s="74">
        <f>MAX(F27,G27)</f>
        <v>27734155</v>
      </c>
      <c r="J27" s="12"/>
      <c r="K27" s="187"/>
      <c r="L27" s="74"/>
      <c r="M27" s="12"/>
    </row>
    <row r="28" spans="1:13">
      <c r="A28" s="12" t="s">
        <v>15</v>
      </c>
      <c r="B28" s="74">
        <v>973</v>
      </c>
      <c r="C28" s="74">
        <v>3281929</v>
      </c>
      <c r="D28" s="184">
        <v>779176</v>
      </c>
      <c r="E28" s="74">
        <v>2001267</v>
      </c>
      <c r="F28" s="74">
        <v>1687157</v>
      </c>
      <c r="G28" s="74">
        <v>2625543</v>
      </c>
      <c r="H28" s="31">
        <v>938386</v>
      </c>
      <c r="I28" s="74">
        <f>MAX(F28,G28)</f>
        <v>2625543</v>
      </c>
      <c r="J28" s="12"/>
      <c r="K28" s="187"/>
      <c r="L28" s="74"/>
      <c r="M28" s="12"/>
    </row>
    <row r="29" spans="1:13">
      <c r="A29" s="12"/>
      <c r="B29" s="74"/>
      <c r="C29" s="74"/>
      <c r="E29" s="74"/>
      <c r="F29" s="74"/>
      <c r="G29" s="74"/>
      <c r="H29" s="31"/>
      <c r="I29" s="74"/>
      <c r="J29" s="12"/>
      <c r="K29" s="187"/>
      <c r="L29" s="74"/>
      <c r="M29" s="12"/>
    </row>
    <row r="30" spans="1:13">
      <c r="A30" s="12" t="s">
        <v>16</v>
      </c>
      <c r="B30" s="74">
        <v>50670</v>
      </c>
      <c r="C30" s="74">
        <v>170909910</v>
      </c>
      <c r="D30" s="184">
        <v>656948</v>
      </c>
      <c r="E30" s="74">
        <v>123608346</v>
      </c>
      <c r="F30" s="74">
        <v>104207324</v>
      </c>
      <c r="G30" s="74">
        <v>136727928</v>
      </c>
      <c r="H30" s="31">
        <v>32520604</v>
      </c>
      <c r="I30" s="74">
        <f>MAX(F30,G30)</f>
        <v>136727928</v>
      </c>
      <c r="J30" s="12"/>
      <c r="K30" s="187"/>
      <c r="L30" s="74"/>
      <c r="M30" s="12"/>
    </row>
    <row r="31" spans="1:13">
      <c r="A31" s="12" t="s">
        <v>17</v>
      </c>
      <c r="B31" s="74">
        <v>77483</v>
      </c>
      <c r="C31" s="74">
        <v>261350159</v>
      </c>
      <c r="D31" s="184">
        <v>372361</v>
      </c>
      <c r="E31" s="74">
        <v>333480233</v>
      </c>
      <c r="F31" s="74">
        <v>281138643</v>
      </c>
      <c r="G31" s="74">
        <v>209080127</v>
      </c>
      <c r="H31" s="31">
        <v>0</v>
      </c>
      <c r="I31" s="74">
        <f>MAX(F31,G31)</f>
        <v>281138643</v>
      </c>
      <c r="J31" s="12"/>
      <c r="K31" s="187"/>
      <c r="L31" s="74"/>
      <c r="M31" s="12"/>
    </row>
    <row r="32" spans="1:13">
      <c r="A32" s="12" t="s">
        <v>18</v>
      </c>
      <c r="B32" s="74">
        <v>1905</v>
      </c>
      <c r="C32" s="74">
        <v>6425565</v>
      </c>
      <c r="D32" s="184">
        <v>558702</v>
      </c>
      <c r="E32" s="74">
        <v>5464402</v>
      </c>
      <c r="F32" s="74">
        <v>4606734</v>
      </c>
      <c r="G32" s="74">
        <v>5140452</v>
      </c>
      <c r="H32" s="31">
        <v>533718</v>
      </c>
      <c r="I32" s="74">
        <f>MAX(F32,G32)</f>
        <v>5140452</v>
      </c>
      <c r="J32" s="12"/>
      <c r="K32" s="187"/>
      <c r="L32" s="74"/>
      <c r="M32" s="12"/>
    </row>
    <row r="33" spans="1:13">
      <c r="A33" s="12" t="s">
        <v>19</v>
      </c>
      <c r="B33" s="74">
        <v>5388</v>
      </c>
      <c r="C33" s="74">
        <v>18173724</v>
      </c>
      <c r="D33" s="184">
        <v>428173</v>
      </c>
      <c r="E33" s="74">
        <v>20166763</v>
      </c>
      <c r="F33" s="74">
        <v>17001477</v>
      </c>
      <c r="G33" s="74">
        <v>14538979</v>
      </c>
      <c r="H33" s="31">
        <v>0</v>
      </c>
      <c r="I33" s="74">
        <f>MAX(F33,G33)</f>
        <v>17001477</v>
      </c>
      <c r="J33" s="12"/>
      <c r="K33" s="187"/>
      <c r="L33" s="74"/>
      <c r="M33" s="12"/>
    </row>
    <row r="34" spans="1:13">
      <c r="A34" s="12" t="s">
        <v>20</v>
      </c>
      <c r="B34" s="74">
        <v>1870</v>
      </c>
      <c r="C34" s="74">
        <v>6307510</v>
      </c>
      <c r="D34" s="184">
        <v>284533</v>
      </c>
      <c r="E34" s="74">
        <v>10532630</v>
      </c>
      <c r="F34" s="74">
        <v>8879475</v>
      </c>
      <c r="G34" s="74">
        <v>5046008</v>
      </c>
      <c r="H34" s="31">
        <v>0</v>
      </c>
      <c r="I34" s="74">
        <f>MAX(F34,G34)</f>
        <v>8879475</v>
      </c>
      <c r="J34" s="12"/>
      <c r="K34" s="187"/>
      <c r="L34" s="74"/>
      <c r="M34" s="12"/>
    </row>
    <row r="35" spans="1:13">
      <c r="A35" s="12"/>
      <c r="B35" s="74"/>
      <c r="C35" s="74"/>
      <c r="E35" s="74"/>
      <c r="F35" s="74"/>
      <c r="G35" s="74"/>
      <c r="H35" s="31"/>
      <c r="I35" s="74"/>
      <c r="J35" s="12"/>
      <c r="L35" s="74"/>
      <c r="M35" s="12"/>
    </row>
    <row r="36" spans="1:13">
      <c r="A36" s="12" t="s">
        <v>21</v>
      </c>
      <c r="B36" s="74">
        <v>1813</v>
      </c>
      <c r="C36" s="74">
        <v>6115249</v>
      </c>
      <c r="D36" s="184">
        <v>973486</v>
      </c>
      <c r="E36" s="74">
        <v>2984668</v>
      </c>
      <c r="F36" s="74">
        <v>2516208</v>
      </c>
      <c r="G36" s="74">
        <v>4892199</v>
      </c>
      <c r="H36" s="31">
        <v>2375991</v>
      </c>
      <c r="I36" s="74">
        <f>MAX(F36,G36)</f>
        <v>4892199</v>
      </c>
      <c r="J36" s="12"/>
      <c r="K36" s="187"/>
      <c r="L36" s="74"/>
      <c r="M36" s="12"/>
    </row>
    <row r="37" spans="1:13">
      <c r="A37" s="12" t="s">
        <v>22</v>
      </c>
      <c r="B37" s="74">
        <v>10756</v>
      </c>
      <c r="C37" s="74">
        <v>36279988</v>
      </c>
      <c r="D37" s="184">
        <v>339072</v>
      </c>
      <c r="E37" s="74">
        <v>50837798</v>
      </c>
      <c r="F37" s="74">
        <v>42858521</v>
      </c>
      <c r="G37" s="74">
        <v>29023990</v>
      </c>
      <c r="H37" s="31">
        <v>0</v>
      </c>
      <c r="I37" s="74">
        <f>MAX(F37,G37)</f>
        <v>42858521</v>
      </c>
      <c r="J37" s="12"/>
      <c r="K37" s="187"/>
      <c r="L37" s="74"/>
      <c r="M37" s="12"/>
    </row>
    <row r="38" spans="1:13">
      <c r="A38" s="12" t="s">
        <v>23</v>
      </c>
      <c r="B38" s="74">
        <v>8063</v>
      </c>
      <c r="C38" s="74">
        <v>27196499</v>
      </c>
      <c r="D38" s="184">
        <v>271758</v>
      </c>
      <c r="E38" s="74">
        <v>47549087</v>
      </c>
      <c r="F38" s="74">
        <v>40085992</v>
      </c>
      <c r="G38" s="74">
        <v>21757199</v>
      </c>
      <c r="H38" s="31">
        <v>0</v>
      </c>
      <c r="I38" s="74">
        <f>MAX(F38,G38)</f>
        <v>40085992</v>
      </c>
      <c r="J38" s="12"/>
      <c r="K38" s="187"/>
      <c r="L38" s="74"/>
      <c r="M38" s="12"/>
    </row>
    <row r="39" spans="1:13">
      <c r="A39" s="271" t="s">
        <v>24</v>
      </c>
      <c r="B39" s="75">
        <v>2734</v>
      </c>
      <c r="C39" s="75">
        <v>9221782</v>
      </c>
      <c r="D39" s="255">
        <v>1098970</v>
      </c>
      <c r="E39" s="75">
        <v>3986948</v>
      </c>
      <c r="F39" s="75">
        <v>3361174</v>
      </c>
      <c r="G39" s="75">
        <v>7377426</v>
      </c>
      <c r="H39" s="32">
        <v>4016252</v>
      </c>
      <c r="I39" s="75">
        <f>MAX(F39,G39)</f>
        <v>7377426</v>
      </c>
      <c r="J39" s="12"/>
      <c r="K39" s="187"/>
      <c r="L39" s="74"/>
      <c r="M39" s="12"/>
    </row>
    <row r="40" spans="1:13">
      <c r="A40" s="80"/>
      <c r="B40" s="80"/>
      <c r="C40" s="80"/>
      <c r="D40" s="80"/>
      <c r="E40" s="80"/>
      <c r="F40" s="80"/>
      <c r="G40" s="80"/>
      <c r="H40" s="80"/>
      <c r="I40" s="80"/>
      <c r="J40" s="12"/>
      <c r="L40" s="74"/>
      <c r="M40" s="12"/>
    </row>
    <row r="41" spans="1:13">
      <c r="A41" s="12" t="s">
        <v>85</v>
      </c>
      <c r="B41" s="74"/>
      <c r="C41" s="237"/>
      <c r="D41" s="74"/>
      <c r="F41" s="310"/>
      <c r="G41" s="74"/>
      <c r="H41" s="74"/>
      <c r="I41" s="74"/>
      <c r="J41" s="12"/>
      <c r="K41" s="187"/>
      <c r="L41" s="74"/>
      <c r="M41" s="12"/>
    </row>
    <row r="42" spans="1:13">
      <c r="A42" s="12"/>
      <c r="B42" s="74"/>
      <c r="C42" s="74"/>
      <c r="D42" s="74"/>
      <c r="E42" s="74"/>
      <c r="F42" s="74"/>
      <c r="G42" s="74"/>
      <c r="H42" s="74"/>
      <c r="I42" s="74"/>
      <c r="J42" s="12"/>
      <c r="K42" s="187"/>
      <c r="L42" s="74"/>
      <c r="M42" s="12"/>
    </row>
    <row r="43" spans="1:13">
      <c r="A43" s="12" t="s">
        <v>229</v>
      </c>
      <c r="B43" s="74"/>
      <c r="C43" s="74"/>
      <c r="D43" s="74"/>
      <c r="E43" s="74"/>
      <c r="F43" s="74"/>
      <c r="G43" s="74"/>
      <c r="H43" s="74"/>
      <c r="I43" s="74"/>
      <c r="J43" s="12"/>
      <c r="K43" s="187"/>
      <c r="L43" s="74"/>
      <c r="M43" s="12"/>
    </row>
    <row r="44" spans="1:13">
      <c r="A44" s="12"/>
      <c r="B44" s="74"/>
      <c r="C44" s="74"/>
      <c r="D44" s="74"/>
      <c r="E44" s="74"/>
      <c r="F44" s="74"/>
      <c r="G44" s="74"/>
      <c r="H44" s="74"/>
      <c r="I44" s="74"/>
      <c r="J44" s="12"/>
      <c r="K44" s="187"/>
      <c r="L44" s="74"/>
      <c r="M44" s="12"/>
    </row>
    <row r="45" spans="1:13">
      <c r="A45" s="12"/>
      <c r="B45" s="187"/>
      <c r="C45" s="187"/>
      <c r="D45" s="187"/>
      <c r="E45" s="187"/>
      <c r="F45" s="187"/>
      <c r="G45" s="187"/>
      <c r="H45" s="187"/>
      <c r="I45" s="74"/>
      <c r="J45" s="12"/>
      <c r="K45" s="187"/>
      <c r="L45" s="12"/>
      <c r="M45" s="12"/>
    </row>
    <row r="46" spans="1:13">
      <c r="A46" s="12"/>
      <c r="B46" s="187"/>
      <c r="C46" s="187"/>
      <c r="D46" s="187"/>
      <c r="E46" s="187"/>
      <c r="F46" s="187"/>
      <c r="G46" s="187"/>
      <c r="H46" s="187"/>
      <c r="I46" s="74"/>
      <c r="J46" s="12"/>
      <c r="K46" s="187"/>
      <c r="L46" s="12"/>
      <c r="M46" s="12"/>
    </row>
    <row r="47" spans="1:13">
      <c r="A47" s="12"/>
      <c r="B47" s="187"/>
      <c r="C47" s="187"/>
      <c r="D47" s="187"/>
      <c r="E47" s="187"/>
      <c r="F47" s="187"/>
      <c r="G47" s="187"/>
      <c r="H47" s="187"/>
      <c r="I47" s="74"/>
      <c r="J47" s="12"/>
      <c r="K47" s="187"/>
      <c r="L47" s="12"/>
      <c r="M47" s="12"/>
    </row>
    <row r="48" spans="1:13">
      <c r="A48" s="12"/>
      <c r="B48" s="187"/>
      <c r="C48" s="187"/>
      <c r="D48" s="187"/>
      <c r="E48" s="187"/>
      <c r="F48" s="187"/>
      <c r="G48" s="187"/>
      <c r="H48" s="187"/>
      <c r="J48" s="12"/>
      <c r="K48" s="187"/>
      <c r="L48" s="12"/>
      <c r="M48" s="12"/>
    </row>
    <row r="49" spans="1:13">
      <c r="A49" s="12"/>
      <c r="B49" s="187"/>
      <c r="C49" s="187"/>
      <c r="D49" s="187"/>
      <c r="E49" s="187"/>
      <c r="F49" s="187"/>
      <c r="G49" s="187"/>
      <c r="H49" s="187"/>
      <c r="J49" s="12"/>
      <c r="K49" s="187"/>
      <c r="L49" s="12"/>
      <c r="M49" s="12"/>
    </row>
    <row r="50" spans="1:13">
      <c r="A50" s="12"/>
      <c r="B50" s="187"/>
      <c r="C50" s="187"/>
      <c r="D50" s="187"/>
      <c r="E50" s="187"/>
      <c r="F50" s="187"/>
      <c r="G50" s="187"/>
      <c r="H50" s="187"/>
      <c r="J50" s="12"/>
      <c r="K50" s="187"/>
      <c r="L50" s="12"/>
      <c r="M50" s="12"/>
    </row>
    <row r="51" spans="1:13">
      <c r="A51" s="12"/>
      <c r="B51" s="187"/>
      <c r="C51" s="187"/>
      <c r="D51" s="187"/>
      <c r="E51" s="187"/>
      <c r="F51" s="187"/>
      <c r="G51" s="187"/>
      <c r="H51" s="187"/>
      <c r="I51" s="74"/>
      <c r="J51" s="12"/>
      <c r="K51" s="187"/>
      <c r="L51" s="12"/>
      <c r="M51" s="12"/>
    </row>
    <row r="52" spans="1:13">
      <c r="A52" s="12"/>
      <c r="B52" s="187"/>
      <c r="C52" s="187"/>
      <c r="D52" s="187"/>
      <c r="E52" s="187"/>
      <c r="F52" s="187"/>
      <c r="G52" s="187"/>
      <c r="H52" s="187"/>
      <c r="I52" s="74"/>
      <c r="J52" s="12"/>
      <c r="K52" s="187"/>
      <c r="L52" s="12"/>
      <c r="M52" s="12"/>
    </row>
    <row r="53" spans="1:13">
      <c r="A53" s="12"/>
      <c r="B53" s="187"/>
      <c r="C53" s="187"/>
      <c r="D53" s="187"/>
      <c r="E53" s="187"/>
      <c r="F53" s="187"/>
      <c r="G53" s="187"/>
      <c r="H53" s="187"/>
      <c r="I53" s="74"/>
      <c r="J53" s="12"/>
      <c r="K53" s="187"/>
      <c r="L53" s="12"/>
      <c r="M53" s="12"/>
    </row>
    <row r="54" spans="1:13">
      <c r="A54" s="12"/>
      <c r="B54" s="187"/>
      <c r="C54" s="187"/>
      <c r="D54" s="187"/>
      <c r="E54" s="187"/>
      <c r="F54" s="187"/>
      <c r="G54" s="187"/>
      <c r="H54" s="187"/>
      <c r="I54" s="74"/>
      <c r="J54" s="12"/>
      <c r="K54" s="187"/>
      <c r="L54" s="12"/>
      <c r="M54" s="12"/>
    </row>
    <row r="55" spans="1:13">
      <c r="A55" s="12"/>
      <c r="B55" s="187"/>
      <c r="C55" s="187"/>
      <c r="D55" s="187"/>
      <c r="E55" s="187"/>
      <c r="F55" s="187"/>
      <c r="G55" s="187"/>
      <c r="H55" s="187"/>
      <c r="I55" s="74"/>
      <c r="J55" s="12"/>
      <c r="K55" s="187"/>
      <c r="L55" s="12"/>
      <c r="M55" s="12"/>
    </row>
    <row r="56" spans="1:13">
      <c r="A56" s="12"/>
      <c r="B56" s="187"/>
      <c r="C56" s="187"/>
      <c r="D56" s="187"/>
      <c r="E56" s="187"/>
      <c r="F56" s="187"/>
      <c r="G56" s="187"/>
      <c r="H56" s="187"/>
      <c r="I56" s="74"/>
      <c r="J56" s="12"/>
      <c r="K56" s="187"/>
      <c r="L56" s="12"/>
      <c r="M56" s="12"/>
    </row>
    <row r="57" spans="1:13">
      <c r="A57" s="12"/>
      <c r="B57" s="187"/>
      <c r="C57" s="187"/>
      <c r="D57" s="187"/>
      <c r="E57" s="187"/>
      <c r="F57" s="187"/>
      <c r="G57" s="187"/>
      <c r="H57" s="187"/>
      <c r="I57" s="74"/>
      <c r="J57" s="12"/>
      <c r="K57" s="187"/>
      <c r="L57" s="12"/>
      <c r="M57" s="12"/>
    </row>
    <row r="58" spans="1:13">
      <c r="A58" s="12"/>
      <c r="B58" s="187"/>
      <c r="C58" s="187"/>
      <c r="D58" s="187"/>
      <c r="E58" s="187"/>
      <c r="F58" s="187"/>
      <c r="G58" s="187"/>
      <c r="H58" s="187"/>
      <c r="I58" s="74"/>
      <c r="J58" s="12"/>
      <c r="K58" s="187"/>
      <c r="L58" s="12"/>
      <c r="M58" s="12"/>
    </row>
    <row r="59" spans="1:13">
      <c r="A59" s="12"/>
      <c r="B59" s="187"/>
      <c r="C59" s="187"/>
      <c r="D59" s="187"/>
      <c r="E59" s="187"/>
      <c r="F59" s="187"/>
      <c r="G59" s="187"/>
      <c r="H59" s="187"/>
      <c r="I59" s="74"/>
      <c r="J59" s="12"/>
      <c r="K59" s="187"/>
      <c r="L59" s="12"/>
      <c r="M59" s="12"/>
    </row>
    <row r="60" spans="1:13">
      <c r="A60" s="12"/>
      <c r="B60" s="187"/>
      <c r="C60" s="187"/>
      <c r="D60" s="187"/>
      <c r="E60" s="187"/>
      <c r="F60" s="187"/>
      <c r="G60" s="187"/>
      <c r="H60" s="187"/>
      <c r="I60" s="74"/>
      <c r="J60" s="12"/>
      <c r="K60" s="187"/>
      <c r="L60" s="12"/>
      <c r="M60" s="12"/>
    </row>
    <row r="61" spans="1:13">
      <c r="A61" s="12"/>
      <c r="B61" s="187"/>
      <c r="C61" s="187"/>
      <c r="D61" s="187"/>
      <c r="E61" s="187"/>
      <c r="F61" s="187"/>
      <c r="G61" s="187"/>
      <c r="H61" s="187"/>
      <c r="I61" s="74"/>
      <c r="J61" s="12"/>
      <c r="K61" s="187"/>
      <c r="L61" s="12"/>
      <c r="M61" s="12"/>
    </row>
    <row r="62" spans="1:13">
      <c r="A62" s="12"/>
      <c r="B62" s="187"/>
      <c r="C62" s="187"/>
      <c r="D62" s="187"/>
      <c r="E62" s="187"/>
      <c r="F62" s="187"/>
      <c r="G62" s="187"/>
      <c r="H62" s="187"/>
      <c r="I62" s="74"/>
      <c r="J62" s="12"/>
      <c r="K62" s="187"/>
      <c r="L62" s="12"/>
      <c r="M62" s="12"/>
    </row>
    <row r="63" spans="1:13">
      <c r="A63" s="12"/>
      <c r="B63" s="187"/>
      <c r="C63" s="187"/>
      <c r="D63" s="187"/>
      <c r="E63" s="187"/>
      <c r="F63" s="187"/>
      <c r="G63" s="187"/>
      <c r="H63" s="187"/>
      <c r="I63" s="74"/>
      <c r="J63" s="12"/>
      <c r="L63" s="12"/>
      <c r="M63" s="12"/>
    </row>
    <row r="64" spans="1:13">
      <c r="A64" s="12"/>
      <c r="B64" s="187"/>
      <c r="C64" s="187"/>
      <c r="D64" s="187"/>
      <c r="E64" s="187"/>
      <c r="F64" s="187"/>
      <c r="G64" s="187"/>
      <c r="H64" s="187"/>
      <c r="I64" s="74"/>
      <c r="J64" s="12"/>
      <c r="L64" s="12"/>
      <c r="M64" s="12"/>
    </row>
    <row r="65" spans="2:9">
      <c r="B65" s="187"/>
      <c r="C65" s="187"/>
      <c r="D65" s="187"/>
      <c r="E65" s="187"/>
      <c r="F65" s="187"/>
      <c r="G65" s="187"/>
      <c r="H65" s="187"/>
      <c r="I65" s="79"/>
    </row>
    <row r="66" spans="2:9">
      <c r="B66" s="187"/>
      <c r="C66" s="187"/>
      <c r="D66" s="187"/>
      <c r="E66" s="187"/>
      <c r="F66" s="187"/>
      <c r="G66" s="187"/>
      <c r="H66" s="187"/>
      <c r="I66" s="79"/>
    </row>
    <row r="67" spans="2:9">
      <c r="B67" s="187"/>
      <c r="C67" s="187"/>
      <c r="D67" s="187"/>
      <c r="E67" s="187"/>
      <c r="F67" s="187"/>
      <c r="G67" s="187"/>
      <c r="H67" s="187"/>
      <c r="I67" s="79"/>
    </row>
    <row r="68" spans="2:9">
      <c r="B68" s="187"/>
      <c r="C68" s="187"/>
      <c r="D68" s="187"/>
      <c r="E68" s="187"/>
      <c r="F68" s="187"/>
      <c r="G68" s="187"/>
      <c r="H68" s="187"/>
      <c r="I68" s="79"/>
    </row>
    <row r="69" spans="2:9">
      <c r="B69" s="187"/>
      <c r="C69" s="187"/>
      <c r="D69" s="187"/>
      <c r="E69" s="187"/>
      <c r="F69" s="187"/>
      <c r="G69" s="187"/>
      <c r="H69" s="187"/>
      <c r="I69" s="79"/>
    </row>
    <row r="70" spans="2:9">
      <c r="B70" s="187"/>
      <c r="C70" s="187"/>
      <c r="D70" s="187"/>
      <c r="E70" s="187"/>
      <c r="F70" s="187"/>
      <c r="G70" s="187"/>
      <c r="H70" s="187"/>
      <c r="I70" s="79"/>
    </row>
    <row r="71" spans="2:9">
      <c r="B71" s="187"/>
      <c r="C71" s="187"/>
      <c r="D71" s="187"/>
      <c r="E71" s="187"/>
      <c r="F71" s="187"/>
      <c r="G71" s="187"/>
      <c r="H71" s="187"/>
      <c r="I71" s="79"/>
    </row>
    <row r="72" spans="2:9">
      <c r="B72" s="187"/>
      <c r="C72" s="187"/>
      <c r="D72" s="187"/>
      <c r="E72" s="187"/>
      <c r="F72" s="187"/>
      <c r="G72" s="187"/>
      <c r="H72" s="187"/>
      <c r="I72" s="79"/>
    </row>
    <row r="73" spans="2:9">
      <c r="B73" s="79"/>
      <c r="C73" s="79"/>
      <c r="D73" s="79"/>
      <c r="E73" s="79"/>
      <c r="F73" s="79"/>
      <c r="G73" s="79"/>
      <c r="H73" s="79"/>
      <c r="I73" s="79"/>
    </row>
    <row r="74" spans="2:9">
      <c r="B74" s="79"/>
      <c r="C74" s="79"/>
      <c r="D74" s="79"/>
      <c r="E74" s="79"/>
      <c r="F74" s="79"/>
      <c r="G74" s="79"/>
      <c r="H74" s="79"/>
      <c r="I74" s="79"/>
    </row>
    <row r="75" spans="2:9">
      <c r="B75" s="79"/>
      <c r="C75" s="79"/>
      <c r="D75" s="79"/>
      <c r="E75" s="79"/>
      <c r="F75" s="79"/>
      <c r="G75" s="79"/>
      <c r="H75" s="79"/>
      <c r="I75" s="79"/>
    </row>
    <row r="76" spans="2:9">
      <c r="B76" s="79"/>
      <c r="C76" s="79"/>
      <c r="D76" s="79"/>
      <c r="E76" s="79"/>
      <c r="F76" s="79"/>
      <c r="G76" s="79"/>
      <c r="H76" s="79"/>
      <c r="I76" s="79"/>
    </row>
    <row r="77" spans="2:9">
      <c r="B77" s="79"/>
      <c r="C77" s="79"/>
      <c r="D77" s="79"/>
      <c r="E77" s="79"/>
      <c r="F77" s="79"/>
      <c r="G77" s="79"/>
      <c r="H77" s="79"/>
      <c r="I77" s="79"/>
    </row>
    <row r="78" spans="2:9">
      <c r="B78" s="79"/>
      <c r="C78" s="79"/>
      <c r="D78" s="79"/>
      <c r="E78" s="79"/>
      <c r="F78" s="79"/>
      <c r="G78" s="79"/>
      <c r="H78" s="79"/>
      <c r="I78" s="79"/>
    </row>
    <row r="79" spans="2:9">
      <c r="B79" s="79"/>
      <c r="C79" s="79"/>
      <c r="D79" s="79"/>
      <c r="E79" s="79"/>
      <c r="F79" s="79"/>
      <c r="G79" s="79"/>
      <c r="H79" s="79"/>
      <c r="I79" s="79"/>
    </row>
    <row r="80" spans="2:9">
      <c r="B80" s="79"/>
      <c r="C80" s="79"/>
      <c r="D80" s="79"/>
      <c r="E80" s="79"/>
      <c r="F80" s="79"/>
      <c r="G80" s="79"/>
      <c r="H80" s="79"/>
      <c r="I80" s="79"/>
    </row>
    <row r="81" spans="2:9">
      <c r="B81" s="79"/>
      <c r="C81" s="79"/>
      <c r="D81" s="79"/>
      <c r="E81" s="79"/>
      <c r="F81" s="79"/>
      <c r="G81" s="79"/>
      <c r="H81" s="79"/>
      <c r="I81" s="79"/>
    </row>
    <row r="82" spans="2:9">
      <c r="B82" s="79"/>
      <c r="C82" s="79"/>
      <c r="D82" s="79"/>
      <c r="E82" s="79"/>
      <c r="F82" s="79"/>
      <c r="G82" s="79"/>
      <c r="H82" s="79"/>
      <c r="I82" s="79"/>
    </row>
    <row r="83" spans="2:9">
      <c r="B83" s="79"/>
      <c r="C83" s="79"/>
      <c r="D83" s="79"/>
      <c r="E83" s="79"/>
      <c r="F83" s="79"/>
      <c r="G83" s="79"/>
      <c r="H83" s="79"/>
      <c r="I83" s="79"/>
    </row>
    <row r="84" spans="2:9">
      <c r="B84" s="79"/>
      <c r="C84" s="79"/>
      <c r="D84" s="79"/>
      <c r="E84" s="79"/>
      <c r="F84" s="79"/>
      <c r="G84" s="79"/>
      <c r="H84" s="79"/>
      <c r="I84" s="79"/>
    </row>
    <row r="85" spans="2:9">
      <c r="B85" s="79"/>
      <c r="C85" s="79"/>
      <c r="D85" s="79"/>
      <c r="E85" s="79"/>
      <c r="F85" s="79"/>
      <c r="G85" s="79"/>
      <c r="H85" s="79"/>
      <c r="I85" s="79"/>
    </row>
    <row r="86" spans="2:9">
      <c r="B86" s="79"/>
      <c r="C86" s="79"/>
      <c r="D86" s="79"/>
      <c r="E86" s="79"/>
      <c r="F86" s="79"/>
      <c r="G86" s="79"/>
      <c r="H86" s="79"/>
      <c r="I86" s="79"/>
    </row>
    <row r="87" spans="2:9">
      <c r="B87" s="79"/>
      <c r="C87" s="79"/>
      <c r="D87" s="79"/>
      <c r="E87" s="79"/>
      <c r="F87" s="79"/>
      <c r="G87" s="79"/>
      <c r="H87" s="79"/>
      <c r="I87" s="79"/>
    </row>
    <row r="88" spans="2:9">
      <c r="B88" s="79"/>
      <c r="C88" s="79"/>
      <c r="D88" s="79"/>
      <c r="E88" s="79"/>
      <c r="F88" s="79"/>
      <c r="G88" s="79"/>
      <c r="H88" s="79"/>
      <c r="I88" s="79"/>
    </row>
    <row r="89" spans="2:9">
      <c r="B89" s="79"/>
      <c r="C89" s="79"/>
      <c r="D89" s="79"/>
      <c r="E89" s="79"/>
      <c r="F89" s="79"/>
      <c r="G89" s="79"/>
      <c r="H89" s="79"/>
      <c r="I89" s="79"/>
    </row>
    <row r="90" spans="2:9">
      <c r="B90" s="79"/>
      <c r="C90" s="79"/>
      <c r="D90" s="79"/>
      <c r="E90" s="79"/>
      <c r="F90" s="79"/>
      <c r="G90" s="79"/>
      <c r="H90" s="79"/>
      <c r="I90" s="79"/>
    </row>
    <row r="91" spans="2:9">
      <c r="B91" s="79"/>
      <c r="C91" s="79"/>
      <c r="D91" s="79"/>
      <c r="E91" s="79"/>
      <c r="F91" s="79"/>
      <c r="G91" s="79"/>
      <c r="H91" s="79"/>
      <c r="I91" s="79"/>
    </row>
    <row r="92" spans="2:9">
      <c r="B92" s="79"/>
      <c r="C92" s="79"/>
      <c r="D92" s="79"/>
      <c r="E92" s="79"/>
      <c r="F92" s="79"/>
      <c r="G92" s="79"/>
      <c r="H92" s="79"/>
      <c r="I92" s="79"/>
    </row>
    <row r="93" spans="2:9">
      <c r="B93" s="79"/>
      <c r="C93" s="79"/>
      <c r="D93" s="79"/>
      <c r="E93" s="79"/>
      <c r="F93" s="79"/>
      <c r="G93" s="79"/>
      <c r="H93" s="79"/>
      <c r="I93" s="79"/>
    </row>
    <row r="94" spans="2:9">
      <c r="B94" s="79"/>
      <c r="C94" s="79"/>
      <c r="D94" s="79"/>
      <c r="E94" s="79"/>
      <c r="F94" s="79"/>
      <c r="G94" s="79"/>
      <c r="H94" s="79"/>
      <c r="I94" s="79"/>
    </row>
    <row r="95" spans="2:9">
      <c r="B95" s="79"/>
      <c r="C95" s="79"/>
      <c r="D95" s="79"/>
      <c r="E95" s="79"/>
      <c r="F95" s="79"/>
      <c r="G95" s="79"/>
      <c r="H95" s="79"/>
      <c r="I95" s="79"/>
    </row>
    <row r="96" spans="2:9">
      <c r="B96" s="79"/>
      <c r="C96" s="79"/>
      <c r="D96" s="79"/>
      <c r="E96" s="79"/>
      <c r="F96" s="79"/>
      <c r="G96" s="79"/>
      <c r="H96" s="79"/>
      <c r="I96" s="79"/>
    </row>
    <row r="97" spans="2:9">
      <c r="B97" s="79"/>
      <c r="C97" s="79"/>
      <c r="D97" s="79"/>
      <c r="E97" s="79"/>
      <c r="F97" s="79"/>
      <c r="G97" s="79"/>
      <c r="H97" s="79"/>
      <c r="I97" s="79"/>
    </row>
  </sheetData>
  <mergeCells count="10">
    <mergeCell ref="A1:I1"/>
    <mergeCell ref="A3:I3"/>
    <mergeCell ref="B6:B9"/>
    <mergeCell ref="F6:F9"/>
    <mergeCell ref="H6:H9"/>
    <mergeCell ref="I6:I9"/>
    <mergeCell ref="C6:C8"/>
    <mergeCell ref="D6:D8"/>
    <mergeCell ref="E6:E8"/>
    <mergeCell ref="G6:G8"/>
  </mergeCells>
  <phoneticPr fontId="0" type="noConversion"/>
  <printOptions horizontalCentered="1"/>
  <pageMargins left="0.59" right="0.56000000000000005" top="0.83" bottom="1" header="0.67" footer="0.5"/>
  <pageSetup scale="8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="99" zoomScaleNormal="99" workbookViewId="0">
      <selection sqref="A1:L1"/>
    </sheetView>
  </sheetViews>
  <sheetFormatPr defaultRowHeight="12.75"/>
  <cols>
    <col min="1" max="1" width="22" style="2" customWidth="1"/>
    <col min="2" max="2" width="17.140625" style="2" customWidth="1"/>
    <col min="3" max="3" width="12.140625" style="2" customWidth="1"/>
    <col min="4" max="4" width="13.7109375" style="2" customWidth="1"/>
    <col min="5" max="5" width="13.85546875" style="17" customWidth="1"/>
    <col min="6" max="6" width="14.85546875" style="2" customWidth="1"/>
    <col min="7" max="14" width="12" style="2" customWidth="1"/>
    <col min="15" max="15" width="12" style="232" customWidth="1"/>
    <col min="16" max="16384" width="9.140625" style="2"/>
  </cols>
  <sheetData>
    <row r="1" spans="1:11">
      <c r="A1" s="382" t="s">
        <v>97</v>
      </c>
      <c r="B1" s="382"/>
      <c r="C1" s="382"/>
      <c r="D1" s="382"/>
      <c r="E1" s="382"/>
      <c r="F1" s="382"/>
    </row>
    <row r="2" spans="1:11" ht="13.5" customHeight="1">
      <c r="A2" s="287"/>
      <c r="E2" s="47"/>
    </row>
    <row r="3" spans="1:11">
      <c r="A3" s="375" t="s">
        <v>232</v>
      </c>
      <c r="B3" s="382"/>
      <c r="C3" s="382"/>
      <c r="D3" s="382"/>
      <c r="E3" s="382"/>
      <c r="F3" s="382"/>
    </row>
    <row r="4" spans="1:11" ht="13.5" thickBot="1">
      <c r="A4" s="1"/>
      <c r="B4" s="1"/>
      <c r="C4" s="1"/>
      <c r="D4" s="1"/>
      <c r="E4" s="12"/>
      <c r="F4" s="1"/>
    </row>
    <row r="5" spans="1:11" ht="15" customHeight="1" thickTop="1">
      <c r="A5" s="288"/>
      <c r="B5" s="55" t="s">
        <v>180</v>
      </c>
      <c r="C5" s="288"/>
      <c r="D5" s="288"/>
      <c r="E5" s="450" t="s">
        <v>237</v>
      </c>
      <c r="F5" s="289"/>
      <c r="G5" s="205"/>
    </row>
    <row r="6" spans="1:11">
      <c r="A6" s="1" t="s">
        <v>67</v>
      </c>
      <c r="B6" s="4" t="s">
        <v>104</v>
      </c>
      <c r="C6" s="4" t="s">
        <v>92</v>
      </c>
      <c r="D6" s="4" t="s">
        <v>89</v>
      </c>
      <c r="E6" s="451"/>
      <c r="F6" s="4" t="s">
        <v>89</v>
      </c>
      <c r="G6" s="205"/>
    </row>
    <row r="7" spans="1:11">
      <c r="A7" s="1" t="s">
        <v>30</v>
      </c>
      <c r="B7" s="4" t="s">
        <v>105</v>
      </c>
      <c r="C7" s="4" t="s">
        <v>93</v>
      </c>
      <c r="D7" s="4" t="s">
        <v>90</v>
      </c>
      <c r="E7" s="451"/>
      <c r="F7" s="4" t="s">
        <v>90</v>
      </c>
      <c r="G7" s="205"/>
    </row>
    <row r="8" spans="1:11" ht="13.5" thickBot="1">
      <c r="A8" s="276" t="s">
        <v>120</v>
      </c>
      <c r="B8" s="13" t="s">
        <v>91</v>
      </c>
      <c r="C8" s="13" t="s">
        <v>179</v>
      </c>
      <c r="D8" s="13" t="s">
        <v>94</v>
      </c>
      <c r="E8" s="452"/>
      <c r="F8" s="13" t="s">
        <v>95</v>
      </c>
      <c r="G8" s="205"/>
    </row>
    <row r="9" spans="1:11">
      <c r="A9" s="1" t="s">
        <v>0</v>
      </c>
      <c r="B9" s="290">
        <f>SUM(B11:B38)-2</f>
        <v>684738251</v>
      </c>
      <c r="C9" s="291">
        <v>868396.26144257013</v>
      </c>
      <c r="D9" s="141">
        <f>+B9*1000/C9</f>
        <v>788508.98075323412</v>
      </c>
      <c r="E9" s="292">
        <f>SUM(E11:E38)</f>
        <v>6016447</v>
      </c>
      <c r="F9" s="293">
        <f>+B9*1000/E9</f>
        <v>113811.06673091277</v>
      </c>
    </row>
    <row r="10" spans="1:11">
      <c r="A10" s="1"/>
      <c r="B10" s="280"/>
      <c r="C10" s="294"/>
      <c r="D10" s="1"/>
      <c r="E10" s="3"/>
      <c r="F10" s="280"/>
    </row>
    <row r="11" spans="1:11">
      <c r="A11" s="1" t="s">
        <v>1</v>
      </c>
      <c r="B11" s="26">
        <v>3861939</v>
      </c>
      <c r="C11" s="295">
        <v>8528.65</v>
      </c>
      <c r="D11" s="280">
        <f>+B11*1000/C11</f>
        <v>452819.49663780321</v>
      </c>
      <c r="E11" s="296">
        <v>72130</v>
      </c>
      <c r="F11" s="147">
        <f>+B11*1000/E11</f>
        <v>53541.369749064186</v>
      </c>
      <c r="H11" s="232"/>
      <c r="I11" s="242"/>
      <c r="J11" s="242"/>
      <c r="K11" s="297"/>
    </row>
    <row r="12" spans="1:11">
      <c r="A12" s="1" t="s">
        <v>2</v>
      </c>
      <c r="B12" s="26">
        <v>80143440</v>
      </c>
      <c r="C12" s="295">
        <v>79665.769964157706</v>
      </c>
      <c r="D12" s="280">
        <f>+B12*1000/C12</f>
        <v>1005995.92567871</v>
      </c>
      <c r="E12" s="296">
        <v>568346</v>
      </c>
      <c r="F12" s="147">
        <f>+B12*1000/E12</f>
        <v>141011.70765695543</v>
      </c>
      <c r="H12" s="232"/>
      <c r="I12" s="242"/>
      <c r="J12" s="242"/>
      <c r="K12" s="297"/>
    </row>
    <row r="13" spans="1:11">
      <c r="A13" s="1" t="s">
        <v>3</v>
      </c>
      <c r="B13" s="26">
        <v>35578425</v>
      </c>
      <c r="C13" s="295">
        <v>82077.497708140887</v>
      </c>
      <c r="D13" s="280">
        <f>+B13*1000/C13</f>
        <v>433473.55844732508</v>
      </c>
      <c r="E13" s="298">
        <v>614664</v>
      </c>
      <c r="F13" s="147">
        <f>+B13*1000/E13</f>
        <v>57882.721291632501</v>
      </c>
      <c r="H13" s="232"/>
      <c r="I13" s="242"/>
      <c r="J13" s="242"/>
      <c r="K13" s="297"/>
    </row>
    <row r="14" spans="1:11">
      <c r="A14" s="1" t="s">
        <v>4</v>
      </c>
      <c r="B14" s="26">
        <v>79237782</v>
      </c>
      <c r="C14" s="295">
        <v>109568.38272217868</v>
      </c>
      <c r="D14" s="280">
        <f>+B14*1000/C14</f>
        <v>723181.08592435031</v>
      </c>
      <c r="E14" s="298">
        <v>831026</v>
      </c>
      <c r="F14" s="147">
        <f>+B14*1000/E14</f>
        <v>95349.341657180397</v>
      </c>
      <c r="H14" s="232"/>
      <c r="I14" s="242"/>
      <c r="J14" s="242"/>
      <c r="K14" s="297"/>
    </row>
    <row r="15" spans="1:11">
      <c r="A15" s="1" t="s">
        <v>5</v>
      </c>
      <c r="B15" s="26">
        <v>12275056</v>
      </c>
      <c r="C15" s="295">
        <v>15763.25</v>
      </c>
      <c r="D15" s="280">
        <f>+B15*1000/C15</f>
        <v>778713.52671562019</v>
      </c>
      <c r="E15" s="296">
        <v>91251</v>
      </c>
      <c r="F15" s="147">
        <f>+B15*1000/E15</f>
        <v>134519.68745547993</v>
      </c>
      <c r="H15" s="232"/>
      <c r="I15" s="242"/>
      <c r="J15" s="242"/>
      <c r="K15" s="297"/>
    </row>
    <row r="16" spans="1:11">
      <c r="A16" s="1"/>
      <c r="B16" s="26"/>
      <c r="C16" s="295"/>
      <c r="D16" s="280"/>
      <c r="E16" s="197"/>
      <c r="F16" s="147"/>
      <c r="H16" s="232"/>
      <c r="I16" s="242"/>
      <c r="J16" s="242"/>
      <c r="K16" s="297"/>
    </row>
    <row r="17" spans="1:11">
      <c r="A17" s="1" t="s">
        <v>6</v>
      </c>
      <c r="B17" s="26">
        <v>2571867</v>
      </c>
      <c r="C17" s="295">
        <v>5495.6112600536198</v>
      </c>
      <c r="D17" s="280">
        <f>+B17*1000/C17</f>
        <v>467985.61220920616</v>
      </c>
      <c r="E17" s="296">
        <v>32850</v>
      </c>
      <c r="F17" s="147">
        <f>+B17*1000/E17</f>
        <v>78291.232876712325</v>
      </c>
      <c r="H17" s="232"/>
      <c r="I17" s="242"/>
      <c r="J17" s="242"/>
      <c r="K17" s="234"/>
    </row>
    <row r="18" spans="1:11">
      <c r="A18" s="1" t="s">
        <v>7</v>
      </c>
      <c r="B18" s="26">
        <v>18664970</v>
      </c>
      <c r="C18" s="295">
        <v>25350.85</v>
      </c>
      <c r="D18" s="280">
        <f>+B18*1000/C18</f>
        <v>736266.04236149881</v>
      </c>
      <c r="E18" s="296">
        <v>167656</v>
      </c>
      <c r="F18" s="147">
        <f>+B18*1000/E18</f>
        <v>111328.97122679773</v>
      </c>
      <c r="H18" s="232"/>
      <c r="I18" s="242"/>
      <c r="J18" s="242"/>
      <c r="K18" s="297"/>
    </row>
    <row r="19" spans="1:11">
      <c r="A19" s="1" t="s">
        <v>8</v>
      </c>
      <c r="B19" s="26">
        <v>9761437</v>
      </c>
      <c r="C19" s="295">
        <v>15460.364670658682</v>
      </c>
      <c r="D19" s="280">
        <f>+B19*1000/C19</f>
        <v>631384.65411011025</v>
      </c>
      <c r="E19" s="296">
        <v>102603</v>
      </c>
      <c r="F19" s="147">
        <f>+B19*1000/E19</f>
        <v>95137.929690165009</v>
      </c>
      <c r="H19" s="232"/>
      <c r="I19" s="242"/>
      <c r="J19" s="242"/>
      <c r="K19" s="297"/>
    </row>
    <row r="20" spans="1:11">
      <c r="A20" s="1" t="s">
        <v>9</v>
      </c>
      <c r="B20" s="26">
        <v>16414518</v>
      </c>
      <c r="C20" s="295">
        <v>26107.071666666667</v>
      </c>
      <c r="D20" s="280">
        <f>+B20*1000/C20</f>
        <v>628738.38205906283</v>
      </c>
      <c r="E20" s="296">
        <v>157705</v>
      </c>
      <c r="F20" s="147">
        <f>+B20*1000/E20</f>
        <v>104083.68789829111</v>
      </c>
      <c r="H20" s="232"/>
      <c r="I20" s="242"/>
      <c r="J20" s="242"/>
      <c r="K20" s="297"/>
    </row>
    <row r="21" spans="1:11">
      <c r="A21" s="1" t="s">
        <v>10</v>
      </c>
      <c r="B21" s="26">
        <v>2868566</v>
      </c>
      <c r="C21" s="295">
        <v>4621.7214285714281</v>
      </c>
      <c r="D21" s="280">
        <f>+B21*1000/C21</f>
        <v>620670.46755924285</v>
      </c>
      <c r="E21" s="296">
        <v>32258</v>
      </c>
      <c r="F21" s="147">
        <f>+B21*1000/E21</f>
        <v>88925.723851447707</v>
      </c>
      <c r="H21" s="232"/>
      <c r="I21" s="242"/>
      <c r="J21" s="242"/>
      <c r="K21" s="297"/>
    </row>
    <row r="22" spans="1:11">
      <c r="A22" s="1"/>
      <c r="B22" s="153"/>
      <c r="C22" s="295"/>
      <c r="D22" s="280"/>
      <c r="E22" s="299"/>
      <c r="F22" s="147"/>
      <c r="H22" s="232"/>
      <c r="I22" s="242"/>
      <c r="J22" s="242"/>
      <c r="K22" s="297"/>
    </row>
    <row r="23" spans="1:11">
      <c r="A23" s="1" t="s">
        <v>11</v>
      </c>
      <c r="B23" s="26">
        <v>26769748</v>
      </c>
      <c r="C23" s="295">
        <v>40728.648888888885</v>
      </c>
      <c r="D23" s="280">
        <f>+B23*1000/C23</f>
        <v>657270.71067420091</v>
      </c>
      <c r="E23" s="296">
        <v>247591</v>
      </c>
      <c r="F23" s="147">
        <f>+B23*1000/E23</f>
        <v>108120.84445718948</v>
      </c>
      <c r="H23" s="232"/>
      <c r="I23" s="242"/>
      <c r="J23" s="242"/>
      <c r="K23" s="297"/>
    </row>
    <row r="24" spans="1:11">
      <c r="A24" s="1" t="s">
        <v>12</v>
      </c>
      <c r="B24" s="26">
        <v>4431623</v>
      </c>
      <c r="C24" s="295">
        <v>3521.3999999999996</v>
      </c>
      <c r="D24" s="280">
        <f>+B24*1000/C24</f>
        <v>1258483.2736979611</v>
      </c>
      <c r="E24" s="296">
        <v>29425</v>
      </c>
      <c r="F24" s="147">
        <f>+B24*1000/E24</f>
        <v>150607.40866610027</v>
      </c>
      <c r="H24" s="232"/>
      <c r="I24" s="242"/>
      <c r="J24" s="242"/>
      <c r="K24" s="234"/>
    </row>
    <row r="25" spans="1:11">
      <c r="A25" s="1" t="s">
        <v>13</v>
      </c>
      <c r="B25" s="26">
        <v>26814443</v>
      </c>
      <c r="C25" s="295">
        <v>36761.321080969996</v>
      </c>
      <c r="D25" s="280">
        <f>+B25*1000/C25</f>
        <v>729420.00481807673</v>
      </c>
      <c r="E25" s="296">
        <v>251032</v>
      </c>
      <c r="F25" s="147">
        <f>+B25*1000/E25</f>
        <v>106816.83211702094</v>
      </c>
      <c r="H25" s="232"/>
      <c r="I25" s="242"/>
      <c r="J25" s="242"/>
      <c r="K25" s="297"/>
    </row>
    <row r="26" spans="1:11">
      <c r="A26" s="1" t="s">
        <v>14</v>
      </c>
      <c r="B26" s="26">
        <v>46614907</v>
      </c>
      <c r="C26" s="295">
        <v>54572.169309600868</v>
      </c>
      <c r="D26" s="280">
        <f>+B26*1000/C26</f>
        <v>854188.27196592768</v>
      </c>
      <c r="E26" s="296">
        <v>317233</v>
      </c>
      <c r="F26" s="147">
        <f>+B26*1000/E26</f>
        <v>146942.17499440475</v>
      </c>
      <c r="H26" s="232"/>
      <c r="I26" s="242"/>
      <c r="J26" s="242"/>
      <c r="K26" s="297"/>
    </row>
    <row r="27" spans="1:11">
      <c r="A27" s="1" t="s">
        <v>15</v>
      </c>
      <c r="B27" s="26">
        <v>2944705</v>
      </c>
      <c r="C27" s="295">
        <v>2039.5466666666666</v>
      </c>
      <c r="D27" s="280">
        <f>+B27*1000/C27</f>
        <v>1443803.6884013442</v>
      </c>
      <c r="E27" s="296">
        <v>19730</v>
      </c>
      <c r="F27" s="147">
        <f>+B27*1000/E27</f>
        <v>149250.126710593</v>
      </c>
      <c r="H27" s="232"/>
      <c r="I27" s="242"/>
      <c r="J27" s="242"/>
      <c r="K27" s="297"/>
    </row>
    <row r="28" spans="1:11">
      <c r="A28" s="1"/>
      <c r="B28" s="153"/>
      <c r="C28" s="295"/>
      <c r="D28" s="280"/>
      <c r="E28" s="299"/>
      <c r="F28" s="147"/>
      <c r="H28" s="232"/>
      <c r="I28" s="242"/>
      <c r="J28" s="242"/>
      <c r="K28" s="297"/>
    </row>
    <row r="29" spans="1:11">
      <c r="A29" s="1" t="s">
        <v>16</v>
      </c>
      <c r="B29" s="26">
        <v>175520142</v>
      </c>
      <c r="C29" s="295">
        <v>154724.64444444448</v>
      </c>
      <c r="D29" s="280">
        <f>+B29*1000/C29</f>
        <v>1134403.2660745417</v>
      </c>
      <c r="E29" s="296">
        <v>1043863</v>
      </c>
      <c r="F29" s="147">
        <f>+B29*1000/E29</f>
        <v>168144.80635868883</v>
      </c>
      <c r="H29" s="232"/>
      <c r="I29" s="242"/>
      <c r="J29" s="242"/>
      <c r="K29" s="297"/>
    </row>
    <row r="30" spans="1:11">
      <c r="A30" s="1" t="s">
        <v>17</v>
      </c>
      <c r="B30" s="26">
        <v>77470145</v>
      </c>
      <c r="C30" s="295">
        <v>128046.63216254619</v>
      </c>
      <c r="D30" s="280">
        <f>+B30*1000/C30</f>
        <v>605015.09248331585</v>
      </c>
      <c r="E30" s="296">
        <v>908049</v>
      </c>
      <c r="F30" s="147">
        <f>+B30*1000/E30</f>
        <v>85314.938951532356</v>
      </c>
      <c r="H30" s="232"/>
      <c r="I30" s="242"/>
      <c r="J30" s="242"/>
      <c r="K30" s="297"/>
    </row>
    <row r="31" spans="1:11">
      <c r="A31" s="1" t="s">
        <v>18</v>
      </c>
      <c r="B31" s="26">
        <v>7630920</v>
      </c>
      <c r="C31" s="295">
        <v>7566.2988888888885</v>
      </c>
      <c r="D31" s="280">
        <f>+B31*1000/C31</f>
        <v>1008540.6500668388</v>
      </c>
      <c r="E31" s="296">
        <v>48929</v>
      </c>
      <c r="F31" s="147">
        <f>+B31*1000/E31</f>
        <v>155959.04269451654</v>
      </c>
      <c r="H31" s="232"/>
      <c r="I31" s="242"/>
      <c r="J31" s="242"/>
      <c r="K31" s="234"/>
    </row>
    <row r="32" spans="1:11">
      <c r="A32" s="1" t="s">
        <v>19</v>
      </c>
      <c r="B32" s="26">
        <v>12113917</v>
      </c>
      <c r="C32" s="295">
        <v>17408.150893355665</v>
      </c>
      <c r="D32" s="280">
        <f>+B32*1000/C32</f>
        <v>695876.14871971461</v>
      </c>
      <c r="E32" s="296">
        <v>112587</v>
      </c>
      <c r="F32" s="147">
        <f>+B32*1000/E32</f>
        <v>107596.05460665975</v>
      </c>
      <c r="H32" s="232"/>
      <c r="I32" s="242"/>
      <c r="J32" s="242"/>
      <c r="K32" s="297"/>
    </row>
    <row r="33" spans="1:11">
      <c r="A33" s="1" t="s">
        <v>20</v>
      </c>
      <c r="B33" s="26">
        <v>1438936</v>
      </c>
      <c r="C33" s="295">
        <v>2776.0499999999997</v>
      </c>
      <c r="D33" s="280">
        <f>+B33*1000/C33</f>
        <v>518339.36708632775</v>
      </c>
      <c r="E33" s="296">
        <v>25928</v>
      </c>
      <c r="F33" s="147">
        <f>+B33*1000/E33</f>
        <v>55497.377352668933</v>
      </c>
      <c r="H33" s="232"/>
      <c r="I33" s="242"/>
      <c r="J33" s="242"/>
      <c r="K33" s="297"/>
    </row>
    <row r="34" spans="1:11">
      <c r="A34" s="1"/>
      <c r="B34" s="26"/>
      <c r="C34" s="295"/>
      <c r="D34" s="280"/>
      <c r="E34" s="299"/>
      <c r="F34" s="147"/>
      <c r="H34" s="232"/>
      <c r="I34" s="242"/>
      <c r="J34" s="242"/>
      <c r="K34" s="297"/>
    </row>
    <row r="35" spans="1:11">
      <c r="A35" s="1" t="s">
        <v>21</v>
      </c>
      <c r="B35" s="26">
        <v>8363444</v>
      </c>
      <c r="C35" s="295">
        <v>4500.25</v>
      </c>
      <c r="D35" s="280">
        <f>+B35*1000/C35</f>
        <v>1858439.8644519749</v>
      </c>
      <c r="E35" s="300">
        <v>37278</v>
      </c>
      <c r="F35" s="147">
        <f>+B35*1000/E35</f>
        <v>224353.34513654167</v>
      </c>
      <c r="H35" s="232"/>
      <c r="I35" s="242"/>
      <c r="J35" s="242"/>
      <c r="K35" s="297"/>
    </row>
    <row r="36" spans="1:11">
      <c r="A36" s="1" t="s">
        <v>22</v>
      </c>
      <c r="B36" s="26">
        <v>12348282</v>
      </c>
      <c r="C36" s="295">
        <v>22098.934110535403</v>
      </c>
      <c r="D36" s="280">
        <f>+B36*1000/C36</f>
        <v>558772.74162798212</v>
      </c>
      <c r="E36" s="300">
        <v>150292</v>
      </c>
      <c r="F36" s="147">
        <f>+B36*1000/E36</f>
        <v>82161.938093843986</v>
      </c>
      <c r="H36" s="232"/>
      <c r="I36" s="242"/>
      <c r="J36" s="242"/>
      <c r="K36" s="297"/>
    </row>
    <row r="37" spans="1:11">
      <c r="A37" s="1" t="s">
        <v>23</v>
      </c>
      <c r="B37" s="26">
        <v>6113032</v>
      </c>
      <c r="C37" s="295">
        <v>14544.408591709254</v>
      </c>
      <c r="D37" s="280">
        <f>+B37*1000/C37</f>
        <v>420301.17357158201</v>
      </c>
      <c r="E37" s="300">
        <v>102577</v>
      </c>
      <c r="F37" s="147">
        <f>+B37*1000/E37</f>
        <v>59594.567983076129</v>
      </c>
      <c r="H37" s="232"/>
      <c r="I37" s="242"/>
      <c r="J37" s="242"/>
      <c r="K37" s="297"/>
    </row>
    <row r="38" spans="1:11" ht="13.5" thickBot="1">
      <c r="A38" s="276" t="s">
        <v>24</v>
      </c>
      <c r="B38" s="301">
        <v>14786009</v>
      </c>
      <c r="C38" s="302">
        <v>6468.6369845360823</v>
      </c>
      <c r="D38" s="303">
        <f>+B38*1000/C38</f>
        <v>2285799.780594802</v>
      </c>
      <c r="E38" s="304">
        <v>51444</v>
      </c>
      <c r="F38" s="305">
        <f>+B38*1000/E38</f>
        <v>287419.50470414432</v>
      </c>
      <c r="H38" s="232"/>
      <c r="I38" s="242"/>
      <c r="J38" s="242"/>
      <c r="K38" s="234"/>
    </row>
    <row r="39" spans="1:11">
      <c r="A39" s="1"/>
      <c r="B39" s="26"/>
      <c r="C39" s="26"/>
      <c r="D39" s="280"/>
      <c r="E39" s="175"/>
      <c r="F39" s="147"/>
      <c r="H39" s="242"/>
      <c r="I39" s="242"/>
      <c r="K39" s="297"/>
    </row>
    <row r="40" spans="1:11">
      <c r="A40" s="47" t="s">
        <v>234</v>
      </c>
      <c r="B40" s="280"/>
      <c r="C40" s="280"/>
      <c r="D40" s="280"/>
      <c r="E40" s="18"/>
      <c r="F40" s="147"/>
      <c r="H40" s="242"/>
      <c r="I40" s="242"/>
      <c r="K40" s="297"/>
    </row>
    <row r="41" spans="1:11">
      <c r="A41" s="159" t="s">
        <v>211</v>
      </c>
      <c r="H41" s="242"/>
      <c r="I41" s="242"/>
      <c r="K41" s="297"/>
    </row>
    <row r="42" spans="1:11">
      <c r="A42" s="159" t="s">
        <v>207</v>
      </c>
      <c r="B42" s="185" t="s">
        <v>233</v>
      </c>
      <c r="H42" s="242"/>
      <c r="I42" s="242"/>
      <c r="K42" s="297"/>
    </row>
    <row r="44" spans="1:11">
      <c r="A44" s="47" t="s">
        <v>208</v>
      </c>
    </row>
    <row r="45" spans="1:11">
      <c r="A45" s="47"/>
    </row>
    <row r="46" spans="1:11">
      <c r="A46" s="186" t="s">
        <v>235</v>
      </c>
    </row>
    <row r="47" spans="1:11">
      <c r="A47" s="12" t="s">
        <v>236</v>
      </c>
    </row>
    <row r="48" spans="1:11">
      <c r="A48" s="12" t="s">
        <v>209</v>
      </c>
      <c r="B48" s="306" t="s">
        <v>210</v>
      </c>
      <c r="C48" s="12"/>
    </row>
    <row r="49" spans="2:14" ht="20.25" customHeight="1">
      <c r="D49" s="73"/>
      <c r="E49" s="2"/>
    </row>
    <row r="50" spans="2:14">
      <c r="D50" s="73"/>
      <c r="E50" s="297"/>
    </row>
    <row r="51" spans="2:14">
      <c r="B51" s="73"/>
      <c r="C51" s="297"/>
      <c r="E51" s="2"/>
    </row>
    <row r="52" spans="2:14">
      <c r="B52" s="242"/>
      <c r="C52" s="73"/>
      <c r="E52" s="234"/>
      <c r="F52" s="232"/>
      <c r="G52" s="232"/>
      <c r="H52" s="232"/>
      <c r="I52" s="232"/>
      <c r="J52" s="232"/>
      <c r="K52" s="232"/>
      <c r="L52" s="232"/>
      <c r="N52" s="242"/>
    </row>
    <row r="53" spans="2:14">
      <c r="B53" s="73"/>
      <c r="C53" s="297"/>
      <c r="E53" s="232"/>
      <c r="F53" s="232"/>
      <c r="G53" s="232"/>
      <c r="H53" s="232"/>
      <c r="I53" s="232"/>
      <c r="J53" s="232"/>
      <c r="K53" s="232"/>
      <c r="L53" s="232"/>
      <c r="N53" s="242"/>
    </row>
    <row r="54" spans="2:14">
      <c r="B54" s="73"/>
      <c r="C54" s="297"/>
      <c r="D54" s="242"/>
      <c r="E54" s="232"/>
      <c r="F54" s="232"/>
      <c r="G54" s="232"/>
      <c r="H54" s="232"/>
      <c r="I54" s="232"/>
      <c r="J54" s="232"/>
      <c r="K54" s="232"/>
      <c r="L54" s="232"/>
      <c r="N54" s="242"/>
    </row>
    <row r="55" spans="2:14">
      <c r="B55" s="242"/>
      <c r="C55" s="242"/>
      <c r="E55" s="233"/>
      <c r="F55" s="232"/>
      <c r="G55" s="232"/>
      <c r="H55" s="232"/>
      <c r="I55" s="232"/>
      <c r="J55" s="232"/>
      <c r="K55" s="232"/>
      <c r="L55" s="232"/>
      <c r="N55" s="242"/>
    </row>
    <row r="56" spans="2:14">
      <c r="B56" s="242"/>
      <c r="C56" s="73"/>
      <c r="E56" s="234"/>
      <c r="F56" s="232"/>
      <c r="G56" s="232"/>
      <c r="H56" s="232"/>
      <c r="I56" s="232"/>
      <c r="J56" s="232"/>
      <c r="K56" s="232"/>
      <c r="L56" s="232"/>
      <c r="M56" s="232"/>
      <c r="N56" s="242"/>
    </row>
    <row r="57" spans="2:14">
      <c r="B57" s="242"/>
      <c r="C57" s="73"/>
      <c r="E57" s="234"/>
      <c r="F57" s="232"/>
      <c r="G57" s="232"/>
      <c r="H57" s="232"/>
      <c r="I57" s="232"/>
      <c r="J57" s="232"/>
      <c r="K57" s="232"/>
      <c r="L57" s="232"/>
      <c r="M57" s="232"/>
      <c r="N57" s="242"/>
    </row>
    <row r="58" spans="2:14">
      <c r="B58" s="242"/>
      <c r="C58" s="73"/>
      <c r="E58" s="234"/>
      <c r="F58" s="232"/>
      <c r="G58" s="232"/>
      <c r="H58" s="232"/>
      <c r="I58" s="232"/>
      <c r="J58" s="232"/>
      <c r="K58" s="232"/>
      <c r="L58" s="232"/>
      <c r="M58" s="232"/>
      <c r="N58" s="242"/>
    </row>
    <row r="59" spans="2:14">
      <c r="B59" s="242"/>
      <c r="C59" s="73"/>
      <c r="E59" s="234"/>
      <c r="F59" s="232"/>
      <c r="G59" s="232"/>
      <c r="H59" s="232"/>
      <c r="I59" s="232"/>
      <c r="J59" s="232"/>
      <c r="K59" s="232"/>
      <c r="L59" s="232"/>
      <c r="M59" s="232"/>
      <c r="N59" s="242"/>
    </row>
    <row r="60" spans="2:14">
      <c r="B60" s="242"/>
      <c r="C60" s="73"/>
      <c r="E60" s="234"/>
      <c r="F60" s="232"/>
      <c r="G60" s="232"/>
      <c r="H60" s="232"/>
      <c r="I60" s="232"/>
      <c r="J60" s="232"/>
      <c r="K60" s="232"/>
      <c r="L60" s="232"/>
      <c r="M60" s="232"/>
      <c r="N60" s="242"/>
    </row>
    <row r="61" spans="2:14">
      <c r="B61" s="242"/>
      <c r="C61" s="73"/>
      <c r="E61" s="234"/>
      <c r="F61" s="232"/>
      <c r="G61" s="232"/>
      <c r="H61" s="232"/>
      <c r="I61" s="232"/>
      <c r="J61" s="232"/>
      <c r="K61" s="232"/>
      <c r="L61" s="232"/>
      <c r="M61" s="232"/>
      <c r="N61" s="242"/>
    </row>
    <row r="62" spans="2:14">
      <c r="B62" s="242"/>
      <c r="C62" s="73"/>
      <c r="E62" s="234"/>
      <c r="F62" s="232"/>
      <c r="G62" s="232"/>
      <c r="H62" s="232"/>
      <c r="I62" s="232"/>
      <c r="J62" s="232"/>
      <c r="K62" s="232"/>
      <c r="L62" s="232"/>
      <c r="M62" s="232"/>
      <c r="N62" s="242"/>
    </row>
    <row r="63" spans="2:14">
      <c r="B63" s="242"/>
      <c r="C63" s="73"/>
      <c r="E63" s="234"/>
      <c r="F63" s="232"/>
      <c r="G63" s="232"/>
      <c r="H63" s="232"/>
      <c r="I63" s="232"/>
      <c r="J63" s="232"/>
      <c r="K63" s="232"/>
      <c r="L63" s="232"/>
      <c r="M63" s="232"/>
      <c r="N63" s="242"/>
    </row>
    <row r="64" spans="2:14">
      <c r="B64" s="242"/>
      <c r="C64" s="73"/>
      <c r="E64" s="234"/>
      <c r="F64" s="232"/>
      <c r="G64" s="232"/>
      <c r="H64" s="232"/>
      <c r="I64" s="232"/>
      <c r="J64" s="232"/>
      <c r="K64" s="232"/>
      <c r="L64" s="232"/>
      <c r="M64" s="232"/>
      <c r="N64" s="242"/>
    </row>
    <row r="65" spans="2:14">
      <c r="B65" s="242"/>
      <c r="C65" s="73"/>
      <c r="E65" s="234"/>
      <c r="F65" s="232"/>
      <c r="G65" s="232"/>
      <c r="H65" s="232"/>
      <c r="I65" s="232"/>
      <c r="J65" s="232"/>
      <c r="K65" s="232"/>
      <c r="L65" s="232"/>
      <c r="M65" s="232"/>
      <c r="N65" s="242"/>
    </row>
    <row r="66" spans="2:14">
      <c r="B66" s="242"/>
      <c r="C66" s="73"/>
      <c r="E66" s="234"/>
      <c r="F66" s="232"/>
      <c r="G66" s="232"/>
      <c r="H66" s="232"/>
      <c r="I66" s="232"/>
      <c r="J66" s="232"/>
      <c r="K66" s="232"/>
      <c r="L66" s="232"/>
      <c r="M66" s="232"/>
      <c r="N66" s="242"/>
    </row>
    <row r="67" spans="2:14">
      <c r="B67" s="242"/>
      <c r="C67" s="73"/>
      <c r="E67" s="234"/>
      <c r="F67" s="232"/>
      <c r="G67" s="232"/>
      <c r="H67" s="232"/>
      <c r="I67" s="232"/>
      <c r="J67" s="232"/>
      <c r="K67" s="232"/>
      <c r="L67" s="232"/>
      <c r="M67" s="232"/>
      <c r="N67" s="242"/>
    </row>
    <row r="68" spans="2:14">
      <c r="B68" s="242"/>
      <c r="C68" s="73"/>
      <c r="E68" s="234"/>
      <c r="F68" s="232"/>
      <c r="G68" s="232"/>
      <c r="H68" s="232"/>
      <c r="I68" s="232"/>
      <c r="J68" s="232"/>
      <c r="K68" s="232"/>
      <c r="L68" s="232"/>
      <c r="M68" s="232"/>
      <c r="N68" s="242"/>
    </row>
    <row r="69" spans="2:14">
      <c r="B69" s="73"/>
      <c r="C69" s="297"/>
      <c r="D69" s="242"/>
      <c r="E69" s="232"/>
      <c r="F69" s="232"/>
      <c r="G69" s="232"/>
      <c r="H69" s="232"/>
      <c r="I69" s="232"/>
      <c r="J69" s="232"/>
      <c r="K69" s="232"/>
      <c r="L69" s="232"/>
      <c r="M69" s="232"/>
      <c r="N69" s="242"/>
    </row>
    <row r="70" spans="2:14">
      <c r="B70" s="73"/>
      <c r="C70" s="297"/>
      <c r="E70" s="232"/>
      <c r="F70" s="232"/>
      <c r="G70" s="232"/>
      <c r="H70" s="232"/>
      <c r="I70" s="232"/>
      <c r="J70" s="232"/>
      <c r="K70" s="232"/>
      <c r="L70" s="232"/>
      <c r="M70" s="232"/>
      <c r="N70" s="242"/>
    </row>
    <row r="71" spans="2:14">
      <c r="B71" s="73"/>
      <c r="C71" s="297"/>
      <c r="E71" s="232"/>
      <c r="F71" s="232"/>
      <c r="G71" s="232"/>
      <c r="H71" s="232"/>
      <c r="I71" s="232"/>
      <c r="J71" s="232"/>
      <c r="K71" s="232"/>
      <c r="L71" s="232"/>
      <c r="M71" s="232"/>
      <c r="N71" s="242"/>
    </row>
    <row r="72" spans="2:14">
      <c r="B72" s="242"/>
      <c r="C72" s="73"/>
      <c r="E72" s="234"/>
      <c r="F72" s="232"/>
      <c r="G72" s="232"/>
      <c r="H72" s="232"/>
      <c r="I72" s="232"/>
      <c r="J72" s="232"/>
      <c r="K72" s="232"/>
      <c r="L72" s="232"/>
      <c r="M72" s="232"/>
      <c r="N72" s="242"/>
    </row>
    <row r="73" spans="2:14">
      <c r="B73" s="242"/>
      <c r="C73" s="73"/>
      <c r="E73" s="234"/>
      <c r="F73" s="232"/>
      <c r="G73" s="232"/>
      <c r="H73" s="232"/>
      <c r="I73" s="232"/>
      <c r="J73" s="232"/>
      <c r="K73" s="232"/>
      <c r="L73" s="232"/>
      <c r="M73" s="232"/>
      <c r="N73" s="242"/>
    </row>
    <row r="74" spans="2:14">
      <c r="B74" s="242"/>
      <c r="C74" s="73"/>
      <c r="E74" s="234"/>
      <c r="F74" s="232"/>
      <c r="G74" s="232"/>
      <c r="H74" s="232"/>
      <c r="I74" s="232"/>
      <c r="J74" s="232"/>
      <c r="K74" s="232"/>
      <c r="L74" s="232"/>
      <c r="M74" s="232"/>
      <c r="N74" s="242"/>
    </row>
    <row r="75" spans="2:14">
      <c r="B75" s="242"/>
      <c r="C75" s="73"/>
      <c r="E75" s="232"/>
      <c r="F75" s="232"/>
      <c r="G75" s="232"/>
      <c r="H75" s="232"/>
      <c r="I75" s="232"/>
      <c r="J75" s="232"/>
      <c r="K75" s="232"/>
      <c r="L75" s="232"/>
      <c r="M75" s="232"/>
      <c r="N75" s="242"/>
    </row>
    <row r="76" spans="2:14">
      <c r="B76" s="242"/>
      <c r="C76" s="73"/>
      <c r="E76" s="232"/>
      <c r="F76" s="232"/>
      <c r="G76" s="232"/>
      <c r="H76" s="232"/>
      <c r="I76" s="232"/>
      <c r="J76" s="232"/>
      <c r="K76" s="232"/>
      <c r="L76" s="232"/>
      <c r="M76" s="232"/>
      <c r="N76" s="242"/>
    </row>
    <row r="77" spans="2:14">
      <c r="M77" s="232"/>
    </row>
    <row r="78" spans="2:14">
      <c r="K78" s="242"/>
      <c r="M78" s="232"/>
    </row>
    <row r="79" spans="2:14">
      <c r="K79" s="242"/>
      <c r="M79" s="232"/>
    </row>
    <row r="80" spans="2:14">
      <c r="K80" s="242"/>
      <c r="M80" s="232"/>
    </row>
    <row r="81" spans="11:11">
      <c r="K81" s="242"/>
    </row>
  </sheetData>
  <mergeCells count="3">
    <mergeCell ref="A1:F1"/>
    <mergeCell ref="A3:F3"/>
    <mergeCell ref="E5:E8"/>
  </mergeCells>
  <phoneticPr fontId="0" type="noConversion"/>
  <hyperlinks>
    <hyperlink ref="B48" r:id="rId1"/>
    <hyperlink ref="B42" r:id="rId2"/>
  </hyperlinks>
  <printOptions horizontalCentered="1"/>
  <pageMargins left="0.59" right="0.56000000000000005" top="0.83" bottom="1" header="0.67" footer="0.5"/>
  <pageSetup scale="79" orientation="landscape" r:id="rId3"/>
  <headerFooter alignWithMargins="0">
    <oddFooter>&amp;L&amp;"Arial,Italic"&amp;9MSDE - LFRO  8/2017&amp;C&amp;P&amp;R&amp;"Arial,Italic"&amp;9Selected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abSelected="1" topLeftCell="A7" zoomScaleNormal="100" workbookViewId="0">
      <selection sqref="A1:L1"/>
    </sheetView>
  </sheetViews>
  <sheetFormatPr defaultRowHeight="12.75"/>
  <cols>
    <col min="1" max="1" width="14.140625" style="17" customWidth="1"/>
    <col min="2" max="2" width="16.7109375" style="17" customWidth="1"/>
    <col min="3" max="3" width="17.7109375" style="17" bestFit="1" customWidth="1"/>
    <col min="4" max="4" width="16.28515625" style="17" customWidth="1"/>
    <col min="5" max="5" width="17.7109375" style="17" bestFit="1" customWidth="1"/>
    <col min="6" max="6" width="14.85546875" style="17" bestFit="1" customWidth="1"/>
    <col min="7" max="7" width="15" style="17" bestFit="1" customWidth="1"/>
    <col min="8" max="8" width="2.7109375" style="17" customWidth="1"/>
    <col min="9" max="9" width="8.5703125" style="17" customWidth="1"/>
    <col min="10" max="10" width="9.140625" style="17"/>
    <col min="11" max="11" width="7.140625" style="17" bestFit="1" customWidth="1"/>
    <col min="12" max="12" width="9.140625" style="17"/>
    <col min="13" max="13" width="9.140625" style="2"/>
    <col min="14" max="14" width="16.28515625" style="1" bestFit="1" customWidth="1"/>
    <col min="15" max="15" width="19.7109375" style="232" bestFit="1" customWidth="1"/>
    <col min="16" max="16" width="14.28515625" style="2" bestFit="1" customWidth="1"/>
    <col min="17" max="17" width="16.28515625" style="2" bestFit="1" customWidth="1"/>
    <col min="18" max="18" width="11.85546875" style="2" bestFit="1" customWidth="1"/>
    <col min="19" max="19" width="9.140625" style="2"/>
    <col min="20" max="20" width="12.28515625" style="2" bestFit="1" customWidth="1"/>
    <col min="21" max="21" width="9.140625" style="2"/>
    <col min="22" max="22" width="14" style="2" bestFit="1" customWidth="1"/>
    <col min="23" max="16384" width="9.140625" style="2"/>
  </cols>
  <sheetData>
    <row r="1" spans="1:59">
      <c r="A1" s="375" t="s">
        <v>76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59">
      <c r="A2" s="12"/>
      <c r="B2" s="12"/>
      <c r="C2" s="76"/>
      <c r="D2" s="15"/>
      <c r="E2" s="12"/>
      <c r="F2" s="12"/>
      <c r="G2" s="12"/>
      <c r="H2" s="12"/>
      <c r="I2" s="12"/>
      <c r="J2" s="12"/>
      <c r="K2" s="12"/>
      <c r="L2" s="12"/>
    </row>
    <row r="3" spans="1:59" s="14" customFormat="1">
      <c r="A3" s="375" t="s">
        <v>215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N3" s="3"/>
      <c r="O3" s="67"/>
    </row>
    <row r="4" spans="1:59">
      <c r="A4" s="376" t="s">
        <v>127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59" ht="13.5" thickBot="1">
      <c r="I5" s="203"/>
    </row>
    <row r="6" spans="1:59" ht="15" customHeight="1" thickTop="1">
      <c r="A6" s="204" t="s">
        <v>67</v>
      </c>
      <c r="B6" s="261" t="s">
        <v>39</v>
      </c>
      <c r="C6" s="378" t="s">
        <v>70</v>
      </c>
      <c r="D6" s="378"/>
      <c r="E6" s="379"/>
      <c r="F6" s="379"/>
      <c r="G6" s="204"/>
      <c r="H6" s="204"/>
      <c r="I6" s="378" t="s">
        <v>72</v>
      </c>
      <c r="J6" s="378"/>
      <c r="K6" s="378"/>
      <c r="L6" s="378"/>
      <c r="M6" s="205"/>
      <c r="N6" s="206"/>
      <c r="O6" s="340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</row>
    <row r="7" spans="1:59">
      <c r="A7" s="207" t="s">
        <v>30</v>
      </c>
      <c r="B7" s="208" t="s">
        <v>73</v>
      </c>
      <c r="C7" s="377" t="s">
        <v>67</v>
      </c>
      <c r="D7" s="377"/>
      <c r="E7" s="209"/>
      <c r="F7" s="209"/>
      <c r="G7" s="208" t="s">
        <v>69</v>
      </c>
      <c r="H7" s="208"/>
      <c r="I7" s="210"/>
      <c r="J7" s="210"/>
      <c r="K7" s="210"/>
      <c r="L7" s="210" t="s">
        <v>69</v>
      </c>
    </row>
    <row r="8" spans="1:59" ht="13.5" thickBot="1">
      <c r="A8" s="211" t="s">
        <v>120</v>
      </c>
      <c r="B8" s="212" t="s">
        <v>74</v>
      </c>
      <c r="C8" s="50" t="s">
        <v>68</v>
      </c>
      <c r="D8" s="50" t="s">
        <v>212</v>
      </c>
      <c r="E8" s="213" t="s">
        <v>40</v>
      </c>
      <c r="F8" s="213" t="s">
        <v>47</v>
      </c>
      <c r="G8" s="213" t="s">
        <v>71</v>
      </c>
      <c r="H8" s="213"/>
      <c r="I8" s="212" t="s">
        <v>67</v>
      </c>
      <c r="J8" s="212" t="s">
        <v>40</v>
      </c>
      <c r="K8" s="213" t="s">
        <v>47</v>
      </c>
      <c r="L8" s="213" t="s">
        <v>71</v>
      </c>
    </row>
    <row r="9" spans="1:59">
      <c r="A9" s="207" t="s">
        <v>0</v>
      </c>
      <c r="B9" s="214">
        <f t="shared" ref="B9:G9" si="0">SUM(B11:B38)</f>
        <v>12620363906.313982</v>
      </c>
      <c r="C9" s="345">
        <f t="shared" si="0"/>
        <v>5883574461.1999998</v>
      </c>
      <c r="D9" s="214">
        <f t="shared" si="0"/>
        <v>81348594.519999996</v>
      </c>
      <c r="E9" s="270">
        <f t="shared" si="0"/>
        <v>6075344411.3339853</v>
      </c>
      <c r="F9" s="345">
        <f t="shared" si="0"/>
        <v>562493834</v>
      </c>
      <c r="G9" s="214">
        <f t="shared" si="0"/>
        <v>17602605.260000002</v>
      </c>
      <c r="H9" s="214"/>
      <c r="I9" s="215">
        <f>IF(B9&lt;&gt;0,((+C9+D9)/B9),(IF(C9&lt;&gt;0,1,0)))</f>
        <v>0.47264271458414464</v>
      </c>
      <c r="J9" s="215">
        <f>IF($B9&lt;&gt;0,(E9/$B9),(IF(E9&lt;&gt;0,1,0)))</f>
        <v>0.48139217350891789</v>
      </c>
      <c r="K9" s="215">
        <f>IF($B9&lt;&gt;0,(F9/$B9),(IF(F9&lt;&gt;0,1,0)))</f>
        <v>4.4570333959909329E-2</v>
      </c>
      <c r="L9" s="215">
        <f>IF($B9&lt;&gt;0,(G9/$B9),(IF(G9&lt;&gt;0,1,0)))</f>
        <v>1.3947779470284054E-3</v>
      </c>
      <c r="N9" s="244"/>
      <c r="P9" s="216"/>
      <c r="Q9" s="216"/>
    </row>
    <row r="10" spans="1:59">
      <c r="A10" s="207"/>
      <c r="B10" s="217"/>
      <c r="C10" s="224"/>
      <c r="D10" s="218"/>
      <c r="E10" s="27"/>
      <c r="F10" s="210"/>
      <c r="G10" s="210"/>
      <c r="H10" s="210"/>
      <c r="I10" s="16"/>
      <c r="J10" s="16"/>
      <c r="K10" s="16"/>
      <c r="L10" s="16"/>
      <c r="N10" s="2"/>
      <c r="Q10" s="12"/>
    </row>
    <row r="11" spans="1:59">
      <c r="A11" s="17" t="s">
        <v>1</v>
      </c>
      <c r="B11" s="18">
        <f t="shared" ref="B11:B38" si="1">SUM(C11:G11)</f>
        <v>124321422.8</v>
      </c>
      <c r="C11" s="148">
        <v>29837545</v>
      </c>
      <c r="D11" s="148">
        <v>650214.72</v>
      </c>
      <c r="E11" s="148">
        <v>84593473.079999998</v>
      </c>
      <c r="F11" s="187">
        <v>9140138.9999999981</v>
      </c>
      <c r="G11" s="148">
        <v>100051</v>
      </c>
      <c r="H11" s="121"/>
      <c r="I11" s="219">
        <f>IF(B11&lt;&gt;0,((+C11+D11)/B11*100),(IF(C11&lt;&gt;0,1,0)))</f>
        <v>24.523335587179268</v>
      </c>
      <c r="J11" s="219">
        <f>IF($B11&lt;&gt;0,(E11/$B11*100),(IF(E11&lt;&gt;0,1,0)))</f>
        <v>68.044164211415378</v>
      </c>
      <c r="K11" s="20">
        <f t="shared" ref="K11:L26" si="2">IF($B11&lt;&gt;0,(F11/$B11*100),(IF(F11&lt;&gt;0,1,0)))</f>
        <v>7.3520225188413777</v>
      </c>
      <c r="L11" s="20">
        <f t="shared" si="2"/>
        <v>8.0477682563974001E-2</v>
      </c>
      <c r="M11" s="6"/>
      <c r="N11" s="2"/>
      <c r="Q11" s="232"/>
    </row>
    <row r="12" spans="1:59">
      <c r="A12" s="17" t="s">
        <v>2</v>
      </c>
      <c r="B12" s="18">
        <f t="shared" si="1"/>
        <v>1065171670.9599999</v>
      </c>
      <c r="C12" s="148">
        <v>620581418</v>
      </c>
      <c r="D12" s="149">
        <v>3105031.38</v>
      </c>
      <c r="E12" s="148">
        <v>402675281.93000001</v>
      </c>
      <c r="F12" s="187">
        <v>38146468.650000013</v>
      </c>
      <c r="G12" s="148">
        <v>663471</v>
      </c>
      <c r="H12" s="111"/>
      <c r="I12" s="219">
        <f>IF(B12&lt;&gt;0,((+C12+D12)/B12*100),(IF(C12&lt;&gt;0,1,0)))</f>
        <v>58.552669619714393</v>
      </c>
      <c r="J12" s="219">
        <f>IF($B12&lt;&gt;0,(E12/$B12*100),(IF(E12&lt;&gt;0,1,0)))</f>
        <v>37.803791905870312</v>
      </c>
      <c r="K12" s="20">
        <f t="shared" si="2"/>
        <v>3.5812507683029167</v>
      </c>
      <c r="L12" s="20">
        <f t="shared" si="2"/>
        <v>6.2287706112390137E-2</v>
      </c>
      <c r="N12" s="2"/>
      <c r="Q12" s="232"/>
    </row>
    <row r="13" spans="1:59">
      <c r="A13" s="17" t="s">
        <v>3</v>
      </c>
      <c r="B13" s="18">
        <f t="shared" si="1"/>
        <v>1304503255.6800001</v>
      </c>
      <c r="C13" s="148">
        <v>258212181</v>
      </c>
      <c r="D13" s="148">
        <v>13375734.720000001</v>
      </c>
      <c r="E13" s="148">
        <v>946334276.05999994</v>
      </c>
      <c r="F13" s="187">
        <v>109522818.37000002</v>
      </c>
      <c r="G13" s="148">
        <v>-22941754.469999999</v>
      </c>
      <c r="H13" s="111"/>
      <c r="I13" s="219">
        <f>IF(B13&lt;&gt;0,((+C13+D13)/B13*100),(IF(C13&lt;&gt;0,1,0)))</f>
        <v>20.81925932629651</v>
      </c>
      <c r="J13" s="219">
        <f>IF($B13&lt;&gt;0,(E13/$B13*100),(IF(E13&lt;&gt;0,1,0)))</f>
        <v>72.543650001601804</v>
      </c>
      <c r="K13" s="20">
        <f t="shared" si="2"/>
        <v>8.3957489483542087</v>
      </c>
      <c r="L13" s="20">
        <f t="shared" si="2"/>
        <v>-1.7586582762525282</v>
      </c>
      <c r="N13" s="2"/>
      <c r="Q13" s="232"/>
    </row>
    <row r="14" spans="1:59">
      <c r="A14" s="17" t="s">
        <v>4</v>
      </c>
      <c r="B14" s="18">
        <f t="shared" si="1"/>
        <v>1553011922.26</v>
      </c>
      <c r="C14" s="148">
        <v>748863781.08000004</v>
      </c>
      <c r="D14" s="148">
        <v>4562333.3900000015</v>
      </c>
      <c r="E14" s="148">
        <v>707546373.39999986</v>
      </c>
      <c r="F14" s="187">
        <v>70070154.390000015</v>
      </c>
      <c r="G14" s="148">
        <v>21969280</v>
      </c>
      <c r="H14" s="111"/>
      <c r="I14" s="219">
        <f>IF(B14&lt;&gt;0,((+C14+D14)/B14*100),(IF(C14&lt;&gt;0,1,0)))</f>
        <v>48.513865455300994</v>
      </c>
      <c r="J14" s="219">
        <f>IF($B14&lt;&gt;0,(E14/$B14*100),(IF(E14&lt;&gt;0,1,0)))</f>
        <v>45.559622772911645</v>
      </c>
      <c r="K14" s="20">
        <f t="shared" si="2"/>
        <v>4.5118877315527213</v>
      </c>
      <c r="L14" s="20">
        <f t="shared" si="2"/>
        <v>1.4146240402346362</v>
      </c>
      <c r="N14" s="2"/>
      <c r="Q14" s="232"/>
    </row>
    <row r="15" spans="1:59">
      <c r="A15" s="17" t="s">
        <v>5</v>
      </c>
      <c r="B15" s="18">
        <f t="shared" si="1"/>
        <v>221744007.55000004</v>
      </c>
      <c r="C15" s="148">
        <v>114876122</v>
      </c>
      <c r="D15" s="148">
        <v>3880575.4800000009</v>
      </c>
      <c r="E15" s="148">
        <v>93897973.160000026</v>
      </c>
      <c r="F15" s="187">
        <v>8466233.5299999993</v>
      </c>
      <c r="G15" s="148">
        <v>623103.38</v>
      </c>
      <c r="H15" s="111"/>
      <c r="I15" s="219">
        <f>IF(B15&lt;&gt;0,((+C15+D15)/B15*100),(IF(C15&lt;&gt;0,1,0)))</f>
        <v>53.555764050679976</v>
      </c>
      <c r="J15" s="219">
        <f>IF($B15&lt;&gt;0,(E15/$B15*100),(IF(E15&lt;&gt;0,1,0)))</f>
        <v>42.345213382520562</v>
      </c>
      <c r="K15" s="20">
        <f t="shared" si="2"/>
        <v>3.8180213407079271</v>
      </c>
      <c r="L15" s="20">
        <f t="shared" si="2"/>
        <v>0.28100122609153227</v>
      </c>
      <c r="N15" s="2"/>
      <c r="Q15" s="232"/>
    </row>
    <row r="16" spans="1:59">
      <c r="B16" s="18"/>
      <c r="C16" s="160"/>
      <c r="D16" s="160"/>
      <c r="E16" s="156"/>
      <c r="F16" s="187"/>
      <c r="G16" s="160"/>
      <c r="H16" s="111"/>
      <c r="I16" s="219"/>
      <c r="J16" s="219"/>
      <c r="K16" s="20"/>
      <c r="L16" s="20"/>
      <c r="N16" s="2"/>
    </row>
    <row r="17" spans="1:17">
      <c r="A17" s="17" t="s">
        <v>6</v>
      </c>
      <c r="B17" s="18">
        <f t="shared" si="1"/>
        <v>74530636.939999998</v>
      </c>
      <c r="C17" s="149">
        <v>13765180</v>
      </c>
      <c r="D17" s="148">
        <v>950231.74</v>
      </c>
      <c r="E17" s="148">
        <v>54541101.780000001</v>
      </c>
      <c r="F17" s="187">
        <v>5274123.4200000009</v>
      </c>
      <c r="G17" s="148">
        <v>0</v>
      </c>
      <c r="H17" s="111"/>
      <c r="I17" s="219">
        <f>IF(B17&lt;&gt;0,((+C17+D17)/B17*100),(IF(C17&lt;&gt;0,1,0)))</f>
        <v>19.744111071862257</v>
      </c>
      <c r="J17" s="219">
        <f>IF($B17&lt;&gt;0,(E17/$B17*100),(IF(E17&lt;&gt;0,1,0)))</f>
        <v>73.179438710429466</v>
      </c>
      <c r="K17" s="20">
        <f t="shared" si="2"/>
        <v>7.0764502177082838</v>
      </c>
      <c r="L17" s="20">
        <f t="shared" si="2"/>
        <v>0</v>
      </c>
      <c r="N17" s="2"/>
      <c r="Q17" s="232"/>
    </row>
    <row r="18" spans="1:17">
      <c r="A18" s="17" t="s">
        <v>7</v>
      </c>
      <c r="B18" s="18">
        <f t="shared" si="1"/>
        <v>344010663.77999997</v>
      </c>
      <c r="C18" s="149">
        <v>178028873</v>
      </c>
      <c r="D18" s="148">
        <v>1440302.85</v>
      </c>
      <c r="E18" s="148">
        <v>151588635.29000002</v>
      </c>
      <c r="F18" s="187">
        <v>10537372.550000003</v>
      </c>
      <c r="G18" s="148">
        <v>2415480.09</v>
      </c>
      <c r="H18" s="111"/>
      <c r="I18" s="219">
        <f>IF(B18&lt;&gt;0,((+C18+D18)/B18*100),(IF(C18&lt;&gt;0,1,0)))</f>
        <v>52.169654823483391</v>
      </c>
      <c r="J18" s="219">
        <f>IF($B18&lt;&gt;0,(E18/$B18*100),(IF(E18&lt;&gt;0,1,0)))</f>
        <v>44.065097757243727</v>
      </c>
      <c r="K18" s="20">
        <f t="shared" si="2"/>
        <v>3.0630947407894342</v>
      </c>
      <c r="L18" s="20">
        <f t="shared" si="2"/>
        <v>0.70215267848345997</v>
      </c>
      <c r="N18" s="2"/>
      <c r="Q18" s="232"/>
    </row>
    <row r="19" spans="1:17">
      <c r="A19" s="17" t="s">
        <v>8</v>
      </c>
      <c r="B19" s="18">
        <f t="shared" si="1"/>
        <v>202146572.62</v>
      </c>
      <c r="C19" s="149">
        <v>79750778</v>
      </c>
      <c r="D19" s="148">
        <v>695120.53</v>
      </c>
      <c r="E19" s="148">
        <v>112741794.30000001</v>
      </c>
      <c r="F19" s="187">
        <v>8958879.790000001</v>
      </c>
      <c r="G19" s="148">
        <v>0</v>
      </c>
      <c r="H19" s="111"/>
      <c r="I19" s="219">
        <f>IF(B19&lt;&gt;0,((+C19+D19)/B19*100),(IF(C19&lt;&gt;0,1,0)))</f>
        <v>39.795826111394994</v>
      </c>
      <c r="J19" s="219">
        <f>IF($B19&lt;&gt;0,(E19/$B19*100),(IF(E19&lt;&gt;0,1,0)))</f>
        <v>55.77230068200798</v>
      </c>
      <c r="K19" s="20">
        <f t="shared" si="2"/>
        <v>4.4318732065970359</v>
      </c>
      <c r="L19" s="20">
        <f t="shared" si="2"/>
        <v>0</v>
      </c>
      <c r="N19" s="2"/>
      <c r="Q19" s="232"/>
    </row>
    <row r="20" spans="1:17">
      <c r="A20" s="17" t="s">
        <v>9</v>
      </c>
      <c r="B20" s="18">
        <f t="shared" si="1"/>
        <v>364924313.89999998</v>
      </c>
      <c r="C20" s="149">
        <v>166121100</v>
      </c>
      <c r="D20" s="148">
        <v>3254098.31</v>
      </c>
      <c r="E20" s="148">
        <v>183569020.34999999</v>
      </c>
      <c r="F20" s="187">
        <v>11980095.240000006</v>
      </c>
      <c r="G20" s="148">
        <v>0</v>
      </c>
      <c r="H20" s="111"/>
      <c r="I20" s="219">
        <f>IF(B20&lt;&gt;0,((+C20+D20)/B20*100),(IF(C20&lt;&gt;0,1,0)))</f>
        <v>46.413788245530228</v>
      </c>
      <c r="J20" s="219">
        <f>IF($B20&lt;&gt;0,(E20/$B20*100),(IF(E20&lt;&gt;0,1,0)))</f>
        <v>50.303313141339032</v>
      </c>
      <c r="K20" s="20">
        <f t="shared" si="2"/>
        <v>3.2828986131307505</v>
      </c>
      <c r="L20" s="20">
        <f t="shared" si="2"/>
        <v>0</v>
      </c>
      <c r="N20" s="2"/>
      <c r="Q20" s="232"/>
    </row>
    <row r="21" spans="1:17">
      <c r="A21" s="17" t="s">
        <v>10</v>
      </c>
      <c r="B21" s="18">
        <f t="shared" si="1"/>
        <v>67950851.899999991</v>
      </c>
      <c r="C21" s="149">
        <v>18963336</v>
      </c>
      <c r="D21" s="148">
        <v>779715.21</v>
      </c>
      <c r="E21" s="148">
        <v>42765467.579999998</v>
      </c>
      <c r="F21" s="187">
        <v>5442333.1099999985</v>
      </c>
      <c r="G21" s="148">
        <v>0</v>
      </c>
      <c r="H21" s="111"/>
      <c r="I21" s="219">
        <f>IF(B21&lt;&gt;0,((+C21+D21)/B21*100),(IF(C21&lt;&gt;0,1,0)))</f>
        <v>29.054898736302675</v>
      </c>
      <c r="J21" s="219">
        <f>IF($B21&lt;&gt;0,(E21/$B21*100),(IF(E21&lt;&gt;0,1,0)))</f>
        <v>62.935881426381357</v>
      </c>
      <c r="K21" s="20">
        <f t="shared" si="2"/>
        <v>8.0092198373159764</v>
      </c>
      <c r="L21" s="20">
        <f t="shared" si="2"/>
        <v>0</v>
      </c>
      <c r="N21" s="2"/>
      <c r="Q21" s="232"/>
    </row>
    <row r="22" spans="1:17">
      <c r="B22" s="18"/>
      <c r="C22" s="160"/>
      <c r="D22" s="160"/>
      <c r="E22" s="156"/>
      <c r="F22" s="187"/>
      <c r="G22" s="160"/>
      <c r="H22" s="111"/>
      <c r="I22" s="219"/>
      <c r="J22" s="219"/>
      <c r="K22" s="20"/>
      <c r="L22" s="20"/>
      <c r="N22" s="2"/>
    </row>
    <row r="23" spans="1:17">
      <c r="A23" s="17" t="s">
        <v>11</v>
      </c>
      <c r="B23" s="18">
        <f t="shared" si="1"/>
        <v>531564118.79999995</v>
      </c>
      <c r="C23" s="148">
        <v>249364412.47</v>
      </c>
      <c r="D23" s="148">
        <v>3146493.09</v>
      </c>
      <c r="E23" s="148">
        <v>263083185.10999995</v>
      </c>
      <c r="F23" s="187">
        <v>15970028.129999999</v>
      </c>
      <c r="G23" s="148">
        <v>0</v>
      </c>
      <c r="H23" s="111"/>
      <c r="I23" s="219">
        <f>IF(B23&lt;&gt;0,((+C23+D23)/B23*100),(IF(C23&lt;&gt;0,1,0)))</f>
        <v>47.503376663203028</v>
      </c>
      <c r="J23" s="219">
        <f t="shared" ref="J23:L27" si="3">IF($B23&lt;&gt;0,(E23/$B23*100),(IF(E23&lt;&gt;0,1,0)))</f>
        <v>49.492276812044295</v>
      </c>
      <c r="K23" s="20">
        <f t="shared" si="2"/>
        <v>3.0043465247526786</v>
      </c>
      <c r="L23" s="20">
        <f t="shared" si="2"/>
        <v>0</v>
      </c>
      <c r="N23" s="2"/>
      <c r="Q23" s="232"/>
    </row>
    <row r="24" spans="1:17">
      <c r="A24" s="17" t="s">
        <v>12</v>
      </c>
      <c r="B24" s="18">
        <f t="shared" si="1"/>
        <v>57869134.850000001</v>
      </c>
      <c r="C24" s="148">
        <v>26639950.890000001</v>
      </c>
      <c r="D24" s="148">
        <v>1327551.8499999999</v>
      </c>
      <c r="E24" s="148">
        <v>23895546.289999999</v>
      </c>
      <c r="F24" s="187">
        <v>3655419.59</v>
      </c>
      <c r="G24" s="148">
        <v>2350666.23</v>
      </c>
      <c r="H24" s="111"/>
      <c r="I24" s="219">
        <f>IF(B24&lt;&gt;0,((+C24+D24)/B24*100),(IF(C24&lt;&gt;0,1,0)))</f>
        <v>48.32887654618186</v>
      </c>
      <c r="J24" s="219">
        <f t="shared" si="3"/>
        <v>41.292385572963163</v>
      </c>
      <c r="K24" s="20">
        <f t="shared" si="2"/>
        <v>6.3166999117492422</v>
      </c>
      <c r="L24" s="20">
        <f t="shared" si="2"/>
        <v>4.0620379691057362</v>
      </c>
      <c r="N24" s="2"/>
      <c r="Q24" s="232"/>
    </row>
    <row r="25" spans="1:17">
      <c r="A25" s="17" t="s">
        <v>13</v>
      </c>
      <c r="B25" s="18">
        <f t="shared" si="1"/>
        <v>488504659.54000002</v>
      </c>
      <c r="C25" s="148">
        <v>228208971</v>
      </c>
      <c r="D25" s="148">
        <v>4798058.7299999995</v>
      </c>
      <c r="E25" s="148">
        <v>231123421.66</v>
      </c>
      <c r="F25" s="187">
        <v>19357034.420000006</v>
      </c>
      <c r="G25" s="148">
        <v>5017173.7300000004</v>
      </c>
      <c r="H25" s="111"/>
      <c r="I25" s="219">
        <f>IF(B25&lt;&gt;0,((+C25+D25)/B25*100),(IF(C25&lt;&gt;0,1,0)))</f>
        <v>47.698015807957873</v>
      </c>
      <c r="J25" s="219">
        <f t="shared" si="3"/>
        <v>47.312429297529555</v>
      </c>
      <c r="K25" s="20">
        <f t="shared" si="2"/>
        <v>3.9625076326247406</v>
      </c>
      <c r="L25" s="20">
        <f t="shared" si="2"/>
        <v>1.0270472618878226</v>
      </c>
      <c r="N25" s="2"/>
      <c r="Q25" s="232"/>
    </row>
    <row r="26" spans="1:17">
      <c r="A26" s="17" t="s">
        <v>14</v>
      </c>
      <c r="B26" s="18">
        <f t="shared" si="1"/>
        <v>857247319.73000002</v>
      </c>
      <c r="C26" s="148">
        <v>544144628</v>
      </c>
      <c r="D26" s="148">
        <v>6584395</v>
      </c>
      <c r="E26" s="148">
        <v>285106188.46000004</v>
      </c>
      <c r="F26" s="187">
        <v>20305429.269999996</v>
      </c>
      <c r="G26" s="148">
        <v>1106679</v>
      </c>
      <c r="H26" s="111"/>
      <c r="I26" s="219">
        <f>IF(B26&lt;&gt;0,((+C26+D26)/B26*100),(IF(C26&lt;&gt;0,1,0)))</f>
        <v>64.243889753246293</v>
      </c>
      <c r="J26" s="219">
        <f t="shared" si="3"/>
        <v>33.258335359951616</v>
      </c>
      <c r="K26" s="20">
        <f t="shared" si="2"/>
        <v>2.3686780702207884</v>
      </c>
      <c r="L26" s="20">
        <f t="shared" si="2"/>
        <v>0.12909681658130601</v>
      </c>
      <c r="N26" s="2"/>
      <c r="Q26" s="232"/>
    </row>
    <row r="27" spans="1:17">
      <c r="A27" s="17" t="s">
        <v>15</v>
      </c>
      <c r="B27" s="18">
        <f t="shared" si="1"/>
        <v>30674359.670000002</v>
      </c>
      <c r="C27" s="148">
        <v>17432020</v>
      </c>
      <c r="D27" s="148">
        <v>194559.5</v>
      </c>
      <c r="E27" s="148">
        <v>11181595.560000001</v>
      </c>
      <c r="F27" s="187">
        <v>1866184.61</v>
      </c>
      <c r="G27" s="148">
        <v>0</v>
      </c>
      <c r="H27" s="111"/>
      <c r="I27" s="219">
        <f>IF(B27&lt;&gt;0,((+C27+D27)/B27*100),(IF(C27&lt;&gt;0,1,0)))</f>
        <v>57.463561390130877</v>
      </c>
      <c r="J27" s="219">
        <f t="shared" si="3"/>
        <v>36.452580201489177</v>
      </c>
      <c r="K27" s="20">
        <f t="shared" si="3"/>
        <v>6.083858408379939</v>
      </c>
      <c r="L27" s="20">
        <f t="shared" si="3"/>
        <v>0</v>
      </c>
      <c r="N27" s="2"/>
      <c r="Q27" s="232"/>
    </row>
    <row r="28" spans="1:17">
      <c r="B28" s="18"/>
      <c r="C28" s="160"/>
      <c r="D28" s="160"/>
      <c r="E28" s="156"/>
      <c r="F28" s="187"/>
      <c r="G28" s="160"/>
      <c r="H28" s="111"/>
      <c r="I28" s="219"/>
      <c r="J28" s="219"/>
      <c r="K28" s="20"/>
      <c r="L28" s="20"/>
      <c r="N28" s="2"/>
    </row>
    <row r="29" spans="1:17">
      <c r="A29" s="17" t="s">
        <v>16</v>
      </c>
      <c r="B29" s="18">
        <f t="shared" si="1"/>
        <v>2379482966.9099998</v>
      </c>
      <c r="C29" s="148">
        <v>1507704582</v>
      </c>
      <c r="D29" s="148">
        <v>11439194.65</v>
      </c>
      <c r="E29" s="148">
        <v>786647429.25</v>
      </c>
      <c r="F29" s="187">
        <v>73398498.00999999</v>
      </c>
      <c r="G29" s="148">
        <v>293263</v>
      </c>
      <c r="H29" s="111"/>
      <c r="I29" s="219">
        <f>IF(B29&lt;&gt;0,((+C29+D29)/B29*100),(IF(C29&lt;&gt;0,1,0)))</f>
        <v>63.843439847050576</v>
      </c>
      <c r="J29" s="219">
        <f t="shared" ref="J29:L33" si="4">IF($B29&lt;&gt;0,(E29/$B29*100),(IF(E29&lt;&gt;0,1,0)))</f>
        <v>33.059594886343795</v>
      </c>
      <c r="K29" s="20">
        <f t="shared" si="4"/>
        <v>3.0846406143984879</v>
      </c>
      <c r="L29" s="20">
        <f t="shared" si="4"/>
        <v>1.2324652207148672E-2</v>
      </c>
      <c r="N29" s="2"/>
      <c r="Q29" s="232"/>
    </row>
    <row r="30" spans="1:17">
      <c r="A30" s="17" t="s">
        <v>17</v>
      </c>
      <c r="B30" s="18">
        <f t="shared" si="1"/>
        <v>1913838652.3899999</v>
      </c>
      <c r="C30" s="148">
        <v>669733024.75999987</v>
      </c>
      <c r="D30" s="148">
        <v>15943631.649999999</v>
      </c>
      <c r="E30" s="148">
        <v>1139295729.3199999</v>
      </c>
      <c r="F30" s="187">
        <v>88866266.659999996</v>
      </c>
      <c r="G30" s="148">
        <v>0</v>
      </c>
      <c r="H30" s="111"/>
      <c r="I30" s="219">
        <f>IF(B30&lt;&gt;0,((+C30+D30)/B30*100),(IF(C30&lt;&gt;0,1,0)))</f>
        <v>35.827296912084385</v>
      </c>
      <c r="J30" s="219">
        <f t="shared" si="4"/>
        <v>59.529351019076159</v>
      </c>
      <c r="K30" s="20">
        <f t="shared" si="4"/>
        <v>4.6433520688394445</v>
      </c>
      <c r="L30" s="20">
        <f t="shared" si="4"/>
        <v>0</v>
      </c>
      <c r="N30" s="2"/>
      <c r="Q30" s="232"/>
    </row>
    <row r="31" spans="1:17">
      <c r="A31" s="17" t="s">
        <v>18</v>
      </c>
      <c r="B31" s="18">
        <f t="shared" si="1"/>
        <v>97568785.460000008</v>
      </c>
      <c r="C31" s="148">
        <v>52850293</v>
      </c>
      <c r="D31" s="149">
        <v>827550.24000000011</v>
      </c>
      <c r="E31" s="148">
        <v>39537754.840000004</v>
      </c>
      <c r="F31" s="187">
        <v>4353187.38</v>
      </c>
      <c r="G31" s="148">
        <v>0</v>
      </c>
      <c r="H31" s="111"/>
      <c r="I31" s="219">
        <f>IF(B31&lt;&gt;0,((+C31+D31)/B31*100),(IF(C31&lt;&gt;0,1,0)))</f>
        <v>55.015385286317986</v>
      </c>
      <c r="J31" s="219">
        <f t="shared" si="4"/>
        <v>40.522954809362858</v>
      </c>
      <c r="K31" s="20">
        <f t="shared" si="4"/>
        <v>4.4616599043191565</v>
      </c>
      <c r="L31" s="20">
        <f t="shared" si="4"/>
        <v>0</v>
      </c>
      <c r="N31" s="2"/>
      <c r="Q31" s="232"/>
    </row>
    <row r="32" spans="1:17">
      <c r="A32" s="17" t="s">
        <v>19</v>
      </c>
      <c r="B32" s="18">
        <f t="shared" si="1"/>
        <v>228238041.65000001</v>
      </c>
      <c r="C32" s="148">
        <v>98015001</v>
      </c>
      <c r="D32" s="149">
        <v>1019955.79</v>
      </c>
      <c r="E32" s="148">
        <v>113386619.09</v>
      </c>
      <c r="F32" s="187">
        <v>13786028.780000001</v>
      </c>
      <c r="G32" s="148">
        <v>2030436.9900000002</v>
      </c>
      <c r="H32" s="111"/>
      <c r="I32" s="219">
        <f>IF(B32&lt;&gt;0,((+C32+D32)/B32*100),(IF(C32&lt;&gt;0,1,0)))</f>
        <v>43.391082430451618</v>
      </c>
      <c r="J32" s="219">
        <f t="shared" si="4"/>
        <v>49.679106195573155</v>
      </c>
      <c r="K32" s="20">
        <f t="shared" si="4"/>
        <v>6.0401976289039023</v>
      </c>
      <c r="L32" s="20">
        <f t="shared" si="4"/>
        <v>0.88961374507131818</v>
      </c>
      <c r="N32" s="2"/>
      <c r="Q32" s="232"/>
    </row>
    <row r="33" spans="1:256">
      <c r="A33" s="17" t="s">
        <v>20</v>
      </c>
      <c r="B33" s="18">
        <f t="shared" si="1"/>
        <v>44926459.960000001</v>
      </c>
      <c r="C33" s="148">
        <v>9395088</v>
      </c>
      <c r="D33" s="148">
        <v>189388.46</v>
      </c>
      <c r="E33" s="148">
        <v>31028784.390000001</v>
      </c>
      <c r="F33" s="187">
        <v>4313199.1099999994</v>
      </c>
      <c r="G33" s="148">
        <v>0</v>
      </c>
      <c r="H33" s="111"/>
      <c r="I33" s="219">
        <f>IF(B33&lt;&gt;0,((+C33+D33)/B33*100),(IF(C33&lt;&gt;0,1,0)))</f>
        <v>21.333700604350938</v>
      </c>
      <c r="J33" s="219">
        <f t="shared" si="4"/>
        <v>69.065723000713362</v>
      </c>
      <c r="K33" s="20">
        <f t="shared" si="4"/>
        <v>9.6005763949357021</v>
      </c>
      <c r="L33" s="20">
        <f t="shared" si="4"/>
        <v>0</v>
      </c>
      <c r="N33" s="2"/>
      <c r="Q33" s="232"/>
    </row>
    <row r="34" spans="1:256">
      <c r="B34" s="18"/>
      <c r="C34" s="162"/>
      <c r="D34" s="160"/>
      <c r="E34" s="148"/>
      <c r="F34" s="187"/>
      <c r="G34" s="160"/>
      <c r="H34" s="111"/>
      <c r="I34" s="219"/>
      <c r="J34" s="219"/>
      <c r="K34" s="20"/>
      <c r="L34" s="20"/>
      <c r="N34" s="2"/>
    </row>
    <row r="35" spans="1:256">
      <c r="A35" s="17" t="s">
        <v>21</v>
      </c>
      <c r="B35" s="18">
        <f t="shared" si="1"/>
        <v>56986744.840000004</v>
      </c>
      <c r="C35" s="148">
        <v>36216540</v>
      </c>
      <c r="D35" s="148">
        <v>595169.59</v>
      </c>
      <c r="E35" s="148">
        <v>16701737.49</v>
      </c>
      <c r="F35" s="187">
        <v>3397483.4499999993</v>
      </c>
      <c r="G35" s="148">
        <v>75814.31</v>
      </c>
      <c r="H35" s="111"/>
      <c r="I35" s="219">
        <f>IF(B35&lt;&gt;0,((+C35+D35)/B35*100),(IF(C35&lt;&gt;0,1,0)))</f>
        <v>64.596968458814672</v>
      </c>
      <c r="J35" s="219">
        <f t="shared" ref="J35:L38" si="5">IF($B35&lt;&gt;0,(E35/$B35*100),(IF(E35&lt;&gt;0,1,0)))</f>
        <v>29.308109345239796</v>
      </c>
      <c r="K35" s="20">
        <f t="shared" si="5"/>
        <v>5.9618836968825164</v>
      </c>
      <c r="L35" s="20">
        <f t="shared" si="5"/>
        <v>0.13303849906300419</v>
      </c>
      <c r="N35" s="2"/>
      <c r="Q35" s="232"/>
    </row>
    <row r="36" spans="1:256">
      <c r="A36" s="17" t="s">
        <v>22</v>
      </c>
      <c r="B36" s="18">
        <f t="shared" si="1"/>
        <v>295550734.48999995</v>
      </c>
      <c r="C36" s="148">
        <v>94844030</v>
      </c>
      <c r="D36" s="148">
        <v>567745.42000000004</v>
      </c>
      <c r="E36" s="148">
        <v>182244992.38999999</v>
      </c>
      <c r="F36" s="187">
        <v>15587557.029999999</v>
      </c>
      <c r="G36" s="148">
        <v>2306409.65</v>
      </c>
      <c r="H36" s="111"/>
      <c r="I36" s="219">
        <f>IF(B36&lt;&gt;0,((+C36+D36)/B36*100),(IF(C36&lt;&gt;0,1,0)))</f>
        <v>32.282706244882739</v>
      </c>
      <c r="J36" s="219">
        <f t="shared" si="5"/>
        <v>61.662845367134857</v>
      </c>
      <c r="K36" s="20">
        <f t="shared" si="5"/>
        <v>5.2740714912780593</v>
      </c>
      <c r="L36" s="20">
        <f t="shared" si="5"/>
        <v>0.78037689670435861</v>
      </c>
      <c r="N36" s="2"/>
      <c r="Q36" s="232"/>
    </row>
    <row r="37" spans="1:256">
      <c r="A37" s="17" t="s">
        <v>23</v>
      </c>
      <c r="B37" s="18">
        <f t="shared" si="1"/>
        <v>202664006.78</v>
      </c>
      <c r="C37" s="148">
        <v>41306646</v>
      </c>
      <c r="D37" s="148">
        <v>1165497.8999999999</v>
      </c>
      <c r="E37" s="148">
        <v>145735432.94</v>
      </c>
      <c r="F37" s="187">
        <v>12863898.589999998</v>
      </c>
      <c r="G37" s="148">
        <v>1592531.35</v>
      </c>
      <c r="H37" s="111"/>
      <c r="I37" s="219">
        <f>IF(B37&lt;&gt;0,((+C37+D37)/B37*100),(IF(C37&lt;&gt;0,1,0)))</f>
        <v>20.956924998579169</v>
      </c>
      <c r="J37" s="219">
        <f t="shared" si="5"/>
        <v>71.90987450386379</v>
      </c>
      <c r="K37" s="20">
        <f t="shared" si="5"/>
        <v>6.3474016893213223</v>
      </c>
      <c r="L37" s="20">
        <f t="shared" si="5"/>
        <v>0.78579880823572057</v>
      </c>
      <c r="N37" s="2"/>
      <c r="Q37" s="232"/>
    </row>
    <row r="38" spans="1:256">
      <c r="A38" s="22" t="s">
        <v>24</v>
      </c>
      <c r="B38" s="23">
        <f t="shared" si="1"/>
        <v>112932602.85398526</v>
      </c>
      <c r="C38" s="150">
        <v>78718960</v>
      </c>
      <c r="D38" s="150">
        <v>856044.32</v>
      </c>
      <c r="E38" s="150">
        <v>26122597.613985263</v>
      </c>
      <c r="F38" s="150">
        <v>7235000.919999999</v>
      </c>
      <c r="G38" s="150">
        <v>0</v>
      </c>
      <c r="H38" s="145"/>
      <c r="I38" s="220">
        <f>IF(B38&lt;&gt;0,((+C38+D38)/B38*100),(IF(C38&lt;&gt;0,1,0)))</f>
        <v>70.462384031726828</v>
      </c>
      <c r="J38" s="220">
        <f t="shared" si="5"/>
        <v>23.131139240419468</v>
      </c>
      <c r="K38" s="24">
        <f t="shared" si="5"/>
        <v>6.4064767278536907</v>
      </c>
      <c r="L38" s="24">
        <f t="shared" si="5"/>
        <v>0</v>
      </c>
      <c r="N38" s="2"/>
      <c r="Q38" s="232"/>
    </row>
    <row r="39" spans="1:256">
      <c r="A39" s="207"/>
      <c r="B39" s="18"/>
      <c r="C39" s="37"/>
      <c r="D39" s="37"/>
      <c r="E39" s="19"/>
      <c r="F39" s="19"/>
      <c r="G39" s="37"/>
      <c r="H39" s="18"/>
      <c r="I39" s="20"/>
      <c r="J39" s="20"/>
      <c r="K39" s="20"/>
      <c r="L39" s="20"/>
      <c r="N39" s="2"/>
    </row>
    <row r="40" spans="1:256">
      <c r="A40" s="221" t="s">
        <v>187</v>
      </c>
      <c r="D40" s="21"/>
      <c r="I40" s="39"/>
      <c r="J40" s="39"/>
      <c r="K40" s="39"/>
      <c r="N40" s="241"/>
      <c r="P40" s="242"/>
      <c r="Q40" s="242"/>
      <c r="R40" s="242"/>
    </row>
    <row r="41" spans="1:256">
      <c r="A41" s="222" t="s">
        <v>182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43"/>
      <c r="P41" s="232"/>
      <c r="Q41" s="232"/>
      <c r="R41" s="232"/>
      <c r="S41" s="36"/>
      <c r="T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>
      <c r="D42" s="21"/>
      <c r="N42" s="12"/>
      <c r="P42" s="232"/>
      <c r="Q42" s="232"/>
      <c r="R42" s="232"/>
    </row>
    <row r="43" spans="1:256">
      <c r="A43" s="223"/>
      <c r="D43" s="21"/>
      <c r="I43" s="12"/>
      <c r="N43" s="12"/>
      <c r="P43" s="232"/>
      <c r="Q43" s="232"/>
      <c r="R43" s="232"/>
    </row>
    <row r="44" spans="1:256">
      <c r="A44" s="223"/>
      <c r="B44" s="233"/>
      <c r="C44" s="148"/>
      <c r="D44" s="187"/>
      <c r="E44" s="187"/>
      <c r="F44" s="187"/>
      <c r="G44" s="187"/>
      <c r="I44" s="232"/>
      <c r="K44" s="231"/>
      <c r="N44" s="232"/>
      <c r="P44" s="232"/>
      <c r="Q44" s="232"/>
      <c r="R44" s="232"/>
    </row>
    <row r="45" spans="1:256">
      <c r="B45" s="233"/>
      <c r="C45" s="198"/>
      <c r="D45" s="187"/>
      <c r="E45" s="187"/>
      <c r="F45" s="187"/>
      <c r="G45" s="187"/>
      <c r="I45" s="232"/>
      <c r="K45" s="231"/>
      <c r="N45" s="232"/>
      <c r="P45" s="232"/>
      <c r="Q45" s="232"/>
      <c r="R45" s="232"/>
      <c r="U45" s="36"/>
    </row>
    <row r="46" spans="1:256">
      <c r="B46" s="233"/>
      <c r="C46" s="187"/>
      <c r="D46" s="187"/>
      <c r="E46" s="187"/>
      <c r="F46" s="187"/>
      <c r="G46" s="187"/>
      <c r="I46" s="232"/>
      <c r="K46" s="231"/>
      <c r="N46" s="232"/>
      <c r="P46" s="232"/>
      <c r="Q46" s="232"/>
      <c r="R46" s="232"/>
    </row>
    <row r="47" spans="1:256">
      <c r="B47" s="233"/>
      <c r="C47" s="187"/>
      <c r="D47" s="187"/>
      <c r="E47" s="187"/>
      <c r="F47" s="187"/>
      <c r="G47" s="187"/>
      <c r="I47" s="232"/>
      <c r="K47" s="231"/>
      <c r="N47" s="232"/>
      <c r="P47" s="232"/>
      <c r="Q47" s="232"/>
      <c r="R47" s="232"/>
    </row>
    <row r="48" spans="1:256">
      <c r="B48" s="233"/>
      <c r="C48" s="187"/>
      <c r="D48" s="187"/>
      <c r="E48" s="187"/>
      <c r="F48" s="187"/>
      <c r="G48" s="187"/>
      <c r="I48" s="232"/>
      <c r="K48" s="231"/>
      <c r="N48" s="232"/>
      <c r="P48" s="232"/>
      <c r="Q48" s="232"/>
      <c r="R48" s="232"/>
    </row>
    <row r="49" spans="2:18">
      <c r="B49" s="233"/>
      <c r="C49" s="187"/>
      <c r="D49" s="187"/>
      <c r="E49" s="187"/>
      <c r="F49" s="187"/>
      <c r="G49" s="187"/>
      <c r="I49" s="232"/>
      <c r="K49" s="231"/>
      <c r="N49" s="232"/>
      <c r="P49" s="232"/>
      <c r="Q49" s="232"/>
      <c r="R49" s="232"/>
    </row>
    <row r="50" spans="2:18">
      <c r="B50" s="233"/>
      <c r="C50" s="187"/>
      <c r="D50" s="187"/>
      <c r="E50" s="187"/>
      <c r="F50" s="187"/>
      <c r="G50" s="187"/>
      <c r="I50" s="232"/>
      <c r="K50" s="231"/>
      <c r="N50" s="232"/>
      <c r="P50" s="232"/>
      <c r="Q50" s="232"/>
      <c r="R50" s="232"/>
    </row>
    <row r="51" spans="2:18">
      <c r="B51" s="233"/>
      <c r="C51" s="187"/>
      <c r="D51" s="187"/>
      <c r="E51" s="187"/>
      <c r="F51" s="187"/>
      <c r="G51" s="187"/>
      <c r="I51" s="232"/>
      <c r="K51" s="231"/>
      <c r="N51" s="232"/>
      <c r="P51" s="232"/>
      <c r="Q51" s="232"/>
      <c r="R51" s="232"/>
    </row>
    <row r="52" spans="2:18">
      <c r="B52" s="233"/>
      <c r="C52" s="187"/>
      <c r="D52" s="187"/>
      <c r="E52" s="187"/>
      <c r="F52" s="187"/>
      <c r="G52" s="187"/>
      <c r="I52" s="232"/>
      <c r="N52" s="232"/>
      <c r="P52" s="232"/>
      <c r="Q52" s="232"/>
      <c r="R52" s="232"/>
    </row>
    <row r="53" spans="2:18">
      <c r="B53" s="233"/>
      <c r="C53" s="187"/>
      <c r="D53" s="187"/>
      <c r="E53" s="187"/>
      <c r="F53" s="187"/>
      <c r="G53" s="187"/>
      <c r="I53" s="232"/>
      <c r="K53" s="231"/>
      <c r="N53" s="232"/>
      <c r="P53" s="232"/>
      <c r="Q53" s="232"/>
      <c r="R53" s="232"/>
    </row>
    <row r="54" spans="2:18">
      <c r="B54" s="233"/>
      <c r="C54" s="187"/>
      <c r="D54" s="187"/>
      <c r="E54" s="187"/>
      <c r="F54" s="187"/>
      <c r="G54" s="187"/>
      <c r="I54" s="232"/>
      <c r="K54" s="231"/>
      <c r="N54" s="232"/>
      <c r="P54" s="232"/>
      <c r="Q54" s="232"/>
      <c r="R54" s="232"/>
    </row>
    <row r="55" spans="2:18">
      <c r="B55" s="233"/>
      <c r="C55" s="187"/>
      <c r="D55" s="187"/>
      <c r="E55" s="187"/>
      <c r="F55" s="187"/>
      <c r="G55" s="187"/>
      <c r="I55" s="232"/>
      <c r="K55" s="231"/>
      <c r="N55" s="232"/>
      <c r="P55" s="232"/>
      <c r="Q55" s="232"/>
      <c r="R55" s="232"/>
    </row>
    <row r="56" spans="2:18">
      <c r="B56" s="233"/>
      <c r="C56" s="187"/>
      <c r="D56" s="187"/>
      <c r="E56" s="187"/>
      <c r="F56" s="187"/>
      <c r="G56" s="187"/>
      <c r="I56" s="232"/>
      <c r="K56" s="231"/>
      <c r="N56" s="232"/>
      <c r="P56" s="232"/>
      <c r="Q56" s="232"/>
      <c r="R56" s="232"/>
    </row>
    <row r="57" spans="2:18">
      <c r="B57" s="233"/>
      <c r="C57" s="187"/>
      <c r="D57" s="187"/>
      <c r="E57" s="187"/>
      <c r="F57" s="187"/>
      <c r="G57" s="187"/>
      <c r="I57" s="232"/>
      <c r="K57" s="231"/>
      <c r="N57" s="232"/>
      <c r="P57" s="232"/>
      <c r="Q57" s="232"/>
      <c r="R57" s="232"/>
    </row>
    <row r="58" spans="2:18">
      <c r="B58" s="233"/>
      <c r="C58" s="187"/>
      <c r="D58" s="187"/>
      <c r="E58" s="187"/>
      <c r="F58" s="187"/>
      <c r="G58" s="187"/>
      <c r="I58" s="232"/>
      <c r="K58" s="231"/>
      <c r="N58" s="232"/>
      <c r="P58" s="232"/>
      <c r="Q58" s="232"/>
      <c r="R58" s="232"/>
    </row>
    <row r="59" spans="2:18">
      <c r="B59" s="233"/>
      <c r="C59" s="187"/>
      <c r="D59" s="187"/>
      <c r="E59" s="187"/>
      <c r="F59" s="187"/>
      <c r="G59" s="187"/>
      <c r="I59" s="232"/>
      <c r="K59" s="231"/>
      <c r="N59" s="232"/>
      <c r="P59" s="232"/>
      <c r="Q59" s="232"/>
      <c r="R59" s="232"/>
    </row>
    <row r="60" spans="2:18">
      <c r="B60" s="233"/>
      <c r="C60" s="187"/>
      <c r="D60" s="187"/>
      <c r="E60" s="187"/>
      <c r="F60" s="187"/>
      <c r="G60" s="187"/>
      <c r="I60" s="232"/>
      <c r="N60" s="232"/>
      <c r="P60" s="232"/>
      <c r="Q60" s="232"/>
      <c r="R60" s="232"/>
    </row>
    <row r="61" spans="2:18">
      <c r="B61" s="233"/>
      <c r="C61" s="187"/>
      <c r="D61" s="187"/>
      <c r="E61" s="187"/>
      <c r="F61" s="187"/>
      <c r="G61" s="187"/>
      <c r="I61" s="232"/>
      <c r="N61" s="232"/>
      <c r="P61" s="232"/>
      <c r="Q61" s="232"/>
      <c r="R61" s="232"/>
    </row>
    <row r="62" spans="2:18">
      <c r="B62" s="233"/>
      <c r="C62" s="187"/>
      <c r="D62" s="187"/>
      <c r="E62" s="187"/>
      <c r="F62" s="187"/>
      <c r="G62" s="187"/>
      <c r="I62" s="232"/>
      <c r="K62" s="231"/>
      <c r="N62" s="232"/>
      <c r="O62" s="248"/>
      <c r="P62" s="248"/>
      <c r="Q62" s="248"/>
      <c r="R62" s="248"/>
    </row>
    <row r="63" spans="2:18">
      <c r="B63" s="233"/>
      <c r="C63" s="187"/>
      <c r="D63" s="187"/>
      <c r="E63" s="187"/>
      <c r="F63" s="187"/>
      <c r="G63" s="187"/>
      <c r="I63" s="232"/>
      <c r="K63" s="231"/>
      <c r="N63" s="232"/>
      <c r="P63" s="232"/>
      <c r="Q63" s="232"/>
      <c r="R63" s="232"/>
    </row>
    <row r="64" spans="2:18">
      <c r="B64" s="233"/>
      <c r="C64" s="187"/>
      <c r="D64" s="187"/>
      <c r="E64" s="187"/>
      <c r="F64" s="187"/>
      <c r="G64" s="187"/>
      <c r="I64" s="232"/>
      <c r="K64" s="231"/>
      <c r="N64" s="232"/>
      <c r="P64" s="232"/>
      <c r="Q64" s="232"/>
      <c r="R64" s="232"/>
    </row>
    <row r="65" spans="2:18">
      <c r="B65" s="233"/>
      <c r="C65" s="187"/>
      <c r="D65" s="187"/>
      <c r="E65" s="187"/>
      <c r="F65" s="187"/>
      <c r="G65" s="187"/>
      <c r="I65" s="232"/>
      <c r="K65" s="231"/>
      <c r="N65" s="232"/>
      <c r="P65" s="232"/>
      <c r="Q65" s="232"/>
      <c r="R65" s="232"/>
    </row>
    <row r="66" spans="2:18">
      <c r="B66" s="233"/>
      <c r="C66" s="187"/>
      <c r="D66" s="187"/>
      <c r="E66" s="187"/>
      <c r="F66" s="187"/>
      <c r="G66" s="187"/>
      <c r="I66" s="232"/>
      <c r="K66" s="231"/>
      <c r="N66" s="232"/>
      <c r="P66" s="232"/>
      <c r="Q66" s="232"/>
      <c r="R66" s="232"/>
    </row>
    <row r="67" spans="2:18">
      <c r="B67" s="233"/>
      <c r="C67" s="187"/>
      <c r="D67" s="187"/>
      <c r="E67" s="187"/>
      <c r="F67" s="187"/>
      <c r="G67" s="187"/>
      <c r="I67" s="232"/>
      <c r="K67" s="231"/>
      <c r="N67" s="232"/>
      <c r="P67" s="232"/>
      <c r="Q67" s="232"/>
      <c r="R67" s="232"/>
    </row>
    <row r="68" spans="2:18">
      <c r="B68" s="233"/>
      <c r="C68" s="187"/>
      <c r="D68" s="187"/>
      <c r="E68" s="187"/>
      <c r="F68" s="187"/>
      <c r="G68" s="187"/>
      <c r="I68" s="232"/>
      <c r="K68" s="231"/>
      <c r="N68" s="232"/>
      <c r="P68" s="232"/>
      <c r="Q68" s="232"/>
      <c r="R68" s="232"/>
    </row>
    <row r="69" spans="2:18">
      <c r="B69" s="233"/>
      <c r="C69" s="187"/>
      <c r="D69" s="187"/>
      <c r="E69" s="187"/>
      <c r="F69" s="187"/>
      <c r="G69" s="187"/>
      <c r="I69" s="232"/>
      <c r="N69" s="232"/>
      <c r="P69" s="232"/>
      <c r="Q69" s="232"/>
      <c r="R69" s="232"/>
    </row>
    <row r="70" spans="2:18">
      <c r="B70" s="233"/>
      <c r="C70" s="187"/>
      <c r="D70" s="187"/>
      <c r="E70" s="187"/>
      <c r="F70" s="187"/>
      <c r="G70" s="187"/>
      <c r="I70" s="232"/>
      <c r="K70" s="231"/>
      <c r="N70" s="232"/>
      <c r="P70" s="232"/>
      <c r="Q70" s="232"/>
      <c r="R70" s="232"/>
    </row>
    <row r="71" spans="2:18">
      <c r="B71" s="233"/>
      <c r="C71" s="187"/>
      <c r="D71" s="187"/>
      <c r="E71" s="187"/>
      <c r="F71" s="187"/>
      <c r="G71" s="187"/>
      <c r="I71" s="232"/>
      <c r="K71" s="231"/>
      <c r="N71" s="232"/>
      <c r="P71" s="232"/>
      <c r="Q71" s="232"/>
      <c r="R71" s="232"/>
    </row>
    <row r="73" spans="2:18">
      <c r="B73" s="233"/>
      <c r="C73" s="187"/>
      <c r="D73" s="187"/>
      <c r="E73" s="187"/>
      <c r="F73" s="187"/>
      <c r="G73" s="187"/>
      <c r="I73" s="232"/>
      <c r="K73" s="231"/>
      <c r="N73" s="243"/>
      <c r="P73" s="232"/>
      <c r="Q73" s="232"/>
      <c r="R73" s="232"/>
    </row>
    <row r="74" spans="2:18">
      <c r="B74" s="233"/>
      <c r="C74" s="187"/>
      <c r="D74" s="187"/>
      <c r="E74" s="187"/>
      <c r="F74" s="187"/>
      <c r="G74" s="187"/>
      <c r="I74" s="232"/>
      <c r="K74" s="231"/>
      <c r="N74" s="243"/>
      <c r="P74" s="232"/>
      <c r="Q74" s="232"/>
      <c r="R74" s="232"/>
    </row>
    <row r="75" spans="2:18">
      <c r="B75" s="233"/>
      <c r="C75" s="187"/>
      <c r="D75" s="187"/>
      <c r="E75" s="187"/>
      <c r="F75" s="187"/>
      <c r="G75" s="187"/>
      <c r="I75" s="232"/>
      <c r="K75" s="231"/>
      <c r="N75" s="243"/>
      <c r="P75" s="232"/>
      <c r="Q75" s="232"/>
      <c r="R75" s="232"/>
    </row>
    <row r="76" spans="2:18">
      <c r="B76" s="233"/>
      <c r="C76" s="187"/>
      <c r="D76" s="187"/>
      <c r="E76" s="187"/>
      <c r="F76" s="187"/>
      <c r="G76" s="187"/>
      <c r="I76" s="232"/>
      <c r="N76" s="243"/>
      <c r="P76" s="232"/>
      <c r="Q76" s="232"/>
      <c r="R76" s="232"/>
    </row>
    <row r="78" spans="2:18">
      <c r="B78" s="231"/>
      <c r="C78" s="187"/>
      <c r="D78" s="187"/>
      <c r="E78" s="187"/>
      <c r="F78" s="187"/>
      <c r="G78" s="187"/>
      <c r="I78" s="6"/>
      <c r="K78" s="231"/>
    </row>
    <row r="79" spans="2:18">
      <c r="B79" s="231"/>
      <c r="C79" s="187"/>
      <c r="D79" s="187"/>
      <c r="E79" s="187"/>
      <c r="F79" s="187"/>
      <c r="G79" s="187"/>
      <c r="I79" s="6"/>
      <c r="K79" s="231"/>
    </row>
    <row r="80" spans="2:18">
      <c r="B80" s="231"/>
      <c r="C80" s="187"/>
      <c r="D80" s="187"/>
      <c r="E80" s="187"/>
      <c r="F80" s="187"/>
      <c r="G80" s="187"/>
      <c r="I80" s="6"/>
      <c r="K80" s="231"/>
    </row>
    <row r="81" spans="2:9">
      <c r="B81" s="231"/>
      <c r="C81" s="187"/>
      <c r="D81" s="187"/>
      <c r="E81" s="187"/>
      <c r="F81" s="187"/>
      <c r="G81" s="187"/>
      <c r="I81" s="233"/>
    </row>
  </sheetData>
  <mergeCells count="6">
    <mergeCell ref="C7:D7"/>
    <mergeCell ref="C6:F6"/>
    <mergeCell ref="I6:L6"/>
    <mergeCell ref="A1:L1"/>
    <mergeCell ref="A3:L3"/>
    <mergeCell ref="A4:L4"/>
  </mergeCells>
  <phoneticPr fontId="0" type="noConversion"/>
  <printOptions horizontalCentered="1"/>
  <pageMargins left="0.59" right="0.56000000000000005" top="0.83" bottom="1" header="0.67" footer="0.5"/>
  <pageSetup scale="8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Normal="100" workbookViewId="0">
      <selection sqref="A1:L1"/>
    </sheetView>
  </sheetViews>
  <sheetFormatPr defaultRowHeight="12.75"/>
  <cols>
    <col min="1" max="1" width="14.140625" style="2" customWidth="1"/>
    <col min="2" max="2" width="16.42578125" style="2" customWidth="1"/>
    <col min="3" max="3" width="16.140625" style="2" customWidth="1"/>
    <col min="4" max="4" width="14.5703125" style="2" customWidth="1"/>
    <col min="5" max="5" width="15.28515625" style="2" customWidth="1"/>
    <col min="6" max="6" width="2.7109375" style="2" customWidth="1"/>
    <col min="7" max="7" width="13" style="2" customWidth="1"/>
    <col min="8" max="8" width="11.7109375" style="2" customWidth="1"/>
    <col min="9" max="9" width="12.7109375" style="2" customWidth="1"/>
    <col min="10" max="10" width="13.140625" style="2" customWidth="1"/>
    <col min="11" max="11" width="9.140625" style="2"/>
    <col min="12" max="12" width="12.7109375" style="242" bestFit="1" customWidth="1"/>
    <col min="13" max="13" width="11.140625" style="242" bestFit="1" customWidth="1"/>
    <col min="14" max="14" width="12.7109375" style="242" bestFit="1" customWidth="1"/>
    <col min="15" max="15" width="18.7109375" style="232" bestFit="1" customWidth="1"/>
    <col min="16" max="16" width="9.140625" style="2"/>
    <col min="17" max="17" width="11.140625" style="242" bestFit="1" customWidth="1"/>
    <col min="18" max="16384" width="9.140625" style="2"/>
  </cols>
  <sheetData>
    <row r="1" spans="1:14">
      <c r="A1" s="382" t="s">
        <v>96</v>
      </c>
      <c r="B1" s="382"/>
      <c r="C1" s="382"/>
      <c r="D1" s="382"/>
      <c r="E1" s="382"/>
      <c r="F1" s="382"/>
      <c r="G1" s="382"/>
      <c r="H1" s="382"/>
      <c r="I1" s="382"/>
      <c r="J1" s="382"/>
    </row>
    <row r="3" spans="1:14">
      <c r="A3" s="375" t="s">
        <v>224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4">
      <c r="A4" s="375" t="s">
        <v>225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4" ht="13.5" thickBo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4" ht="15" customHeight="1" thickTop="1">
      <c r="A6" s="1"/>
      <c r="B6" s="457" t="s">
        <v>156</v>
      </c>
      <c r="C6" s="457"/>
      <c r="D6" s="457"/>
      <c r="E6" s="457"/>
      <c r="F6" s="273"/>
      <c r="G6" s="384" t="s">
        <v>157</v>
      </c>
      <c r="H6" s="384"/>
      <c r="I6" s="384"/>
      <c r="J6" s="384"/>
      <c r="N6" s="240"/>
    </row>
    <row r="7" spans="1:14">
      <c r="A7" s="1" t="s">
        <v>67</v>
      </c>
      <c r="B7" s="4"/>
      <c r="D7" s="4" t="s">
        <v>31</v>
      </c>
      <c r="E7" s="4"/>
      <c r="F7" s="4"/>
      <c r="G7" s="4"/>
      <c r="H7" s="4"/>
      <c r="I7" s="4" t="s">
        <v>31</v>
      </c>
      <c r="J7" s="4"/>
    </row>
    <row r="8" spans="1:14">
      <c r="A8" s="1" t="s">
        <v>30</v>
      </c>
      <c r="B8" s="4" t="s">
        <v>98</v>
      </c>
      <c r="C8" s="274" t="s">
        <v>99</v>
      </c>
      <c r="D8" s="4" t="s">
        <v>35</v>
      </c>
      <c r="E8" s="4" t="s">
        <v>37</v>
      </c>
      <c r="F8" s="4"/>
      <c r="G8" s="4" t="s">
        <v>98</v>
      </c>
      <c r="H8" s="4" t="s">
        <v>99</v>
      </c>
      <c r="I8" s="4" t="s">
        <v>35</v>
      </c>
      <c r="J8" s="4" t="s">
        <v>37</v>
      </c>
    </row>
    <row r="9" spans="1:14" ht="13.5" thickBot="1">
      <c r="A9" s="276" t="s">
        <v>120</v>
      </c>
      <c r="B9" s="13" t="s">
        <v>41</v>
      </c>
      <c r="C9" s="13" t="s">
        <v>53</v>
      </c>
      <c r="D9" s="13" t="s">
        <v>36</v>
      </c>
      <c r="E9" s="13" t="s">
        <v>34</v>
      </c>
      <c r="F9" s="13"/>
      <c r="G9" s="13" t="s">
        <v>41</v>
      </c>
      <c r="H9" s="50" t="s">
        <v>53</v>
      </c>
      <c r="I9" s="13" t="s">
        <v>36</v>
      </c>
      <c r="J9" s="13" t="s">
        <v>34</v>
      </c>
    </row>
    <row r="10" spans="1:14">
      <c r="A10" s="1" t="s">
        <v>0</v>
      </c>
      <c r="B10" s="278">
        <f>SUM(B12:B39)</f>
        <v>7147042565.7200012</v>
      </c>
      <c r="C10" s="278">
        <f>SUM(C12:C39)</f>
        <v>5970463401.1999998</v>
      </c>
      <c r="D10" s="278">
        <f>SUM(D12:D39)</f>
        <v>619840501.72999978</v>
      </c>
      <c r="E10" s="278">
        <f>SUM(E12:E39)</f>
        <v>556738662.78999996</v>
      </c>
      <c r="F10" s="278"/>
      <c r="G10" s="279">
        <f>+B10/(table11!$B9*1000)</f>
        <v>1.0437627159403428E-2</v>
      </c>
      <c r="H10" s="279">
        <f>+C10/(table11!$B9*1000)</f>
        <v>8.7193367574845762E-3</v>
      </c>
      <c r="I10" s="279">
        <f>+D10/(table11!$B9*1000)</f>
        <v>9.0522254427115355E-4</v>
      </c>
      <c r="J10" s="279">
        <f>+E10/(table11!$B9*1000)</f>
        <v>8.1306785764769548E-4</v>
      </c>
    </row>
    <row r="11" spans="1:14">
      <c r="A11" s="1"/>
      <c r="C11" s="4"/>
      <c r="D11" s="4"/>
      <c r="E11" s="4"/>
      <c r="F11" s="4"/>
    </row>
    <row r="12" spans="1:14">
      <c r="A12" s="1" t="s">
        <v>1</v>
      </c>
      <c r="B12" s="44">
        <f t="shared" ref="B12:B39" si="0">SUM(C12:E12)</f>
        <v>30887303.25</v>
      </c>
      <c r="C12" s="243">
        <v>30487759.719999999</v>
      </c>
      <c r="D12" s="280">
        <v>399543.52999999997</v>
      </c>
      <c r="E12" s="280">
        <v>0</v>
      </c>
      <c r="F12" s="280"/>
      <c r="G12" s="281">
        <f>+B12/(table11!$B11*1000)*100</f>
        <v>0.79978744485606834</v>
      </c>
      <c r="H12" s="281">
        <f>+C12/(table11!$B11*1000)*100</f>
        <v>0.78944177316109865</v>
      </c>
      <c r="I12" s="281">
        <f>+D12/(table11!$B11*1000)*100</f>
        <v>1.0345671694969806E-2</v>
      </c>
      <c r="J12" s="281">
        <f>+E12/(table11!$B11*1000)*100</f>
        <v>0</v>
      </c>
    </row>
    <row r="13" spans="1:14">
      <c r="A13" s="1" t="s">
        <v>2</v>
      </c>
      <c r="B13" s="44">
        <f t="shared" si="0"/>
        <v>698320292.38</v>
      </c>
      <c r="C13" s="243">
        <v>623686449.38</v>
      </c>
      <c r="D13" s="280">
        <v>4761214</v>
      </c>
      <c r="E13" s="280">
        <v>69872629</v>
      </c>
      <c r="F13" s="280"/>
      <c r="G13" s="281">
        <f>+B13/(table11!$B12*1000)*100</f>
        <v>0.87133805633998251</v>
      </c>
      <c r="H13" s="281">
        <f>+C13/(table11!$B12*1000)*100</f>
        <v>0.77821272630673199</v>
      </c>
      <c r="I13" s="281">
        <f>+D13/(table11!$B12*1000)*100</f>
        <v>5.9408655281081024E-3</v>
      </c>
      <c r="J13" s="281">
        <f>+E13/(table11!$B12*1000)*100</f>
        <v>8.7184464505142278E-2</v>
      </c>
    </row>
    <row r="14" spans="1:14">
      <c r="A14" s="1" t="s">
        <v>3</v>
      </c>
      <c r="B14" s="44">
        <f t="shared" si="0"/>
        <v>288312679.76000005</v>
      </c>
      <c r="C14" s="243">
        <v>271587915.72000003</v>
      </c>
      <c r="D14" s="280">
        <v>16724764.039999999</v>
      </c>
      <c r="E14" s="280">
        <v>0</v>
      </c>
      <c r="F14" s="280"/>
      <c r="G14" s="281">
        <f>+B14/(table11!$B13*1000)*100</f>
        <v>0.81035818690681238</v>
      </c>
      <c r="H14" s="281">
        <f>+C14/(table11!$B13*1000)*100</f>
        <v>0.76335002384169626</v>
      </c>
      <c r="I14" s="281">
        <f>+D14/(table11!$B13*1000)*100</f>
        <v>4.7008163065116008E-2</v>
      </c>
      <c r="J14" s="281">
        <f>+E14/(table11!$B13*1000)*100</f>
        <v>0</v>
      </c>
    </row>
    <row r="15" spans="1:14">
      <c r="A15" s="1" t="s">
        <v>4</v>
      </c>
      <c r="B15" s="44">
        <f t="shared" si="0"/>
        <v>914872638.47000015</v>
      </c>
      <c r="C15" s="243">
        <v>753440060.47000015</v>
      </c>
      <c r="D15" s="280">
        <v>121662759</v>
      </c>
      <c r="E15" s="280">
        <v>39769819</v>
      </c>
      <c r="F15" s="280"/>
      <c r="G15" s="281">
        <f>+B15/(table11!$B14*1000)*100</f>
        <v>1.1545914276979639</v>
      </c>
      <c r="H15" s="281">
        <f>+C15/(table11!$B14*1000)*100</f>
        <v>0.95085960441194595</v>
      </c>
      <c r="I15" s="281">
        <f>+D15/(table11!$B14*1000)*100</f>
        <v>0.15354134849458559</v>
      </c>
      <c r="J15" s="281">
        <f>+E15/(table11!$B14*1000)*100</f>
        <v>5.0190474791432203E-2</v>
      </c>
    </row>
    <row r="16" spans="1:14">
      <c r="A16" s="1" t="s">
        <v>5</v>
      </c>
      <c r="B16" s="44">
        <f t="shared" si="0"/>
        <v>127977778.56999999</v>
      </c>
      <c r="C16" s="243">
        <v>119430486.16</v>
      </c>
      <c r="D16" s="280">
        <v>1682356.41</v>
      </c>
      <c r="E16" s="280">
        <v>6864936</v>
      </c>
      <c r="F16" s="280"/>
      <c r="G16" s="281">
        <f>+B16/(table11!$B15*1000)*100</f>
        <v>1.0425840710624863</v>
      </c>
      <c r="H16" s="281">
        <f>+C16/(table11!$B15*1000)*100</f>
        <v>0.97295267866802404</v>
      </c>
      <c r="I16" s="281">
        <f>+D16/(table11!$B15*1000)*100</f>
        <v>1.3705488675571011E-2</v>
      </c>
      <c r="J16" s="281">
        <f>+E16/(table11!$B15*1000)*100</f>
        <v>5.5925903718891383E-2</v>
      </c>
    </row>
    <row r="17" spans="1:10">
      <c r="A17" s="1"/>
      <c r="B17" s="44"/>
      <c r="C17" s="280"/>
      <c r="D17" s="280"/>
      <c r="E17" s="280"/>
      <c r="F17" s="280"/>
      <c r="G17" s="281"/>
      <c r="H17" s="281"/>
      <c r="I17" s="281"/>
      <c r="J17" s="281"/>
    </row>
    <row r="18" spans="1:10">
      <c r="A18" s="1" t="s">
        <v>6</v>
      </c>
      <c r="B18" s="44">
        <f t="shared" si="0"/>
        <v>17347113.539999999</v>
      </c>
      <c r="C18" s="243">
        <v>14715411.74</v>
      </c>
      <c r="D18" s="280">
        <v>547551.06999999995</v>
      </c>
      <c r="E18" s="280">
        <v>2084150.73</v>
      </c>
      <c r="F18" s="280"/>
      <c r="G18" s="281">
        <f>+B18/(table11!$B17*1000)*100</f>
        <v>0.67449496960768185</v>
      </c>
      <c r="H18" s="281">
        <f>+C18/(table11!$B17*1000)*100</f>
        <v>0.57216845738912625</v>
      </c>
      <c r="I18" s="281">
        <f>+D18/(table11!$B17*1000)*100</f>
        <v>2.1290022773339367E-2</v>
      </c>
      <c r="J18" s="281">
        <f>+E18/(table11!$B17*1000)*100</f>
        <v>8.1036489445216256E-2</v>
      </c>
    </row>
    <row r="19" spans="1:10">
      <c r="A19" s="1" t="s">
        <v>7</v>
      </c>
      <c r="B19" s="44">
        <f t="shared" si="0"/>
        <v>196114269.24000001</v>
      </c>
      <c r="C19" s="243">
        <v>179987864.85000002</v>
      </c>
      <c r="D19" s="280">
        <v>3547625.1</v>
      </c>
      <c r="E19" s="280">
        <v>12578779.289999999</v>
      </c>
      <c r="F19" s="280"/>
      <c r="G19" s="281">
        <f>+B19/(table11!$B18*1000)*100</f>
        <v>1.0507076584639568</v>
      </c>
      <c r="H19" s="281">
        <f>+C19/(table11!$B18*1000)*100</f>
        <v>0.96430835329496933</v>
      </c>
      <c r="I19" s="281">
        <f>+D19/(table11!$B18*1000)*100</f>
        <v>1.9006862052282969E-2</v>
      </c>
      <c r="J19" s="281">
        <f>+E19/(table11!$B18*1000)*100</f>
        <v>6.7392443116704712E-2</v>
      </c>
    </row>
    <row r="20" spans="1:10">
      <c r="A20" s="1" t="s">
        <v>8</v>
      </c>
      <c r="B20" s="44">
        <f t="shared" si="0"/>
        <v>96783660.260000005</v>
      </c>
      <c r="C20" s="243">
        <v>80454347.090000004</v>
      </c>
      <c r="D20" s="280">
        <v>8801361.1699999999</v>
      </c>
      <c r="E20" s="280">
        <v>7527952</v>
      </c>
      <c r="F20" s="280"/>
      <c r="G20" s="281">
        <f>+B20/(table11!$B19*1000)*100</f>
        <v>0.9914898826883789</v>
      </c>
      <c r="H20" s="281">
        <f>+C20/(table11!$B19*1000)*100</f>
        <v>0.82420597592342204</v>
      </c>
      <c r="I20" s="281">
        <f>+D20/(table11!$B19*1000)*100</f>
        <v>9.0164605580100546E-2</v>
      </c>
      <c r="J20" s="281">
        <f>+E20/(table11!$B19*1000)*100</f>
        <v>7.7119301184856298E-2</v>
      </c>
    </row>
    <row r="21" spans="1:10">
      <c r="A21" s="47" t="s">
        <v>9</v>
      </c>
      <c r="B21" s="44">
        <f t="shared" si="0"/>
        <v>183378075.91</v>
      </c>
      <c r="C21" s="243">
        <v>169375198.31</v>
      </c>
      <c r="D21" s="280">
        <v>1530676.6</v>
      </c>
      <c r="E21" s="280">
        <v>12472201</v>
      </c>
      <c r="F21" s="280"/>
      <c r="G21" s="281">
        <f>+B21/(table11!$B20*1000)*100</f>
        <v>1.117170031492853</v>
      </c>
      <c r="H21" s="281">
        <f>+C21/(table11!$B20*1000)*100</f>
        <v>1.0318621497749736</v>
      </c>
      <c r="I21" s="281">
        <f>+D21/(table11!$B20*1000)*100</f>
        <v>9.3251388801060143E-3</v>
      </c>
      <c r="J21" s="281">
        <f>+E21/(table11!$B20*1000)*100</f>
        <v>7.5982742837773246E-2</v>
      </c>
    </row>
    <row r="22" spans="1:10">
      <c r="A22" s="1" t="s">
        <v>10</v>
      </c>
      <c r="B22" s="44">
        <f t="shared" si="0"/>
        <v>21371644.210000001</v>
      </c>
      <c r="C22" s="243">
        <v>19743051.210000001</v>
      </c>
      <c r="D22" s="280">
        <v>1628593</v>
      </c>
      <c r="E22" s="280">
        <v>0</v>
      </c>
      <c r="F22" s="280"/>
      <c r="G22" s="281">
        <f>+B22/(table11!$B21*1000)*100</f>
        <v>0.74502884751475129</v>
      </c>
      <c r="H22" s="281">
        <f>+C22/(table11!$B21*1000)*100</f>
        <v>0.68825507971578836</v>
      </c>
      <c r="I22" s="281">
        <f>+D22/(table11!$B21*1000)*100</f>
        <v>5.6773767798962961E-2</v>
      </c>
      <c r="J22" s="281">
        <f>+E22/(table11!$B21*1000)*100</f>
        <v>0</v>
      </c>
    </row>
    <row r="23" spans="1:10">
      <c r="A23" s="1"/>
      <c r="B23" s="44"/>
      <c r="C23" s="280"/>
      <c r="D23" s="280"/>
      <c r="E23" s="280"/>
      <c r="F23" s="280"/>
      <c r="G23" s="281"/>
      <c r="H23" s="281"/>
      <c r="I23" s="281"/>
      <c r="J23" s="281"/>
    </row>
    <row r="24" spans="1:10">
      <c r="A24" s="1" t="s">
        <v>11</v>
      </c>
      <c r="B24" s="44">
        <f t="shared" si="0"/>
        <v>323925617.56</v>
      </c>
      <c r="C24" s="243">
        <v>253143420.56</v>
      </c>
      <c r="D24" s="280">
        <v>40704125</v>
      </c>
      <c r="E24" s="280">
        <v>30078072</v>
      </c>
      <c r="F24" s="280"/>
      <c r="G24" s="281">
        <f>+B24/(table11!$B23*1000)*100</f>
        <v>1.2100435818820559</v>
      </c>
      <c r="H24" s="281">
        <f>+C24/(table11!$B23*1000)*100</f>
        <v>0.94563243763071658</v>
      </c>
      <c r="I24" s="281">
        <f>+D24/(table11!$B23*1000)*100</f>
        <v>0.15205270142998731</v>
      </c>
      <c r="J24" s="281">
        <f>+E24/(table11!$B23*1000)*100</f>
        <v>0.11235844282135193</v>
      </c>
    </row>
    <row r="25" spans="1:10">
      <c r="A25" s="1" t="s">
        <v>12</v>
      </c>
      <c r="B25" s="44">
        <f t="shared" si="0"/>
        <v>28482750.540000003</v>
      </c>
      <c r="C25" s="243">
        <v>27967502.740000002</v>
      </c>
      <c r="D25" s="280">
        <v>515247.8</v>
      </c>
      <c r="E25" s="280">
        <v>0</v>
      </c>
      <c r="F25" s="280"/>
      <c r="G25" s="281">
        <f>+B25/(table11!$B24*1000)*100</f>
        <v>0.64271601036460013</v>
      </c>
      <c r="H25" s="281">
        <f>+C25/(table11!$B24*1000)*100</f>
        <v>0.63108939411136733</v>
      </c>
      <c r="I25" s="281">
        <f>+D25/(table11!$B24*1000)*100</f>
        <v>1.1626616253232733E-2</v>
      </c>
      <c r="J25" s="281">
        <f>+E25/(table11!$B24*1000)*100</f>
        <v>0</v>
      </c>
    </row>
    <row r="26" spans="1:10">
      <c r="A26" s="1" t="s">
        <v>13</v>
      </c>
      <c r="B26" s="44">
        <f t="shared" si="0"/>
        <v>287019734.5</v>
      </c>
      <c r="C26" s="243">
        <v>233328579.72999999</v>
      </c>
      <c r="D26" s="280">
        <v>22676418</v>
      </c>
      <c r="E26" s="280">
        <v>31014736.77</v>
      </c>
      <c r="F26" s="280"/>
      <c r="G26" s="281">
        <f>+B26/(table11!$B25*1000)*100</f>
        <v>1.0703923049977209</v>
      </c>
      <c r="H26" s="281">
        <f>+C26/(table11!$B25*1000)*100</f>
        <v>0.87016008398906508</v>
      </c>
      <c r="I26" s="281">
        <f>+D26/(table11!$B25*1000)*100</f>
        <v>8.4567924830659363E-2</v>
      </c>
      <c r="J26" s="281">
        <f>+E26/(table11!$B25*1000)*100</f>
        <v>0.11566429617799633</v>
      </c>
    </row>
    <row r="27" spans="1:10">
      <c r="A27" s="1" t="s">
        <v>14</v>
      </c>
      <c r="B27" s="44">
        <f t="shared" si="0"/>
        <v>612312714.84000003</v>
      </c>
      <c r="C27" s="243">
        <v>551073284</v>
      </c>
      <c r="D27" s="280">
        <v>61239430.839999996</v>
      </c>
      <c r="E27" s="280">
        <v>0</v>
      </c>
      <c r="F27" s="280"/>
      <c r="G27" s="281">
        <f>+B27/(table11!$B26*1000)*100</f>
        <v>1.3135555860703532</v>
      </c>
      <c r="H27" s="281">
        <f>+C27/(table11!$B26*1000)*100</f>
        <v>1.1821825237149994</v>
      </c>
      <c r="I27" s="281">
        <f>+D27/(table11!$B26*1000)*100</f>
        <v>0.1313730623553534</v>
      </c>
      <c r="J27" s="281">
        <f>+E27/(table11!$B26*1000)*100</f>
        <v>0</v>
      </c>
    </row>
    <row r="28" spans="1:10">
      <c r="A28" s="1" t="s">
        <v>15</v>
      </c>
      <c r="B28" s="44">
        <f t="shared" si="0"/>
        <v>18122004.850000001</v>
      </c>
      <c r="C28" s="243">
        <v>17650347</v>
      </c>
      <c r="D28" s="280">
        <v>471657.85</v>
      </c>
      <c r="E28" s="280">
        <v>0</v>
      </c>
      <c r="F28" s="280"/>
      <c r="G28" s="281">
        <f>+B28/(table11!$B27*1000)*100</f>
        <v>0.61540985769372492</v>
      </c>
      <c r="H28" s="281">
        <f>+C28/(table11!$B27*1000)*100</f>
        <v>0.59939270656992805</v>
      </c>
      <c r="I28" s="281">
        <f>+D28/(table11!$B27*1000)*100</f>
        <v>1.6017151123796782E-2</v>
      </c>
      <c r="J28" s="281">
        <f>+E28/(table11!$B27*1000)*100</f>
        <v>0</v>
      </c>
    </row>
    <row r="29" spans="1:10">
      <c r="A29" s="1"/>
      <c r="B29" s="44"/>
      <c r="C29" s="280"/>
      <c r="D29" s="280"/>
      <c r="E29" s="280"/>
      <c r="F29" s="280"/>
      <c r="G29" s="281"/>
      <c r="H29" s="281"/>
      <c r="I29" s="281"/>
      <c r="J29" s="281"/>
    </row>
    <row r="30" spans="1:10">
      <c r="A30" s="1" t="s">
        <v>16</v>
      </c>
      <c r="B30" s="44">
        <f t="shared" si="0"/>
        <v>1935629242.6500001</v>
      </c>
      <c r="C30" s="243">
        <v>1521756048.6500001</v>
      </c>
      <c r="D30" s="280">
        <v>183972676</v>
      </c>
      <c r="E30" s="280">
        <v>229900518</v>
      </c>
      <c r="F30" s="280"/>
      <c r="G30" s="281">
        <f>+B30/(table11!$B29*1000)*100</f>
        <v>1.1027960783270105</v>
      </c>
      <c r="H30" s="281">
        <f>+C30/(table11!$B29*1000)*100</f>
        <v>0.8669979589294089</v>
      </c>
      <c r="I30" s="281">
        <f>+D30/(table11!$B29*1000)*100</f>
        <v>0.10481570599458609</v>
      </c>
      <c r="J30" s="281">
        <f>+E30/(table11!$B30*1000)*100</f>
        <v>0.29676014934527362</v>
      </c>
    </row>
    <row r="31" spans="1:10">
      <c r="A31" s="1" t="s">
        <v>17</v>
      </c>
      <c r="B31" s="44">
        <f t="shared" si="0"/>
        <v>895623166.16999996</v>
      </c>
      <c r="C31" s="243">
        <v>685957345.16999996</v>
      </c>
      <c r="D31" s="280">
        <v>116590877</v>
      </c>
      <c r="E31" s="280">
        <v>93074944</v>
      </c>
      <c r="F31" s="280"/>
      <c r="G31" s="281">
        <f>+B31/(table11!$B30*1000)*100</f>
        <v>1.1560881500479958</v>
      </c>
      <c r="H31" s="281">
        <f>+C31/(table11!$B30*1000)*100</f>
        <v>0.88544734900134736</v>
      </c>
      <c r="I31" s="281">
        <f>+D31/(table11!$B30*1000)*100</f>
        <v>0.15049781693321987</v>
      </c>
      <c r="J31" s="281">
        <f>+E31/(table11!$B30*1000)*100</f>
        <v>0.12014298411342848</v>
      </c>
    </row>
    <row r="32" spans="1:10">
      <c r="A32" s="1" t="s">
        <v>18</v>
      </c>
      <c r="B32" s="44">
        <f t="shared" si="0"/>
        <v>59894515.400000006</v>
      </c>
      <c r="C32" s="243">
        <v>53677843.240000002</v>
      </c>
      <c r="D32" s="280">
        <v>6216672.1600000001</v>
      </c>
      <c r="E32" s="280">
        <v>0</v>
      </c>
      <c r="F32" s="280"/>
      <c r="G32" s="281">
        <f>+B32/(table11!$B31*1000)*100</f>
        <v>0.78489245595550738</v>
      </c>
      <c r="H32" s="281">
        <f>+C32/(table11!$B31*1000)*100</f>
        <v>0.70342557961556407</v>
      </c>
      <c r="I32" s="281">
        <f>+D32/(table11!$B31*1000)*100</f>
        <v>8.1466876339943275E-2</v>
      </c>
      <c r="J32" s="281">
        <f>+E32/(table11!$B31*1000)*100</f>
        <v>0</v>
      </c>
    </row>
    <row r="33" spans="1:10">
      <c r="A33" s="1" t="s">
        <v>19</v>
      </c>
      <c r="B33" s="44">
        <f t="shared" si="0"/>
        <v>108193642.66999999</v>
      </c>
      <c r="C33" s="243">
        <v>99042906.789999992</v>
      </c>
      <c r="D33" s="280">
        <v>4015335.88</v>
      </c>
      <c r="E33" s="280">
        <v>5135400</v>
      </c>
      <c r="F33" s="280"/>
      <c r="G33" s="281">
        <f>+B33/(table11!$B32*1000)*100</f>
        <v>0.89313508314445267</v>
      </c>
      <c r="H33" s="281">
        <f>+C33/(table11!$B32*1000)*100</f>
        <v>0.81759604915569417</v>
      </c>
      <c r="I33" s="281">
        <f>+D33/(table11!$B32*1000)*100</f>
        <v>3.3146470130181675E-2</v>
      </c>
      <c r="J33" s="281">
        <f>+E33/(table11!$B32*1000)*100</f>
        <v>4.2392563858576877E-2</v>
      </c>
    </row>
    <row r="34" spans="1:10">
      <c r="A34" s="1" t="s">
        <v>20</v>
      </c>
      <c r="B34" s="44">
        <f t="shared" si="0"/>
        <v>11622597.389999999</v>
      </c>
      <c r="C34" s="243">
        <v>9584476.459999999</v>
      </c>
      <c r="D34" s="280">
        <v>2038120.93</v>
      </c>
      <c r="E34" s="280">
        <v>0</v>
      </c>
      <c r="F34" s="280"/>
      <c r="G34" s="281">
        <f>+B34/(table11!$B33*1000)*100</f>
        <v>0.8077216352916321</v>
      </c>
      <c r="H34" s="281">
        <f>+C34/(table11!$B33*1000)*100</f>
        <v>0.66608080275981696</v>
      </c>
      <c r="I34" s="281">
        <f>+D34/(table11!$B33*1000)*100</f>
        <v>0.14164083253181517</v>
      </c>
      <c r="J34" s="281">
        <f>+E34/(table11!$B33*1000)*100</f>
        <v>0</v>
      </c>
    </row>
    <row r="35" spans="1:10">
      <c r="A35" s="1"/>
      <c r="B35" s="44"/>
      <c r="C35" s="280"/>
      <c r="D35" s="280"/>
      <c r="E35" s="280"/>
      <c r="F35" s="280"/>
      <c r="G35" s="281"/>
      <c r="H35" s="281"/>
      <c r="I35" s="281"/>
      <c r="J35" s="281"/>
    </row>
    <row r="36" spans="1:10">
      <c r="A36" s="1" t="s">
        <v>21</v>
      </c>
      <c r="B36" s="44">
        <f t="shared" si="0"/>
        <v>38110451.520000018</v>
      </c>
      <c r="C36" s="243">
        <v>36811709.590000018</v>
      </c>
      <c r="D36" s="280">
        <v>1298741.93</v>
      </c>
      <c r="E36" s="280">
        <v>0</v>
      </c>
      <c r="F36" s="280"/>
      <c r="G36" s="281">
        <f>+B36/(table11!$B35*1000)*100</f>
        <v>0.45567892270217891</v>
      </c>
      <c r="H36" s="281">
        <f>+C36/(table11!$B35*1000)*100</f>
        <v>0.44015012942036819</v>
      </c>
      <c r="I36" s="281">
        <f>+D36/(table11!$B35*1000)*100</f>
        <v>1.5528793281810699E-2</v>
      </c>
      <c r="J36" s="281">
        <f>+E36/(table11!$B35*1000)*100</f>
        <v>0</v>
      </c>
    </row>
    <row r="37" spans="1:10">
      <c r="A37" s="1" t="s">
        <v>22</v>
      </c>
      <c r="B37" s="44">
        <f t="shared" si="0"/>
        <v>107063368.18000001</v>
      </c>
      <c r="C37" s="243">
        <v>95411775.420000002</v>
      </c>
      <c r="D37" s="280">
        <v>5474172.7599999998</v>
      </c>
      <c r="E37" s="280">
        <v>6177420</v>
      </c>
      <c r="F37" s="280"/>
      <c r="G37" s="281">
        <f>+B37/(table11!$B36*1000)*100</f>
        <v>0.86703047581841752</v>
      </c>
      <c r="H37" s="281">
        <f>+C37/(table11!$B36*1000)*100</f>
        <v>0.77267246909327147</v>
      </c>
      <c r="I37" s="281">
        <f>+D37/(table11!$B36*1000)*100</f>
        <v>4.4331452423908034E-2</v>
      </c>
      <c r="J37" s="281">
        <f>+E37/(table11!$B36*1000)*100</f>
        <v>5.0026554301238015E-2</v>
      </c>
    </row>
    <row r="38" spans="1:10">
      <c r="A38" s="1" t="s">
        <v>23</v>
      </c>
      <c r="B38" s="44">
        <f t="shared" si="0"/>
        <v>52761717.880000003</v>
      </c>
      <c r="C38" s="243">
        <v>42574612.880000003</v>
      </c>
      <c r="D38" s="280">
        <v>0</v>
      </c>
      <c r="E38" s="280">
        <v>10187105</v>
      </c>
      <c r="F38" s="280"/>
      <c r="G38" s="281">
        <f>+B38/(table11!$B37*1000)*100</f>
        <v>0.86310226872687734</v>
      </c>
      <c r="H38" s="281">
        <f>+C38/(table11!$B37*1000)*100</f>
        <v>0.69645656819725466</v>
      </c>
      <c r="I38" s="281">
        <f>+D38/(table11!$B37*1000)*100</f>
        <v>0</v>
      </c>
      <c r="J38" s="281">
        <f>+E38/(table11!$B37*1000)*100</f>
        <v>0.16664570052962263</v>
      </c>
    </row>
    <row r="39" spans="1:10">
      <c r="A39" s="282" t="s">
        <v>24</v>
      </c>
      <c r="B39" s="283">
        <f t="shared" si="0"/>
        <v>92915585.979999989</v>
      </c>
      <c r="C39" s="284">
        <v>79575004.319999993</v>
      </c>
      <c r="D39" s="285">
        <v>13340581.66</v>
      </c>
      <c r="E39" s="285">
        <v>0</v>
      </c>
      <c r="F39" s="285"/>
      <c r="G39" s="286">
        <f>+B39/(table11!$B38*1000)*100</f>
        <v>0.62840206562839229</v>
      </c>
      <c r="H39" s="286">
        <f>+C39/(table11!$B38*1000)*100</f>
        <v>0.53817770785882779</v>
      </c>
      <c r="I39" s="286">
        <v>0</v>
      </c>
      <c r="J39" s="286">
        <f>+E39/(table11!$B38*1000)*100</f>
        <v>0</v>
      </c>
    </row>
    <row r="40" spans="1:10">
      <c r="A40" s="3"/>
      <c r="B40" s="44"/>
      <c r="G40" s="281"/>
      <c r="H40" s="281"/>
      <c r="I40" s="281"/>
      <c r="J40" s="281"/>
    </row>
    <row r="41" spans="1:10">
      <c r="A41" s="3"/>
    </row>
    <row r="42" spans="1:10">
      <c r="B42" s="232"/>
      <c r="C42" s="232"/>
      <c r="D42" s="232"/>
    </row>
    <row r="43" spans="1:10">
      <c r="B43" s="232"/>
      <c r="C43" s="232"/>
      <c r="D43" s="232"/>
    </row>
    <row r="44" spans="1:10">
      <c r="B44" s="232"/>
      <c r="C44" s="232"/>
      <c r="D44" s="232"/>
    </row>
    <row r="45" spans="1:10">
      <c r="B45" s="232"/>
      <c r="C45" s="232"/>
      <c r="D45" s="232"/>
    </row>
    <row r="46" spans="1:10">
      <c r="B46" s="232"/>
      <c r="C46" s="232"/>
      <c r="D46" s="232"/>
    </row>
    <row r="47" spans="1:10">
      <c r="B47" s="232"/>
      <c r="C47" s="232"/>
      <c r="D47" s="232"/>
    </row>
    <row r="48" spans="1:10">
      <c r="B48" s="232"/>
      <c r="C48" s="232"/>
      <c r="D48" s="232"/>
    </row>
    <row r="49" spans="2:4">
      <c r="B49" s="232"/>
      <c r="C49" s="232"/>
      <c r="D49" s="232"/>
    </row>
    <row r="50" spans="2:4">
      <c r="B50" s="232"/>
      <c r="C50" s="232"/>
      <c r="D50" s="232"/>
    </row>
    <row r="51" spans="2:4">
      <c r="B51" s="232"/>
      <c r="C51" s="232"/>
      <c r="D51" s="232"/>
    </row>
    <row r="52" spans="2:4">
      <c r="B52" s="232"/>
      <c r="C52" s="232"/>
      <c r="D52" s="232"/>
    </row>
    <row r="53" spans="2:4">
      <c r="B53" s="232"/>
      <c r="C53" s="232"/>
      <c r="D53" s="232"/>
    </row>
    <row r="54" spans="2:4">
      <c r="B54" s="232"/>
      <c r="C54" s="232"/>
      <c r="D54" s="232"/>
    </row>
    <row r="55" spans="2:4">
      <c r="B55" s="232"/>
      <c r="C55" s="232"/>
      <c r="D55" s="232"/>
    </row>
    <row r="56" spans="2:4">
      <c r="B56" s="232"/>
      <c r="C56" s="232"/>
      <c r="D56" s="232"/>
    </row>
    <row r="57" spans="2:4">
      <c r="B57" s="232"/>
      <c r="C57" s="232"/>
      <c r="D57" s="232"/>
    </row>
    <row r="58" spans="2:4">
      <c r="B58" s="232"/>
      <c r="C58" s="232"/>
      <c r="D58" s="232"/>
    </row>
    <row r="59" spans="2:4">
      <c r="B59" s="232"/>
      <c r="C59" s="232"/>
      <c r="D59" s="232"/>
    </row>
    <row r="60" spans="2:4">
      <c r="B60" s="232"/>
      <c r="C60" s="232"/>
      <c r="D60" s="232"/>
    </row>
    <row r="61" spans="2:4">
      <c r="B61" s="232"/>
      <c r="C61" s="232"/>
      <c r="D61" s="232"/>
    </row>
    <row r="62" spans="2:4">
      <c r="B62" s="232"/>
      <c r="C62" s="232"/>
      <c r="D62" s="232"/>
    </row>
    <row r="63" spans="2:4">
      <c r="B63" s="232"/>
      <c r="C63" s="232"/>
      <c r="D63" s="232"/>
    </row>
    <row r="64" spans="2:4">
      <c r="B64" s="232"/>
      <c r="C64" s="232"/>
      <c r="D64" s="232"/>
    </row>
    <row r="65" spans="2:4">
      <c r="B65" s="232"/>
      <c r="C65" s="232"/>
      <c r="D65" s="232"/>
    </row>
    <row r="66" spans="2:4">
      <c r="B66" s="232"/>
      <c r="C66" s="232"/>
      <c r="D66" s="232"/>
    </row>
    <row r="67" spans="2:4">
      <c r="B67" s="232"/>
      <c r="C67" s="232"/>
      <c r="D67" s="232"/>
    </row>
    <row r="68" spans="2:4">
      <c r="B68" s="232"/>
      <c r="C68" s="232"/>
      <c r="D68" s="232"/>
    </row>
    <row r="69" spans="2:4">
      <c r="B69" s="232"/>
      <c r="C69" s="232"/>
      <c r="D69" s="232"/>
    </row>
    <row r="71" spans="2:4">
      <c r="B71" s="232"/>
      <c r="C71" s="232"/>
      <c r="D71" s="232"/>
    </row>
    <row r="72" spans="2:4">
      <c r="B72" s="232"/>
      <c r="C72" s="232"/>
      <c r="D72" s="232"/>
    </row>
    <row r="73" spans="2:4">
      <c r="B73" s="232"/>
      <c r="C73" s="232"/>
      <c r="D73" s="232"/>
    </row>
    <row r="74" spans="2:4">
      <c r="B74" s="232"/>
      <c r="C74" s="232"/>
      <c r="D74" s="232"/>
    </row>
  </sheetData>
  <mergeCells count="5">
    <mergeCell ref="G6:J6"/>
    <mergeCell ref="A1:J1"/>
    <mergeCell ref="A3:J3"/>
    <mergeCell ref="A4:J4"/>
    <mergeCell ref="B6:E6"/>
  </mergeCells>
  <phoneticPr fontId="0" type="noConversion"/>
  <printOptions horizontalCentered="1"/>
  <pageMargins left="0.59" right="0.56000000000000005" top="0.83" bottom="1" header="0.67" footer="0.5"/>
  <pageSetup scale="9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selection sqref="A1:L1"/>
    </sheetView>
  </sheetViews>
  <sheetFormatPr defaultRowHeight="12.75"/>
  <cols>
    <col min="1" max="1" width="14.28515625" style="2" bestFit="1" customWidth="1"/>
    <col min="2" max="3" width="15" style="2" bestFit="1" customWidth="1"/>
    <col min="4" max="5" width="13.42578125" style="2" bestFit="1" customWidth="1"/>
    <col min="6" max="6" width="4.7109375" style="2" customWidth="1"/>
    <col min="7" max="7" width="11.7109375" style="2" customWidth="1"/>
    <col min="8" max="8" width="11.42578125" style="2" customWidth="1"/>
    <col min="9" max="9" width="11.140625" style="2" customWidth="1"/>
    <col min="10" max="10" width="12.7109375" style="2" customWidth="1"/>
    <col min="11" max="14" width="9.140625" style="2"/>
    <col min="15" max="15" width="18.7109375" style="232" bestFit="1" customWidth="1"/>
    <col min="16" max="16384" width="9.140625" style="2"/>
  </cols>
  <sheetData>
    <row r="1" spans="1:10">
      <c r="A1" s="382" t="s">
        <v>186</v>
      </c>
      <c r="B1" s="382"/>
      <c r="C1" s="382"/>
      <c r="D1" s="382"/>
      <c r="E1" s="382"/>
      <c r="F1" s="382"/>
      <c r="G1" s="382"/>
      <c r="H1" s="382"/>
      <c r="I1" s="382"/>
      <c r="J1" s="382"/>
    </row>
    <row r="3" spans="1:10">
      <c r="A3" s="375" t="s">
        <v>224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>
      <c r="A4" s="375" t="s">
        <v>225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3.5" thickBo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3.5" thickTop="1">
      <c r="A6" s="1"/>
      <c r="B6" s="457" t="s">
        <v>156</v>
      </c>
      <c r="C6" s="457"/>
      <c r="D6" s="457"/>
      <c r="E6" s="457"/>
      <c r="F6" s="273"/>
      <c r="G6" s="384" t="s">
        <v>185</v>
      </c>
      <c r="H6" s="384"/>
      <c r="I6" s="384"/>
      <c r="J6" s="384"/>
    </row>
    <row r="7" spans="1:10">
      <c r="A7" s="1" t="s">
        <v>67</v>
      </c>
      <c r="B7" s="4"/>
      <c r="C7" s="274" t="s">
        <v>99</v>
      </c>
      <c r="D7" s="4" t="s">
        <v>31</v>
      </c>
      <c r="E7" s="4"/>
      <c r="F7" s="4"/>
      <c r="G7" s="4"/>
      <c r="H7" s="4"/>
      <c r="I7" s="4" t="s">
        <v>31</v>
      </c>
      <c r="J7" s="4"/>
    </row>
    <row r="8" spans="1:10">
      <c r="A8" s="1" t="s">
        <v>30</v>
      </c>
      <c r="B8" s="4" t="s">
        <v>98</v>
      </c>
      <c r="C8" s="275" t="s">
        <v>53</v>
      </c>
      <c r="D8" s="4" t="s">
        <v>35</v>
      </c>
      <c r="E8" s="4" t="s">
        <v>37</v>
      </c>
      <c r="F8" s="4"/>
      <c r="G8" s="4" t="s">
        <v>98</v>
      </c>
      <c r="H8" s="4" t="s">
        <v>99</v>
      </c>
      <c r="I8" s="4" t="s">
        <v>35</v>
      </c>
      <c r="J8" s="4" t="s">
        <v>37</v>
      </c>
    </row>
    <row r="9" spans="1:10" ht="13.5" thickBot="1">
      <c r="A9" s="276" t="s">
        <v>120</v>
      </c>
      <c r="B9" s="13" t="s">
        <v>41</v>
      </c>
      <c r="C9" s="277"/>
      <c r="D9" s="13" t="s">
        <v>36</v>
      </c>
      <c r="E9" s="13" t="s">
        <v>34</v>
      </c>
      <c r="F9" s="13"/>
      <c r="G9" s="13" t="s">
        <v>41</v>
      </c>
      <c r="H9" s="50" t="s">
        <v>53</v>
      </c>
      <c r="I9" s="13" t="s">
        <v>36</v>
      </c>
      <c r="J9" s="13" t="s">
        <v>34</v>
      </c>
    </row>
    <row r="10" spans="1:10">
      <c r="A10" s="1" t="s">
        <v>0</v>
      </c>
      <c r="B10" s="278">
        <f>SUM(B12:B39)</f>
        <v>7147042565.7200012</v>
      </c>
      <c r="C10" s="278">
        <f>SUM(C12:C39)</f>
        <v>5970463401.1999998</v>
      </c>
      <c r="D10" s="278">
        <f>SUM(D12:D39)</f>
        <v>619840501.72999978</v>
      </c>
      <c r="E10" s="278">
        <f>SUM(E12:E39)</f>
        <v>556738662.78999996</v>
      </c>
      <c r="F10" s="278"/>
      <c r="G10" s="279">
        <f>+B10/table9!C10</f>
        <v>1.7860134099878858E-2</v>
      </c>
      <c r="H10" s="279">
        <f>+C10/table9!C10</f>
        <v>1.4919916315498881E-2</v>
      </c>
      <c r="I10" s="279">
        <f>+D10/table9!C10</f>
        <v>1.5489532040192547E-3</v>
      </c>
      <c r="J10" s="279">
        <f>E10/table9!C10</f>
        <v>1.3912645803607192E-3</v>
      </c>
    </row>
    <row r="11" spans="1:10">
      <c r="A11" s="1"/>
      <c r="C11" s="4"/>
      <c r="D11" s="4"/>
      <c r="E11" s="4"/>
      <c r="F11" s="4"/>
    </row>
    <row r="12" spans="1:10">
      <c r="A12" s="1" t="s">
        <v>1</v>
      </c>
      <c r="B12" s="44">
        <f t="shared" ref="B12:B39" si="0">SUM(C12:E12)</f>
        <v>30887303.25</v>
      </c>
      <c r="C12" s="243">
        <v>30487759.719999999</v>
      </c>
      <c r="D12" s="280">
        <v>399543.52999999997</v>
      </c>
      <c r="E12" s="121">
        <v>0</v>
      </c>
      <c r="F12" s="280"/>
      <c r="G12" s="281">
        <f>+(B12/table9!C12)*100</f>
        <v>1.2525970329159519</v>
      </c>
      <c r="H12" s="281">
        <f>(+C12/table9!C12)*100</f>
        <v>1.2363940307908388</v>
      </c>
      <c r="I12" s="281">
        <f>(+D12/table9!C12)*100</f>
        <v>1.6203002125113188E-2</v>
      </c>
      <c r="J12" s="281">
        <f>(E12/table9!C12)*100</f>
        <v>0</v>
      </c>
    </row>
    <row r="13" spans="1:10">
      <c r="A13" s="1" t="s">
        <v>2</v>
      </c>
      <c r="B13" s="44">
        <f t="shared" si="0"/>
        <v>698320292.38</v>
      </c>
      <c r="C13" s="243">
        <v>623686449.38</v>
      </c>
      <c r="D13" s="280">
        <v>4761214</v>
      </c>
      <c r="E13" s="121">
        <v>69872629</v>
      </c>
      <c r="F13" s="280"/>
      <c r="G13" s="281">
        <f>+B13/table9!C13*100</f>
        <v>1.5329409070119655</v>
      </c>
      <c r="H13" s="281">
        <f>(+C13/table9!C13)*100</f>
        <v>1.3691059558718786</v>
      </c>
      <c r="I13" s="281">
        <f>(+D13/table9!C13)*100</f>
        <v>1.0451736527321776E-2</v>
      </c>
      <c r="J13" s="281">
        <f>(E13/table9!C13)*100</f>
        <v>0.1533832146127653</v>
      </c>
    </row>
    <row r="14" spans="1:10">
      <c r="A14" s="1" t="s">
        <v>3</v>
      </c>
      <c r="B14" s="44">
        <f t="shared" si="0"/>
        <v>288312679.76000005</v>
      </c>
      <c r="C14" s="243">
        <v>271587915.72000003</v>
      </c>
      <c r="D14" s="280">
        <v>16724764.039999999</v>
      </c>
      <c r="E14" s="121">
        <v>0</v>
      </c>
      <c r="F14" s="280"/>
      <c r="G14" s="281">
        <f>+B14/table9!C14*100</f>
        <v>1.2852296796370395</v>
      </c>
      <c r="H14" s="281">
        <f>(+C14/table9!C14)*100</f>
        <v>1.2106746404794573</v>
      </c>
      <c r="I14" s="281">
        <f>(+D14/table9!C14)*100</f>
        <v>7.455503915758227E-2</v>
      </c>
      <c r="J14" s="281">
        <f>(E14/table9!C14)*100</f>
        <v>0</v>
      </c>
    </row>
    <row r="15" spans="1:10">
      <c r="A15" s="1" t="s">
        <v>4</v>
      </c>
      <c r="B15" s="44">
        <f t="shared" si="0"/>
        <v>914872638.47000015</v>
      </c>
      <c r="C15" s="243">
        <v>753440060.47000015</v>
      </c>
      <c r="D15" s="280">
        <v>121662759</v>
      </c>
      <c r="E15" s="121">
        <v>39769819</v>
      </c>
      <c r="F15" s="280"/>
      <c r="G15" s="281">
        <f>+B15/table9!C15*100</f>
        <v>1.849971329684541</v>
      </c>
      <c r="H15" s="281">
        <f>(+C15/table9!C15)*100</f>
        <v>1.5235372137003669</v>
      </c>
      <c r="I15" s="281">
        <f>(+D15/table9!C15)*100</f>
        <v>0.2460152447194433</v>
      </c>
      <c r="J15" s="281">
        <f>(E15/table9!C15)*100</f>
        <v>8.0418871264730782E-2</v>
      </c>
    </row>
    <row r="16" spans="1:10">
      <c r="A16" s="1" t="s">
        <v>5</v>
      </c>
      <c r="B16" s="44">
        <f t="shared" si="0"/>
        <v>127977778.56999999</v>
      </c>
      <c r="C16" s="243">
        <v>119430486.16</v>
      </c>
      <c r="D16" s="280">
        <v>1682356.41</v>
      </c>
      <c r="E16" s="121">
        <v>6864936</v>
      </c>
      <c r="F16" s="280"/>
      <c r="G16" s="281">
        <f>+B16/table9!C16*100</f>
        <v>1.7800206984394009</v>
      </c>
      <c r="H16" s="281">
        <f>(+C16/table9!C16)*100</f>
        <v>1.6611378925693789</v>
      </c>
      <c r="I16" s="281">
        <f>(+D16/table9!C16)*100</f>
        <v>2.3399603160905242E-2</v>
      </c>
      <c r="J16" s="281">
        <f>(E16/table9!C16)*100</f>
        <v>9.5483202709116907E-2</v>
      </c>
    </row>
    <row r="17" spans="1:10">
      <c r="A17" s="1"/>
      <c r="B17" s="44"/>
      <c r="C17" s="280"/>
      <c r="D17" s="280"/>
      <c r="E17" s="280"/>
      <c r="F17" s="280"/>
      <c r="G17" s="281"/>
      <c r="H17" s="281"/>
      <c r="I17" s="281"/>
      <c r="J17" s="281"/>
    </row>
    <row r="18" spans="1:10">
      <c r="A18" s="1" t="s">
        <v>6</v>
      </c>
      <c r="B18" s="44">
        <f t="shared" si="0"/>
        <v>17347113.539999999</v>
      </c>
      <c r="C18" s="243">
        <v>14715411.74</v>
      </c>
      <c r="D18" s="280">
        <v>547551.06999999995</v>
      </c>
      <c r="E18" s="121">
        <v>2084150.73</v>
      </c>
      <c r="F18" s="280"/>
      <c r="G18" s="281">
        <f>+B18/table9!C18*100</f>
        <v>1.1675449713629786</v>
      </c>
      <c r="H18" s="281">
        <f>(+C18/table9!C18)*100</f>
        <v>0.99041866181114191</v>
      </c>
      <c r="I18" s="281">
        <f>(+D18/table9!C18)*100</f>
        <v>3.6852845683450701E-2</v>
      </c>
      <c r="J18" s="281">
        <f>(E18/table9!C18)*100</f>
        <v>0.1402734638683861</v>
      </c>
    </row>
    <row r="19" spans="1:10">
      <c r="A19" s="1" t="s">
        <v>7</v>
      </c>
      <c r="B19" s="44">
        <f t="shared" si="0"/>
        <v>196114269.24000001</v>
      </c>
      <c r="C19" s="243">
        <v>179987864.85000002</v>
      </c>
      <c r="D19" s="280">
        <v>3547625.1</v>
      </c>
      <c r="E19" s="121">
        <v>12578779.289999999</v>
      </c>
      <c r="F19" s="280"/>
      <c r="G19" s="281">
        <f>+B19/table9!C19*100</f>
        <v>1.6993947298742706</v>
      </c>
      <c r="H19" s="281">
        <f>(+C19/table9!C19)*100</f>
        <v>1.5596541248770406</v>
      </c>
      <c r="I19" s="281">
        <f>(+D19/table9!C19)*100</f>
        <v>3.0741339841680572E-2</v>
      </c>
      <c r="J19" s="281">
        <f>(E19/table9!C19)*100</f>
        <v>0.10899926515554967</v>
      </c>
    </row>
    <row r="20" spans="1:10">
      <c r="A20" s="1" t="s">
        <v>8</v>
      </c>
      <c r="B20" s="44">
        <f t="shared" si="0"/>
        <v>96783660.260000005</v>
      </c>
      <c r="C20" s="243">
        <v>80454347.090000004</v>
      </c>
      <c r="D20" s="280">
        <v>8801361.1699999999</v>
      </c>
      <c r="E20" s="121">
        <v>7527952</v>
      </c>
      <c r="F20" s="280"/>
      <c r="G20" s="281">
        <f>+B20/table9!C20*100</f>
        <v>1.709750546228167</v>
      </c>
      <c r="H20" s="281">
        <f>(+C20/table9!C20)*100</f>
        <v>1.4212818931834645</v>
      </c>
      <c r="I20" s="281">
        <f>(+D20/table9!C20)*100</f>
        <v>0.15548215502010895</v>
      </c>
      <c r="J20" s="281">
        <f>(E20/table9!C20)*100</f>
        <v>0.13298649802459356</v>
      </c>
    </row>
    <row r="21" spans="1:10">
      <c r="A21" s="47" t="s">
        <v>9</v>
      </c>
      <c r="B21" s="44">
        <f t="shared" si="0"/>
        <v>183378075.91</v>
      </c>
      <c r="C21" s="243">
        <v>169375198.31</v>
      </c>
      <c r="D21" s="280">
        <v>1530676.6</v>
      </c>
      <c r="E21" s="121">
        <v>12472201</v>
      </c>
      <c r="F21" s="280"/>
      <c r="G21" s="281">
        <f>+B21/table9!C21*100</f>
        <v>1.8828099818697184</v>
      </c>
      <c r="H21" s="281">
        <f>(+C21/table9!C21)*100</f>
        <v>1.7390373002699866</v>
      </c>
      <c r="I21" s="281">
        <f>(+D21/table9!C21)*100</f>
        <v>1.5716018216424321E-2</v>
      </c>
      <c r="J21" s="281">
        <f>(E21/table9!C21)*100</f>
        <v>0.12805666338330751</v>
      </c>
    </row>
    <row r="22" spans="1:10">
      <c r="A22" s="1" t="s">
        <v>10</v>
      </c>
      <c r="B22" s="44">
        <f t="shared" si="0"/>
        <v>21371644.210000001</v>
      </c>
      <c r="C22" s="243">
        <v>19743051.210000001</v>
      </c>
      <c r="D22" s="280">
        <v>1628593</v>
      </c>
      <c r="E22" s="121">
        <v>0</v>
      </c>
      <c r="F22" s="280"/>
      <c r="G22" s="281">
        <f>+B22/table9!C22*100</f>
        <v>1.3468056724421591</v>
      </c>
      <c r="H22" s="281">
        <f>(+C22/table9!C22)*100</f>
        <v>1.2441744350442765</v>
      </c>
      <c r="I22" s="281">
        <f>(+D22/table9!C22)*100</f>
        <v>0.10263123739788259</v>
      </c>
      <c r="J22" s="281">
        <f>(E22/table9!C22)*100</f>
        <v>0</v>
      </c>
    </row>
    <row r="23" spans="1:10">
      <c r="A23" s="1"/>
      <c r="B23" s="44"/>
      <c r="C23" s="280"/>
      <c r="D23" s="280"/>
      <c r="E23" s="280"/>
      <c r="F23" s="280"/>
      <c r="G23" s="281"/>
      <c r="H23" s="281"/>
      <c r="I23" s="281"/>
      <c r="J23" s="281"/>
    </row>
    <row r="24" spans="1:10">
      <c r="A24" s="1" t="s">
        <v>11</v>
      </c>
      <c r="B24" s="44">
        <f t="shared" si="0"/>
        <v>323925617.56</v>
      </c>
      <c r="C24" s="243">
        <v>253143420.56</v>
      </c>
      <c r="D24" s="280">
        <v>40704125</v>
      </c>
      <c r="E24" s="280">
        <v>30078072</v>
      </c>
      <c r="F24" s="280"/>
      <c r="G24" s="281">
        <f>+B24/table9!C24*100</f>
        <v>1.9989663093240011</v>
      </c>
      <c r="H24" s="281">
        <f>(+C24/table9!C24)*100</f>
        <v>1.5621647121896642</v>
      </c>
      <c r="I24" s="281">
        <f>(+D24/table9!C24)*100</f>
        <v>0.25118783484434209</v>
      </c>
      <c r="J24" s="281">
        <f>(E24/table9!C24)*100</f>
        <v>0.18561376228999471</v>
      </c>
    </row>
    <row r="25" spans="1:10">
      <c r="A25" s="1" t="s">
        <v>12</v>
      </c>
      <c r="B25" s="44">
        <f t="shared" si="0"/>
        <v>28482750.540000003</v>
      </c>
      <c r="C25" s="243">
        <v>27967502.740000002</v>
      </c>
      <c r="D25" s="280">
        <v>515247.8</v>
      </c>
      <c r="E25" s="280">
        <v>0</v>
      </c>
      <c r="F25" s="280"/>
      <c r="G25" s="281">
        <f>+B25/table9!C25*100</f>
        <v>1.2767043993995859</v>
      </c>
      <c r="H25" s="281">
        <f>(+C25/table9!C25)*100</f>
        <v>1.2536090479826942</v>
      </c>
      <c r="I25" s="281">
        <f>(+D25/table9!C25)*100</f>
        <v>2.309535141689156E-2</v>
      </c>
      <c r="J25" s="281">
        <f>(E25/table9!C25)*100</f>
        <v>0</v>
      </c>
    </row>
    <row r="26" spans="1:10">
      <c r="A26" s="1" t="s">
        <v>13</v>
      </c>
      <c r="B26" s="44">
        <f t="shared" si="0"/>
        <v>287019734.5</v>
      </c>
      <c r="C26" s="243">
        <v>233328579.72999999</v>
      </c>
      <c r="D26" s="280">
        <v>22676418</v>
      </c>
      <c r="E26" s="280">
        <v>31014736.77</v>
      </c>
      <c r="F26" s="280"/>
      <c r="G26" s="281">
        <f>+B26/table9!C26*100</f>
        <v>1.7405502052655157</v>
      </c>
      <c r="H26" s="281">
        <f>(+C26/table9!C26)*100</f>
        <v>1.4149553446240914</v>
      </c>
      <c r="I26" s="281">
        <f>(+D26/table9!C26)*100</f>
        <v>0.13751473944237322</v>
      </c>
      <c r="J26" s="281">
        <f>(E26/table9!C26)*100</f>
        <v>0.18808012119905099</v>
      </c>
    </row>
    <row r="27" spans="1:10">
      <c r="A27" s="1" t="s">
        <v>14</v>
      </c>
      <c r="B27" s="44">
        <f t="shared" si="0"/>
        <v>612312714.84000003</v>
      </c>
      <c r="C27" s="243">
        <v>551073284</v>
      </c>
      <c r="D27" s="280">
        <v>61239430.839999996</v>
      </c>
      <c r="E27" s="280">
        <v>0</v>
      </c>
      <c r="F27" s="280"/>
      <c r="G27" s="281">
        <f>+B27/table9!C27*100</f>
        <v>2.1750341597047238</v>
      </c>
      <c r="H27" s="281">
        <f>(+C27/table9!C27)*100</f>
        <v>1.9575017603772327</v>
      </c>
      <c r="I27" s="281">
        <f>(+D27/table9!C27)*100</f>
        <v>0.21753239932749088</v>
      </c>
      <c r="J27" s="281">
        <f>(E27/table9!C27)*100</f>
        <v>0</v>
      </c>
    </row>
    <row r="28" spans="1:10">
      <c r="A28" s="1" t="s">
        <v>15</v>
      </c>
      <c r="B28" s="44">
        <f t="shared" si="0"/>
        <v>18122004.850000001</v>
      </c>
      <c r="C28" s="243">
        <v>17650347</v>
      </c>
      <c r="D28" s="280">
        <v>471657.85</v>
      </c>
      <c r="E28" s="280">
        <v>0</v>
      </c>
      <c r="F28" s="280"/>
      <c r="G28" s="281">
        <f>+B28/table9!C28*100</f>
        <v>1.1806039212202797</v>
      </c>
      <c r="H28" s="281">
        <f>(+C28/table9!C28)*100</f>
        <v>1.1498765755544207</v>
      </c>
      <c r="I28" s="281">
        <f>(+D28/table9!C28)*100</f>
        <v>3.072734566585918E-2</v>
      </c>
      <c r="J28" s="281">
        <f>(E28/table9!C28)*100</f>
        <v>0</v>
      </c>
    </row>
    <row r="29" spans="1:10">
      <c r="A29" s="1"/>
      <c r="B29" s="44"/>
      <c r="C29" s="280"/>
      <c r="D29" s="280"/>
      <c r="E29" s="280"/>
      <c r="F29" s="280"/>
      <c r="G29" s="281"/>
      <c r="H29" s="281"/>
      <c r="I29" s="281"/>
      <c r="J29" s="281"/>
    </row>
    <row r="30" spans="1:10">
      <c r="A30" s="1" t="s">
        <v>16</v>
      </c>
      <c r="B30" s="44">
        <f t="shared" si="0"/>
        <v>1935629242.6500001</v>
      </c>
      <c r="C30" s="243">
        <v>1521756048.6500001</v>
      </c>
      <c r="D30" s="280">
        <v>183972676</v>
      </c>
      <c r="E30" s="280">
        <v>229900518</v>
      </c>
      <c r="F30" s="280"/>
      <c r="G30" s="281">
        <f>+B30/table9!C30*100</f>
        <v>1.9629943116942883</v>
      </c>
      <c r="H30" s="281">
        <f>(+C30/table9!C30)*100</f>
        <v>1.5432699617601671</v>
      </c>
      <c r="I30" s="281">
        <f>(+D30/table9!C30)*100</f>
        <v>0.18657360022147437</v>
      </c>
      <c r="J30" s="281">
        <f>(E30/table9!C30)*100</f>
        <v>0.23315074971264685</v>
      </c>
    </row>
    <row r="31" spans="1:10">
      <c r="A31" s="1" t="s">
        <v>17</v>
      </c>
      <c r="B31" s="44">
        <f t="shared" si="0"/>
        <v>895623166.16999996</v>
      </c>
      <c r="C31" s="243">
        <v>685957345.16999996</v>
      </c>
      <c r="D31" s="280">
        <v>116590877</v>
      </c>
      <c r="E31" s="280">
        <v>93074944</v>
      </c>
      <c r="F31" s="280"/>
      <c r="G31" s="281">
        <f>+B31/table9!C31*100</f>
        <v>1.9776911754619209</v>
      </c>
      <c r="H31" s="281">
        <f>(+C31/table9!C31)*100</f>
        <v>1.5147127045488846</v>
      </c>
      <c r="I31" s="281">
        <f>(+D31/table9!C31)*100</f>
        <v>0.25745286331561823</v>
      </c>
      <c r="J31" s="281">
        <f>(E31/table9!C31)*100</f>
        <v>0.20552560759741792</v>
      </c>
    </row>
    <row r="32" spans="1:10">
      <c r="A32" s="1" t="s">
        <v>18</v>
      </c>
      <c r="B32" s="44">
        <f t="shared" si="0"/>
        <v>59894515.400000006</v>
      </c>
      <c r="C32" s="243">
        <v>53677843.240000002</v>
      </c>
      <c r="D32" s="280">
        <v>6216672.1600000001</v>
      </c>
      <c r="E32" s="280">
        <v>0</v>
      </c>
      <c r="F32" s="280"/>
      <c r="G32" s="281">
        <f>+B32/table9!C32*100</f>
        <v>1.4336269030044357</v>
      </c>
      <c r="H32" s="281">
        <f>(+C32/table9!C32)*100</f>
        <v>1.2848254911186539</v>
      </c>
      <c r="I32" s="281">
        <f>(+D32/table9!C32)*100</f>
        <v>0.14880141188578169</v>
      </c>
      <c r="J32" s="281">
        <f>(E32/table9!C32)*100</f>
        <v>0</v>
      </c>
    </row>
    <row r="33" spans="1:10">
      <c r="A33" s="1" t="s">
        <v>19</v>
      </c>
      <c r="B33" s="44">
        <f t="shared" si="0"/>
        <v>108193642.66999999</v>
      </c>
      <c r="C33" s="243">
        <v>99042906.789999992</v>
      </c>
      <c r="D33" s="280">
        <v>4015335.88</v>
      </c>
      <c r="E33" s="280">
        <v>5135400</v>
      </c>
      <c r="F33" s="280"/>
      <c r="G33" s="281">
        <f>+B33/table9!C33*100</f>
        <v>1.489984791781841</v>
      </c>
      <c r="H33" s="281">
        <f>(+C33/table9!C33)*100</f>
        <v>1.36396576738871</v>
      </c>
      <c r="I33" s="281">
        <f>(+D33/table9!C33)*100</f>
        <v>5.5297051170963743E-2</v>
      </c>
      <c r="J33" s="281">
        <f>(E33/table9!C33)*100</f>
        <v>7.0721973222167195E-2</v>
      </c>
    </row>
    <row r="34" spans="1:10">
      <c r="A34" s="1" t="s">
        <v>20</v>
      </c>
      <c r="B34" s="44">
        <f t="shared" si="0"/>
        <v>11622597.389999999</v>
      </c>
      <c r="C34" s="243">
        <v>9584476.459999999</v>
      </c>
      <c r="D34" s="280">
        <v>2038120.93</v>
      </c>
      <c r="E34" s="280">
        <v>0</v>
      </c>
      <c r="F34" s="280"/>
      <c r="G34" s="281">
        <f>+B34/table9!C34*100</f>
        <v>1.4984607221029509</v>
      </c>
      <c r="H34" s="281">
        <f>(+C34/table9!C34)*100</f>
        <v>1.2356929381023956</v>
      </c>
      <c r="I34" s="281">
        <f>(+D34/table9!C34)*100</f>
        <v>0.26276778400055534</v>
      </c>
      <c r="J34" s="281">
        <f>(E34/table9!C34)*100</f>
        <v>0</v>
      </c>
    </row>
    <row r="35" spans="1:10">
      <c r="A35" s="1"/>
      <c r="B35" s="44"/>
      <c r="C35" s="280"/>
      <c r="D35" s="280"/>
      <c r="E35" s="280"/>
      <c r="F35" s="280"/>
      <c r="G35" s="281"/>
      <c r="H35" s="281"/>
      <c r="I35" s="281"/>
      <c r="J35" s="281"/>
    </row>
    <row r="36" spans="1:10">
      <c r="A36" s="1" t="s">
        <v>21</v>
      </c>
      <c r="B36" s="44">
        <f t="shared" si="0"/>
        <v>38110451.520000018</v>
      </c>
      <c r="C36" s="243">
        <v>36811709.590000018</v>
      </c>
      <c r="D36" s="280">
        <v>1298741.93</v>
      </c>
      <c r="E36" s="280">
        <v>0</v>
      </c>
      <c r="F36" s="280"/>
      <c r="G36" s="281">
        <f>+B36/table9!C36*100</f>
        <v>0.89564024244816831</v>
      </c>
      <c r="H36" s="281">
        <f>(+C36/table9!C36)*100</f>
        <v>0.86511828611678354</v>
      </c>
      <c r="I36" s="281">
        <f>(+D36/table9!C36)*100</f>
        <v>3.0521956331384905E-2</v>
      </c>
      <c r="J36" s="281">
        <f>(E36/table9!C36)*100</f>
        <v>0</v>
      </c>
    </row>
    <row r="37" spans="1:10">
      <c r="A37" s="1" t="s">
        <v>22</v>
      </c>
      <c r="B37" s="44">
        <f t="shared" si="0"/>
        <v>107063368.18000001</v>
      </c>
      <c r="C37" s="243">
        <v>95411775.420000002</v>
      </c>
      <c r="D37" s="280">
        <v>5474172.7599999998</v>
      </c>
      <c r="E37" s="280">
        <v>6177420</v>
      </c>
      <c r="F37" s="280"/>
      <c r="G37" s="281">
        <f>+B37/table9!C37*100</f>
        <v>1.4511088356586834</v>
      </c>
      <c r="H37" s="281">
        <f>(+C37/table9!C37)*100</f>
        <v>1.293186200765424</v>
      </c>
      <c r="I37" s="281">
        <f>(+D37/table9!C37)*100</f>
        <v>7.4195503046409775E-2</v>
      </c>
      <c r="J37" s="281">
        <f>(E37/table9!C37)*100</f>
        <v>8.3727131846849615E-2</v>
      </c>
    </row>
    <row r="38" spans="1:10">
      <c r="A38" s="1" t="s">
        <v>23</v>
      </c>
      <c r="B38" s="44">
        <f t="shared" si="0"/>
        <v>52761717.880000003</v>
      </c>
      <c r="C38" s="243">
        <v>42574612.880000003</v>
      </c>
      <c r="D38" s="280">
        <v>0</v>
      </c>
      <c r="E38" s="280">
        <v>10187105</v>
      </c>
      <c r="F38" s="280"/>
      <c r="G38" s="281">
        <f>+B38/table9!C38*100</f>
        <v>1.3794917199577503</v>
      </c>
      <c r="H38" s="281">
        <f>(+C38/table9!C38)*100</f>
        <v>1.1131427919375885</v>
      </c>
      <c r="I38" s="281">
        <f>(+D38/table9!C38)*100</f>
        <v>0</v>
      </c>
      <c r="J38" s="281">
        <f>(E38/table9!C38)*100</f>
        <v>0.26634892802016163</v>
      </c>
    </row>
    <row r="39" spans="1:10">
      <c r="A39" s="282" t="s">
        <v>24</v>
      </c>
      <c r="B39" s="283">
        <f t="shared" si="0"/>
        <v>92915585.979999989</v>
      </c>
      <c r="C39" s="284">
        <v>79575004.319999993</v>
      </c>
      <c r="D39" s="285">
        <v>13340581.66</v>
      </c>
      <c r="E39" s="285">
        <v>0</v>
      </c>
      <c r="F39" s="285"/>
      <c r="G39" s="286">
        <f>+B39/table9!C39*100</f>
        <v>1.3503889046176993</v>
      </c>
      <c r="H39" s="286">
        <f>(+C39/table9!C39)*100</f>
        <v>1.156503527209779</v>
      </c>
      <c r="I39" s="286">
        <f>(+D39/table9!C39)*100</f>
        <v>0.19388537740792033</v>
      </c>
      <c r="J39" s="286">
        <f>(E39/table9!C39)*100</f>
        <v>0</v>
      </c>
    </row>
    <row r="42" spans="1:10">
      <c r="C42" s="232"/>
      <c r="D42" s="232"/>
      <c r="E42" s="232"/>
    </row>
    <row r="43" spans="1:10">
      <c r="C43" s="232"/>
      <c r="D43" s="232"/>
      <c r="E43" s="232"/>
    </row>
    <row r="44" spans="1:10">
      <c r="C44" s="232"/>
      <c r="D44" s="232"/>
      <c r="E44" s="232"/>
    </row>
    <row r="45" spans="1:10">
      <c r="C45" s="232"/>
      <c r="D45" s="232"/>
      <c r="E45" s="232"/>
    </row>
    <row r="46" spans="1:10">
      <c r="C46" s="232"/>
      <c r="D46" s="232"/>
      <c r="E46" s="232"/>
    </row>
    <row r="47" spans="1:10">
      <c r="C47" s="232"/>
      <c r="D47" s="232"/>
      <c r="E47" s="232"/>
    </row>
    <row r="48" spans="1:10">
      <c r="C48" s="232"/>
      <c r="D48" s="232"/>
      <c r="E48" s="232"/>
    </row>
    <row r="49" spans="3:5">
      <c r="C49" s="232"/>
      <c r="D49" s="232"/>
      <c r="E49" s="232"/>
    </row>
    <row r="50" spans="3:5">
      <c r="C50" s="232"/>
      <c r="D50" s="232"/>
      <c r="E50" s="232"/>
    </row>
    <row r="51" spans="3:5">
      <c r="C51" s="232"/>
      <c r="D51" s="232"/>
      <c r="E51" s="232"/>
    </row>
    <row r="52" spans="3:5">
      <c r="C52" s="232"/>
      <c r="D52" s="232"/>
      <c r="E52" s="232"/>
    </row>
    <row r="53" spans="3:5">
      <c r="C53" s="232"/>
      <c r="D53" s="232"/>
      <c r="E53" s="232"/>
    </row>
    <row r="54" spans="3:5">
      <c r="C54" s="232"/>
      <c r="D54" s="232"/>
      <c r="E54" s="232"/>
    </row>
    <row r="55" spans="3:5">
      <c r="C55" s="232"/>
      <c r="D55" s="232"/>
      <c r="E55" s="232"/>
    </row>
    <row r="56" spans="3:5">
      <c r="C56" s="232"/>
      <c r="D56" s="232"/>
      <c r="E56" s="232"/>
    </row>
    <row r="57" spans="3:5">
      <c r="C57" s="232"/>
      <c r="D57" s="232"/>
      <c r="E57" s="232"/>
    </row>
    <row r="58" spans="3:5">
      <c r="C58" s="232"/>
      <c r="D58" s="232"/>
      <c r="E58" s="232"/>
    </row>
    <row r="59" spans="3:5">
      <c r="C59" s="232"/>
      <c r="D59" s="232"/>
      <c r="E59" s="232"/>
    </row>
    <row r="60" spans="3:5">
      <c r="C60" s="232"/>
      <c r="D60" s="232"/>
      <c r="E60" s="232"/>
    </row>
    <row r="61" spans="3:5">
      <c r="C61" s="232"/>
      <c r="D61" s="232"/>
      <c r="E61" s="232"/>
    </row>
    <row r="62" spans="3:5">
      <c r="C62" s="232"/>
      <c r="D62" s="232"/>
      <c r="E62" s="232"/>
    </row>
    <row r="63" spans="3:5">
      <c r="C63" s="232"/>
      <c r="D63" s="232"/>
      <c r="E63" s="232"/>
    </row>
    <row r="64" spans="3:5">
      <c r="C64" s="232"/>
      <c r="D64" s="232"/>
      <c r="E64" s="232"/>
    </row>
    <row r="65" spans="3:5">
      <c r="C65" s="232"/>
      <c r="D65" s="232"/>
      <c r="E65" s="232"/>
    </row>
    <row r="66" spans="3:5">
      <c r="C66" s="232"/>
      <c r="D66" s="232"/>
      <c r="E66" s="232"/>
    </row>
    <row r="67" spans="3:5">
      <c r="C67" s="232"/>
      <c r="D67" s="232"/>
      <c r="E67" s="232"/>
    </row>
    <row r="68" spans="3:5">
      <c r="C68" s="232"/>
      <c r="D68" s="232"/>
      <c r="E68" s="232"/>
    </row>
    <row r="69" spans="3:5">
      <c r="C69" s="232"/>
      <c r="D69" s="232"/>
      <c r="E69" s="232"/>
    </row>
  </sheetData>
  <mergeCells count="5">
    <mergeCell ref="A1:J1"/>
    <mergeCell ref="A3:J3"/>
    <mergeCell ref="A4:J4"/>
    <mergeCell ref="B6:E6"/>
    <mergeCell ref="G6:J6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tabSelected="1" zoomScaleNormal="100" workbookViewId="0">
      <selection sqref="A1:L1"/>
    </sheetView>
  </sheetViews>
  <sheetFormatPr defaultRowHeight="12.75"/>
  <cols>
    <col min="1" max="1" width="14.140625" style="17" customWidth="1"/>
    <col min="2" max="3" width="17.7109375" style="17" bestFit="1" customWidth="1"/>
    <col min="4" max="4" width="15" style="17" bestFit="1" customWidth="1"/>
    <col min="5" max="5" width="17.7109375" style="17" bestFit="1" customWidth="1"/>
    <col min="6" max="6" width="16" style="17" bestFit="1" customWidth="1"/>
    <col min="7" max="7" width="12" style="17" customWidth="1"/>
    <col min="8" max="8" width="2.7109375" style="17" customWidth="1"/>
    <col min="9" max="12" width="9.140625" style="17"/>
    <col min="13" max="13" width="9.140625" style="2"/>
    <col min="14" max="14" width="14" style="2" bestFit="1" customWidth="1"/>
    <col min="15" max="15" width="19.7109375" style="232" bestFit="1" customWidth="1"/>
    <col min="16" max="16" width="14" style="2" bestFit="1" customWidth="1"/>
    <col min="17" max="17" width="12.28515625" style="2" bestFit="1" customWidth="1"/>
    <col min="18" max="18" width="11.85546875" style="2" bestFit="1" customWidth="1"/>
    <col min="19" max="16384" width="9.140625" style="2"/>
  </cols>
  <sheetData>
    <row r="1" spans="1:57">
      <c r="A1" s="375" t="s">
        <v>101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57">
      <c r="P2" s="232"/>
    </row>
    <row r="3" spans="1:57">
      <c r="A3" s="375" t="s">
        <v>215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P3" s="6"/>
    </row>
    <row r="4" spans="1:57">
      <c r="A4" s="375" t="s">
        <v>121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57" ht="13.5" thickBot="1">
      <c r="A5" s="12"/>
      <c r="B5" s="12"/>
      <c r="C5" s="12"/>
      <c r="D5" s="12"/>
      <c r="E5" s="12"/>
      <c r="F5" s="12"/>
      <c r="G5" s="12"/>
      <c r="H5" s="12"/>
      <c r="I5" s="46"/>
      <c r="J5" s="12"/>
      <c r="K5" s="12"/>
      <c r="L5" s="12"/>
    </row>
    <row r="6" spans="1:57" ht="15" customHeight="1" thickTop="1">
      <c r="A6" s="25" t="s">
        <v>67</v>
      </c>
      <c r="B6" s="269" t="s">
        <v>39</v>
      </c>
      <c r="C6" s="374" t="s">
        <v>70</v>
      </c>
      <c r="D6" s="374"/>
      <c r="E6" s="381"/>
      <c r="F6" s="381"/>
      <c r="G6" s="25"/>
      <c r="H6" s="25"/>
      <c r="I6" s="374" t="s">
        <v>72</v>
      </c>
      <c r="J6" s="374"/>
      <c r="K6" s="374"/>
      <c r="L6" s="374"/>
      <c r="M6" s="205"/>
      <c r="N6" s="205"/>
      <c r="O6" s="340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</row>
    <row r="7" spans="1:57">
      <c r="A7" s="47" t="s">
        <v>30</v>
      </c>
      <c r="B7" s="28" t="s">
        <v>73</v>
      </c>
      <c r="C7" s="373" t="s">
        <v>67</v>
      </c>
      <c r="D7" s="373"/>
      <c r="E7" s="343"/>
      <c r="F7" s="343"/>
      <c r="G7" s="28" t="s">
        <v>69</v>
      </c>
      <c r="H7" s="28"/>
      <c r="I7" s="27"/>
      <c r="J7" s="27"/>
      <c r="K7" s="27"/>
      <c r="L7" s="27" t="s">
        <v>69</v>
      </c>
    </row>
    <row r="8" spans="1:57" ht="13.5" thickBot="1">
      <c r="A8" s="49" t="s">
        <v>120</v>
      </c>
      <c r="B8" s="29" t="s">
        <v>74</v>
      </c>
      <c r="C8" s="50" t="s">
        <v>68</v>
      </c>
      <c r="D8" s="50" t="s">
        <v>174</v>
      </c>
      <c r="E8" s="50" t="s">
        <v>40</v>
      </c>
      <c r="F8" s="50" t="s">
        <v>47</v>
      </c>
      <c r="G8" s="50" t="s">
        <v>71</v>
      </c>
      <c r="H8" s="50"/>
      <c r="I8" s="29" t="s">
        <v>67</v>
      </c>
      <c r="J8" s="29" t="s">
        <v>40</v>
      </c>
      <c r="K8" s="50" t="s">
        <v>47</v>
      </c>
      <c r="L8" s="50" t="s">
        <v>71</v>
      </c>
    </row>
    <row r="9" spans="1:57">
      <c r="A9" s="47" t="s">
        <v>0</v>
      </c>
      <c r="B9" s="270">
        <f t="shared" ref="B9:G9" si="0">SUM(B11:B38)</f>
        <v>11891078148.699997</v>
      </c>
      <c r="C9" s="270">
        <f t="shared" si="0"/>
        <v>5883574461.1999998</v>
      </c>
      <c r="D9" s="270">
        <f t="shared" si="0"/>
        <v>81348594.519999996</v>
      </c>
      <c r="E9" s="270">
        <f t="shared" si="0"/>
        <v>5346058653.7200003</v>
      </c>
      <c r="F9" s="270">
        <f t="shared" si="0"/>
        <v>562493834</v>
      </c>
      <c r="G9" s="270">
        <f t="shared" si="0"/>
        <v>17602605.260000002</v>
      </c>
      <c r="H9" s="15"/>
      <c r="I9" s="51">
        <f>IF(B9&lt;&gt;0,((+C9+D9)/B9),(IF(C9&lt;&gt;0,1,0)))</f>
        <v>0.50163012816227437</v>
      </c>
      <c r="J9" s="51">
        <f>IF($B9&lt;&gt;0,(E9/$B9),(IF(E9&lt;&gt;0,1,0)))</f>
        <v>0.4495856966766687</v>
      </c>
      <c r="K9" s="51">
        <f>IF($B9&lt;&gt;0,(F9/$B9),(IF(F9&lt;&gt;0,1,0)))</f>
        <v>4.7303854786413559E-2</v>
      </c>
      <c r="L9" s="51">
        <f>IF($B9&lt;&gt;0,(G9/$B9),(IF(G9&lt;&gt;0,1,0)))</f>
        <v>1.4803203746436081E-3</v>
      </c>
      <c r="N9" s="327"/>
      <c r="O9" s="243"/>
    </row>
    <row r="10" spans="1:57">
      <c r="A10" s="47"/>
      <c r="B10" s="152"/>
      <c r="C10" s="34"/>
      <c r="D10" s="31"/>
      <c r="E10" s="27"/>
      <c r="F10" s="27"/>
      <c r="G10" s="27"/>
      <c r="H10" s="27"/>
      <c r="I10" s="52"/>
      <c r="J10" s="52"/>
      <c r="K10" s="52"/>
      <c r="L10" s="52"/>
      <c r="O10" s="243"/>
    </row>
    <row r="11" spans="1:57">
      <c r="A11" s="12" t="s">
        <v>1</v>
      </c>
      <c r="B11" s="148">
        <f t="shared" ref="B11:B38" si="1">SUM(C11:G11)</f>
        <v>117003838.8</v>
      </c>
      <c r="C11" s="37">
        <v>29837545</v>
      </c>
      <c r="D11" s="37">
        <v>650214.72</v>
      </c>
      <c r="E11" s="37">
        <v>77275889.079999998</v>
      </c>
      <c r="F11" s="67">
        <v>9140138.9999999981</v>
      </c>
      <c r="G11" s="37">
        <v>100051</v>
      </c>
      <c r="H11" s="18"/>
      <c r="I11" s="20">
        <f t="shared" ref="I11:I38" si="2">IF(B11&lt;&gt;0,((+C11+D11)/B11*100),(IF(C11&lt;&gt;0,1,0)))</f>
        <v>26.057059351799662</v>
      </c>
      <c r="J11" s="20">
        <f>IF($B11&lt;&gt;0,(E11/$B11*100),(IF(E11&lt;&gt;0,1,0)))</f>
        <v>66.045601471325398</v>
      </c>
      <c r="K11" s="20">
        <f t="shared" ref="K11:L15" si="3">IF($B11&lt;&gt;0,(F11/$B11*100),(IF(F11&lt;&gt;0,1,0)))</f>
        <v>7.8118283072948183</v>
      </c>
      <c r="L11" s="20">
        <f t="shared" si="3"/>
        <v>8.5510869580118429E-2</v>
      </c>
      <c r="M11" s="6"/>
      <c r="N11" s="232"/>
      <c r="O11" s="243"/>
      <c r="P11" s="232"/>
      <c r="Q11" s="232"/>
      <c r="R11" s="232"/>
    </row>
    <row r="12" spans="1:57">
      <c r="A12" s="17" t="s">
        <v>2</v>
      </c>
      <c r="B12" s="19">
        <f t="shared" si="1"/>
        <v>1002476935.9599999</v>
      </c>
      <c r="C12" s="37">
        <v>620581418</v>
      </c>
      <c r="D12" s="37">
        <v>3105031.38</v>
      </c>
      <c r="E12" s="37">
        <v>339980546.93000001</v>
      </c>
      <c r="F12" s="67">
        <v>38146468.650000013</v>
      </c>
      <c r="G12" s="37">
        <v>663471</v>
      </c>
      <c r="H12" s="21"/>
      <c r="I12" s="20">
        <f t="shared" si="2"/>
        <v>62.214543497974887</v>
      </c>
      <c r="J12" s="20">
        <f>IF($B12&lt;&gt;0,(E12/$B12*100),(IF(E12&lt;&gt;0,1,0)))</f>
        <v>33.914051758649705</v>
      </c>
      <c r="K12" s="20">
        <f t="shared" si="3"/>
        <v>3.8052215748454992</v>
      </c>
      <c r="L12" s="20">
        <f t="shared" si="3"/>
        <v>6.618316852992151E-2</v>
      </c>
      <c r="N12" s="232"/>
      <c r="O12" s="243"/>
      <c r="P12" s="232"/>
      <c r="Q12" s="232"/>
      <c r="R12" s="232"/>
    </row>
    <row r="13" spans="1:57">
      <c r="A13" s="17" t="s">
        <v>3</v>
      </c>
      <c r="B13" s="19">
        <f>SUM(C14:G14)</f>
        <v>1468838112.26</v>
      </c>
      <c r="C13" s="37">
        <v>258212181</v>
      </c>
      <c r="D13" s="37">
        <v>13375734.720000001</v>
      </c>
      <c r="E13" s="37">
        <v>880641455.05999994</v>
      </c>
      <c r="F13" s="67">
        <v>109522818.37000002</v>
      </c>
      <c r="G13" s="37">
        <v>-22941754.469999999</v>
      </c>
      <c r="H13" s="21"/>
      <c r="I13" s="20">
        <f>IF(B13&lt;&gt;0,((+C14+D14)/B13*100),(IF(C14&lt;&gt;0,1,0)))</f>
        <v>51.294019959133216</v>
      </c>
      <c r="J13" s="20">
        <f>IF($B13&lt;&gt;0,(E14/$B13*100),(IF(E14&lt;&gt;0,1,0)))</f>
        <v>42.439841272967747</v>
      </c>
      <c r="K13" s="20">
        <f>IF($B13&lt;&gt;0,(F14/$B13*100),(IF(F14&lt;&gt;0,1,0)))</f>
        <v>4.7704477304301358</v>
      </c>
      <c r="L13" s="20">
        <f>IF($B13&lt;&gt;0,(G14/$B13*100),(IF(G14&lt;&gt;0,1,0)))</f>
        <v>1.4956910374688863</v>
      </c>
      <c r="N13" s="232"/>
      <c r="O13" s="243"/>
      <c r="P13" s="232"/>
      <c r="Q13" s="232"/>
      <c r="R13" s="232"/>
    </row>
    <row r="14" spans="1:57">
      <c r="A14" s="17" t="s">
        <v>4</v>
      </c>
      <c r="B14" s="19">
        <f>SUM(C13:G13)</f>
        <v>1238810434.6800001</v>
      </c>
      <c r="C14" s="37">
        <v>748863781.08000004</v>
      </c>
      <c r="D14" s="37">
        <v>4562333.3900000015</v>
      </c>
      <c r="E14" s="37">
        <v>623372563.39999986</v>
      </c>
      <c r="F14" s="67">
        <v>70070154.390000015</v>
      </c>
      <c r="G14" s="37">
        <v>21969280</v>
      </c>
      <c r="H14" s="21"/>
      <c r="I14" s="20">
        <f>IF(B14&lt;&gt;0,((+C13+D13)/B14*100),(IF(C13&lt;&gt;0,1,0)))</f>
        <v>21.923282862091366</v>
      </c>
      <c r="J14" s="20">
        <f>IF($B14&lt;&gt;0,(E13/$B14*100),(IF(E13&lt;&gt;0,1,0)))</f>
        <v>71.087668492837679</v>
      </c>
      <c r="K14" s="20">
        <f>IF($B14&lt;&gt;0,(F13/$B14*100),(IF(F13&lt;&gt;0,1,0)))</f>
        <v>8.8409667293681693</v>
      </c>
      <c r="L14" s="20">
        <f>IF($B14&lt;&gt;0,(G13/$B14*100),(IF(G13&lt;&gt;0,1,0)))</f>
        <v>-1.851918084297226</v>
      </c>
      <c r="N14" s="232"/>
      <c r="O14" s="243"/>
      <c r="P14" s="232"/>
      <c r="Q14" s="232"/>
      <c r="R14" s="232"/>
    </row>
    <row r="15" spans="1:57">
      <c r="A15" s="17" t="s">
        <v>5</v>
      </c>
      <c r="B15" s="19">
        <f t="shared" si="1"/>
        <v>207650392.55000004</v>
      </c>
      <c r="C15" s="37">
        <v>114876122</v>
      </c>
      <c r="D15" s="37">
        <v>3880575.4800000009</v>
      </c>
      <c r="E15" s="37">
        <v>79804358.160000026</v>
      </c>
      <c r="F15" s="67">
        <v>8466233.5299999993</v>
      </c>
      <c r="G15" s="37">
        <v>623103.38</v>
      </c>
      <c r="H15" s="21"/>
      <c r="I15" s="20">
        <f t="shared" si="2"/>
        <v>57.190692500812212</v>
      </c>
      <c r="J15" s="20">
        <f>IF($B15&lt;&gt;0,(E15/$B15*100),(IF(E15&lt;&gt;0,1,0)))</f>
        <v>38.432076713162957</v>
      </c>
      <c r="K15" s="20">
        <f t="shared" si="3"/>
        <v>4.0771574886194442</v>
      </c>
      <c r="L15" s="20">
        <f t="shared" si="3"/>
        <v>0.30007329740537969</v>
      </c>
      <c r="N15" s="232"/>
      <c r="O15" s="243"/>
      <c r="P15" s="232"/>
      <c r="Q15" s="232"/>
      <c r="R15" s="232"/>
    </row>
    <row r="16" spans="1:57">
      <c r="B16" s="19"/>
      <c r="C16" s="37"/>
      <c r="D16" s="37"/>
      <c r="E16" s="37"/>
      <c r="F16" s="67"/>
      <c r="G16" s="37"/>
      <c r="H16" s="21"/>
      <c r="I16" s="20"/>
      <c r="J16" s="20"/>
      <c r="K16" s="20"/>
      <c r="L16" s="20"/>
      <c r="N16" s="232"/>
      <c r="O16" s="243"/>
      <c r="P16" s="232"/>
      <c r="Q16" s="232"/>
      <c r="R16" s="232"/>
    </row>
    <row r="17" spans="1:18">
      <c r="A17" s="17" t="s">
        <v>6</v>
      </c>
      <c r="B17" s="19">
        <f t="shared" si="1"/>
        <v>70174025.939999998</v>
      </c>
      <c r="C17" s="37">
        <v>13765180</v>
      </c>
      <c r="D17" s="37">
        <v>950231.74</v>
      </c>
      <c r="E17" s="37">
        <v>50184490.780000001</v>
      </c>
      <c r="F17" s="67">
        <v>5274123.4200000009</v>
      </c>
      <c r="G17" s="37">
        <v>0</v>
      </c>
      <c r="H17" s="21"/>
      <c r="I17" s="20">
        <f t="shared" si="2"/>
        <v>20.969883860706425</v>
      </c>
      <c r="J17" s="20">
        <f>IF($B17&lt;&gt;0,(E17/$B17*100),(IF(E17&lt;&gt;0,1,0)))</f>
        <v>71.514338970531071</v>
      </c>
      <c r="K17" s="20">
        <f t="shared" ref="K17:L21" si="4">IF($B17&lt;&gt;0,(F17/$B17*100),(IF(F17&lt;&gt;0,1,0)))</f>
        <v>7.5157771687625097</v>
      </c>
      <c r="L17" s="20">
        <f t="shared" si="4"/>
        <v>0</v>
      </c>
      <c r="N17" s="232"/>
      <c r="O17" s="243"/>
      <c r="P17" s="232"/>
      <c r="Q17" s="232"/>
      <c r="R17" s="232"/>
    </row>
    <row r="18" spans="1:18">
      <c r="A18" s="17" t="s">
        <v>7</v>
      </c>
      <c r="B18" s="19">
        <f t="shared" si="1"/>
        <v>323998403.77999997</v>
      </c>
      <c r="C18" s="37">
        <v>178028873</v>
      </c>
      <c r="D18" s="37">
        <v>1440302.85</v>
      </c>
      <c r="E18" s="37">
        <v>131576375.29000002</v>
      </c>
      <c r="F18" s="67">
        <v>10537372.550000003</v>
      </c>
      <c r="G18" s="37">
        <v>2415480.09</v>
      </c>
      <c r="H18" s="21"/>
      <c r="I18" s="20">
        <f t="shared" si="2"/>
        <v>55.391993835828401</v>
      </c>
      <c r="J18" s="20">
        <f>IF($B18&lt;&gt;0,(E18/$B18*100),(IF(E18&lt;&gt;0,1,0)))</f>
        <v>40.610192443831437</v>
      </c>
      <c r="K18" s="20">
        <f t="shared" si="4"/>
        <v>3.2522915011504332</v>
      </c>
      <c r="L18" s="20">
        <f t="shared" si="4"/>
        <v>0.74552221918974293</v>
      </c>
      <c r="N18" s="232"/>
      <c r="O18" s="243"/>
      <c r="P18" s="232"/>
      <c r="Q18" s="232"/>
      <c r="R18" s="232"/>
    </row>
    <row r="19" spans="1:18">
      <c r="A19" s="17" t="s">
        <v>8</v>
      </c>
      <c r="B19" s="19">
        <f t="shared" si="1"/>
        <v>189339908.62</v>
      </c>
      <c r="C19" s="37">
        <v>79750778</v>
      </c>
      <c r="D19" s="37">
        <v>695120.53</v>
      </c>
      <c r="E19" s="37">
        <v>99935130.300000012</v>
      </c>
      <c r="F19" s="67">
        <v>8958879.790000001</v>
      </c>
      <c r="G19" s="37">
        <v>0</v>
      </c>
      <c r="H19" s="21"/>
      <c r="I19" s="20">
        <f>IF(B19&lt;&gt;0,((+C19+D19)/B19*100),(IF(C19&lt;&gt;0,1,0)))</f>
        <v>42.487555379279655</v>
      </c>
      <c r="J19" s="20">
        <f>IF($B19&lt;&gt;0,(E19/$B19*100),(IF(E19&lt;&gt;0,1,0)))</f>
        <v>52.78080623803779</v>
      </c>
      <c r="K19" s="20">
        <f t="shared" si="4"/>
        <v>4.7316383826825579</v>
      </c>
      <c r="L19" s="20">
        <f t="shared" si="4"/>
        <v>0</v>
      </c>
      <c r="N19" s="232"/>
      <c r="O19" s="243"/>
      <c r="P19" s="232"/>
      <c r="Q19" s="232"/>
      <c r="R19" s="232"/>
    </row>
    <row r="20" spans="1:18">
      <c r="A20" s="17" t="s">
        <v>9</v>
      </c>
      <c r="B20" s="19">
        <f t="shared" si="1"/>
        <v>343624697.89999998</v>
      </c>
      <c r="C20" s="37">
        <v>166121100</v>
      </c>
      <c r="D20" s="37">
        <v>3254098.31</v>
      </c>
      <c r="E20" s="37">
        <v>162269404.34999999</v>
      </c>
      <c r="F20" s="67">
        <v>11980095.240000006</v>
      </c>
      <c r="G20" s="37">
        <v>0</v>
      </c>
      <c r="H20" s="21"/>
      <c r="I20" s="20">
        <f t="shared" si="2"/>
        <v>49.290752191302253</v>
      </c>
      <c r="J20" s="20">
        <f>IF($B20&lt;&gt;0,(E20/$B20*100),(IF(E20&lt;&gt;0,1,0)))</f>
        <v>47.222858351474741</v>
      </c>
      <c r="K20" s="20">
        <f t="shared" si="4"/>
        <v>3.486389457223007</v>
      </c>
      <c r="L20" s="20">
        <f t="shared" si="4"/>
        <v>0</v>
      </c>
      <c r="N20" s="232"/>
      <c r="O20" s="243"/>
      <c r="P20" s="232"/>
      <c r="Q20" s="232"/>
      <c r="R20" s="232"/>
    </row>
    <row r="21" spans="1:18">
      <c r="A21" s="17" t="s">
        <v>10</v>
      </c>
      <c r="B21" s="19">
        <f t="shared" si="1"/>
        <v>64348359.899999999</v>
      </c>
      <c r="C21" s="37">
        <v>18963336</v>
      </c>
      <c r="D21" s="37">
        <v>779715.21</v>
      </c>
      <c r="E21" s="37">
        <v>39162975.579999998</v>
      </c>
      <c r="F21" s="67">
        <v>5442333.1099999985</v>
      </c>
      <c r="G21" s="37">
        <v>0</v>
      </c>
      <c r="H21" s="21"/>
      <c r="I21" s="20">
        <f t="shared" si="2"/>
        <v>30.681514246332796</v>
      </c>
      <c r="J21" s="20">
        <f>IF($B21&lt;&gt;0,(E21/$B21*100),(IF(E21&lt;&gt;0,1,0)))</f>
        <v>60.860876082717375</v>
      </c>
      <c r="K21" s="20">
        <f t="shared" si="4"/>
        <v>8.4576096709498234</v>
      </c>
      <c r="L21" s="20">
        <f t="shared" si="4"/>
        <v>0</v>
      </c>
      <c r="N21" s="232"/>
      <c r="O21" s="243"/>
      <c r="P21" s="232"/>
      <c r="Q21" s="232"/>
      <c r="R21" s="232"/>
    </row>
    <row r="22" spans="1:18">
      <c r="B22" s="19"/>
      <c r="C22" s="37"/>
      <c r="D22" s="37"/>
      <c r="E22" s="37"/>
      <c r="F22" s="67"/>
      <c r="G22" s="37"/>
      <c r="H22" s="21"/>
      <c r="I22" s="20"/>
      <c r="J22" s="20"/>
      <c r="K22" s="20"/>
      <c r="L22" s="20"/>
      <c r="N22" s="232"/>
      <c r="O22" s="243"/>
      <c r="P22" s="232"/>
      <c r="Q22" s="232"/>
      <c r="R22" s="232"/>
    </row>
    <row r="23" spans="1:18">
      <c r="A23" s="17" t="s">
        <v>11</v>
      </c>
      <c r="B23" s="19">
        <f t="shared" si="1"/>
        <v>498951716.79999995</v>
      </c>
      <c r="C23" s="37">
        <v>249364412.47</v>
      </c>
      <c r="D23" s="37">
        <v>3146493.09</v>
      </c>
      <c r="E23" s="37">
        <v>230470783.10999995</v>
      </c>
      <c r="F23" s="67">
        <v>15970028.129999999</v>
      </c>
      <c r="G23" s="37">
        <v>0</v>
      </c>
      <c r="H23" s="21"/>
      <c r="I23" s="20">
        <f t="shared" si="2"/>
        <v>50.608284741350353</v>
      </c>
      <c r="J23" s="20">
        <f>IF($B23&lt;&gt;0,(E23/$B23*100),(IF(E23&lt;&gt;0,1,0)))</f>
        <v>46.190999118734766</v>
      </c>
      <c r="K23" s="20">
        <f t="shared" ref="K23:L27" si="5">IF($B23&lt;&gt;0,(F23/$B23*100),(IF(F23&lt;&gt;0,1,0)))</f>
        <v>3.2007161399148831</v>
      </c>
      <c r="L23" s="20">
        <f t="shared" si="5"/>
        <v>0</v>
      </c>
      <c r="N23" s="232"/>
      <c r="O23" s="243"/>
      <c r="P23" s="232"/>
      <c r="Q23" s="232"/>
      <c r="R23" s="232"/>
    </row>
    <row r="24" spans="1:18">
      <c r="A24" s="17" t="s">
        <v>12</v>
      </c>
      <c r="B24" s="19">
        <f t="shared" si="1"/>
        <v>54891847.850000001</v>
      </c>
      <c r="C24" s="37">
        <v>26639950.890000001</v>
      </c>
      <c r="D24" s="37">
        <v>1327551.8499999999</v>
      </c>
      <c r="E24" s="37">
        <v>20918259.289999999</v>
      </c>
      <c r="F24" s="67">
        <v>3655419.59</v>
      </c>
      <c r="G24" s="37">
        <v>2350666.23</v>
      </c>
      <c r="H24" s="21"/>
      <c r="I24" s="20">
        <f t="shared" si="2"/>
        <v>50.950193581431776</v>
      </c>
      <c r="J24" s="20">
        <f>IF($B24&lt;&gt;0,(E24/$B24*100),(IF(E24&lt;&gt;0,1,0)))</f>
        <v>38.108134648995964</v>
      </c>
      <c r="K24" s="20">
        <f t="shared" si="5"/>
        <v>6.6593123262838017</v>
      </c>
      <c r="L24" s="20">
        <f t="shared" si="5"/>
        <v>4.2823594432884446</v>
      </c>
      <c r="N24" s="232"/>
      <c r="O24" s="243"/>
      <c r="P24" s="232"/>
      <c r="Q24" s="232"/>
      <c r="R24" s="232"/>
    </row>
    <row r="25" spans="1:18">
      <c r="A25" s="17" t="s">
        <v>13</v>
      </c>
      <c r="B25" s="19">
        <f t="shared" si="1"/>
        <v>461726010.54000002</v>
      </c>
      <c r="C25" s="37">
        <v>228208971</v>
      </c>
      <c r="D25" s="37">
        <v>4798058.7299999995</v>
      </c>
      <c r="E25" s="37">
        <v>204344772.66</v>
      </c>
      <c r="F25" s="67">
        <v>19357034.420000006</v>
      </c>
      <c r="G25" s="37">
        <v>5017173.7300000004</v>
      </c>
      <c r="H25" s="21"/>
      <c r="I25" s="20">
        <f>IF(B25&lt;&gt;0,((+C25+D25)/B25*100),(IF(C25&lt;&gt;0,1,0)))</f>
        <v>50.464349941536213</v>
      </c>
      <c r="J25" s="20">
        <f>IF($B25&lt;&gt;0,(E25/$B25*100),(IF(E25&lt;&gt;0,1,0)))</f>
        <v>44.256716753083438</v>
      </c>
      <c r="K25" s="20">
        <f t="shared" si="5"/>
        <v>4.192320549011626</v>
      </c>
      <c r="L25" s="20">
        <f t="shared" si="5"/>
        <v>1.0866127563687156</v>
      </c>
      <c r="N25" s="232"/>
      <c r="O25" s="243"/>
      <c r="P25" s="232"/>
      <c r="Q25" s="232"/>
      <c r="R25" s="232"/>
    </row>
    <row r="26" spans="1:18">
      <c r="A26" s="17" t="s">
        <v>14</v>
      </c>
      <c r="B26" s="19">
        <f t="shared" si="1"/>
        <v>801459136.73000002</v>
      </c>
      <c r="C26" s="37">
        <v>544144628</v>
      </c>
      <c r="D26" s="37">
        <v>6584395</v>
      </c>
      <c r="E26" s="37">
        <v>229318005.46000001</v>
      </c>
      <c r="F26" s="67">
        <v>20305429.269999996</v>
      </c>
      <c r="G26" s="37">
        <v>1106679</v>
      </c>
      <c r="H26" s="21"/>
      <c r="I26" s="20">
        <f t="shared" si="2"/>
        <v>68.715795698206961</v>
      </c>
      <c r="J26" s="20">
        <f>IF($B26&lt;&gt;0,(E26/$B26*100),(IF(E26&lt;&gt;0,1,0)))</f>
        <v>28.612563629336218</v>
      </c>
      <c r="K26" s="20">
        <f t="shared" si="5"/>
        <v>2.5335576499691963</v>
      </c>
      <c r="L26" s="20">
        <f t="shared" si="5"/>
        <v>0.13808302248762361</v>
      </c>
      <c r="N26" s="232"/>
      <c r="O26" s="243"/>
      <c r="P26" s="232"/>
      <c r="Q26" s="232"/>
      <c r="R26" s="232"/>
    </row>
    <row r="27" spans="1:18">
      <c r="A27" s="17" t="s">
        <v>15</v>
      </c>
      <c r="B27" s="19">
        <f t="shared" si="1"/>
        <v>29016182.670000002</v>
      </c>
      <c r="C27" s="37">
        <v>17432020</v>
      </c>
      <c r="D27" s="37">
        <v>194559.5</v>
      </c>
      <c r="E27" s="37">
        <v>9523418.5600000005</v>
      </c>
      <c r="F27" s="67">
        <v>1866184.61</v>
      </c>
      <c r="G27" s="37">
        <v>0</v>
      </c>
      <c r="H27" s="21"/>
      <c r="I27" s="20">
        <f t="shared" si="2"/>
        <v>60.747410162344416</v>
      </c>
      <c r="J27" s="20">
        <f>IF($B27&lt;&gt;0,(E27/$B27*100),(IF(E27&lt;&gt;0,1,0)))</f>
        <v>32.821059435382992</v>
      </c>
      <c r="K27" s="20">
        <f t="shared" si="5"/>
        <v>6.4315304022725881</v>
      </c>
      <c r="L27" s="20">
        <f t="shared" si="5"/>
        <v>0</v>
      </c>
      <c r="N27" s="232"/>
      <c r="O27" s="243"/>
      <c r="P27" s="232"/>
      <c r="Q27" s="232"/>
      <c r="R27" s="232"/>
    </row>
    <row r="28" spans="1:18">
      <c r="B28" s="19"/>
      <c r="C28" s="37"/>
      <c r="D28" s="37"/>
      <c r="E28" s="37"/>
      <c r="F28" s="67"/>
      <c r="G28" s="37"/>
      <c r="H28" s="21"/>
      <c r="I28" s="20"/>
      <c r="J28" s="20"/>
      <c r="K28" s="20"/>
      <c r="L28" s="20"/>
      <c r="N28" s="232"/>
      <c r="O28" s="243"/>
      <c r="P28" s="232"/>
      <c r="Q28" s="232"/>
      <c r="R28" s="232"/>
    </row>
    <row r="29" spans="1:18">
      <c r="A29" s="17" t="s">
        <v>16</v>
      </c>
      <c r="B29" s="19">
        <f t="shared" si="1"/>
        <v>2225480884.9099998</v>
      </c>
      <c r="C29" s="37">
        <v>1507704582</v>
      </c>
      <c r="D29" s="37">
        <v>11439194.65</v>
      </c>
      <c r="E29" s="37">
        <v>632645347.25</v>
      </c>
      <c r="F29" s="67">
        <v>73398498.00999999</v>
      </c>
      <c r="G29" s="37">
        <v>293263</v>
      </c>
      <c r="H29" s="21"/>
      <c r="I29" s="20">
        <f t="shared" si="2"/>
        <v>68.261371596163372</v>
      </c>
      <c r="J29" s="20">
        <f>IF($B29&lt;&gt;0,(E29/$B29*100),(IF(E29&lt;&gt;0,1,0)))</f>
        <v>28.427354804064503</v>
      </c>
      <c r="K29" s="20">
        <f t="shared" ref="K29:L29" si="6">IF($B29&lt;&gt;0,(F29/$B29*100),(IF(F29&lt;&gt;0,1,0)))</f>
        <v>3.2980960882514285</v>
      </c>
      <c r="L29" s="20">
        <f t="shared" si="6"/>
        <v>1.3177511520700382E-2</v>
      </c>
      <c r="N29" s="232"/>
      <c r="O29" s="243"/>
      <c r="P29" s="232"/>
      <c r="Q29" s="232"/>
      <c r="R29" s="232"/>
    </row>
    <row r="30" spans="1:18">
      <c r="A30" s="17" t="s">
        <v>17</v>
      </c>
      <c r="B30" s="19">
        <f t="shared" si="1"/>
        <v>1814464202.3899999</v>
      </c>
      <c r="C30" s="37">
        <v>669733024.75999987</v>
      </c>
      <c r="D30" s="37">
        <v>15943631.649999999</v>
      </c>
      <c r="E30" s="37">
        <v>1039921279.3199999</v>
      </c>
      <c r="F30" s="67">
        <v>88866266.659999996</v>
      </c>
      <c r="G30" s="37">
        <v>0</v>
      </c>
      <c r="H30" s="21"/>
      <c r="I30" s="20">
        <f t="shared" ref="I30:I33" si="7">IF(B30&lt;&gt;0,((+C30+D30)/B30*100),(IF(C30&lt;&gt;0,1,0)))</f>
        <v>37.789483832573339</v>
      </c>
      <c r="J30" s="20">
        <f t="shared" ref="J30:J33" si="8">IF($B30&lt;&gt;0,(E30/$B30*100),(IF(E30&lt;&gt;0,1,0)))</f>
        <v>57.31285731348256</v>
      </c>
      <c r="K30" s="20">
        <f t="shared" ref="K30:K33" si="9">IF($B30&lt;&gt;0,(F30/$B30*100),(IF(F30&lt;&gt;0,1,0)))</f>
        <v>4.8976588539440984</v>
      </c>
      <c r="L30" s="20">
        <f t="shared" ref="L30:L33" si="10">IF($B30&lt;&gt;0,(G30/$B30*100),(IF(G30&lt;&gt;0,1,0)))</f>
        <v>0</v>
      </c>
      <c r="N30" s="232"/>
      <c r="O30" s="243"/>
      <c r="P30" s="232"/>
      <c r="Q30" s="232"/>
      <c r="R30" s="232"/>
    </row>
    <row r="31" spans="1:18">
      <c r="A31" s="17" t="s">
        <v>18</v>
      </c>
      <c r="B31" s="19">
        <f t="shared" si="1"/>
        <v>91749938.460000008</v>
      </c>
      <c r="C31" s="37">
        <v>52850293</v>
      </c>
      <c r="D31" s="37">
        <v>827550.24000000011</v>
      </c>
      <c r="E31" s="37">
        <v>33718907.840000004</v>
      </c>
      <c r="F31" s="67">
        <v>4353187.38</v>
      </c>
      <c r="G31" s="37">
        <v>0</v>
      </c>
      <c r="H31" s="21"/>
      <c r="I31" s="20">
        <f t="shared" si="7"/>
        <v>58.504500538059546</v>
      </c>
      <c r="J31" s="20">
        <f t="shared" si="8"/>
        <v>36.750877881733238</v>
      </c>
      <c r="K31" s="20">
        <f t="shared" si="9"/>
        <v>4.7446215802072151</v>
      </c>
      <c r="L31" s="20">
        <f t="shared" si="10"/>
        <v>0</v>
      </c>
      <c r="N31" s="232"/>
      <c r="O31" s="243"/>
      <c r="P31" s="232"/>
      <c r="Q31" s="232"/>
      <c r="R31" s="232"/>
    </row>
    <row r="32" spans="1:18">
      <c r="A32" s="17" t="s">
        <v>19</v>
      </c>
      <c r="B32" s="19">
        <f t="shared" si="1"/>
        <v>215079019.65000001</v>
      </c>
      <c r="C32" s="37">
        <v>98015001</v>
      </c>
      <c r="D32" s="37">
        <v>1019955.79</v>
      </c>
      <c r="E32" s="37">
        <v>100227597.09</v>
      </c>
      <c r="F32" s="67">
        <v>13786028.780000001</v>
      </c>
      <c r="G32" s="37">
        <v>2030436.9900000002</v>
      </c>
      <c r="H32" s="21"/>
      <c r="I32" s="20">
        <f t="shared" si="7"/>
        <v>46.045847219854572</v>
      </c>
      <c r="J32" s="20">
        <f t="shared" si="8"/>
        <v>46.600359836631796</v>
      </c>
      <c r="K32" s="20">
        <f t="shared" si="9"/>
        <v>6.4097506127906518</v>
      </c>
      <c r="L32" s="20">
        <f t="shared" si="10"/>
        <v>0.94404233072298194</v>
      </c>
      <c r="N32" s="232"/>
      <c r="O32" s="243"/>
      <c r="P32" s="232"/>
      <c r="Q32" s="232"/>
      <c r="R32" s="232"/>
    </row>
    <row r="33" spans="1:256">
      <c r="A33" s="17" t="s">
        <v>20</v>
      </c>
      <c r="B33" s="19">
        <f t="shared" si="1"/>
        <v>42388591.960000001</v>
      </c>
      <c r="C33" s="37">
        <v>9395088</v>
      </c>
      <c r="D33" s="37">
        <v>189388.46</v>
      </c>
      <c r="E33" s="37">
        <v>28490916.390000001</v>
      </c>
      <c r="F33" s="67">
        <v>4313199.1099999994</v>
      </c>
      <c r="G33" s="37">
        <v>0</v>
      </c>
      <c r="H33" s="21"/>
      <c r="I33" s="20">
        <f t="shared" si="7"/>
        <v>22.610980966398678</v>
      </c>
      <c r="J33" s="20">
        <f t="shared" si="8"/>
        <v>67.213641861200429</v>
      </c>
      <c r="K33" s="20">
        <f t="shared" si="9"/>
        <v>10.175377172400889</v>
      </c>
      <c r="L33" s="20">
        <f t="shared" si="10"/>
        <v>0</v>
      </c>
      <c r="N33" s="232"/>
      <c r="O33" s="243"/>
      <c r="P33" s="232"/>
      <c r="Q33" s="232"/>
      <c r="R33" s="232"/>
    </row>
    <row r="34" spans="1:256">
      <c r="H34" s="21"/>
      <c r="I34" s="20"/>
      <c r="J34" s="20"/>
      <c r="K34" s="20"/>
      <c r="L34" s="20"/>
    </row>
    <row r="35" spans="1:256">
      <c r="A35" s="17" t="s">
        <v>21</v>
      </c>
      <c r="B35" s="19">
        <f t="shared" si="1"/>
        <v>53582104.840000004</v>
      </c>
      <c r="C35" s="37">
        <v>36216540</v>
      </c>
      <c r="D35" s="37">
        <v>595169.59</v>
      </c>
      <c r="E35" s="37">
        <v>13297097.49</v>
      </c>
      <c r="F35" s="67">
        <v>3397483.4499999993</v>
      </c>
      <c r="G35" s="37">
        <v>75814.31</v>
      </c>
      <c r="H35" s="21"/>
      <c r="I35" s="20">
        <f t="shared" si="2"/>
        <v>68.701499688977137</v>
      </c>
      <c r="J35" s="20">
        <f>IF($B35&lt;&gt;0,(E35/$B35*100),(IF(E35&lt;&gt;0,1,0)))</f>
        <v>24.816302998372468</v>
      </c>
      <c r="K35" s="20">
        <f t="shared" ref="K35:L38" si="11">IF($B35&lt;&gt;0,(F35/$B35*100),(IF(F35&lt;&gt;0,1,0)))</f>
        <v>6.340705465276379</v>
      </c>
      <c r="L35" s="20">
        <f t="shared" si="11"/>
        <v>0.14149184737401965</v>
      </c>
      <c r="N35" s="232"/>
      <c r="O35" s="243"/>
      <c r="P35" s="232"/>
      <c r="Q35" s="232"/>
      <c r="R35" s="232"/>
    </row>
    <row r="36" spans="1:256">
      <c r="A36" s="17" t="s">
        <v>22</v>
      </c>
      <c r="B36" s="19">
        <f t="shared" si="1"/>
        <v>278880280.48999995</v>
      </c>
      <c r="C36" s="37">
        <v>94844030</v>
      </c>
      <c r="D36" s="37">
        <v>567745.42000000004</v>
      </c>
      <c r="E36" s="37">
        <v>165574538.38999999</v>
      </c>
      <c r="F36" s="67">
        <v>15587557.029999999</v>
      </c>
      <c r="G36" s="37">
        <v>2306409.65</v>
      </c>
      <c r="H36" s="21"/>
      <c r="I36" s="20">
        <f t="shared" si="2"/>
        <v>34.21244960466872</v>
      </c>
      <c r="J36" s="20">
        <f>IF($B36&lt;&gt;0,(E36/$B36*100),(IF(E36&lt;&gt;0,1,0)))</f>
        <v>59.371188991592085</v>
      </c>
      <c r="K36" s="20">
        <f t="shared" si="11"/>
        <v>5.5893364000539059</v>
      </c>
      <c r="L36" s="20">
        <f t="shared" si="11"/>
        <v>0.82702500368530096</v>
      </c>
      <c r="N36" s="232"/>
      <c r="O36" s="243"/>
      <c r="P36" s="232"/>
      <c r="Q36" s="232"/>
      <c r="R36" s="232"/>
    </row>
    <row r="37" spans="1:256">
      <c r="A37" s="17" t="s">
        <v>23</v>
      </c>
      <c r="B37" s="19">
        <f t="shared" si="1"/>
        <v>190729426.78</v>
      </c>
      <c r="C37" s="37">
        <v>41306646</v>
      </c>
      <c r="D37" s="37">
        <v>1165497.8999999999</v>
      </c>
      <c r="E37" s="37">
        <v>133800852.94</v>
      </c>
      <c r="F37" s="67">
        <v>12863898.589999998</v>
      </c>
      <c r="G37" s="37">
        <v>1592531.35</v>
      </c>
      <c r="H37" s="21"/>
      <c r="I37" s="20">
        <f t="shared" si="2"/>
        <v>22.26827009184597</v>
      </c>
      <c r="J37" s="20">
        <f>IF($B37&lt;&gt;0,(E37/$B37*100),(IF(E37&lt;&gt;0,1,0)))</f>
        <v>70.152181128470957</v>
      </c>
      <c r="K37" s="20">
        <f t="shared" si="11"/>
        <v>6.7445799042001386</v>
      </c>
      <c r="L37" s="20">
        <f t="shared" si="11"/>
        <v>0.83496887548292786</v>
      </c>
      <c r="N37" s="232"/>
      <c r="O37" s="243"/>
      <c r="P37" s="232"/>
      <c r="Q37" s="232"/>
      <c r="R37" s="232"/>
    </row>
    <row r="38" spans="1:256">
      <c r="A38" s="22" t="s">
        <v>24</v>
      </c>
      <c r="B38" s="344">
        <f t="shared" si="1"/>
        <v>106413694.23999999</v>
      </c>
      <c r="C38" s="38">
        <v>78718960</v>
      </c>
      <c r="D38" s="38">
        <v>856044.32</v>
      </c>
      <c r="E38" s="38">
        <v>19603689</v>
      </c>
      <c r="F38" s="38">
        <v>7235000.919999999</v>
      </c>
      <c r="G38" s="38">
        <v>0</v>
      </c>
      <c r="H38" s="23"/>
      <c r="I38" s="24">
        <f t="shared" si="2"/>
        <v>74.778913455001955</v>
      </c>
      <c r="J38" s="24">
        <f>IF($B38&lt;&gt;0,(E38/$B38*100),(IF(E38&lt;&gt;0,1,0)))</f>
        <v>18.422148709344537</v>
      </c>
      <c r="K38" s="24">
        <f t="shared" si="11"/>
        <v>6.7989378356535095</v>
      </c>
      <c r="L38" s="24">
        <f t="shared" si="11"/>
        <v>0</v>
      </c>
      <c r="N38" s="232"/>
      <c r="O38" s="243"/>
      <c r="P38" s="232"/>
      <c r="Q38" s="232"/>
      <c r="R38" s="232"/>
    </row>
    <row r="39" spans="1:256">
      <c r="A39" s="207"/>
      <c r="B39" s="19"/>
      <c r="C39" s="19"/>
      <c r="D39" s="19"/>
      <c r="E39" s="19"/>
      <c r="F39" s="19"/>
      <c r="G39" s="19"/>
      <c r="H39" s="18"/>
      <c r="I39" s="20"/>
      <c r="J39" s="20"/>
      <c r="K39" s="20"/>
      <c r="L39" s="20"/>
      <c r="O39" s="243"/>
    </row>
    <row r="40" spans="1:256">
      <c r="A40" s="221" t="s">
        <v>187</v>
      </c>
      <c r="D40" s="21"/>
      <c r="I40" s="39"/>
      <c r="J40" s="39"/>
      <c r="K40" s="39"/>
    </row>
    <row r="41" spans="1:256">
      <c r="A41" s="36" t="s">
        <v>213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4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>
      <c r="A42" s="223"/>
      <c r="D42" s="21"/>
    </row>
    <row r="43" spans="1:256">
      <c r="B43" s="251"/>
      <c r="D43" s="21"/>
    </row>
    <row r="44" spans="1:256">
      <c r="D44" s="21"/>
    </row>
    <row r="45" spans="1:256">
      <c r="C45" s="233"/>
      <c r="D45" s="233"/>
      <c r="E45" s="233"/>
      <c r="F45" s="233"/>
      <c r="G45" s="233"/>
    </row>
    <row r="46" spans="1:256">
      <c r="C46" s="233"/>
      <c r="D46" s="233"/>
      <c r="E46" s="233"/>
      <c r="F46" s="233"/>
      <c r="G46" s="233"/>
    </row>
    <row r="47" spans="1:256">
      <c r="C47" s="233"/>
      <c r="D47" s="233"/>
      <c r="E47" s="233"/>
      <c r="F47" s="233"/>
      <c r="G47" s="233"/>
    </row>
    <row r="48" spans="1:256">
      <c r="C48" s="233"/>
      <c r="D48" s="233"/>
      <c r="E48" s="233"/>
      <c r="F48" s="233"/>
      <c r="G48" s="233"/>
    </row>
    <row r="49" spans="3:7">
      <c r="C49" s="233"/>
      <c r="D49" s="233"/>
      <c r="E49" s="233"/>
      <c r="F49" s="233"/>
      <c r="G49" s="233"/>
    </row>
    <row r="50" spans="3:7">
      <c r="C50" s="233"/>
      <c r="D50" s="233"/>
      <c r="E50" s="233"/>
      <c r="F50" s="233"/>
      <c r="G50" s="233"/>
    </row>
    <row r="51" spans="3:7">
      <c r="C51" s="233"/>
      <c r="D51" s="233"/>
      <c r="E51" s="233"/>
      <c r="F51" s="233"/>
      <c r="G51" s="233"/>
    </row>
    <row r="52" spans="3:7">
      <c r="C52" s="233"/>
      <c r="D52" s="233"/>
      <c r="E52" s="233"/>
      <c r="F52" s="233"/>
      <c r="G52" s="233"/>
    </row>
    <row r="53" spans="3:7">
      <c r="C53" s="233"/>
      <c r="D53" s="233"/>
      <c r="E53" s="233"/>
      <c r="F53" s="233"/>
      <c r="G53" s="233"/>
    </row>
    <row r="54" spans="3:7">
      <c r="C54" s="233"/>
      <c r="D54" s="233"/>
      <c r="E54" s="233"/>
      <c r="F54" s="233"/>
      <c r="G54" s="233"/>
    </row>
    <row r="55" spans="3:7">
      <c r="C55" s="233"/>
      <c r="D55" s="233"/>
      <c r="E55" s="233"/>
      <c r="F55" s="233"/>
      <c r="G55" s="233"/>
    </row>
    <row r="56" spans="3:7">
      <c r="C56" s="233"/>
      <c r="D56" s="233"/>
      <c r="E56" s="233"/>
      <c r="F56" s="233"/>
      <c r="G56" s="233"/>
    </row>
    <row r="57" spans="3:7">
      <c r="C57" s="233"/>
      <c r="D57" s="233"/>
      <c r="E57" s="233"/>
      <c r="F57" s="233"/>
      <c r="G57" s="233"/>
    </row>
    <row r="58" spans="3:7">
      <c r="C58" s="233"/>
      <c r="D58" s="233"/>
      <c r="E58" s="233"/>
      <c r="F58" s="233"/>
      <c r="G58" s="233"/>
    </row>
    <row r="59" spans="3:7">
      <c r="C59" s="233"/>
      <c r="D59" s="233"/>
      <c r="E59" s="233"/>
      <c r="F59" s="233"/>
      <c r="G59" s="233"/>
    </row>
    <row r="60" spans="3:7">
      <c r="C60" s="233"/>
      <c r="D60" s="233"/>
      <c r="E60" s="233"/>
      <c r="F60" s="233"/>
      <c r="G60" s="233"/>
    </row>
    <row r="61" spans="3:7">
      <c r="C61" s="233"/>
      <c r="D61" s="233"/>
      <c r="E61" s="233"/>
      <c r="F61" s="233"/>
      <c r="G61" s="233"/>
    </row>
    <row r="62" spans="3:7">
      <c r="C62" s="233"/>
      <c r="D62" s="233"/>
      <c r="E62" s="233"/>
      <c r="F62" s="233"/>
      <c r="G62" s="233"/>
    </row>
    <row r="63" spans="3:7">
      <c r="C63" s="233"/>
      <c r="D63" s="233"/>
      <c r="E63" s="233"/>
      <c r="F63" s="233"/>
      <c r="G63" s="233"/>
    </row>
    <row r="64" spans="3:7">
      <c r="C64" s="233"/>
      <c r="D64" s="233"/>
      <c r="E64" s="233"/>
      <c r="F64" s="233"/>
      <c r="G64" s="233"/>
    </row>
    <row r="65" spans="3:7">
      <c r="C65" s="233"/>
      <c r="D65" s="233"/>
      <c r="E65" s="233"/>
      <c r="F65" s="233"/>
      <c r="G65" s="233"/>
    </row>
    <row r="66" spans="3:7">
      <c r="C66" s="233"/>
      <c r="D66" s="233"/>
      <c r="E66" s="233"/>
      <c r="F66" s="233"/>
      <c r="G66" s="233"/>
    </row>
    <row r="67" spans="3:7">
      <c r="C67" s="233"/>
      <c r="D67" s="233"/>
      <c r="E67" s="233"/>
      <c r="F67" s="233"/>
      <c r="G67" s="233"/>
    </row>
    <row r="68" spans="3:7">
      <c r="C68" s="233"/>
      <c r="D68" s="233"/>
      <c r="E68" s="233"/>
      <c r="F68" s="233"/>
      <c r="G68" s="233"/>
    </row>
    <row r="69" spans="3:7">
      <c r="C69" s="233"/>
      <c r="D69" s="233"/>
      <c r="E69" s="233"/>
      <c r="F69" s="233"/>
      <c r="G69" s="233"/>
    </row>
    <row r="70" spans="3:7">
      <c r="C70" s="233"/>
      <c r="D70" s="233"/>
      <c r="E70" s="233"/>
      <c r="F70" s="233"/>
      <c r="G70" s="233"/>
    </row>
    <row r="71" spans="3:7">
      <c r="C71" s="233"/>
      <c r="D71" s="233"/>
      <c r="E71" s="233"/>
      <c r="F71" s="233"/>
      <c r="G71" s="233"/>
    </row>
    <row r="73" spans="3:7">
      <c r="C73" s="233"/>
      <c r="D73" s="233"/>
      <c r="E73" s="233"/>
      <c r="F73" s="233"/>
      <c r="G73" s="233"/>
    </row>
    <row r="74" spans="3:7">
      <c r="C74" s="233"/>
      <c r="D74" s="233"/>
      <c r="E74" s="233"/>
      <c r="F74" s="233"/>
      <c r="G74" s="233"/>
    </row>
    <row r="75" spans="3:7">
      <c r="C75" s="233"/>
      <c r="D75" s="233"/>
      <c r="E75" s="233"/>
      <c r="F75" s="233"/>
      <c r="G75" s="233"/>
    </row>
    <row r="76" spans="3:7">
      <c r="C76" s="233"/>
      <c r="D76" s="233"/>
      <c r="E76" s="233"/>
      <c r="F76" s="233"/>
      <c r="G76" s="233"/>
    </row>
    <row r="77" spans="3:7">
      <c r="C77" s="233"/>
      <c r="D77" s="233"/>
      <c r="E77" s="233"/>
      <c r="F77" s="233"/>
      <c r="G77" s="233"/>
    </row>
  </sheetData>
  <mergeCells count="6">
    <mergeCell ref="A1:L1"/>
    <mergeCell ref="C7:D7"/>
    <mergeCell ref="C6:F6"/>
    <mergeCell ref="I6:L6"/>
    <mergeCell ref="A3:L3"/>
    <mergeCell ref="A4:L4"/>
  </mergeCells>
  <phoneticPr fontId="0" type="noConversion"/>
  <printOptions horizontalCentered="1"/>
  <pageMargins left="0.59" right="0.56000000000000005" top="0.83" bottom="1" header="0.67" footer="0.5"/>
  <pageSetup scale="8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9"/>
  <sheetViews>
    <sheetView tabSelected="1" topLeftCell="A4" zoomScaleNormal="100" workbookViewId="0">
      <selection sqref="A1:L1"/>
    </sheetView>
  </sheetViews>
  <sheetFormatPr defaultRowHeight="12.75"/>
  <cols>
    <col min="1" max="1" width="14.140625" style="2" customWidth="1"/>
    <col min="2" max="3" width="14.85546875" style="2" customWidth="1"/>
    <col min="4" max="4" width="13.28515625" style="2" customWidth="1"/>
    <col min="5" max="5" width="18.140625" style="2" customWidth="1"/>
    <col min="6" max="7" width="13.28515625" style="2" customWidth="1"/>
    <col min="8" max="12" width="9.140625" style="2"/>
    <col min="13" max="13" width="12.28515625" style="2" bestFit="1" customWidth="1"/>
    <col min="14" max="14" width="11.28515625" style="2" bestFit="1" customWidth="1"/>
    <col min="15" max="15" width="18.7109375" style="232" bestFit="1" customWidth="1"/>
    <col min="16" max="16" width="10.28515625" style="2" bestFit="1" customWidth="1"/>
    <col min="17" max="17" width="11.28515625" style="2" bestFit="1" customWidth="1"/>
    <col min="18" max="16384" width="9.140625" style="2"/>
  </cols>
  <sheetData>
    <row r="1" spans="1:58">
      <c r="A1" s="382" t="s">
        <v>77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3" spans="1:58">
      <c r="A3" s="375" t="s">
        <v>216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58">
      <c r="A4" s="382"/>
      <c r="B4" s="382"/>
      <c r="C4" s="382"/>
      <c r="D4" s="382"/>
      <c r="E4" s="382"/>
      <c r="F4" s="382"/>
      <c r="G4" s="382"/>
      <c r="H4" s="382"/>
      <c r="I4" s="382"/>
      <c r="J4" s="382"/>
    </row>
    <row r="5" spans="1:58" ht="13.5" thickBo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58" ht="15" customHeight="1" thickTop="1">
      <c r="A6" s="288" t="s">
        <v>67</v>
      </c>
      <c r="B6" s="341" t="s">
        <v>39</v>
      </c>
      <c r="C6" s="384" t="s">
        <v>70</v>
      </c>
      <c r="D6" s="384"/>
      <c r="E6" s="384"/>
      <c r="F6" s="384"/>
      <c r="G6" s="83"/>
      <c r="H6" s="384" t="s">
        <v>72</v>
      </c>
      <c r="I6" s="384"/>
      <c r="J6" s="384"/>
      <c r="K6" s="384"/>
      <c r="L6" s="205"/>
      <c r="M6" s="205"/>
      <c r="N6" s="205"/>
      <c r="O6" s="340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</row>
    <row r="7" spans="1:58">
      <c r="A7" s="1" t="s">
        <v>30</v>
      </c>
      <c r="B7" s="342" t="s">
        <v>73</v>
      </c>
      <c r="C7" s="383" t="s">
        <v>67</v>
      </c>
      <c r="D7" s="383"/>
      <c r="E7" s="385" t="s">
        <v>40</v>
      </c>
      <c r="F7" s="385" t="s">
        <v>47</v>
      </c>
      <c r="G7" s="28" t="s">
        <v>69</v>
      </c>
      <c r="H7" s="4"/>
      <c r="I7" s="4"/>
      <c r="J7" s="4"/>
      <c r="K7" s="4" t="s">
        <v>69</v>
      </c>
    </row>
    <row r="8" spans="1:58" ht="13.5" thickBot="1">
      <c r="A8" s="276" t="s">
        <v>120</v>
      </c>
      <c r="B8" s="7" t="s">
        <v>74</v>
      </c>
      <c r="C8" s="13" t="s">
        <v>68</v>
      </c>
      <c r="D8" s="13" t="s">
        <v>103</v>
      </c>
      <c r="E8" s="386"/>
      <c r="F8" s="386"/>
      <c r="G8" s="50" t="s">
        <v>71</v>
      </c>
      <c r="H8" s="82" t="s">
        <v>67</v>
      </c>
      <c r="I8" s="82" t="s">
        <v>40</v>
      </c>
      <c r="J8" s="13" t="s">
        <v>47</v>
      </c>
      <c r="K8" s="13" t="s">
        <v>71</v>
      </c>
    </row>
    <row r="9" spans="1:58">
      <c r="A9" s="1" t="s">
        <v>0</v>
      </c>
      <c r="B9" s="40">
        <f t="shared" ref="B9:G9" si="0">SUM(B11:B38)</f>
        <v>1010746600.3199999</v>
      </c>
      <c r="C9" s="40">
        <f t="shared" si="0"/>
        <v>566615651.01999986</v>
      </c>
      <c r="D9" s="40">
        <f t="shared" si="0"/>
        <v>53224850.710000001</v>
      </c>
      <c r="E9" s="40">
        <f t="shared" si="0"/>
        <v>264024866.35999998</v>
      </c>
      <c r="F9" s="40">
        <f t="shared" si="0"/>
        <v>2173494</v>
      </c>
      <c r="G9" s="40">
        <f t="shared" si="0"/>
        <v>124707738.23</v>
      </c>
      <c r="H9" s="41">
        <f>IF(B9&lt;&gt;0,((+C9+D9)/B9),(IF(C9&lt;&gt;0,1,0)))</f>
        <v>0.61325014749865092</v>
      </c>
      <c r="I9" s="41">
        <f>IF($B9&lt;&gt;0,(E9/$B9),(IF(E9&lt;&gt;0,1,0)))</f>
        <v>0.26121766452284911</v>
      </c>
      <c r="J9" s="41">
        <f>IF($B9&lt;&gt;0,(F9/$B9),(IF(F9&lt;&gt;0,1,0)))</f>
        <v>2.1503846753596571E-3</v>
      </c>
      <c r="K9" s="41">
        <f>IF($B9&lt;&gt;0,(G9/$B9),(IF(G9&lt;&gt;0,1,0)))</f>
        <v>0.1233818033031403</v>
      </c>
    </row>
    <row r="10" spans="1:58">
      <c r="A10" s="1"/>
      <c r="B10" s="42"/>
      <c r="C10" s="42"/>
      <c r="D10" s="11"/>
      <c r="E10" s="10"/>
      <c r="F10" s="8"/>
      <c r="G10" s="8"/>
      <c r="H10" s="43"/>
      <c r="I10" s="43"/>
      <c r="J10" s="43"/>
      <c r="K10" s="43"/>
      <c r="M10" s="327"/>
    </row>
    <row r="11" spans="1:58">
      <c r="A11" s="2" t="s">
        <v>1</v>
      </c>
      <c r="B11" s="26">
        <f>SUM(C11:G11)</f>
        <v>1752641.1099999999</v>
      </c>
      <c r="C11" s="148">
        <v>286332.59999999998</v>
      </c>
      <c r="D11" s="148">
        <v>113210.93</v>
      </c>
      <c r="E11" s="30">
        <v>1215543.45</v>
      </c>
      <c r="F11" s="148">
        <v>0</v>
      </c>
      <c r="G11" s="148">
        <v>137554.13</v>
      </c>
      <c r="H11" s="35">
        <f>IF(B11&lt;&gt;0,((+C11+D11)/B11*100),(IF(C11&lt;&gt;0,1,0)))</f>
        <v>22.796654016634356</v>
      </c>
      <c r="I11" s="35">
        <f>IF($B11&lt;&gt;0,(E11/$B11*100),(IF(E11&lt;&gt;0,1,0)))</f>
        <v>69.354954820157104</v>
      </c>
      <c r="J11" s="35">
        <f t="shared" ref="J11:K15" si="1">IF($B11&lt;&gt;0,(F11/$B11*100),(IF(F11&lt;&gt;0,1,0)))</f>
        <v>0</v>
      </c>
      <c r="K11" s="35">
        <f t="shared" si="1"/>
        <v>7.8483911632085377</v>
      </c>
      <c r="M11" s="232"/>
      <c r="N11" s="232"/>
      <c r="P11" s="232"/>
      <c r="Q11" s="232"/>
    </row>
    <row r="12" spans="1:58">
      <c r="A12" s="2" t="s">
        <v>2</v>
      </c>
      <c r="B12" s="26">
        <f t="shared" ref="B12:B15" si="2">SUM(C12:G12)</f>
        <v>145735330</v>
      </c>
      <c r="C12" s="148">
        <v>4677800</v>
      </c>
      <c r="D12" s="148">
        <v>83414</v>
      </c>
      <c r="E12" s="30">
        <v>37537113</v>
      </c>
      <c r="F12" s="148">
        <v>0</v>
      </c>
      <c r="G12" s="148">
        <v>103437003</v>
      </c>
      <c r="H12" s="35">
        <f t="shared" ref="H12:H15" si="3">IF(B12&lt;&gt;0,((+C12+D12)/B12*100),(IF(C12&lt;&gt;0,1,0)))</f>
        <v>3.2670279746167248</v>
      </c>
      <c r="I12" s="35">
        <f>IF($B12&lt;&gt;0,(E12/$B12*100),(IF(E12&lt;&gt;0,1,0)))</f>
        <v>25.757043950838828</v>
      </c>
      <c r="J12" s="35">
        <f t="shared" si="1"/>
        <v>0</v>
      </c>
      <c r="K12" s="35">
        <f t="shared" si="1"/>
        <v>70.975928074544441</v>
      </c>
      <c r="M12" s="232"/>
      <c r="N12" s="232"/>
      <c r="P12" s="232"/>
      <c r="Q12" s="232"/>
    </row>
    <row r="13" spans="1:58">
      <c r="A13" s="2" t="s">
        <v>3</v>
      </c>
      <c r="B13" s="26">
        <f t="shared" si="2"/>
        <v>48128983.499999993</v>
      </c>
      <c r="C13" s="148">
        <v>11003920.539999999</v>
      </c>
      <c r="D13" s="148">
        <v>5720843.5</v>
      </c>
      <c r="E13" s="30">
        <v>23481488.809999999</v>
      </c>
      <c r="F13" s="148">
        <v>0</v>
      </c>
      <c r="G13" s="148">
        <v>7922730.6500000004</v>
      </c>
      <c r="H13" s="35">
        <f t="shared" si="3"/>
        <v>34.749880059278631</v>
      </c>
      <c r="I13" s="35">
        <f>IF($B13&lt;&gt;0,(E13/$B13*100),(IF(E13&lt;&gt;0,1,0)))</f>
        <v>48.788665586506731</v>
      </c>
      <c r="J13" s="35">
        <f t="shared" si="1"/>
        <v>0</v>
      </c>
      <c r="K13" s="35">
        <f t="shared" si="1"/>
        <v>16.461454354214652</v>
      </c>
      <c r="M13" s="232"/>
      <c r="N13" s="232"/>
      <c r="P13" s="232"/>
      <c r="Q13" s="232"/>
    </row>
    <row r="14" spans="1:58">
      <c r="A14" s="2" t="s">
        <v>4</v>
      </c>
      <c r="B14" s="26">
        <f t="shared" si="2"/>
        <v>162250940</v>
      </c>
      <c r="C14" s="148">
        <v>121662759</v>
      </c>
      <c r="D14" s="148">
        <v>0</v>
      </c>
      <c r="E14" s="30">
        <v>40511172</v>
      </c>
      <c r="F14" s="148">
        <v>0</v>
      </c>
      <c r="G14" s="148">
        <v>77009</v>
      </c>
      <c r="H14" s="35">
        <f t="shared" si="3"/>
        <v>74.9843168859299</v>
      </c>
      <c r="I14" s="35">
        <f>IF($B14&lt;&gt;0,(E14/$B14*100),(IF(E14&lt;&gt;0,1,0)))</f>
        <v>24.96822021493373</v>
      </c>
      <c r="J14" s="35">
        <f t="shared" si="1"/>
        <v>0</v>
      </c>
      <c r="K14" s="35">
        <f t="shared" si="1"/>
        <v>4.7462899136362473E-2</v>
      </c>
      <c r="M14" s="232"/>
      <c r="N14" s="232"/>
      <c r="P14" s="232"/>
      <c r="Q14" s="232"/>
    </row>
    <row r="15" spans="1:58">
      <c r="A15" s="2" t="s">
        <v>5</v>
      </c>
      <c r="B15" s="26">
        <f t="shared" si="2"/>
        <v>1781356.41</v>
      </c>
      <c r="C15" s="148">
        <v>1682090.94</v>
      </c>
      <c r="D15" s="148">
        <v>265.47000000000003</v>
      </c>
      <c r="E15" s="30">
        <v>99000</v>
      </c>
      <c r="F15" s="148">
        <v>0</v>
      </c>
      <c r="G15" s="148">
        <v>0</v>
      </c>
      <c r="H15" s="35">
        <f t="shared" si="3"/>
        <v>94.442437266105543</v>
      </c>
      <c r="I15" s="35">
        <f>IF($B15&lt;&gt;0,(E15/$B15*100),(IF(E15&lt;&gt;0,1,0)))</f>
        <v>5.5575627338944482</v>
      </c>
      <c r="J15" s="35">
        <f t="shared" si="1"/>
        <v>0</v>
      </c>
      <c r="K15" s="35">
        <f t="shared" si="1"/>
        <v>0</v>
      </c>
      <c r="M15" s="232"/>
      <c r="N15" s="232"/>
      <c r="P15" s="232"/>
      <c r="Q15" s="232"/>
    </row>
    <row r="16" spans="1:58">
      <c r="B16" s="26"/>
      <c r="C16" s="160"/>
      <c r="D16" s="160"/>
      <c r="E16" s="163"/>
      <c r="F16" s="160"/>
      <c r="G16" s="160"/>
      <c r="H16" s="35"/>
      <c r="I16" s="35"/>
      <c r="J16" s="35"/>
      <c r="K16" s="35"/>
      <c r="M16" s="232"/>
      <c r="N16" s="232"/>
      <c r="P16" s="232"/>
      <c r="Q16" s="232"/>
    </row>
    <row r="17" spans="1:17">
      <c r="A17" s="2" t="s">
        <v>6</v>
      </c>
      <c r="B17" s="26">
        <f t="shared" ref="B17:B38" si="4">SUM(C17:G17)</f>
        <v>5287449.83</v>
      </c>
      <c r="C17" s="148">
        <v>0</v>
      </c>
      <c r="D17" s="148">
        <v>547551.06999999995</v>
      </c>
      <c r="E17" s="30">
        <v>2972685.68</v>
      </c>
      <c r="F17" s="148">
        <v>0</v>
      </c>
      <c r="G17" s="148">
        <v>1767213.08</v>
      </c>
      <c r="H17" s="35">
        <f t="shared" ref="H17:H38" si="5">IF(B17&lt;&gt;0,((+C17+D17)/B17*100),(IF(C17&lt;&gt;0,1,0)))</f>
        <v>10.355674050906313</v>
      </c>
      <c r="I17" s="35">
        <f>IF($B17&lt;&gt;0,(E17/$B17*100),(IF(E17&lt;&gt;0,1,0)))</f>
        <v>56.221539221678064</v>
      </c>
      <c r="J17" s="35">
        <f t="shared" ref="J17:K21" si="6">IF($B17&lt;&gt;0,(F17/$B17*100),(IF(F17&lt;&gt;0,1,0)))</f>
        <v>0</v>
      </c>
      <c r="K17" s="35">
        <f t="shared" si="6"/>
        <v>33.422786727415627</v>
      </c>
      <c r="M17" s="232"/>
      <c r="N17" s="232"/>
      <c r="P17" s="232"/>
      <c r="Q17" s="232"/>
    </row>
    <row r="18" spans="1:17">
      <c r="A18" s="2" t="s">
        <v>7</v>
      </c>
      <c r="B18" s="26">
        <f t="shared" si="4"/>
        <v>6968640.0999999996</v>
      </c>
      <c r="C18" s="148">
        <v>3547625.1</v>
      </c>
      <c r="D18" s="148">
        <v>0</v>
      </c>
      <c r="E18" s="30">
        <v>3421015</v>
      </c>
      <c r="F18" s="148">
        <v>0</v>
      </c>
      <c r="G18" s="148">
        <v>0</v>
      </c>
      <c r="H18" s="35">
        <f t="shared" si="5"/>
        <v>50.908427599812491</v>
      </c>
      <c r="I18" s="35">
        <f>IF($B18&lt;&gt;0,(E18/$B18*100),(IF(E18&lt;&gt;0,1,0)))</f>
        <v>49.091572400187523</v>
      </c>
      <c r="J18" s="35">
        <f t="shared" si="6"/>
        <v>0</v>
      </c>
      <c r="K18" s="35">
        <f t="shared" si="6"/>
        <v>0</v>
      </c>
      <c r="M18" s="232"/>
      <c r="N18" s="232"/>
      <c r="P18" s="232"/>
      <c r="Q18" s="232"/>
    </row>
    <row r="19" spans="1:17">
      <c r="A19" s="2" t="s">
        <v>8</v>
      </c>
      <c r="B19" s="26">
        <f t="shared" si="4"/>
        <v>13321135.17</v>
      </c>
      <c r="C19" s="148">
        <v>8300206.3300000001</v>
      </c>
      <c r="D19" s="148">
        <v>501154.84</v>
      </c>
      <c r="E19" s="30">
        <v>4519774</v>
      </c>
      <c r="F19" s="148">
        <v>0</v>
      </c>
      <c r="G19" s="148">
        <v>0</v>
      </c>
      <c r="H19" s="35">
        <f t="shared" si="5"/>
        <v>66.070654322472436</v>
      </c>
      <c r="I19" s="35">
        <f>IF($B19&lt;&gt;0,(E19/$B19*100),(IF(E19&lt;&gt;0,1,0)))</f>
        <v>33.929345677527571</v>
      </c>
      <c r="J19" s="35">
        <f t="shared" si="6"/>
        <v>0</v>
      </c>
      <c r="K19" s="35">
        <f t="shared" si="6"/>
        <v>0</v>
      </c>
      <c r="M19" s="232"/>
      <c r="N19" s="232"/>
      <c r="P19" s="232"/>
      <c r="Q19" s="232"/>
    </row>
    <row r="20" spans="1:17">
      <c r="A20" s="2" t="s">
        <v>9</v>
      </c>
      <c r="B20" s="26">
        <f t="shared" si="4"/>
        <v>13851365.51</v>
      </c>
      <c r="C20" s="148">
        <v>1258630.45</v>
      </c>
      <c r="D20" s="148">
        <v>272046.15000000002</v>
      </c>
      <c r="E20" s="30">
        <v>12320688.91</v>
      </c>
      <c r="F20" s="148">
        <v>0</v>
      </c>
      <c r="G20" s="148">
        <v>0</v>
      </c>
      <c r="H20" s="35">
        <f t="shared" si="5"/>
        <v>11.050727084596298</v>
      </c>
      <c r="I20" s="35">
        <f>IF($B20&lt;&gt;0,(E20/$B20*100),(IF(E20&lt;&gt;0,1,0)))</f>
        <v>88.949272915403711</v>
      </c>
      <c r="J20" s="35">
        <f t="shared" si="6"/>
        <v>0</v>
      </c>
      <c r="K20" s="35">
        <f t="shared" si="6"/>
        <v>0</v>
      </c>
      <c r="M20" s="232"/>
      <c r="N20" s="232"/>
      <c r="P20" s="232"/>
      <c r="Q20" s="232"/>
    </row>
    <row r="21" spans="1:17">
      <c r="A21" s="2" t="s">
        <v>10</v>
      </c>
      <c r="B21" s="26">
        <f t="shared" si="4"/>
        <v>2365331</v>
      </c>
      <c r="C21" s="148">
        <v>1628593</v>
      </c>
      <c r="D21" s="148">
        <v>0</v>
      </c>
      <c r="E21" s="30">
        <v>736738</v>
      </c>
      <c r="F21" s="148">
        <v>0</v>
      </c>
      <c r="G21" s="148">
        <v>0</v>
      </c>
      <c r="H21" s="35">
        <f t="shared" si="5"/>
        <v>68.852646838856799</v>
      </c>
      <c r="I21" s="35">
        <f>IF($B21&lt;&gt;0,(E21/$B21*100),(IF(E21&lt;&gt;0,1,0)))</f>
        <v>31.147353161143197</v>
      </c>
      <c r="J21" s="35">
        <f t="shared" si="6"/>
        <v>0</v>
      </c>
      <c r="K21" s="35">
        <f t="shared" si="6"/>
        <v>0</v>
      </c>
      <c r="M21" s="232"/>
      <c r="N21" s="232"/>
      <c r="P21" s="232"/>
      <c r="Q21" s="232"/>
    </row>
    <row r="22" spans="1:17">
      <c r="B22" s="26"/>
      <c r="C22" s="160"/>
      <c r="D22" s="160"/>
      <c r="E22" s="163"/>
      <c r="F22" s="160"/>
      <c r="G22" s="160"/>
      <c r="H22" s="35"/>
      <c r="I22" s="35"/>
      <c r="J22" s="35"/>
      <c r="K22" s="35"/>
      <c r="M22" s="232"/>
      <c r="N22" s="232"/>
      <c r="P22" s="232"/>
      <c r="Q22" s="232"/>
    </row>
    <row r="23" spans="1:17">
      <c r="A23" s="2" t="s">
        <v>11</v>
      </c>
      <c r="B23" s="26">
        <f t="shared" ref="B23" si="7">SUM(C23:G23)</f>
        <v>64749457</v>
      </c>
      <c r="C23" s="148">
        <v>40704125</v>
      </c>
      <c r="D23" s="148">
        <v>0</v>
      </c>
      <c r="E23" s="30">
        <v>24045332</v>
      </c>
      <c r="F23" s="148">
        <v>0</v>
      </c>
      <c r="G23" s="148">
        <v>0</v>
      </c>
      <c r="H23" s="35">
        <f t="shared" ref="H23" si="8">IF(B23&lt;&gt;0,((+C23+D23)/B23*100),(IF(C23&lt;&gt;0,1,0)))</f>
        <v>62.864040697669473</v>
      </c>
      <c r="I23" s="35">
        <f>IF($B23&lt;&gt;0,(E23/$B23*100),(IF(E23&lt;&gt;0,1,0)))</f>
        <v>37.135959302330519</v>
      </c>
      <c r="J23" s="35">
        <f t="shared" ref="J23:K27" si="9">IF($B23&lt;&gt;0,(F23/$B23*100),(IF(F23&lt;&gt;0,1,0)))</f>
        <v>0</v>
      </c>
      <c r="K23" s="35">
        <f t="shared" si="9"/>
        <v>0</v>
      </c>
      <c r="M23" s="232"/>
      <c r="N23" s="232"/>
      <c r="P23" s="232"/>
      <c r="Q23" s="232"/>
    </row>
    <row r="24" spans="1:17">
      <c r="A24" s="2" t="s">
        <v>12</v>
      </c>
      <c r="B24" s="26">
        <f t="shared" si="4"/>
        <v>515247.8</v>
      </c>
      <c r="C24" s="148">
        <v>515247.8</v>
      </c>
      <c r="D24" s="148">
        <v>0</v>
      </c>
      <c r="E24" s="30">
        <v>0</v>
      </c>
      <c r="F24" s="148">
        <v>0</v>
      </c>
      <c r="G24" s="148">
        <v>0</v>
      </c>
      <c r="H24" s="35">
        <f t="shared" si="5"/>
        <v>100</v>
      </c>
      <c r="I24" s="35">
        <f>IF($B24&lt;&gt;0,(E24/$B24*100),(IF(E24&lt;&gt;0,1,0)))</f>
        <v>0</v>
      </c>
      <c r="J24" s="35">
        <f t="shared" si="9"/>
        <v>0</v>
      </c>
      <c r="K24" s="35">
        <f t="shared" si="9"/>
        <v>0</v>
      </c>
      <c r="M24" s="232"/>
      <c r="N24" s="232"/>
      <c r="P24" s="232"/>
      <c r="Q24" s="232"/>
    </row>
    <row r="25" spans="1:17">
      <c r="A25" s="2" t="s">
        <v>13</v>
      </c>
      <c r="B25" s="26">
        <f t="shared" si="4"/>
        <v>33010832</v>
      </c>
      <c r="C25" s="148">
        <v>22676418</v>
      </c>
      <c r="D25" s="148">
        <v>0</v>
      </c>
      <c r="E25" s="30">
        <v>9514383</v>
      </c>
      <c r="F25" s="148">
        <v>0</v>
      </c>
      <c r="G25" s="148">
        <v>820031</v>
      </c>
      <c r="H25" s="35">
        <f t="shared" si="5"/>
        <v>68.693869939418676</v>
      </c>
      <c r="I25" s="35">
        <f>IF($B25&lt;&gt;0,(E25/$B25*100),(IF(E25&lt;&gt;0,1,0)))</f>
        <v>28.82200303221682</v>
      </c>
      <c r="J25" s="35">
        <f t="shared" si="9"/>
        <v>0</v>
      </c>
      <c r="K25" s="35">
        <f t="shared" si="9"/>
        <v>2.484127028364508</v>
      </c>
      <c r="M25" s="232"/>
      <c r="N25" s="232"/>
      <c r="P25" s="232"/>
      <c r="Q25" s="232"/>
    </row>
    <row r="26" spans="1:17">
      <c r="A26" s="2" t="s">
        <v>14</v>
      </c>
      <c r="B26" s="26">
        <f t="shared" si="4"/>
        <v>80149901.75</v>
      </c>
      <c r="C26" s="148">
        <v>61231720.909999996</v>
      </c>
      <c r="D26" s="148">
        <v>7709.93</v>
      </c>
      <c r="E26" s="30">
        <v>18910470.91</v>
      </c>
      <c r="F26" s="148">
        <v>0</v>
      </c>
      <c r="G26" s="148">
        <v>0</v>
      </c>
      <c r="H26" s="35">
        <f t="shared" si="5"/>
        <v>76.406120909561821</v>
      </c>
      <c r="I26" s="35">
        <f>IF($B26&lt;&gt;0,(E26/$B26*100),(IF(E26&lt;&gt;0,1,0)))</f>
        <v>23.593879090438186</v>
      </c>
      <c r="J26" s="35">
        <f t="shared" si="9"/>
        <v>0</v>
      </c>
      <c r="K26" s="35">
        <f t="shared" si="9"/>
        <v>0</v>
      </c>
      <c r="M26" s="232"/>
      <c r="N26" s="232"/>
      <c r="P26" s="232"/>
      <c r="Q26" s="232"/>
    </row>
    <row r="27" spans="1:17">
      <c r="A27" s="2" t="s">
        <v>15</v>
      </c>
      <c r="B27" s="26">
        <f t="shared" si="4"/>
        <v>956107.85</v>
      </c>
      <c r="C27" s="148">
        <v>471657.85</v>
      </c>
      <c r="D27" s="148">
        <v>0</v>
      </c>
      <c r="E27" s="30">
        <v>484450</v>
      </c>
      <c r="F27" s="148">
        <v>0</v>
      </c>
      <c r="G27" s="148">
        <v>0</v>
      </c>
      <c r="H27" s="35">
        <f t="shared" si="5"/>
        <v>49.3310299669645</v>
      </c>
      <c r="I27" s="35">
        <f>IF($B27&lt;&gt;0,(E27/$B27*100),(IF(E27&lt;&gt;0,1,0)))</f>
        <v>50.6689700330355</v>
      </c>
      <c r="J27" s="35">
        <f t="shared" si="9"/>
        <v>0</v>
      </c>
      <c r="K27" s="35">
        <f t="shared" si="9"/>
        <v>0</v>
      </c>
      <c r="M27" s="232"/>
      <c r="N27" s="232"/>
      <c r="P27" s="232"/>
      <c r="Q27" s="232"/>
    </row>
    <row r="28" spans="1:17">
      <c r="B28" s="26"/>
      <c r="C28" s="162"/>
      <c r="D28" s="162"/>
      <c r="E28" s="163"/>
      <c r="F28" s="160"/>
      <c r="G28" s="160"/>
      <c r="H28" s="35"/>
      <c r="I28" s="35"/>
      <c r="J28" s="35"/>
      <c r="K28" s="35"/>
      <c r="M28" s="232"/>
      <c r="N28" s="232"/>
      <c r="P28" s="232"/>
      <c r="Q28" s="232"/>
    </row>
    <row r="29" spans="1:17">
      <c r="A29" s="2" t="s">
        <v>16</v>
      </c>
      <c r="B29" s="26">
        <f t="shared" ref="B29:B33" si="10">SUM(C29:G29)</f>
        <v>231468212</v>
      </c>
      <c r="C29" s="148">
        <v>182390183</v>
      </c>
      <c r="D29" s="148">
        <v>1582493</v>
      </c>
      <c r="E29" s="30">
        <v>45322042</v>
      </c>
      <c r="F29" s="148">
        <v>2173494</v>
      </c>
      <c r="G29" s="148">
        <v>0</v>
      </c>
      <c r="H29" s="35">
        <f t="shared" ref="H29" si="11">IF(B29&lt;&gt;0,((+C29+D29)/B29*100),(IF(C29&lt;&gt;0,1,0)))</f>
        <v>79.480752199356004</v>
      </c>
      <c r="I29" s="35">
        <f>IF($B29&lt;&gt;0,(E29/$B29*100),(IF(E29&lt;&gt;0,1,0)))</f>
        <v>19.580244565072288</v>
      </c>
      <c r="J29" s="35">
        <f t="shared" ref="J29:K29" si="12">IF($B29&lt;&gt;0,(F29/$B29*100),(IF(F29&lt;&gt;0,1,0)))</f>
        <v>0.93900323557171639</v>
      </c>
      <c r="K29" s="35">
        <f t="shared" si="12"/>
        <v>0</v>
      </c>
      <c r="M29" s="232"/>
      <c r="N29" s="232"/>
      <c r="P29" s="232"/>
      <c r="Q29" s="232"/>
    </row>
    <row r="30" spans="1:17">
      <c r="A30" s="2" t="s">
        <v>17</v>
      </c>
      <c r="B30" s="26">
        <f t="shared" si="10"/>
        <v>134950221</v>
      </c>
      <c r="C30" s="148">
        <v>72249143</v>
      </c>
      <c r="D30" s="148">
        <v>44341734</v>
      </c>
      <c r="E30" s="30">
        <v>18359344</v>
      </c>
      <c r="F30" s="148">
        <v>0</v>
      </c>
      <c r="G30" s="148">
        <v>0</v>
      </c>
      <c r="H30" s="35">
        <f t="shared" ref="H30:H33" si="13">IF(B30&lt;&gt;0,((+C30+D30)/B30*100),(IF(C30&lt;&gt;0,1,0)))</f>
        <v>86.395469482039601</v>
      </c>
      <c r="I30" s="35">
        <f t="shared" ref="I30:I33" si="14">IF($B30&lt;&gt;0,(E30/$B30*100),(IF(E30&lt;&gt;0,1,0)))</f>
        <v>13.604530517960397</v>
      </c>
      <c r="J30" s="35">
        <f t="shared" ref="J30:J33" si="15">IF($B30&lt;&gt;0,(F30/$B30*100),(IF(F30&lt;&gt;0,1,0)))</f>
        <v>0</v>
      </c>
      <c r="K30" s="35">
        <f t="shared" ref="K30:K33" si="16">IF($B30&lt;&gt;0,(G30/$B30*100),(IF(G30&lt;&gt;0,1,0)))</f>
        <v>0</v>
      </c>
      <c r="M30" s="232"/>
      <c r="N30" s="232"/>
      <c r="P30" s="232"/>
      <c r="Q30" s="232"/>
    </row>
    <row r="31" spans="1:17">
      <c r="A31" s="2" t="s">
        <v>18</v>
      </c>
      <c r="B31" s="26">
        <f t="shared" si="10"/>
        <v>6353993.5499999998</v>
      </c>
      <c r="C31" s="148">
        <v>6163345.8600000003</v>
      </c>
      <c r="D31" s="148">
        <v>53326.3</v>
      </c>
      <c r="E31" s="30">
        <v>137321.39000000001</v>
      </c>
      <c r="F31" s="148">
        <v>0</v>
      </c>
      <c r="G31" s="148">
        <v>0</v>
      </c>
      <c r="H31" s="35">
        <f t="shared" si="13"/>
        <v>97.838817604717278</v>
      </c>
      <c r="I31" s="35">
        <f t="shared" si="14"/>
        <v>2.1611823952827276</v>
      </c>
      <c r="J31" s="35">
        <f t="shared" si="15"/>
        <v>0</v>
      </c>
      <c r="K31" s="35">
        <f t="shared" si="16"/>
        <v>0</v>
      </c>
      <c r="M31" s="232"/>
      <c r="N31" s="232"/>
      <c r="P31" s="232"/>
      <c r="Q31" s="232"/>
    </row>
    <row r="32" spans="1:17">
      <c r="A32" s="2" t="s">
        <v>19</v>
      </c>
      <c r="B32" s="26">
        <f t="shared" si="10"/>
        <v>11354278.52</v>
      </c>
      <c r="C32" s="148">
        <v>4014259.81</v>
      </c>
      <c r="D32" s="148">
        <v>1076.07</v>
      </c>
      <c r="E32" s="30">
        <v>7338942.6399999997</v>
      </c>
      <c r="F32" s="148">
        <v>0</v>
      </c>
      <c r="G32" s="148">
        <v>0</v>
      </c>
      <c r="H32" s="35">
        <f t="shared" si="13"/>
        <v>35.364077716846424</v>
      </c>
      <c r="I32" s="35">
        <f t="shared" si="14"/>
        <v>64.635922283153576</v>
      </c>
      <c r="J32" s="35">
        <f t="shared" si="15"/>
        <v>0</v>
      </c>
      <c r="K32" s="35">
        <f t="shared" si="16"/>
        <v>0</v>
      </c>
      <c r="M32" s="232"/>
      <c r="N32" s="232"/>
      <c r="P32" s="232"/>
      <c r="Q32" s="232"/>
    </row>
    <row r="33" spans="1:17">
      <c r="A33" s="2" t="s">
        <v>20</v>
      </c>
      <c r="B33" s="26">
        <f t="shared" si="10"/>
        <v>2097844.5</v>
      </c>
      <c r="C33" s="148">
        <v>2038120.93</v>
      </c>
      <c r="D33" s="148">
        <v>0</v>
      </c>
      <c r="E33" s="30">
        <v>59723.57</v>
      </c>
      <c r="F33" s="148">
        <v>0</v>
      </c>
      <c r="G33" s="148">
        <v>0</v>
      </c>
      <c r="H33" s="35">
        <f t="shared" si="13"/>
        <v>97.153098334981451</v>
      </c>
      <c r="I33" s="35">
        <f t="shared" si="14"/>
        <v>2.8469016650185464</v>
      </c>
      <c r="J33" s="35">
        <f t="shared" si="15"/>
        <v>0</v>
      </c>
      <c r="K33" s="35">
        <f t="shared" si="16"/>
        <v>0</v>
      </c>
      <c r="M33" s="232"/>
      <c r="N33" s="232"/>
      <c r="P33" s="232"/>
      <c r="Q33" s="232"/>
    </row>
    <row r="34" spans="1:17">
      <c r="B34" s="26"/>
      <c r="F34" s="160"/>
      <c r="G34" s="160"/>
      <c r="H34" s="35"/>
      <c r="I34" s="35"/>
      <c r="J34" s="35"/>
      <c r="K34" s="35"/>
    </row>
    <row r="35" spans="1:17">
      <c r="A35" s="2" t="s">
        <v>21</v>
      </c>
      <c r="B35" s="26">
        <f t="shared" ref="B35" si="17">SUM(C35:G35)</f>
        <v>1682967.93</v>
      </c>
      <c r="C35" s="148">
        <v>1298741.93</v>
      </c>
      <c r="D35" s="148">
        <v>0</v>
      </c>
      <c r="E35" s="30">
        <v>384226</v>
      </c>
      <c r="F35" s="148">
        <v>0</v>
      </c>
      <c r="G35" s="148">
        <v>0</v>
      </c>
      <c r="H35" s="35">
        <f t="shared" ref="H35" si="18">IF(B35&lt;&gt;0,((+C35+D35)/B35*100),(IF(C35&lt;&gt;0,1,0)))</f>
        <v>77.169737274791686</v>
      </c>
      <c r="I35" s="35">
        <f>IF($B35&lt;&gt;0,(E35/$B35*100),(IF(E35&lt;&gt;0,1,0)))</f>
        <v>22.830262725208318</v>
      </c>
      <c r="J35" s="35">
        <f t="shared" ref="J35:K38" si="19">IF($B35&lt;&gt;0,(F35/$B35*100),(IF(F35&lt;&gt;0,1,0)))</f>
        <v>0</v>
      </c>
      <c r="K35" s="35">
        <f t="shared" si="19"/>
        <v>0</v>
      </c>
      <c r="M35" s="232"/>
      <c r="N35" s="232"/>
      <c r="P35" s="232"/>
      <c r="Q35" s="232"/>
    </row>
    <row r="36" spans="1:17">
      <c r="A36" s="2" t="s">
        <v>22</v>
      </c>
      <c r="B36" s="26">
        <f t="shared" si="4"/>
        <v>14336071.060000001</v>
      </c>
      <c r="C36" s="148">
        <v>5474172.7599999998</v>
      </c>
      <c r="D36" s="148">
        <v>0</v>
      </c>
      <c r="E36" s="30">
        <v>8861898.3000000007</v>
      </c>
      <c r="F36" s="148">
        <v>0</v>
      </c>
      <c r="G36" s="148">
        <v>0</v>
      </c>
      <c r="H36" s="35">
        <f t="shared" si="5"/>
        <v>38.184609556476346</v>
      </c>
      <c r="I36" s="35">
        <f>IF($B36&lt;&gt;0,(E36/$B36*100),(IF(E36&lt;&gt;0,1,0)))</f>
        <v>61.815390443523654</v>
      </c>
      <c r="J36" s="35">
        <f t="shared" si="19"/>
        <v>0</v>
      </c>
      <c r="K36" s="35">
        <f t="shared" si="19"/>
        <v>0</v>
      </c>
      <c r="M36" s="232"/>
      <c r="N36" s="232"/>
      <c r="P36" s="232"/>
      <c r="Q36" s="232"/>
    </row>
    <row r="37" spans="1:17">
      <c r="A37" s="2" t="s">
        <v>23</v>
      </c>
      <c r="B37" s="26">
        <f t="shared" si="4"/>
        <v>14231711.07</v>
      </c>
      <c r="C37" s="148">
        <v>0</v>
      </c>
      <c r="D37" s="148">
        <v>0</v>
      </c>
      <c r="E37" s="30">
        <v>3685513.7</v>
      </c>
      <c r="F37" s="148">
        <v>0</v>
      </c>
      <c r="G37" s="148">
        <v>10546197.369999999</v>
      </c>
      <c r="H37" s="35">
        <f t="shared" si="5"/>
        <v>0</v>
      </c>
      <c r="I37" s="35">
        <f>IF($B37&lt;&gt;0,(E37/$B37*100),(IF(E37&lt;&gt;0,1,0)))</f>
        <v>25.896490463251094</v>
      </c>
      <c r="J37" s="35">
        <f t="shared" si="19"/>
        <v>0</v>
      </c>
      <c r="K37" s="35">
        <f t="shared" si="19"/>
        <v>74.103509536748902</v>
      </c>
      <c r="M37" s="232"/>
      <c r="N37" s="232"/>
      <c r="P37" s="232"/>
      <c r="Q37" s="232"/>
    </row>
    <row r="38" spans="1:17">
      <c r="A38" s="282" t="s">
        <v>24</v>
      </c>
      <c r="B38" s="201">
        <f t="shared" si="4"/>
        <v>13446581.66</v>
      </c>
      <c r="C38" s="150">
        <v>13340556.210000001</v>
      </c>
      <c r="D38" s="150">
        <v>25.45</v>
      </c>
      <c r="E38" s="32">
        <v>106000</v>
      </c>
      <c r="F38" s="150">
        <v>0</v>
      </c>
      <c r="G38" s="150">
        <v>0</v>
      </c>
      <c r="H38" s="151">
        <f t="shared" si="5"/>
        <v>99.211695561889002</v>
      </c>
      <c r="I38" s="151">
        <f>IF($B38&lt;&gt;0,(E38/$B38*100),(IF(E38&lt;&gt;0,1,0)))</f>
        <v>0.7883044381110017</v>
      </c>
      <c r="J38" s="151">
        <f t="shared" si="19"/>
        <v>0</v>
      </c>
      <c r="K38" s="151">
        <f t="shared" si="19"/>
        <v>0</v>
      </c>
      <c r="M38" s="232"/>
      <c r="N38" s="232"/>
      <c r="P38" s="232"/>
      <c r="Q38" s="232"/>
    </row>
    <row r="39" spans="1:17">
      <c r="A39" s="71" t="s">
        <v>175</v>
      </c>
      <c r="B39" s="1"/>
      <c r="C39" s="148"/>
      <c r="D39" s="148"/>
      <c r="E39" s="148"/>
      <c r="F39" s="148"/>
      <c r="G39" s="148"/>
      <c r="H39" s="152"/>
      <c r="I39" s="152"/>
      <c r="J39" s="152"/>
      <c r="K39" s="12"/>
      <c r="M39" s="232"/>
      <c r="N39" s="232"/>
      <c r="P39" s="232"/>
      <c r="Q39" s="232"/>
    </row>
    <row r="40" spans="1:17">
      <c r="A40" s="71"/>
      <c r="C40" s="12"/>
      <c r="D40" s="153"/>
      <c r="E40" s="12"/>
      <c r="F40" s="12"/>
      <c r="G40" s="12"/>
      <c r="H40" s="12"/>
      <c r="I40" s="12"/>
      <c r="J40" s="12"/>
      <c r="K40" s="12"/>
      <c r="M40" s="232"/>
      <c r="N40" s="232"/>
      <c r="P40" s="232"/>
      <c r="Q40" s="232"/>
    </row>
    <row r="41" spans="1:17">
      <c r="B41" s="327"/>
      <c r="C41" s="12"/>
      <c r="D41" s="153"/>
      <c r="E41" s="12"/>
      <c r="F41" s="12"/>
      <c r="G41" s="12"/>
      <c r="H41" s="12"/>
      <c r="I41" s="12"/>
      <c r="J41" s="12"/>
      <c r="K41" s="12"/>
      <c r="M41" s="232"/>
      <c r="N41" s="232"/>
      <c r="P41" s="232"/>
      <c r="Q41" s="232"/>
    </row>
    <row r="42" spans="1:17">
      <c r="C42" s="232"/>
      <c r="D42" s="232"/>
      <c r="E42" s="232"/>
      <c r="F42" s="232"/>
      <c r="G42" s="232"/>
      <c r="M42" s="232"/>
      <c r="N42" s="232"/>
      <c r="P42" s="232"/>
      <c r="Q42" s="232"/>
    </row>
    <row r="43" spans="1:17">
      <c r="C43" s="232"/>
      <c r="D43" s="232"/>
      <c r="E43" s="232"/>
      <c r="F43" s="232"/>
      <c r="G43" s="232"/>
    </row>
    <row r="44" spans="1:17">
      <c r="C44" s="232"/>
      <c r="D44" s="232"/>
      <c r="E44" s="232"/>
      <c r="F44" s="232"/>
      <c r="G44" s="232"/>
    </row>
    <row r="45" spans="1:17">
      <c r="C45" s="232"/>
      <c r="D45" s="232"/>
      <c r="E45" s="232"/>
      <c r="F45" s="232"/>
      <c r="G45" s="232"/>
    </row>
    <row r="46" spans="1:17">
      <c r="C46" s="232"/>
      <c r="D46" s="232"/>
      <c r="E46" s="232"/>
      <c r="F46" s="232"/>
      <c r="G46" s="232"/>
    </row>
    <row r="47" spans="1:17">
      <c r="C47" s="232"/>
      <c r="D47" s="232"/>
      <c r="E47" s="232"/>
      <c r="F47" s="232"/>
      <c r="G47" s="232"/>
    </row>
    <row r="48" spans="1:17">
      <c r="C48" s="232"/>
      <c r="D48" s="232"/>
      <c r="E48" s="232"/>
      <c r="F48" s="232"/>
      <c r="G48" s="232"/>
    </row>
    <row r="49" spans="3:7">
      <c r="C49" s="232"/>
      <c r="D49" s="232"/>
      <c r="E49" s="232"/>
      <c r="F49" s="232"/>
      <c r="G49" s="232"/>
    </row>
    <row r="50" spans="3:7">
      <c r="C50" s="232"/>
      <c r="D50" s="232"/>
      <c r="E50" s="232"/>
      <c r="F50" s="232"/>
      <c r="G50" s="232"/>
    </row>
    <row r="51" spans="3:7">
      <c r="C51" s="232"/>
      <c r="D51" s="232"/>
      <c r="E51" s="232"/>
      <c r="F51" s="232"/>
      <c r="G51" s="232"/>
    </row>
    <row r="52" spans="3:7">
      <c r="C52" s="232"/>
      <c r="D52" s="232"/>
      <c r="E52" s="232"/>
      <c r="F52" s="232"/>
      <c r="G52" s="232"/>
    </row>
    <row r="53" spans="3:7">
      <c r="C53" s="232"/>
      <c r="D53" s="232"/>
      <c r="E53" s="232"/>
      <c r="F53" s="232"/>
      <c r="G53" s="232"/>
    </row>
    <row r="54" spans="3:7">
      <c r="C54" s="232"/>
      <c r="D54" s="232"/>
      <c r="E54" s="232"/>
      <c r="F54" s="232"/>
      <c r="G54" s="232"/>
    </row>
    <row r="55" spans="3:7">
      <c r="C55" s="232"/>
      <c r="D55" s="232"/>
      <c r="E55" s="232"/>
      <c r="F55" s="232"/>
      <c r="G55" s="232"/>
    </row>
    <row r="56" spans="3:7">
      <c r="C56" s="232"/>
      <c r="D56" s="232"/>
      <c r="E56" s="232"/>
      <c r="F56" s="232"/>
      <c r="G56" s="232"/>
    </row>
    <row r="57" spans="3:7">
      <c r="C57" s="232"/>
      <c r="D57" s="232"/>
      <c r="E57" s="232"/>
      <c r="F57" s="232"/>
      <c r="G57" s="232"/>
    </row>
    <row r="58" spans="3:7">
      <c r="C58" s="232"/>
      <c r="D58" s="232"/>
      <c r="E58" s="232"/>
      <c r="F58" s="232"/>
      <c r="G58" s="232"/>
    </row>
    <row r="59" spans="3:7">
      <c r="C59" s="232"/>
      <c r="D59" s="232"/>
      <c r="E59" s="232"/>
      <c r="F59" s="232"/>
      <c r="G59" s="232"/>
    </row>
    <row r="60" spans="3:7">
      <c r="C60" s="232"/>
      <c r="D60" s="232"/>
      <c r="E60" s="232"/>
      <c r="F60" s="232"/>
      <c r="G60" s="232"/>
    </row>
    <row r="61" spans="3:7">
      <c r="C61" s="232"/>
      <c r="D61" s="232"/>
      <c r="E61" s="232"/>
      <c r="F61" s="232"/>
      <c r="G61" s="232"/>
    </row>
    <row r="62" spans="3:7">
      <c r="C62" s="232"/>
      <c r="D62" s="232"/>
      <c r="E62" s="232"/>
      <c r="F62" s="232"/>
      <c r="G62" s="232"/>
    </row>
    <row r="63" spans="3:7">
      <c r="C63" s="232"/>
      <c r="D63" s="232"/>
      <c r="E63" s="232"/>
      <c r="F63" s="232"/>
      <c r="G63" s="232"/>
    </row>
    <row r="64" spans="3:7">
      <c r="C64" s="232"/>
      <c r="D64" s="232"/>
      <c r="E64" s="232"/>
      <c r="F64" s="232"/>
      <c r="G64" s="232"/>
    </row>
    <row r="65" spans="3:7">
      <c r="C65" s="232"/>
      <c r="D65" s="232"/>
      <c r="E65" s="232"/>
      <c r="F65" s="232"/>
      <c r="G65" s="232"/>
    </row>
    <row r="66" spans="3:7">
      <c r="C66" s="232"/>
      <c r="D66" s="232"/>
      <c r="E66" s="232"/>
      <c r="F66" s="232"/>
      <c r="G66" s="232"/>
    </row>
    <row r="67" spans="3:7">
      <c r="C67" s="232"/>
      <c r="D67" s="232"/>
      <c r="E67" s="232"/>
      <c r="F67" s="232"/>
      <c r="G67" s="232"/>
    </row>
    <row r="68" spans="3:7">
      <c r="C68" s="232"/>
      <c r="D68" s="232"/>
      <c r="E68" s="232"/>
      <c r="F68" s="232"/>
      <c r="G68" s="232"/>
    </row>
    <row r="69" spans="3:7">
      <c r="C69" s="232"/>
      <c r="D69" s="232"/>
      <c r="E69" s="232"/>
      <c r="F69" s="232"/>
      <c r="G69" s="232"/>
    </row>
    <row r="71" spans="3:7">
      <c r="C71" s="232"/>
      <c r="D71" s="232"/>
      <c r="E71" s="232"/>
      <c r="F71" s="232"/>
      <c r="G71" s="232"/>
    </row>
    <row r="72" spans="3:7">
      <c r="C72" s="232"/>
      <c r="D72" s="232"/>
      <c r="E72" s="232"/>
      <c r="F72" s="232"/>
      <c r="G72" s="232"/>
    </row>
    <row r="73" spans="3:7">
      <c r="C73" s="232"/>
      <c r="D73" s="232"/>
      <c r="E73" s="232"/>
      <c r="F73" s="232"/>
      <c r="G73" s="232"/>
    </row>
    <row r="74" spans="3:7">
      <c r="C74" s="232"/>
      <c r="D74" s="232"/>
      <c r="E74" s="232"/>
      <c r="F74" s="232"/>
      <c r="G74" s="232"/>
    </row>
    <row r="76" spans="3:7">
      <c r="C76" s="232"/>
      <c r="D76" s="232"/>
      <c r="E76" s="232"/>
      <c r="F76" s="232"/>
      <c r="G76" s="232"/>
    </row>
    <row r="77" spans="3:7">
      <c r="C77" s="232"/>
      <c r="D77" s="232"/>
      <c r="E77" s="232"/>
      <c r="F77" s="232"/>
      <c r="G77" s="232"/>
    </row>
    <row r="78" spans="3:7">
      <c r="C78" s="232"/>
      <c r="D78" s="232"/>
      <c r="E78" s="232"/>
      <c r="F78" s="232"/>
      <c r="G78" s="232"/>
    </row>
    <row r="79" spans="3:7">
      <c r="C79" s="232"/>
      <c r="D79" s="232"/>
      <c r="E79" s="232"/>
      <c r="F79" s="232"/>
      <c r="G79" s="232"/>
    </row>
  </sheetData>
  <mergeCells count="8">
    <mergeCell ref="A1:K1"/>
    <mergeCell ref="A3:K3"/>
    <mergeCell ref="C7:D7"/>
    <mergeCell ref="A4:J4"/>
    <mergeCell ref="C6:F6"/>
    <mergeCell ref="H6:K6"/>
    <mergeCell ref="E7:E8"/>
    <mergeCell ref="F7:F8"/>
  </mergeCells>
  <phoneticPr fontId="0" type="noConversion"/>
  <printOptions horizontalCentered="1"/>
  <pageMargins left="0.59" right="0.56000000000000005" top="0.83" bottom="1" header="0.67" footer="0.5"/>
  <pageSetup scale="91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9"/>
  <sheetViews>
    <sheetView tabSelected="1" zoomScaleNormal="100" workbookViewId="0">
      <selection sqref="A1:L1"/>
    </sheetView>
  </sheetViews>
  <sheetFormatPr defaultRowHeight="12.75"/>
  <cols>
    <col min="1" max="1" width="15.7109375" style="17" customWidth="1"/>
    <col min="2" max="3" width="14.85546875" style="17" customWidth="1"/>
    <col min="4" max="4" width="12.28515625" style="17" bestFit="1" customWidth="1"/>
    <col min="5" max="5" width="14.85546875" style="17" customWidth="1"/>
    <col min="6" max="7" width="13.28515625" style="17" customWidth="1"/>
    <col min="8" max="8" width="2.7109375" style="17" customWidth="1"/>
    <col min="9" max="11" width="9.140625" style="17"/>
    <col min="12" max="12" width="11.5703125" style="17" customWidth="1"/>
    <col min="13" max="13" width="9.140625" style="17"/>
    <col min="14" max="14" width="9.140625" style="2"/>
    <col min="15" max="15" width="17" style="232" bestFit="1" customWidth="1"/>
    <col min="16" max="16" width="10.28515625" style="232" bestFit="1" customWidth="1"/>
    <col min="17" max="17" width="11.28515625" style="232" bestFit="1" customWidth="1"/>
    <col min="18" max="16384" width="9.140625" style="2"/>
  </cols>
  <sheetData>
    <row r="1" spans="1:56">
      <c r="A1" s="375" t="s">
        <v>78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12"/>
      <c r="M1" s="12"/>
    </row>
    <row r="2" spans="1:56">
      <c r="A2" s="4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56">
      <c r="A3" s="375" t="s">
        <v>217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12"/>
      <c r="M3" s="12"/>
    </row>
    <row r="4" spans="1:56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12"/>
      <c r="M4" s="12"/>
    </row>
    <row r="5" spans="1:56" ht="13.5" thickBot="1">
      <c r="A5" s="12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2"/>
    </row>
    <row r="6" spans="1:56" ht="15" customHeight="1" thickTop="1">
      <c r="A6" s="25" t="s">
        <v>67</v>
      </c>
      <c r="B6" s="27" t="s">
        <v>39</v>
      </c>
      <c r="C6" s="374" t="s">
        <v>70</v>
      </c>
      <c r="D6" s="374"/>
      <c r="E6" s="374"/>
      <c r="F6" s="374"/>
      <c r="G6" s="47"/>
      <c r="H6" s="47"/>
      <c r="I6" s="374" t="s">
        <v>72</v>
      </c>
      <c r="J6" s="374"/>
      <c r="K6" s="374"/>
      <c r="L6" s="374"/>
      <c r="M6" s="48"/>
      <c r="N6" s="205"/>
      <c r="O6" s="340"/>
      <c r="P6" s="340"/>
      <c r="Q6" s="340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</row>
    <row r="7" spans="1:56">
      <c r="A7" s="47" t="s">
        <v>30</v>
      </c>
      <c r="B7" s="28" t="s">
        <v>73</v>
      </c>
      <c r="C7" s="387" t="s">
        <v>67</v>
      </c>
      <c r="D7" s="387"/>
      <c r="E7" s="34"/>
      <c r="F7" s="34"/>
      <c r="G7" s="28" t="s">
        <v>69</v>
      </c>
      <c r="H7" s="28"/>
      <c r="I7" s="27"/>
      <c r="J7" s="27"/>
      <c r="K7" s="27"/>
      <c r="L7" s="27" t="s">
        <v>69</v>
      </c>
      <c r="M7" s="12"/>
    </row>
    <row r="8" spans="1:56" ht="13.5" thickBot="1">
      <c r="A8" s="49" t="s">
        <v>120</v>
      </c>
      <c r="B8" s="29" t="s">
        <v>74</v>
      </c>
      <c r="C8" s="50" t="s">
        <v>68</v>
      </c>
      <c r="D8" s="50" t="s">
        <v>174</v>
      </c>
      <c r="E8" s="50" t="s">
        <v>40</v>
      </c>
      <c r="F8" s="50" t="s">
        <v>47</v>
      </c>
      <c r="G8" s="50" t="s">
        <v>71</v>
      </c>
      <c r="H8" s="50"/>
      <c r="I8" s="29" t="s">
        <v>67</v>
      </c>
      <c r="J8" s="29" t="s">
        <v>40</v>
      </c>
      <c r="K8" s="50" t="s">
        <v>47</v>
      </c>
      <c r="L8" s="50" t="s">
        <v>71</v>
      </c>
      <c r="M8" s="12"/>
    </row>
    <row r="9" spans="1:56">
      <c r="A9" s="47" t="s">
        <v>0</v>
      </c>
      <c r="B9" s="15">
        <f t="shared" ref="B9:G9" si="0">SUM(B11:B38)</f>
        <v>571689019.23000002</v>
      </c>
      <c r="C9" s="146">
        <f>SUM(C12:C38)</f>
        <v>544858587.05999994</v>
      </c>
      <c r="D9" s="146">
        <f>SUM(D11:D38)</f>
        <v>11880075.73</v>
      </c>
      <c r="E9" s="146">
        <f t="shared" si="0"/>
        <v>0</v>
      </c>
      <c r="F9" s="146">
        <f t="shared" si="0"/>
        <v>0</v>
      </c>
      <c r="G9" s="146">
        <f t="shared" si="0"/>
        <v>14950356.439999999</v>
      </c>
      <c r="H9" s="15"/>
      <c r="I9" s="51">
        <f>IF(B9&lt;&gt;0,((+C9+D9)/B9),(IF(C9&lt;&gt;0,1,0)))</f>
        <v>0.97384879552149439</v>
      </c>
      <c r="J9" s="51">
        <f>IF($B9&lt;&gt;0,(E9/$B9),(IF(E9&lt;&gt;0,1,0)))</f>
        <v>0</v>
      </c>
      <c r="K9" s="51">
        <f>IF($B9&lt;&gt;0,(F9/$B9),(IF(F9&lt;&gt;0,1,0)))</f>
        <v>0</v>
      </c>
      <c r="L9" s="51">
        <f>IF($B9&lt;&gt;0,(G9/$B9),(IF(G9&lt;&gt;0,1,0)))</f>
        <v>2.615120447850551E-2</v>
      </c>
      <c r="M9" s="12"/>
    </row>
    <row r="10" spans="1:56">
      <c r="A10" s="47"/>
      <c r="B10" s="34"/>
      <c r="C10" s="136"/>
      <c r="D10" s="85"/>
      <c r="E10" s="99"/>
      <c r="F10" s="99"/>
      <c r="G10" s="99"/>
      <c r="H10" s="27"/>
      <c r="I10" s="52"/>
      <c r="J10" s="52"/>
      <c r="K10" s="35"/>
      <c r="L10" s="35"/>
      <c r="M10" s="12"/>
      <c r="N10" s="327"/>
    </row>
    <row r="11" spans="1:56">
      <c r="A11" s="12" t="s">
        <v>1</v>
      </c>
      <c r="B11" s="26">
        <f t="shared" ref="B11:B32" si="1">SUM(C11:G11)</f>
        <v>0</v>
      </c>
      <c r="C11" s="233">
        <v>0</v>
      </c>
      <c r="D11" s="31">
        <v>0</v>
      </c>
      <c r="E11" s="31">
        <v>0</v>
      </c>
      <c r="F11" s="31">
        <v>0</v>
      </c>
      <c r="G11" s="31">
        <v>0</v>
      </c>
      <c r="H11" s="26"/>
      <c r="I11" s="35">
        <v>0</v>
      </c>
      <c r="J11" s="35">
        <f>IF($B11&lt;&gt;0,(E11/$B11*100),(IF(E11&lt;&gt;0,1,0)))</f>
        <v>0</v>
      </c>
      <c r="K11" s="35">
        <f t="shared" ref="K11:L26" si="2">IF($B11&lt;&gt;0,(F11/$B11*100),(IF(F11&lt;&gt;0,1,0)))</f>
        <v>0</v>
      </c>
      <c r="L11" s="35">
        <f t="shared" si="2"/>
        <v>0</v>
      </c>
    </row>
    <row r="12" spans="1:56">
      <c r="A12" s="17" t="s">
        <v>2</v>
      </c>
      <c r="B12" s="26">
        <f>SUM(C12:G12)</f>
        <v>69872629</v>
      </c>
      <c r="C12" s="31">
        <v>69872629</v>
      </c>
      <c r="D12" s="31">
        <v>0</v>
      </c>
      <c r="E12" s="31">
        <v>0</v>
      </c>
      <c r="F12" s="31">
        <v>0</v>
      </c>
      <c r="G12" s="31">
        <v>0</v>
      </c>
      <c r="H12" s="153"/>
      <c r="I12" s="35">
        <f t="shared" ref="I12:I15" si="3">IF(B12&lt;&gt;0,((+C12+D12)/B12*100),(IF(C13&lt;&gt;0,1,0)))</f>
        <v>100</v>
      </c>
      <c r="J12" s="35">
        <f t="shared" ref="J12:J15" si="4">IF($B12&lt;&gt;0,(E12/$B12*100),(IF(E12&lt;&gt;0,1,0)))</f>
        <v>0</v>
      </c>
      <c r="K12" s="35">
        <f t="shared" si="2"/>
        <v>0</v>
      </c>
      <c r="L12" s="35">
        <f t="shared" si="2"/>
        <v>0</v>
      </c>
    </row>
    <row r="13" spans="1:56">
      <c r="A13" s="12" t="s">
        <v>3</v>
      </c>
      <c r="B13" s="26">
        <f>SUM(C13:G13)</f>
        <v>14950356.439999999</v>
      </c>
      <c r="C13" s="31">
        <v>0</v>
      </c>
      <c r="D13" s="31">
        <v>0</v>
      </c>
      <c r="E13" s="31">
        <v>0</v>
      </c>
      <c r="F13" s="31">
        <v>0</v>
      </c>
      <c r="G13" s="31">
        <v>14950356.439999999</v>
      </c>
      <c r="H13" s="153"/>
      <c r="I13" s="35">
        <f t="shared" si="3"/>
        <v>0</v>
      </c>
      <c r="J13" s="35">
        <f t="shared" si="4"/>
        <v>0</v>
      </c>
      <c r="K13" s="35">
        <f t="shared" si="2"/>
        <v>0</v>
      </c>
      <c r="L13" s="35">
        <f t="shared" si="2"/>
        <v>100</v>
      </c>
    </row>
    <row r="14" spans="1:56">
      <c r="A14" s="17" t="s">
        <v>4</v>
      </c>
      <c r="B14" s="26">
        <f>SUM(C14:G14)</f>
        <v>39769819</v>
      </c>
      <c r="C14" s="149">
        <v>39769819</v>
      </c>
      <c r="D14" s="31">
        <v>0</v>
      </c>
      <c r="E14" s="31">
        <v>0</v>
      </c>
      <c r="F14" s="31">
        <v>0</v>
      </c>
      <c r="G14" s="31">
        <v>0</v>
      </c>
      <c r="H14" s="153"/>
      <c r="I14" s="35">
        <f t="shared" si="3"/>
        <v>100</v>
      </c>
      <c r="J14" s="35">
        <f t="shared" si="4"/>
        <v>0</v>
      </c>
      <c r="K14" s="35">
        <f t="shared" si="2"/>
        <v>0</v>
      </c>
      <c r="L14" s="35">
        <f t="shared" si="2"/>
        <v>0</v>
      </c>
    </row>
    <row r="15" spans="1:56">
      <c r="A15" s="17" t="s">
        <v>5</v>
      </c>
      <c r="B15" s="26">
        <f>SUM(C15:G15)</f>
        <v>6864936</v>
      </c>
      <c r="C15" s="149">
        <v>6864936</v>
      </c>
      <c r="D15" s="31">
        <v>0</v>
      </c>
      <c r="E15" s="31">
        <v>0</v>
      </c>
      <c r="F15" s="31">
        <v>0</v>
      </c>
      <c r="G15" s="31">
        <v>0</v>
      </c>
      <c r="H15" s="153"/>
      <c r="I15" s="35">
        <f t="shared" si="3"/>
        <v>100</v>
      </c>
      <c r="J15" s="35">
        <f t="shared" si="4"/>
        <v>0</v>
      </c>
      <c r="K15" s="35">
        <f t="shared" si="2"/>
        <v>0</v>
      </c>
      <c r="L15" s="35">
        <f t="shared" si="2"/>
        <v>0</v>
      </c>
    </row>
    <row r="16" spans="1:56">
      <c r="B16" s="26"/>
      <c r="C16" s="148"/>
      <c r="E16" s="31"/>
      <c r="F16" s="31"/>
      <c r="G16" s="31"/>
      <c r="H16" s="153"/>
      <c r="I16" s="35"/>
      <c r="J16" s="35"/>
      <c r="K16" s="35"/>
      <c r="L16" s="35"/>
    </row>
    <row r="17" spans="1:12">
      <c r="A17" s="17" t="s">
        <v>6</v>
      </c>
      <c r="B17" s="26">
        <f t="shared" si="1"/>
        <v>2084150.73</v>
      </c>
      <c r="C17" s="149">
        <v>0</v>
      </c>
      <c r="D17" s="31">
        <v>2084150.73</v>
      </c>
      <c r="E17" s="31">
        <v>0</v>
      </c>
      <c r="F17" s="31">
        <v>0</v>
      </c>
      <c r="G17" s="31">
        <v>0</v>
      </c>
      <c r="H17" s="153"/>
      <c r="I17" s="35">
        <f t="shared" ref="I17:I38" si="5">IF(B17&lt;&gt;0,((+C17+D17)/B17*100),(IF(C17&lt;&gt;0,1,0)))</f>
        <v>100</v>
      </c>
      <c r="J17" s="35">
        <f t="shared" ref="J17:J38" si="6">IF($B17&lt;&gt;0,(E17/$B17*100),(IF(E17&lt;&gt;0,1,0)))</f>
        <v>0</v>
      </c>
      <c r="K17" s="35">
        <f t="shared" ref="K17:K21" si="7">IF($B17&lt;&gt;0,(F17/$B17*100),(IF(F17&lt;&gt;0,1,0)))</f>
        <v>0</v>
      </c>
      <c r="L17" s="35">
        <f t="shared" si="2"/>
        <v>0</v>
      </c>
    </row>
    <row r="18" spans="1:12">
      <c r="A18" s="17" t="s">
        <v>7</v>
      </c>
      <c r="B18" s="26">
        <f t="shared" si="1"/>
        <v>12578779.289999999</v>
      </c>
      <c r="C18" s="31">
        <v>12578779.289999999</v>
      </c>
      <c r="D18" s="148">
        <v>0</v>
      </c>
      <c r="E18" s="31">
        <v>0</v>
      </c>
      <c r="F18" s="31">
        <v>0</v>
      </c>
      <c r="G18" s="31">
        <v>0</v>
      </c>
      <c r="H18" s="153"/>
      <c r="I18" s="35">
        <f t="shared" si="5"/>
        <v>100</v>
      </c>
      <c r="J18" s="35">
        <f t="shared" si="6"/>
        <v>0</v>
      </c>
      <c r="K18" s="35">
        <f t="shared" si="7"/>
        <v>0</v>
      </c>
      <c r="L18" s="35">
        <f t="shared" si="2"/>
        <v>0</v>
      </c>
    </row>
    <row r="19" spans="1:12">
      <c r="A19" s="17" t="s">
        <v>8</v>
      </c>
      <c r="B19" s="26">
        <f t="shared" si="1"/>
        <v>7527952</v>
      </c>
      <c r="C19" s="148">
        <v>0</v>
      </c>
      <c r="D19" s="31">
        <v>7527952</v>
      </c>
      <c r="E19" s="31">
        <v>0</v>
      </c>
      <c r="F19" s="31">
        <v>0</v>
      </c>
      <c r="G19" s="31">
        <v>0</v>
      </c>
      <c r="H19" s="153"/>
      <c r="I19" s="35">
        <f t="shared" si="5"/>
        <v>100</v>
      </c>
      <c r="J19" s="35">
        <f t="shared" si="6"/>
        <v>0</v>
      </c>
      <c r="K19" s="35">
        <f t="shared" si="7"/>
        <v>0</v>
      </c>
      <c r="L19" s="35">
        <f t="shared" si="2"/>
        <v>0</v>
      </c>
    </row>
    <row r="20" spans="1:12">
      <c r="A20" s="17" t="s">
        <v>9</v>
      </c>
      <c r="B20" s="26">
        <f t="shared" si="1"/>
        <v>12472201</v>
      </c>
      <c r="C20" s="31">
        <v>12472201</v>
      </c>
      <c r="D20" s="31">
        <v>0</v>
      </c>
      <c r="E20" s="31">
        <v>0</v>
      </c>
      <c r="F20" s="31">
        <v>0</v>
      </c>
      <c r="G20" s="31">
        <v>0</v>
      </c>
      <c r="H20" s="153"/>
      <c r="I20" s="35">
        <f t="shared" si="5"/>
        <v>100</v>
      </c>
      <c r="J20" s="35">
        <f t="shared" si="6"/>
        <v>0</v>
      </c>
      <c r="K20" s="35">
        <f t="shared" si="7"/>
        <v>0</v>
      </c>
      <c r="L20" s="35">
        <f t="shared" si="2"/>
        <v>0</v>
      </c>
    </row>
    <row r="21" spans="1:12">
      <c r="A21" s="17" t="s">
        <v>10</v>
      </c>
      <c r="B21" s="26">
        <f t="shared" si="1"/>
        <v>0</v>
      </c>
      <c r="C21" s="148">
        <v>0</v>
      </c>
      <c r="D21" s="31">
        <v>0</v>
      </c>
      <c r="E21" s="31">
        <v>0</v>
      </c>
      <c r="F21" s="31">
        <v>0</v>
      </c>
      <c r="G21" s="31">
        <v>0</v>
      </c>
      <c r="H21" s="153"/>
      <c r="I21" s="35">
        <f t="shared" si="5"/>
        <v>0</v>
      </c>
      <c r="J21" s="35">
        <f t="shared" si="6"/>
        <v>0</v>
      </c>
      <c r="K21" s="35">
        <f t="shared" si="7"/>
        <v>0</v>
      </c>
      <c r="L21" s="35">
        <f t="shared" si="2"/>
        <v>0</v>
      </c>
    </row>
    <row r="22" spans="1:12">
      <c r="B22" s="26"/>
      <c r="C22" s="148"/>
      <c r="D22" s="31"/>
      <c r="E22" s="31"/>
      <c r="F22" s="31"/>
      <c r="G22" s="31"/>
      <c r="H22" s="153"/>
      <c r="I22" s="35"/>
      <c r="J22" s="35"/>
      <c r="K22" s="35"/>
      <c r="L22" s="35"/>
    </row>
    <row r="23" spans="1:12">
      <c r="A23" s="17" t="s">
        <v>11</v>
      </c>
      <c r="B23" s="26">
        <f t="shared" si="1"/>
        <v>30078072</v>
      </c>
      <c r="C23" s="148">
        <v>30078072</v>
      </c>
      <c r="D23" s="31">
        <v>0</v>
      </c>
      <c r="E23" s="31">
        <v>0</v>
      </c>
      <c r="F23" s="31">
        <v>0</v>
      </c>
      <c r="G23" s="31">
        <v>0</v>
      </c>
      <c r="H23" s="153"/>
      <c r="I23" s="35">
        <f t="shared" si="5"/>
        <v>100</v>
      </c>
      <c r="J23" s="35">
        <f t="shared" ref="J23" si="8">IF($B23&lt;&gt;0,(E23/$B23*100),(IF(E23&lt;&gt;0,1,0)))</f>
        <v>0</v>
      </c>
      <c r="K23" s="35">
        <f t="shared" ref="K23:L38" si="9">IF($B23&lt;&gt;0,(F23/$B23*100),(IF(F23&lt;&gt;0,1,0)))</f>
        <v>0</v>
      </c>
      <c r="L23" s="35">
        <f t="shared" si="2"/>
        <v>0</v>
      </c>
    </row>
    <row r="24" spans="1:12">
      <c r="A24" s="17" t="s">
        <v>12</v>
      </c>
      <c r="B24" s="26">
        <f t="shared" si="1"/>
        <v>0</v>
      </c>
      <c r="C24" s="148">
        <v>0</v>
      </c>
      <c r="D24" s="31">
        <v>0</v>
      </c>
      <c r="E24" s="31">
        <v>0</v>
      </c>
      <c r="F24" s="31">
        <v>0</v>
      </c>
      <c r="G24" s="31">
        <v>0</v>
      </c>
      <c r="H24" s="153"/>
      <c r="I24" s="35">
        <f t="shared" si="5"/>
        <v>0</v>
      </c>
      <c r="J24" s="35">
        <f t="shared" si="6"/>
        <v>0</v>
      </c>
      <c r="K24" s="35">
        <f t="shared" si="9"/>
        <v>0</v>
      </c>
      <c r="L24" s="35">
        <f t="shared" si="2"/>
        <v>0</v>
      </c>
    </row>
    <row r="25" spans="1:12">
      <c r="A25" s="17" t="s">
        <v>13</v>
      </c>
      <c r="B25" s="26">
        <f t="shared" si="1"/>
        <v>31014736.77</v>
      </c>
      <c r="C25" s="31">
        <v>31014736.77</v>
      </c>
      <c r="D25" s="31">
        <v>0</v>
      </c>
      <c r="E25" s="31">
        <v>0</v>
      </c>
      <c r="F25" s="31">
        <v>0</v>
      </c>
      <c r="G25" s="31">
        <v>0</v>
      </c>
      <c r="H25" s="153"/>
      <c r="I25" s="35">
        <f t="shared" si="5"/>
        <v>100</v>
      </c>
      <c r="J25" s="35">
        <f t="shared" si="6"/>
        <v>0</v>
      </c>
      <c r="K25" s="35">
        <f t="shared" si="9"/>
        <v>0</v>
      </c>
      <c r="L25" s="35">
        <f t="shared" si="2"/>
        <v>0</v>
      </c>
    </row>
    <row r="26" spans="1:12">
      <c r="A26" s="17" t="s">
        <v>14</v>
      </c>
      <c r="B26" s="26">
        <f t="shared" si="1"/>
        <v>0</v>
      </c>
      <c r="C26" s="197">
        <v>0</v>
      </c>
      <c r="D26" s="31">
        <v>0</v>
      </c>
      <c r="E26" s="31">
        <v>0</v>
      </c>
      <c r="F26" s="31">
        <v>0</v>
      </c>
      <c r="G26" s="31">
        <v>0</v>
      </c>
      <c r="H26" s="153"/>
      <c r="I26" s="35">
        <f t="shared" si="5"/>
        <v>0</v>
      </c>
      <c r="J26" s="35">
        <f t="shared" si="6"/>
        <v>0</v>
      </c>
      <c r="K26" s="35">
        <f t="shared" si="9"/>
        <v>0</v>
      </c>
      <c r="L26" s="35">
        <f t="shared" si="2"/>
        <v>0</v>
      </c>
    </row>
    <row r="27" spans="1:12">
      <c r="A27" s="17" t="s">
        <v>15</v>
      </c>
      <c r="B27" s="26">
        <f t="shared" si="1"/>
        <v>0</v>
      </c>
      <c r="C27" s="45">
        <v>0</v>
      </c>
      <c r="D27" s="31">
        <v>0</v>
      </c>
      <c r="E27" s="31">
        <v>0</v>
      </c>
      <c r="F27" s="31">
        <v>0</v>
      </c>
      <c r="G27" s="31">
        <v>0</v>
      </c>
      <c r="H27" s="153"/>
      <c r="I27" s="35">
        <f t="shared" si="5"/>
        <v>0</v>
      </c>
      <c r="J27" s="35">
        <f t="shared" si="6"/>
        <v>0</v>
      </c>
      <c r="K27" s="35">
        <f t="shared" si="9"/>
        <v>0</v>
      </c>
      <c r="L27" s="35">
        <f t="shared" si="9"/>
        <v>0</v>
      </c>
    </row>
    <row r="28" spans="1:12">
      <c r="B28" s="26"/>
      <c r="C28" s="31"/>
      <c r="D28" s="199"/>
      <c r="E28" s="31"/>
      <c r="F28" s="31"/>
      <c r="G28" s="31"/>
      <c r="H28" s="153"/>
      <c r="I28" s="35"/>
      <c r="J28" s="35"/>
      <c r="K28" s="35"/>
      <c r="L28" s="35"/>
    </row>
    <row r="29" spans="1:12">
      <c r="A29" s="17" t="s">
        <v>16</v>
      </c>
      <c r="B29" s="26">
        <f t="shared" si="1"/>
        <v>229900518</v>
      </c>
      <c r="C29" s="148">
        <v>227632545</v>
      </c>
      <c r="D29" s="31">
        <v>2267973</v>
      </c>
      <c r="E29" s="31">
        <v>0</v>
      </c>
      <c r="F29" s="31">
        <v>0</v>
      </c>
      <c r="G29" s="31">
        <v>0</v>
      </c>
      <c r="H29" s="153"/>
      <c r="I29" s="35">
        <f t="shared" si="5"/>
        <v>100</v>
      </c>
      <c r="J29" s="35">
        <f t="shared" ref="J29" si="10">IF($B29&lt;&gt;0,(E29/$B29*100),(IF(E29&lt;&gt;0,1,0)))</f>
        <v>0</v>
      </c>
      <c r="K29" s="35">
        <f t="shared" ref="K29:K33" si="11">IF($B29&lt;&gt;0,(F29/$B29*100),(IF(F29&lt;&gt;0,1,0)))</f>
        <v>0</v>
      </c>
      <c r="L29" s="35">
        <f t="shared" si="9"/>
        <v>0</v>
      </c>
    </row>
    <row r="30" spans="1:12">
      <c r="A30" s="17" t="s">
        <v>17</v>
      </c>
      <c r="B30" s="26">
        <f t="shared" si="1"/>
        <v>93074944</v>
      </c>
      <c r="C30" s="148">
        <v>93074944</v>
      </c>
      <c r="D30" s="31">
        <v>0</v>
      </c>
      <c r="E30" s="31">
        <v>0</v>
      </c>
      <c r="F30" s="31">
        <v>0</v>
      </c>
      <c r="G30" s="31">
        <v>0</v>
      </c>
      <c r="H30" s="153"/>
      <c r="I30" s="35">
        <f t="shared" si="5"/>
        <v>100</v>
      </c>
      <c r="J30" s="35">
        <f t="shared" si="6"/>
        <v>0</v>
      </c>
      <c r="K30" s="35">
        <f t="shared" si="11"/>
        <v>0</v>
      </c>
      <c r="L30" s="35">
        <f t="shared" si="9"/>
        <v>0</v>
      </c>
    </row>
    <row r="31" spans="1:12">
      <c r="A31" s="17" t="s">
        <v>18</v>
      </c>
      <c r="B31" s="26">
        <f t="shared" si="1"/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153"/>
      <c r="I31" s="35">
        <f t="shared" si="5"/>
        <v>0</v>
      </c>
      <c r="J31" s="35">
        <f t="shared" si="6"/>
        <v>0</v>
      </c>
      <c r="K31" s="35">
        <f t="shared" si="11"/>
        <v>0</v>
      </c>
      <c r="L31" s="35">
        <f t="shared" si="9"/>
        <v>0</v>
      </c>
    </row>
    <row r="32" spans="1:12">
      <c r="A32" s="17" t="s">
        <v>19</v>
      </c>
      <c r="B32" s="26">
        <f t="shared" si="1"/>
        <v>5135400</v>
      </c>
      <c r="C32" s="148">
        <v>5135400</v>
      </c>
      <c r="D32" s="31">
        <v>0</v>
      </c>
      <c r="E32" s="31">
        <v>0</v>
      </c>
      <c r="F32" s="31">
        <v>0</v>
      </c>
      <c r="G32" s="31">
        <v>0</v>
      </c>
      <c r="H32" s="153"/>
      <c r="I32" s="35">
        <f t="shared" si="5"/>
        <v>100</v>
      </c>
      <c r="J32" s="35">
        <f t="shared" si="6"/>
        <v>0</v>
      </c>
      <c r="K32" s="35">
        <f t="shared" si="11"/>
        <v>0</v>
      </c>
      <c r="L32" s="35">
        <f t="shared" si="9"/>
        <v>0</v>
      </c>
    </row>
    <row r="33" spans="1:14">
      <c r="A33" s="17" t="s">
        <v>20</v>
      </c>
      <c r="B33" s="26">
        <f>SUM(C33:G33)</f>
        <v>0</v>
      </c>
      <c r="C33" s="148">
        <v>0</v>
      </c>
      <c r="D33" s="31">
        <v>0</v>
      </c>
      <c r="E33" s="31">
        <v>0</v>
      </c>
      <c r="F33" s="31">
        <v>0</v>
      </c>
      <c r="G33" s="31">
        <v>0</v>
      </c>
      <c r="H33" s="153"/>
      <c r="I33" s="35">
        <f t="shared" si="5"/>
        <v>0</v>
      </c>
      <c r="J33" s="35">
        <f t="shared" si="6"/>
        <v>0</v>
      </c>
      <c r="K33" s="35">
        <f t="shared" si="11"/>
        <v>0</v>
      </c>
      <c r="L33" s="35">
        <f t="shared" si="9"/>
        <v>0</v>
      </c>
    </row>
    <row r="34" spans="1:14">
      <c r="B34" s="26"/>
      <c r="C34" s="148"/>
      <c r="D34" s="31"/>
      <c r="E34" s="31"/>
      <c r="F34" s="31"/>
      <c r="G34" s="31"/>
      <c r="H34" s="153"/>
      <c r="I34" s="35"/>
      <c r="J34" s="35"/>
      <c r="K34" s="35"/>
      <c r="L34" s="35"/>
    </row>
    <row r="35" spans="1:14">
      <c r="A35" s="17" t="s">
        <v>21</v>
      </c>
      <c r="B35" s="26">
        <f>SUM(C35:G35)</f>
        <v>0</v>
      </c>
      <c r="C35" s="148">
        <v>0</v>
      </c>
      <c r="D35" s="31">
        <v>0</v>
      </c>
      <c r="E35" s="31">
        <v>0</v>
      </c>
      <c r="F35" s="31">
        <v>0</v>
      </c>
      <c r="G35" s="31">
        <v>0</v>
      </c>
      <c r="H35" s="153"/>
      <c r="I35" s="35">
        <f t="shared" si="5"/>
        <v>0</v>
      </c>
      <c r="J35" s="35">
        <f t="shared" ref="J35" si="12">IF($B35&lt;&gt;0,(E35/$B35*100),(IF(E35&lt;&gt;0,1,0)))</f>
        <v>0</v>
      </c>
      <c r="K35" s="35">
        <f t="shared" ref="K35:K38" si="13">IF($B35&lt;&gt;0,(F35/$B35*100),(IF(F35&lt;&gt;0,1,0)))</f>
        <v>0</v>
      </c>
      <c r="L35" s="35">
        <f t="shared" si="9"/>
        <v>0</v>
      </c>
    </row>
    <row r="36" spans="1:14">
      <c r="A36" s="17" t="s">
        <v>22</v>
      </c>
      <c r="B36" s="26">
        <f>SUM(C36:G36)</f>
        <v>6177420</v>
      </c>
      <c r="C36" s="148">
        <v>6177420</v>
      </c>
      <c r="D36" s="31">
        <v>0</v>
      </c>
      <c r="E36" s="31">
        <v>0</v>
      </c>
      <c r="F36" s="31">
        <v>0</v>
      </c>
      <c r="G36" s="31">
        <v>0</v>
      </c>
      <c r="H36" s="153"/>
      <c r="I36" s="35">
        <f t="shared" si="5"/>
        <v>100</v>
      </c>
      <c r="J36" s="35">
        <f t="shared" si="6"/>
        <v>0</v>
      </c>
      <c r="K36" s="35">
        <f t="shared" si="13"/>
        <v>0</v>
      </c>
      <c r="L36" s="35">
        <f t="shared" si="9"/>
        <v>0</v>
      </c>
    </row>
    <row r="37" spans="1:14">
      <c r="A37" s="17" t="s">
        <v>23</v>
      </c>
      <c r="B37" s="153">
        <f>SUM(C37:G37)</f>
        <v>10187105</v>
      </c>
      <c r="C37" s="148">
        <v>10187105</v>
      </c>
      <c r="D37" s="31">
        <v>0</v>
      </c>
      <c r="E37" s="31">
        <v>0</v>
      </c>
      <c r="F37" s="31">
        <v>0</v>
      </c>
      <c r="G37" s="31">
        <v>0</v>
      </c>
      <c r="H37" s="153"/>
      <c r="I37" s="35">
        <f t="shared" si="5"/>
        <v>100</v>
      </c>
      <c r="J37" s="35">
        <f t="shared" si="6"/>
        <v>0</v>
      </c>
      <c r="K37" s="35">
        <f t="shared" si="13"/>
        <v>0</v>
      </c>
      <c r="L37" s="35">
        <f t="shared" si="9"/>
        <v>0</v>
      </c>
    </row>
    <row r="38" spans="1:14">
      <c r="A38" s="22" t="s">
        <v>24</v>
      </c>
      <c r="B38" s="201">
        <f>SUM(C38:G38)</f>
        <v>0</v>
      </c>
      <c r="C38" s="150">
        <v>0</v>
      </c>
      <c r="D38" s="32">
        <v>0</v>
      </c>
      <c r="E38" s="32">
        <v>0</v>
      </c>
      <c r="F38" s="32">
        <v>0</v>
      </c>
      <c r="G38" s="32">
        <v>0</v>
      </c>
      <c r="H38" s="201"/>
      <c r="I38" s="151">
        <f t="shared" si="5"/>
        <v>0</v>
      </c>
      <c r="J38" s="151">
        <f t="shared" si="6"/>
        <v>0</v>
      </c>
      <c r="K38" s="151">
        <f t="shared" si="13"/>
        <v>0</v>
      </c>
      <c r="L38" s="151">
        <f t="shared" si="9"/>
        <v>0</v>
      </c>
    </row>
    <row r="39" spans="1:14">
      <c r="D39" s="21"/>
      <c r="I39" s="39"/>
      <c r="J39" s="16"/>
      <c r="K39" s="16"/>
      <c r="L39" s="16"/>
    </row>
    <row r="40" spans="1:14">
      <c r="A40" s="17" t="s">
        <v>176</v>
      </c>
      <c r="D40" s="21"/>
      <c r="E40" s="31"/>
    </row>
    <row r="41" spans="1:14">
      <c r="A41" s="17" t="s">
        <v>177</v>
      </c>
      <c r="D41" s="21"/>
    </row>
    <row r="42" spans="1:14">
      <c r="A42" s="36"/>
      <c r="D42" s="21"/>
    </row>
    <row r="43" spans="1:14">
      <c r="A43" s="36"/>
      <c r="B43" s="251"/>
      <c r="D43" s="21"/>
    </row>
    <row r="44" spans="1:14">
      <c r="A44" s="36"/>
      <c r="D44" s="21"/>
    </row>
    <row r="45" spans="1:14">
      <c r="A45" s="36"/>
      <c r="C45" s="233"/>
      <c r="D45" s="233"/>
      <c r="E45" s="233"/>
      <c r="F45" s="233"/>
    </row>
    <row r="46" spans="1:14"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2"/>
    </row>
    <row r="47" spans="1:14">
      <c r="C47" s="233"/>
      <c r="D47" s="233"/>
      <c r="E47" s="233"/>
      <c r="F47" s="233"/>
      <c r="H47" s="233"/>
      <c r="I47" s="233"/>
      <c r="J47" s="233"/>
      <c r="K47" s="233"/>
      <c r="L47" s="233"/>
      <c r="M47" s="233"/>
      <c r="N47" s="232"/>
    </row>
    <row r="48" spans="1:14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2"/>
    </row>
    <row r="49" spans="3:14"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2"/>
    </row>
    <row r="50" spans="3:14"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2"/>
    </row>
    <row r="51" spans="3:14"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2"/>
    </row>
    <row r="52" spans="3:14"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2"/>
    </row>
    <row r="53" spans="3:14"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2"/>
    </row>
    <row r="54" spans="3:14"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2"/>
    </row>
    <row r="55" spans="3:14"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2"/>
    </row>
    <row r="56" spans="3:14"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2"/>
    </row>
    <row r="57" spans="3:14"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2"/>
    </row>
    <row r="58" spans="3:14"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2"/>
    </row>
    <row r="59" spans="3:14"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2"/>
    </row>
    <row r="60" spans="3:14"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2"/>
    </row>
    <row r="61" spans="3:14"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2"/>
    </row>
    <row r="62" spans="3:14"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2"/>
    </row>
    <row r="63" spans="3:14"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2"/>
    </row>
    <row r="64" spans="3:14"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2"/>
    </row>
    <row r="65" spans="3:14"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2"/>
    </row>
    <row r="66" spans="3:14"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2"/>
    </row>
    <row r="67" spans="3:14"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2"/>
    </row>
    <row r="68" spans="3:14"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2"/>
    </row>
    <row r="69" spans="3:14">
      <c r="C69" s="233"/>
      <c r="D69" s="233"/>
      <c r="F69" s="233"/>
      <c r="G69" s="233"/>
      <c r="H69" s="233"/>
      <c r="I69" s="233"/>
      <c r="J69" s="233"/>
      <c r="K69" s="233"/>
      <c r="L69" s="233"/>
      <c r="M69" s="233"/>
      <c r="N69" s="232"/>
    </row>
    <row r="70" spans="3:14"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2"/>
    </row>
    <row r="71" spans="3:14"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2"/>
    </row>
    <row r="73" spans="3:14"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2"/>
    </row>
    <row r="74" spans="3:14"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2"/>
    </row>
    <row r="75" spans="3:14"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2"/>
    </row>
    <row r="76" spans="3:14"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2"/>
    </row>
    <row r="77" spans="3:14"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2"/>
    </row>
    <row r="78" spans="3:14">
      <c r="C78" s="233"/>
      <c r="D78" s="233"/>
      <c r="E78" s="233"/>
      <c r="F78" s="233"/>
    </row>
    <row r="79" spans="3:14"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2"/>
    </row>
    <row r="80" spans="3:14"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2"/>
    </row>
    <row r="81" spans="3:14"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2"/>
    </row>
    <row r="82" spans="3:14"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2"/>
    </row>
    <row r="83" spans="3:14"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2"/>
    </row>
    <row r="84" spans="3:14"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2"/>
    </row>
    <row r="85" spans="3:14"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2"/>
    </row>
    <row r="86" spans="3:14"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2"/>
    </row>
    <row r="87" spans="3:14">
      <c r="C87" s="233"/>
      <c r="D87" s="233"/>
      <c r="E87" s="233"/>
      <c r="F87" s="233"/>
      <c r="G87" s="233"/>
    </row>
    <row r="88" spans="3:14">
      <c r="C88" s="233"/>
      <c r="D88" s="233"/>
      <c r="E88" s="233"/>
      <c r="F88" s="233"/>
    </row>
    <row r="89" spans="3:14">
      <c r="C89" s="233"/>
      <c r="D89" s="233"/>
      <c r="E89" s="233"/>
      <c r="F89" s="233"/>
    </row>
    <row r="90" spans="3:14">
      <c r="C90" s="233"/>
      <c r="D90" s="233"/>
      <c r="E90" s="233"/>
      <c r="F90" s="233"/>
    </row>
    <row r="91" spans="3:14">
      <c r="C91" s="233"/>
      <c r="D91" s="233"/>
      <c r="E91" s="233"/>
      <c r="F91" s="233"/>
    </row>
    <row r="92" spans="3:14">
      <c r="C92" s="233"/>
      <c r="D92" s="233"/>
      <c r="E92" s="233"/>
    </row>
    <row r="93" spans="3:14">
      <c r="C93" s="233"/>
      <c r="D93" s="233"/>
      <c r="E93" s="233"/>
    </row>
    <row r="94" spans="3:14">
      <c r="C94" s="233"/>
      <c r="D94" s="233"/>
      <c r="E94" s="233"/>
    </row>
    <row r="95" spans="3:14">
      <c r="C95" s="233"/>
      <c r="D95" s="233"/>
      <c r="E95" s="233"/>
    </row>
    <row r="96" spans="3:14">
      <c r="D96" s="233"/>
      <c r="E96" s="233"/>
    </row>
    <row r="97" spans="4:5">
      <c r="D97" s="233"/>
      <c r="E97" s="233"/>
    </row>
    <row r="98" spans="4:5">
      <c r="D98" s="233"/>
    </row>
    <row r="99" spans="4:5">
      <c r="D99" s="233"/>
    </row>
  </sheetData>
  <mergeCells count="6">
    <mergeCell ref="C7:D7"/>
    <mergeCell ref="A1:K1"/>
    <mergeCell ref="A3:K3"/>
    <mergeCell ref="A4:K4"/>
    <mergeCell ref="C6:F6"/>
    <mergeCell ref="I6:L6"/>
  </mergeCells>
  <phoneticPr fontId="0" type="noConversion"/>
  <printOptions horizontalCentered="1"/>
  <pageMargins left="0.59" right="0.56000000000000005" top="0.83" bottom="1" header="0.67" footer="0.5"/>
  <pageSetup scale="89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8"/>
  <sheetViews>
    <sheetView tabSelected="1" zoomScaleNormal="100" workbookViewId="0">
      <selection sqref="A1:L1"/>
    </sheetView>
  </sheetViews>
  <sheetFormatPr defaultRowHeight="12.75"/>
  <cols>
    <col min="1" max="1" width="14.140625" style="2" customWidth="1"/>
    <col min="2" max="2" width="14.42578125" style="2" customWidth="1"/>
    <col min="3" max="3" width="13.42578125" style="2" bestFit="1" customWidth="1"/>
    <col min="4" max="4" width="12.28515625" style="2" customWidth="1"/>
    <col min="5" max="5" width="14.42578125" style="2" customWidth="1"/>
    <col min="6" max="6" width="12.28515625" style="2" bestFit="1" customWidth="1"/>
    <col min="7" max="7" width="12.7109375" style="2" customWidth="1"/>
    <col min="8" max="8" width="13.42578125" style="2" bestFit="1" customWidth="1"/>
    <col min="9" max="9" width="12.42578125" style="2" customWidth="1"/>
    <col min="10" max="10" width="0.85546875" style="2" customWidth="1"/>
    <col min="11" max="11" width="9.140625" style="72" customWidth="1"/>
    <col min="12" max="12" width="1.140625" style="2" customWidth="1"/>
    <col min="13" max="13" width="11.42578125" style="2" customWidth="1"/>
    <col min="14" max="14" width="10" style="2" customWidth="1"/>
    <col min="15" max="15" width="12.5703125" style="232" customWidth="1"/>
    <col min="16" max="16" width="7.7109375" style="2" customWidth="1"/>
    <col min="17" max="17" width="11.28515625" style="2" bestFit="1" customWidth="1"/>
    <col min="18" max="18" width="11.42578125" style="2" bestFit="1" customWidth="1"/>
    <col min="19" max="19" width="10.28515625" style="2" bestFit="1" customWidth="1"/>
    <col min="20" max="20" width="9.28515625" style="2" bestFit="1" customWidth="1"/>
    <col min="21" max="22" width="10.28515625" style="2" bestFit="1" customWidth="1"/>
    <col min="23" max="23" width="11.28515625" style="2" bestFit="1" customWidth="1"/>
    <col min="24" max="24" width="10.28515625" style="2" bestFit="1" customWidth="1"/>
    <col min="25" max="25" width="9.28515625" style="2" bestFit="1" customWidth="1"/>
    <col min="26" max="16384" width="9.140625" style="2"/>
  </cols>
  <sheetData>
    <row r="1" spans="1:42">
      <c r="A1" s="380" t="s">
        <v>79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42">
      <c r="A2" s="14"/>
      <c r="B2" s="14"/>
      <c r="C2" s="14"/>
      <c r="D2" s="14"/>
      <c r="E2" s="14"/>
      <c r="F2" s="14"/>
      <c r="G2" s="14"/>
      <c r="H2" s="14"/>
      <c r="I2" s="14"/>
      <c r="J2" s="14"/>
      <c r="K2" s="262"/>
      <c r="L2" s="14"/>
      <c r="M2" s="14"/>
      <c r="N2" s="14"/>
      <c r="O2" s="67"/>
      <c r="P2" s="14"/>
    </row>
    <row r="3" spans="1:42">
      <c r="A3" s="375" t="s">
        <v>218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4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42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262"/>
      <c r="L5" s="14"/>
      <c r="M5" s="53"/>
      <c r="N5" s="53"/>
      <c r="O5" s="355"/>
      <c r="P5" s="53"/>
    </row>
    <row r="6" spans="1:42" ht="15" customHeight="1" thickTop="1">
      <c r="A6" s="54"/>
      <c r="B6" s="55"/>
      <c r="C6" s="394" t="s">
        <v>70</v>
      </c>
      <c r="D6" s="394"/>
      <c r="E6" s="394"/>
      <c r="F6" s="394"/>
      <c r="G6" s="394"/>
      <c r="H6" s="394"/>
      <c r="I6" s="394"/>
      <c r="J6" s="394"/>
      <c r="K6" s="56"/>
      <c r="L6" s="54"/>
      <c r="M6" s="392"/>
      <c r="N6" s="392"/>
      <c r="O6" s="392"/>
      <c r="P6" s="392"/>
      <c r="Q6" s="205"/>
      <c r="R6" s="148"/>
      <c r="X6" s="148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</row>
    <row r="7" spans="1:42">
      <c r="A7" s="3" t="s">
        <v>67</v>
      </c>
      <c r="B7" s="57" t="s">
        <v>39</v>
      </c>
      <c r="C7" s="390" t="s">
        <v>67</v>
      </c>
      <c r="D7" s="390"/>
      <c r="E7" s="390"/>
      <c r="F7" s="390"/>
      <c r="G7" s="57"/>
      <c r="H7" s="390" t="s">
        <v>47</v>
      </c>
      <c r="I7" s="390"/>
      <c r="J7" s="57"/>
      <c r="K7" s="58"/>
      <c r="L7" s="57"/>
      <c r="M7" s="393" t="s">
        <v>72</v>
      </c>
      <c r="N7" s="393"/>
      <c r="O7" s="393"/>
      <c r="P7" s="393"/>
    </row>
    <row r="8" spans="1:42">
      <c r="A8" s="3" t="s">
        <v>30</v>
      </c>
      <c r="B8" s="57" t="s">
        <v>73</v>
      </c>
      <c r="C8" s="57" t="s">
        <v>80</v>
      </c>
      <c r="D8" s="57" t="s">
        <v>32</v>
      </c>
      <c r="E8" s="388" t="s">
        <v>163</v>
      </c>
      <c r="F8" s="57"/>
      <c r="G8" s="57"/>
      <c r="H8" s="57" t="s">
        <v>102</v>
      </c>
      <c r="I8" s="57" t="s">
        <v>128</v>
      </c>
      <c r="J8" s="57"/>
      <c r="K8" s="57" t="s">
        <v>69</v>
      </c>
      <c r="L8" s="57"/>
      <c r="M8" s="59"/>
      <c r="N8" s="59"/>
      <c r="O8" s="356" t="s">
        <v>73</v>
      </c>
      <c r="P8" s="59" t="s">
        <v>69</v>
      </c>
    </row>
    <row r="9" spans="1:42" ht="13.5" thickBot="1">
      <c r="A9" s="60" t="s">
        <v>120</v>
      </c>
      <c r="B9" s="7" t="s">
        <v>74</v>
      </c>
      <c r="C9" s="9" t="s">
        <v>81</v>
      </c>
      <c r="D9" s="9" t="s">
        <v>82</v>
      </c>
      <c r="E9" s="389"/>
      <c r="F9" s="50" t="s">
        <v>32</v>
      </c>
      <c r="G9" s="7" t="s">
        <v>40</v>
      </c>
      <c r="H9" s="7" t="s">
        <v>81</v>
      </c>
      <c r="I9" s="7" t="s">
        <v>63</v>
      </c>
      <c r="J9" s="7"/>
      <c r="K9" s="50" t="s">
        <v>243</v>
      </c>
      <c r="L9" s="9"/>
      <c r="M9" s="61" t="s">
        <v>67</v>
      </c>
      <c r="N9" s="61" t="s">
        <v>40</v>
      </c>
      <c r="O9" s="357" t="s">
        <v>74</v>
      </c>
      <c r="P9" s="61" t="s">
        <v>71</v>
      </c>
    </row>
    <row r="10" spans="1:42">
      <c r="A10" s="3" t="s">
        <v>0</v>
      </c>
      <c r="B10" s="40">
        <f t="shared" ref="B10:I10" si="0">SUM(B12:B39)</f>
        <v>385314887.06999993</v>
      </c>
      <c r="C10" s="40">
        <f t="shared" si="0"/>
        <v>88165439.560000002</v>
      </c>
      <c r="D10" s="40">
        <f t="shared" si="0"/>
        <v>5412269.6299999999</v>
      </c>
      <c r="E10" s="40">
        <f t="shared" si="0"/>
        <v>59797.270000000004</v>
      </c>
      <c r="F10" s="40">
        <f t="shared" si="0"/>
        <v>2960867.9299999997</v>
      </c>
      <c r="G10" s="249">
        <f>SUM(G12:G39)</f>
        <v>11440348.110000001</v>
      </c>
      <c r="H10" s="40">
        <f t="shared" si="0"/>
        <v>252177659.12000003</v>
      </c>
      <c r="I10" s="40">
        <f t="shared" si="0"/>
        <v>25069402.970000003</v>
      </c>
      <c r="J10" s="40"/>
      <c r="K10" s="335">
        <f>SUM(K12:K39)</f>
        <v>29102.48</v>
      </c>
      <c r="L10" s="40"/>
      <c r="M10" s="62">
        <f>SUM(C10:F10)/B10</f>
        <v>0.25069982404404484</v>
      </c>
      <c r="N10" s="62">
        <f>+G10/B10</f>
        <v>2.9690906045687353E-2</v>
      </c>
      <c r="O10" s="358">
        <v>385314887.06999993</v>
      </c>
      <c r="P10" s="62">
        <f>+K10/B10</f>
        <v>7.5529082775130271E-5</v>
      </c>
      <c r="R10" s="336"/>
    </row>
    <row r="11" spans="1:42">
      <c r="A11" s="3"/>
      <c r="B11" s="42"/>
      <c r="C11" s="8"/>
      <c r="D11" s="8"/>
      <c r="E11" s="8"/>
      <c r="F11" s="8"/>
      <c r="G11" s="10"/>
      <c r="H11" s="42"/>
      <c r="I11" s="11"/>
      <c r="J11" s="11"/>
      <c r="K11" s="63"/>
      <c r="L11" s="8"/>
      <c r="M11" s="64"/>
      <c r="N11" s="64"/>
      <c r="O11" s="359"/>
      <c r="P11" s="64"/>
      <c r="R11" s="337"/>
    </row>
    <row r="12" spans="1:42">
      <c r="A12" s="14" t="s">
        <v>1</v>
      </c>
      <c r="B12" s="37">
        <f>SUM(C12:K12)</f>
        <v>4667958.03</v>
      </c>
      <c r="C12" s="148">
        <v>746664.57</v>
      </c>
      <c r="D12" s="148">
        <v>390044.85</v>
      </c>
      <c r="E12" s="148">
        <v>0</v>
      </c>
      <c r="F12" s="148">
        <v>0</v>
      </c>
      <c r="G12" s="30">
        <v>187385.46</v>
      </c>
      <c r="H12" s="148">
        <v>3025533.28</v>
      </c>
      <c r="I12" s="148">
        <v>318147.14</v>
      </c>
      <c r="J12" s="154"/>
      <c r="K12" s="155">
        <v>182.73</v>
      </c>
      <c r="L12" s="65"/>
      <c r="M12" s="64">
        <f>SUM(C12:F12)/B12*100</f>
        <v>24.351320485201533</v>
      </c>
      <c r="N12" s="64">
        <f>+G12/B12*100</f>
        <v>4.0142918765702778</v>
      </c>
      <c r="O12" s="359">
        <v>4667958.03</v>
      </c>
      <c r="P12" s="64">
        <f>+K12/B12*100</f>
        <v>3.9145596174094133E-3</v>
      </c>
      <c r="Q12" s="338"/>
      <c r="R12" s="148"/>
      <c r="S12" s="187"/>
      <c r="T12" s="187"/>
      <c r="U12" s="232"/>
      <c r="V12" s="232"/>
      <c r="W12" s="232"/>
      <c r="X12" s="232"/>
      <c r="Y12" s="232"/>
    </row>
    <row r="13" spans="1:42">
      <c r="A13" s="14" t="s">
        <v>2</v>
      </c>
      <c r="B13" s="37">
        <f t="shared" ref="B13:B39" si="1">SUM(C13:K13)</f>
        <v>30259707.280000001</v>
      </c>
      <c r="C13" s="148">
        <v>10648962</v>
      </c>
      <c r="D13" s="148">
        <v>104551</v>
      </c>
      <c r="E13" s="148">
        <v>8523</v>
      </c>
      <c r="F13" s="148">
        <v>82421</v>
      </c>
      <c r="G13" s="30">
        <v>1214492</v>
      </c>
      <c r="H13" s="148">
        <v>16658829.279999999</v>
      </c>
      <c r="I13" s="148">
        <v>1541929</v>
      </c>
      <c r="J13" s="154"/>
      <c r="K13" s="183">
        <v>0</v>
      </c>
      <c r="L13" s="66"/>
      <c r="M13" s="64">
        <f t="shared" ref="M13:M39" si="2">SUM(C13:F13)/B13*100</f>
        <v>35.837944166656193</v>
      </c>
      <c r="N13" s="64">
        <f t="shared" ref="N13:N39" si="3">+G13/B13*100</f>
        <v>4.0135616275531927</v>
      </c>
      <c r="O13" s="359">
        <v>30259707.280000001</v>
      </c>
      <c r="P13" s="64">
        <f t="shared" ref="P13:P39" si="4">+K13/B13*100</f>
        <v>0</v>
      </c>
      <c r="R13" s="148"/>
      <c r="S13" s="187"/>
      <c r="T13" s="187"/>
      <c r="U13" s="232"/>
      <c r="V13" s="232"/>
      <c r="W13" s="232"/>
      <c r="X13" s="232"/>
      <c r="Y13" s="232"/>
    </row>
    <row r="14" spans="1:42">
      <c r="A14" s="14" t="s">
        <v>3</v>
      </c>
      <c r="B14" s="37">
        <f t="shared" si="1"/>
        <v>50902234.25</v>
      </c>
      <c r="C14" s="148">
        <v>0</v>
      </c>
      <c r="D14" s="148">
        <v>309039.51</v>
      </c>
      <c r="E14" s="148">
        <v>0</v>
      </c>
      <c r="F14" s="148">
        <v>0</v>
      </c>
      <c r="G14" s="30">
        <v>720817.28</v>
      </c>
      <c r="H14" s="148">
        <v>49872377.460000001</v>
      </c>
      <c r="I14" s="148">
        <v>0</v>
      </c>
      <c r="J14" s="168"/>
      <c r="K14" s="183">
        <v>0</v>
      </c>
      <c r="L14" s="66"/>
      <c r="M14" s="64">
        <f>SUM(C15:F15)/B14*100</f>
        <v>25.631142114356209</v>
      </c>
      <c r="N14" s="64">
        <f>+G15/B14*100</f>
        <v>2.4685773002193905</v>
      </c>
      <c r="O14" s="359">
        <v>50902234.25</v>
      </c>
      <c r="P14" s="64">
        <f t="shared" si="4"/>
        <v>0</v>
      </c>
      <c r="R14" s="148"/>
      <c r="S14" s="187"/>
      <c r="T14" s="187"/>
      <c r="U14" s="232"/>
      <c r="V14" s="232"/>
      <c r="W14" s="232"/>
      <c r="X14" s="232"/>
      <c r="Y14" s="232"/>
    </row>
    <row r="15" spans="1:42">
      <c r="A15" s="14" t="s">
        <v>4</v>
      </c>
      <c r="B15" s="37">
        <f>SUM(C15:K15)</f>
        <v>48284332.170000002</v>
      </c>
      <c r="C15" s="148">
        <v>12877984</v>
      </c>
      <c r="D15" s="148">
        <v>0</v>
      </c>
      <c r="E15" s="148">
        <v>23799</v>
      </c>
      <c r="F15" s="187">
        <v>145041</v>
      </c>
      <c r="G15" s="30">
        <v>1256561</v>
      </c>
      <c r="H15" s="148">
        <v>31244771.170000002</v>
      </c>
      <c r="I15" s="148">
        <v>2719039</v>
      </c>
      <c r="J15" s="168"/>
      <c r="K15" s="155">
        <v>17137</v>
      </c>
      <c r="L15" s="66"/>
      <c r="M15" s="64">
        <f>SUM(R6:U6)/B15*100</f>
        <v>0</v>
      </c>
      <c r="N15" s="64">
        <f>+G14/B15*100</f>
        <v>1.4928595832332086</v>
      </c>
      <c r="O15" s="359">
        <v>48284332.170000002</v>
      </c>
      <c r="P15" s="64">
        <f t="shared" si="4"/>
        <v>3.549184431020784E-2</v>
      </c>
      <c r="R15" s="148"/>
      <c r="S15" s="187"/>
      <c r="T15" s="187"/>
      <c r="U15" s="232"/>
      <c r="V15" s="232"/>
      <c r="W15" s="232"/>
      <c r="X15" s="232"/>
      <c r="Y15" s="232"/>
    </row>
    <row r="16" spans="1:42">
      <c r="A16" s="14" t="s">
        <v>5</v>
      </c>
      <c r="B16" s="37">
        <f t="shared" si="1"/>
        <v>5031068.95</v>
      </c>
      <c r="C16" s="148">
        <v>988630.64</v>
      </c>
      <c r="D16" s="148">
        <v>0</v>
      </c>
      <c r="E16" s="148">
        <v>4869.0200000000004</v>
      </c>
      <c r="F16" s="187">
        <v>2106607.67</v>
      </c>
      <c r="G16" s="30">
        <v>35118.78</v>
      </c>
      <c r="H16" s="148">
        <v>1620120.84</v>
      </c>
      <c r="I16" s="148">
        <v>275722</v>
      </c>
      <c r="J16" s="154"/>
      <c r="K16" s="155">
        <v>0</v>
      </c>
      <c r="L16" s="66"/>
      <c r="M16" s="64">
        <f t="shared" si="2"/>
        <v>61.61925747410001</v>
      </c>
      <c r="N16" s="64">
        <f t="shared" si="3"/>
        <v>0.69803813760095657</v>
      </c>
      <c r="O16" s="359">
        <v>5031068.95</v>
      </c>
      <c r="P16" s="64">
        <f t="shared" si="4"/>
        <v>0</v>
      </c>
      <c r="R16" s="148"/>
      <c r="S16" s="187"/>
      <c r="T16" s="187"/>
      <c r="U16" s="232"/>
      <c r="V16" s="232"/>
      <c r="W16" s="232"/>
      <c r="X16" s="232"/>
      <c r="Y16" s="232"/>
    </row>
    <row r="17" spans="1:25">
      <c r="A17" s="14"/>
      <c r="B17" s="37"/>
      <c r="C17" s="160"/>
      <c r="J17" s="168"/>
      <c r="K17" s="169"/>
      <c r="L17" s="66"/>
      <c r="M17" s="64"/>
      <c r="N17" s="64"/>
      <c r="O17" s="359"/>
      <c r="P17" s="64"/>
      <c r="R17" s="148"/>
      <c r="S17" s="187"/>
      <c r="T17" s="187"/>
      <c r="U17" s="232"/>
      <c r="V17" s="232"/>
      <c r="W17" s="232"/>
      <c r="X17" s="232"/>
      <c r="Y17" s="232"/>
    </row>
    <row r="18" spans="1:25">
      <c r="A18" s="14" t="s">
        <v>6</v>
      </c>
      <c r="B18" s="37">
        <f t="shared" si="1"/>
        <v>3509067.85</v>
      </c>
      <c r="C18" s="148">
        <v>715708.62</v>
      </c>
      <c r="D18" s="148">
        <v>0</v>
      </c>
      <c r="E18" s="148">
        <v>104.32</v>
      </c>
      <c r="F18" s="187">
        <v>51082.03</v>
      </c>
      <c r="G18" s="30">
        <v>264708.40000000002</v>
      </c>
      <c r="H18" s="148">
        <v>2477464.48</v>
      </c>
      <c r="I18" s="148">
        <v>0</v>
      </c>
      <c r="J18" s="154"/>
      <c r="K18" s="155">
        <v>0</v>
      </c>
      <c r="L18" s="66"/>
      <c r="M18" s="64">
        <f t="shared" si="2"/>
        <v>21.854663482782186</v>
      </c>
      <c r="N18" s="64">
        <f t="shared" si="3"/>
        <v>7.5435531974680972</v>
      </c>
      <c r="O18" s="359">
        <v>3509067.85</v>
      </c>
      <c r="P18" s="64">
        <f t="shared" si="4"/>
        <v>0</v>
      </c>
      <c r="R18" s="148"/>
      <c r="S18" s="187"/>
      <c r="T18" s="187"/>
      <c r="U18" s="232"/>
      <c r="V18" s="232"/>
      <c r="W18" s="232"/>
      <c r="X18" s="232"/>
      <c r="Y18" s="232"/>
    </row>
    <row r="19" spans="1:25">
      <c r="A19" s="14" t="s">
        <v>7</v>
      </c>
      <c r="B19" s="37">
        <f t="shared" si="1"/>
        <v>6369287.54</v>
      </c>
      <c r="C19" s="148">
        <v>3014597.87</v>
      </c>
      <c r="D19" s="148">
        <v>0</v>
      </c>
      <c r="E19" s="148">
        <v>0</v>
      </c>
      <c r="F19" s="195">
        <v>66654.7</v>
      </c>
      <c r="G19" s="30">
        <v>104600.06</v>
      </c>
      <c r="H19" s="148">
        <v>2760367.65</v>
      </c>
      <c r="I19" s="148">
        <v>423067.26</v>
      </c>
      <c r="J19" s="154"/>
      <c r="K19" s="155">
        <v>0</v>
      </c>
      <c r="L19" s="66"/>
      <c r="M19" s="64">
        <f t="shared" si="2"/>
        <v>48.376722681293806</v>
      </c>
      <c r="N19" s="64">
        <f t="shared" si="3"/>
        <v>1.6422568355266935</v>
      </c>
      <c r="O19" s="359">
        <v>6369287.54</v>
      </c>
      <c r="P19" s="64">
        <f t="shared" si="4"/>
        <v>0</v>
      </c>
      <c r="R19" s="148"/>
      <c r="S19" s="187"/>
      <c r="T19" s="187"/>
      <c r="U19" s="232"/>
      <c r="V19" s="232"/>
      <c r="W19" s="232"/>
      <c r="X19" s="232"/>
      <c r="Y19" s="232"/>
    </row>
    <row r="20" spans="1:25">
      <c r="A20" s="14" t="s">
        <v>8</v>
      </c>
      <c r="B20" s="37">
        <f t="shared" si="1"/>
        <v>6710856.9200000009</v>
      </c>
      <c r="C20" s="148">
        <v>1819403.05</v>
      </c>
      <c r="D20" s="148">
        <v>4882.7700000000004</v>
      </c>
      <c r="E20" s="148">
        <v>18.940000000000001</v>
      </c>
      <c r="F20" s="187">
        <v>0</v>
      </c>
      <c r="G20" s="30">
        <v>329274.21000000002</v>
      </c>
      <c r="H20" s="148">
        <v>4192440.2100000004</v>
      </c>
      <c r="I20" s="148">
        <v>364837.74</v>
      </c>
      <c r="J20" s="154"/>
      <c r="K20" s="155">
        <v>0</v>
      </c>
      <c r="L20" s="66"/>
      <c r="M20" s="64">
        <f t="shared" si="2"/>
        <v>27.184378712696493</v>
      </c>
      <c r="N20" s="64">
        <f t="shared" si="3"/>
        <v>4.9065896341595669</v>
      </c>
      <c r="O20" s="359">
        <v>6710856.9200000009</v>
      </c>
      <c r="P20" s="64">
        <f t="shared" si="4"/>
        <v>0</v>
      </c>
      <c r="R20" s="148"/>
      <c r="S20" s="187"/>
      <c r="T20" s="187"/>
      <c r="U20" s="232"/>
      <c r="V20" s="232"/>
      <c r="W20" s="232"/>
      <c r="X20" s="232"/>
      <c r="Y20" s="232"/>
    </row>
    <row r="21" spans="1:25">
      <c r="A21" s="14" t="s">
        <v>9</v>
      </c>
      <c r="B21" s="37">
        <f t="shared" si="1"/>
        <v>12975146.970000001</v>
      </c>
      <c r="C21" s="148">
        <v>4907555.78</v>
      </c>
      <c r="D21" s="148">
        <v>310576.21000000002</v>
      </c>
      <c r="E21" s="148">
        <v>5239.21</v>
      </c>
      <c r="F21" s="187">
        <v>79801.84</v>
      </c>
      <c r="G21" s="30">
        <v>412952.35</v>
      </c>
      <c r="H21" s="148">
        <v>6445193.1799999997</v>
      </c>
      <c r="I21" s="148">
        <v>813828.4</v>
      </c>
      <c r="J21" s="154"/>
      <c r="K21" s="196">
        <v>0</v>
      </c>
      <c r="L21" s="66"/>
      <c r="M21" s="64">
        <f t="shared" si="2"/>
        <v>40.871776267825965</v>
      </c>
      <c r="N21" s="64">
        <f t="shared" si="3"/>
        <v>3.1826410209825928</v>
      </c>
      <c r="O21" s="359">
        <v>12975146.970000001</v>
      </c>
      <c r="P21" s="64">
        <f t="shared" si="4"/>
        <v>0</v>
      </c>
      <c r="R21" s="148"/>
      <c r="S21" s="187"/>
      <c r="T21" s="187"/>
      <c r="U21" s="232"/>
      <c r="V21" s="232"/>
      <c r="W21" s="232"/>
      <c r="X21" s="232"/>
      <c r="Y21" s="232"/>
    </row>
    <row r="22" spans="1:25">
      <c r="A22" s="14" t="s">
        <v>10</v>
      </c>
      <c r="B22" s="37">
        <f t="shared" si="1"/>
        <v>2808682</v>
      </c>
      <c r="C22" s="148">
        <v>362023</v>
      </c>
      <c r="D22" s="148">
        <v>0</v>
      </c>
      <c r="E22" s="148">
        <v>0</v>
      </c>
      <c r="F22" s="187">
        <v>0</v>
      </c>
      <c r="G22" s="30">
        <v>113326</v>
      </c>
      <c r="H22" s="148">
        <v>2155217</v>
      </c>
      <c r="I22" s="148">
        <v>178116</v>
      </c>
      <c r="J22" s="154"/>
      <c r="K22" s="197">
        <v>0</v>
      </c>
      <c r="L22" s="66"/>
      <c r="M22" s="64">
        <f t="shared" si="2"/>
        <v>12.889426428481402</v>
      </c>
      <c r="N22" s="64">
        <f t="shared" si="3"/>
        <v>4.0348462374879039</v>
      </c>
      <c r="O22" s="359">
        <v>2808682</v>
      </c>
      <c r="P22" s="64">
        <f t="shared" si="4"/>
        <v>0</v>
      </c>
      <c r="R22" s="148"/>
      <c r="S22" s="187"/>
      <c r="T22" s="187"/>
      <c r="U22" s="232"/>
      <c r="V22" s="232"/>
      <c r="W22" s="232"/>
      <c r="X22" s="232"/>
      <c r="Y22" s="232"/>
    </row>
    <row r="23" spans="1:25">
      <c r="A23" s="14"/>
      <c r="B23" s="37"/>
      <c r="C23" s="160"/>
      <c r="D23" s="160"/>
      <c r="E23" s="160"/>
      <c r="F23" s="167"/>
      <c r="G23" s="163"/>
      <c r="H23" s="148"/>
      <c r="I23" s="160"/>
      <c r="J23" s="168"/>
      <c r="K23" s="166"/>
      <c r="L23" s="66"/>
      <c r="M23" s="64"/>
      <c r="N23" s="64"/>
      <c r="O23" s="359"/>
      <c r="P23" s="64"/>
      <c r="R23" s="148"/>
      <c r="S23" s="187"/>
      <c r="T23" s="187"/>
      <c r="U23" s="232"/>
      <c r="V23" s="232"/>
      <c r="W23" s="232"/>
      <c r="X23" s="232"/>
      <c r="Y23" s="232"/>
    </row>
    <row r="24" spans="1:25">
      <c r="A24" s="14" t="s">
        <v>11</v>
      </c>
      <c r="B24" s="37">
        <f t="shared" si="1"/>
        <v>11765056.059999999</v>
      </c>
      <c r="C24" s="148">
        <v>4421391</v>
      </c>
      <c r="D24" s="198">
        <v>0</v>
      </c>
      <c r="E24" s="148">
        <v>10</v>
      </c>
      <c r="F24" s="187">
        <v>163209</v>
      </c>
      <c r="G24" s="30">
        <v>303450</v>
      </c>
      <c r="H24" s="156">
        <v>47619.06</v>
      </c>
      <c r="I24" s="148">
        <v>6829377</v>
      </c>
      <c r="J24" s="154"/>
      <c r="K24" s="197">
        <v>0</v>
      </c>
      <c r="L24" s="66"/>
      <c r="M24" s="64">
        <f t="shared" si="2"/>
        <v>38.968025112835718</v>
      </c>
      <c r="N24" s="64">
        <f t="shared" si="3"/>
        <v>2.5792482284185567</v>
      </c>
      <c r="O24" s="359">
        <v>11765056.059999999</v>
      </c>
      <c r="P24" s="64">
        <f t="shared" si="4"/>
        <v>0</v>
      </c>
      <c r="R24" s="148"/>
      <c r="S24" s="187"/>
      <c r="T24" s="187"/>
      <c r="U24" s="232"/>
      <c r="V24" s="232"/>
      <c r="W24" s="232"/>
      <c r="X24" s="232"/>
      <c r="Y24" s="232"/>
    </row>
    <row r="25" spans="1:25">
      <c r="A25" s="14" t="s">
        <v>12</v>
      </c>
      <c r="B25" s="37">
        <f t="shared" si="1"/>
        <v>2608158</v>
      </c>
      <c r="C25" s="148">
        <v>695620</v>
      </c>
      <c r="D25" s="148">
        <v>70717</v>
      </c>
      <c r="E25" s="148">
        <v>118</v>
      </c>
      <c r="F25" s="187">
        <v>0</v>
      </c>
      <c r="G25" s="30">
        <v>140911</v>
      </c>
      <c r="H25" s="148">
        <v>1544969</v>
      </c>
      <c r="I25" s="148">
        <v>152229</v>
      </c>
      <c r="J25" s="154"/>
      <c r="K25" s="155">
        <v>3594</v>
      </c>
      <c r="L25" s="66"/>
      <c r="M25" s="64">
        <f t="shared" si="2"/>
        <v>29.386831625998116</v>
      </c>
      <c r="N25" s="64">
        <f t="shared" si="3"/>
        <v>5.4027018301805336</v>
      </c>
      <c r="O25" s="359">
        <v>2608158</v>
      </c>
      <c r="P25" s="64">
        <f t="shared" si="4"/>
        <v>0.13779840025029158</v>
      </c>
      <c r="R25" s="148"/>
      <c r="S25" s="187"/>
      <c r="T25" s="187"/>
      <c r="U25" s="232"/>
      <c r="V25" s="232"/>
      <c r="W25" s="232"/>
      <c r="X25" s="232"/>
      <c r="Y25" s="232"/>
    </row>
    <row r="26" spans="1:25">
      <c r="A26" s="14" t="s">
        <v>13</v>
      </c>
      <c r="B26" s="37">
        <f t="shared" si="1"/>
        <v>16919383.559999999</v>
      </c>
      <c r="C26" s="148">
        <v>7141875.0199999996</v>
      </c>
      <c r="D26" s="148">
        <v>0</v>
      </c>
      <c r="E26" s="148">
        <v>0</v>
      </c>
      <c r="F26" s="187">
        <v>141334.22</v>
      </c>
      <c r="G26" s="30">
        <v>447478.72</v>
      </c>
      <c r="H26" s="148">
        <v>8000427.2400000002</v>
      </c>
      <c r="I26" s="148">
        <v>1188268.3600000001</v>
      </c>
      <c r="J26" s="154"/>
      <c r="K26" s="155">
        <v>0</v>
      </c>
      <c r="L26" s="66"/>
      <c r="M26" s="64">
        <f t="shared" si="2"/>
        <v>43.046540166029544</v>
      </c>
      <c r="N26" s="64">
        <f t="shared" si="3"/>
        <v>2.6447696419502416</v>
      </c>
      <c r="O26" s="359">
        <v>16919383.559999999</v>
      </c>
      <c r="P26" s="64">
        <f t="shared" si="4"/>
        <v>0</v>
      </c>
      <c r="R26" s="148"/>
      <c r="S26" s="187"/>
      <c r="T26" s="187"/>
      <c r="U26" s="232"/>
      <c r="V26" s="232"/>
      <c r="W26" s="232"/>
      <c r="X26" s="232"/>
      <c r="Y26" s="232"/>
    </row>
    <row r="27" spans="1:25">
      <c r="A27" s="14" t="s">
        <v>14</v>
      </c>
      <c r="B27" s="37">
        <f t="shared" si="1"/>
        <v>14219967</v>
      </c>
      <c r="C27" s="148">
        <v>5977624</v>
      </c>
      <c r="D27" s="148">
        <v>0</v>
      </c>
      <c r="E27" s="148">
        <v>2109</v>
      </c>
      <c r="F27" s="187">
        <v>0</v>
      </c>
      <c r="G27" s="30">
        <v>561693</v>
      </c>
      <c r="H27" s="148">
        <v>6765722</v>
      </c>
      <c r="I27" s="148">
        <v>912819</v>
      </c>
      <c r="J27" s="154"/>
      <c r="K27" s="155">
        <v>0</v>
      </c>
      <c r="L27" s="66"/>
      <c r="M27" s="64">
        <f t="shared" si="2"/>
        <v>42.051665802037377</v>
      </c>
      <c r="N27" s="64">
        <f t="shared" si="3"/>
        <v>3.9500302637833129</v>
      </c>
      <c r="O27" s="359">
        <v>14219967</v>
      </c>
      <c r="P27" s="64">
        <f t="shared" si="4"/>
        <v>0</v>
      </c>
      <c r="R27" s="148"/>
      <c r="S27" s="187"/>
      <c r="T27" s="187"/>
      <c r="U27" s="232"/>
      <c r="V27" s="232"/>
      <c r="W27" s="232"/>
      <c r="X27" s="232"/>
      <c r="Y27" s="232"/>
    </row>
    <row r="28" spans="1:25">
      <c r="A28" s="14" t="s">
        <v>15</v>
      </c>
      <c r="B28" s="37">
        <f t="shared" si="1"/>
        <v>1197631</v>
      </c>
      <c r="C28" s="148">
        <v>199458</v>
      </c>
      <c r="D28" s="148">
        <v>18169</v>
      </c>
      <c r="E28" s="148">
        <v>0</v>
      </c>
      <c r="F28" s="148">
        <v>0</v>
      </c>
      <c r="G28" s="30">
        <v>85388</v>
      </c>
      <c r="H28" s="148">
        <v>0</v>
      </c>
      <c r="I28" s="148">
        <v>894616</v>
      </c>
      <c r="J28" s="154"/>
      <c r="K28" s="155">
        <v>0</v>
      </c>
      <c r="L28" s="66"/>
      <c r="M28" s="64">
        <f t="shared" si="2"/>
        <v>18.171456817667544</v>
      </c>
      <c r="N28" s="64">
        <f t="shared" si="3"/>
        <v>7.1297419655970833</v>
      </c>
      <c r="O28" s="359">
        <v>1197631</v>
      </c>
      <c r="P28" s="64">
        <f t="shared" si="4"/>
        <v>0</v>
      </c>
      <c r="R28" s="148"/>
      <c r="S28" s="187"/>
      <c r="T28" s="187"/>
      <c r="U28" s="232"/>
      <c r="V28" s="232"/>
      <c r="W28" s="232"/>
      <c r="X28" s="232"/>
      <c r="Y28" s="232"/>
    </row>
    <row r="29" spans="1:25">
      <c r="A29" s="14"/>
      <c r="B29" s="37"/>
      <c r="C29" s="160"/>
      <c r="D29" s="160"/>
      <c r="E29" s="160"/>
      <c r="F29" s="167"/>
      <c r="G29" s="163"/>
      <c r="H29" s="148"/>
      <c r="I29" s="160"/>
      <c r="J29" s="168"/>
      <c r="K29" s="169"/>
      <c r="L29" s="66"/>
      <c r="M29" s="64"/>
      <c r="N29" s="64"/>
      <c r="O29" s="359"/>
      <c r="P29" s="64"/>
      <c r="R29" s="148"/>
      <c r="S29" s="187"/>
      <c r="T29" s="187"/>
      <c r="U29" s="232"/>
      <c r="V29" s="232"/>
      <c r="W29" s="232"/>
      <c r="X29" s="232"/>
      <c r="Y29" s="232"/>
    </row>
    <row r="30" spans="1:25">
      <c r="A30" s="14" t="s">
        <v>16</v>
      </c>
      <c r="B30" s="37">
        <f t="shared" si="1"/>
        <v>57457642</v>
      </c>
      <c r="C30" s="148">
        <v>16119711</v>
      </c>
      <c r="D30" s="148">
        <v>0</v>
      </c>
      <c r="E30" s="148">
        <v>11800</v>
      </c>
      <c r="F30" s="187">
        <v>0</v>
      </c>
      <c r="G30" s="30">
        <v>2041615</v>
      </c>
      <c r="H30" s="148">
        <v>36007798</v>
      </c>
      <c r="I30" s="148">
        <v>3276718</v>
      </c>
      <c r="J30" s="154"/>
      <c r="K30" s="155">
        <v>0</v>
      </c>
      <c r="L30" s="66"/>
      <c r="M30" s="64">
        <f t="shared" si="2"/>
        <v>28.075483849476456</v>
      </c>
      <c r="N30" s="64">
        <f t="shared" si="3"/>
        <v>3.5532523245558876</v>
      </c>
      <c r="O30" s="359">
        <v>57457642</v>
      </c>
      <c r="P30" s="64">
        <f t="shared" si="4"/>
        <v>0</v>
      </c>
      <c r="R30" s="148"/>
      <c r="S30" s="187"/>
      <c r="T30" s="187"/>
      <c r="U30" s="232"/>
      <c r="V30" s="232"/>
      <c r="W30" s="232"/>
      <c r="X30" s="232"/>
      <c r="Y30" s="232"/>
    </row>
    <row r="31" spans="1:25">
      <c r="A31" s="14" t="s">
        <v>17</v>
      </c>
      <c r="B31" s="37">
        <f t="shared" si="1"/>
        <v>74072333.799999997</v>
      </c>
      <c r="C31" s="148">
        <v>10878958</v>
      </c>
      <c r="D31" s="148">
        <v>1649595</v>
      </c>
      <c r="E31" s="148">
        <v>0</v>
      </c>
      <c r="F31" s="187">
        <v>0</v>
      </c>
      <c r="G31" s="30">
        <v>1997398</v>
      </c>
      <c r="H31" s="148">
        <v>56103517.799999997</v>
      </c>
      <c r="I31" s="148">
        <v>3442865</v>
      </c>
      <c r="J31" s="154"/>
      <c r="K31" s="155">
        <v>0</v>
      </c>
      <c r="L31" s="66"/>
      <c r="M31" s="64">
        <f t="shared" ref="M31:M34" si="5">SUM(C31:F31)/B31*100</f>
        <v>16.9139439211243</v>
      </c>
      <c r="N31" s="64">
        <f t="shared" ref="N31:N34" si="6">+G31/B31*100</f>
        <v>2.6965506519520517</v>
      </c>
      <c r="O31" s="359">
        <v>74072333.799999997</v>
      </c>
      <c r="P31" s="64">
        <f t="shared" ref="P31:P34" si="7">+K31/B31*100</f>
        <v>0</v>
      </c>
      <c r="R31" s="148"/>
      <c r="S31" s="187"/>
      <c r="T31" s="187"/>
      <c r="U31" s="232"/>
      <c r="V31" s="232"/>
      <c r="W31" s="232"/>
      <c r="X31" s="232"/>
      <c r="Y31" s="232"/>
    </row>
    <row r="32" spans="1:25">
      <c r="A32" s="14" t="s">
        <v>18</v>
      </c>
      <c r="B32" s="37">
        <f t="shared" si="1"/>
        <v>2291586.75</v>
      </c>
      <c r="C32" s="148">
        <v>995557.31</v>
      </c>
      <c r="D32" s="148">
        <v>137501.96</v>
      </c>
      <c r="E32" s="148">
        <v>604.65</v>
      </c>
      <c r="F32" s="187">
        <v>0</v>
      </c>
      <c r="G32" s="30">
        <v>73358.33</v>
      </c>
      <c r="H32" s="148">
        <v>1084564.5</v>
      </c>
      <c r="I32" s="148"/>
      <c r="J32" s="154"/>
      <c r="K32" s="155">
        <v>0</v>
      </c>
      <c r="L32" s="66"/>
      <c r="M32" s="64">
        <f t="shared" si="5"/>
        <v>49.470696232643164</v>
      </c>
      <c r="N32" s="64">
        <f t="shared" si="6"/>
        <v>3.2012023982945439</v>
      </c>
      <c r="O32" s="359">
        <v>2291586.75</v>
      </c>
      <c r="P32" s="64">
        <f t="shared" si="7"/>
        <v>0</v>
      </c>
      <c r="R32" s="148"/>
      <c r="S32" s="187"/>
      <c r="T32" s="187"/>
      <c r="U32" s="232"/>
      <c r="V32" s="232"/>
      <c r="W32" s="232"/>
      <c r="X32" s="232"/>
      <c r="Y32" s="232"/>
    </row>
    <row r="33" spans="1:256">
      <c r="A33" s="14" t="s">
        <v>19</v>
      </c>
      <c r="B33" s="37">
        <f t="shared" si="1"/>
        <v>7060466.0600000005</v>
      </c>
      <c r="C33" s="148">
        <v>1773645.9</v>
      </c>
      <c r="D33" s="148">
        <v>954512.35</v>
      </c>
      <c r="E33" s="148">
        <v>786.35</v>
      </c>
      <c r="F33" s="187">
        <v>0</v>
      </c>
      <c r="G33" s="30">
        <v>247551.48</v>
      </c>
      <c r="H33" s="148">
        <v>3627898.98</v>
      </c>
      <c r="I33" s="148">
        <v>447905</v>
      </c>
      <c r="J33" s="154"/>
      <c r="K33" s="155">
        <v>8166</v>
      </c>
      <c r="L33" s="66"/>
      <c r="M33" s="64">
        <f t="shared" si="5"/>
        <v>38.651054715218045</v>
      </c>
      <c r="N33" s="64">
        <f t="shared" si="6"/>
        <v>3.5061634444001557</v>
      </c>
      <c r="O33" s="359">
        <v>7060466.0600000005</v>
      </c>
      <c r="P33" s="64">
        <f t="shared" si="7"/>
        <v>0.11565808730762456</v>
      </c>
      <c r="R33" s="148"/>
      <c r="S33" s="187"/>
      <c r="T33" s="187"/>
      <c r="U33" s="232"/>
      <c r="V33" s="232"/>
      <c r="W33" s="232"/>
      <c r="X33" s="232"/>
      <c r="Y33" s="232"/>
    </row>
    <row r="34" spans="1:256">
      <c r="A34" s="14" t="s">
        <v>20</v>
      </c>
      <c r="B34" s="37">
        <f t="shared" si="1"/>
        <v>2155276.4</v>
      </c>
      <c r="C34" s="148">
        <v>88024.02</v>
      </c>
      <c r="D34" s="148">
        <v>0</v>
      </c>
      <c r="E34" s="148">
        <v>125.58</v>
      </c>
      <c r="F34" s="187">
        <v>0</v>
      </c>
      <c r="G34" s="30">
        <v>36612.68</v>
      </c>
      <c r="H34" s="148">
        <v>1911443.3399999999</v>
      </c>
      <c r="I34" s="148">
        <v>119070.78</v>
      </c>
      <c r="J34" s="154"/>
      <c r="K34" s="155">
        <v>0</v>
      </c>
      <c r="L34" s="66"/>
      <c r="M34" s="64">
        <f t="shared" si="5"/>
        <v>4.0899441018330647</v>
      </c>
      <c r="N34" s="64">
        <f t="shared" si="6"/>
        <v>1.6987463881662697</v>
      </c>
      <c r="O34" s="359">
        <v>2155276.4</v>
      </c>
      <c r="P34" s="64">
        <f t="shared" si="7"/>
        <v>0</v>
      </c>
      <c r="R34" s="148"/>
      <c r="S34" s="187"/>
      <c r="T34" s="187"/>
      <c r="U34" s="232"/>
      <c r="V34" s="232"/>
      <c r="W34" s="232"/>
      <c r="X34" s="232"/>
      <c r="Y34" s="232"/>
    </row>
    <row r="35" spans="1:256">
      <c r="A35" s="14"/>
      <c r="J35" s="168"/>
      <c r="K35" s="169"/>
      <c r="L35" s="66"/>
      <c r="M35" s="64"/>
      <c r="N35" s="64"/>
      <c r="O35" s="359"/>
      <c r="P35" s="64"/>
    </row>
    <row r="36" spans="1:256">
      <c r="A36" s="14" t="s">
        <v>21</v>
      </c>
      <c r="B36" s="37">
        <f t="shared" si="1"/>
        <v>2049660.2</v>
      </c>
      <c r="C36" s="148">
        <v>288430.92</v>
      </c>
      <c r="D36" s="148">
        <v>344731.15</v>
      </c>
      <c r="E36" s="148">
        <v>1117.96</v>
      </c>
      <c r="F36" s="187">
        <v>0</v>
      </c>
      <c r="G36" s="30">
        <v>122722.5</v>
      </c>
      <c r="H36" s="148">
        <v>1183601.4099999999</v>
      </c>
      <c r="I36" s="148">
        <v>109056.26</v>
      </c>
      <c r="J36" s="154"/>
      <c r="K36" s="155">
        <v>0</v>
      </c>
      <c r="L36" s="66"/>
      <c r="M36" s="64">
        <f t="shared" si="2"/>
        <v>30.945618693283894</v>
      </c>
      <c r="N36" s="64">
        <f t="shared" si="3"/>
        <v>5.9874558719537996</v>
      </c>
      <c r="O36" s="359">
        <v>2049660.2</v>
      </c>
      <c r="P36" s="64">
        <f t="shared" si="4"/>
        <v>0</v>
      </c>
      <c r="R36" s="148"/>
      <c r="S36" s="187"/>
      <c r="T36" s="187"/>
      <c r="U36" s="232"/>
      <c r="V36" s="232"/>
      <c r="W36" s="232"/>
      <c r="X36" s="232"/>
      <c r="Y36" s="232"/>
    </row>
    <row r="37" spans="1:256">
      <c r="A37" s="14" t="s">
        <v>22</v>
      </c>
      <c r="B37" s="37">
        <f t="shared" si="1"/>
        <v>11973985.51</v>
      </c>
      <c r="C37" s="148">
        <v>2537776.56</v>
      </c>
      <c r="D37" s="148">
        <v>404372.13</v>
      </c>
      <c r="E37" s="148">
        <v>17.309999999999999</v>
      </c>
      <c r="F37" s="187">
        <v>19816.580000000002</v>
      </c>
      <c r="G37" s="30">
        <v>468883.06</v>
      </c>
      <c r="H37" s="148">
        <v>7895436.0199999996</v>
      </c>
      <c r="I37" s="148">
        <v>647661.1</v>
      </c>
      <c r="J37" s="154"/>
      <c r="K37" s="155">
        <v>22.75</v>
      </c>
      <c r="L37" s="66"/>
      <c r="M37" s="64">
        <f t="shared" si="2"/>
        <v>24.736814467716858</v>
      </c>
      <c r="N37" s="64">
        <f t="shared" si="3"/>
        <v>3.9158478988338108</v>
      </c>
      <c r="O37" s="359">
        <v>11973985.51</v>
      </c>
      <c r="P37" s="64">
        <f t="shared" si="4"/>
        <v>1.8999521906052483E-4</v>
      </c>
      <c r="R37" s="148"/>
      <c r="S37" s="187"/>
      <c r="T37" s="187"/>
      <c r="U37" s="232"/>
      <c r="V37" s="232"/>
      <c r="W37" s="232"/>
      <c r="X37" s="232"/>
      <c r="Y37" s="232"/>
    </row>
    <row r="38" spans="1:256">
      <c r="A38" s="14" t="s">
        <v>23</v>
      </c>
      <c r="B38" s="37">
        <f t="shared" si="1"/>
        <v>7381162.8399999999</v>
      </c>
      <c r="C38" s="148">
        <v>516761.25</v>
      </c>
      <c r="D38" s="148">
        <v>582270.37</v>
      </c>
      <c r="E38" s="148">
        <v>0</v>
      </c>
      <c r="F38" s="187">
        <v>75933.070000000007</v>
      </c>
      <c r="G38" s="30">
        <v>158929.75</v>
      </c>
      <c r="H38" s="148">
        <v>5633137.4699999997</v>
      </c>
      <c r="I38" s="148">
        <v>414130.93</v>
      </c>
      <c r="J38" s="154"/>
      <c r="K38" s="155">
        <v>0</v>
      </c>
      <c r="L38" s="66"/>
      <c r="M38" s="64">
        <f t="shared" si="2"/>
        <v>15.918422550341676</v>
      </c>
      <c r="N38" s="64">
        <f t="shared" si="3"/>
        <v>2.1531803788249713</v>
      </c>
      <c r="O38" s="359">
        <f t="shared" ref="O38:O39" si="8">(+H38+I38)/B38*100</f>
        <v>81.928397070833341</v>
      </c>
      <c r="P38" s="64">
        <f t="shared" si="4"/>
        <v>0</v>
      </c>
      <c r="R38" s="148"/>
      <c r="S38" s="187"/>
      <c r="T38" s="187"/>
      <c r="U38" s="232"/>
      <c r="V38" s="232"/>
      <c r="W38" s="232"/>
      <c r="X38" s="232"/>
      <c r="Y38" s="232"/>
    </row>
    <row r="39" spans="1:256">
      <c r="A39" s="68" t="s">
        <v>24</v>
      </c>
      <c r="B39" s="38">
        <f t="shared" si="1"/>
        <v>2644235.9300000002</v>
      </c>
      <c r="C39" s="150">
        <v>449077.05</v>
      </c>
      <c r="D39" s="150">
        <v>131306.32999999999</v>
      </c>
      <c r="E39" s="150">
        <v>554.92999999999995</v>
      </c>
      <c r="F39" s="150">
        <v>28966.82</v>
      </c>
      <c r="G39" s="32">
        <v>115121.05</v>
      </c>
      <c r="H39" s="150">
        <v>1919209.75</v>
      </c>
      <c r="I39" s="150">
        <v>0</v>
      </c>
      <c r="J39" s="191"/>
      <c r="K39" s="194">
        <v>0</v>
      </c>
      <c r="L39" s="69"/>
      <c r="M39" s="70">
        <f t="shared" si="2"/>
        <v>23.065458081117594</v>
      </c>
      <c r="N39" s="70">
        <f t="shared" si="3"/>
        <v>4.3536603029216083</v>
      </c>
      <c r="O39" s="360">
        <f t="shared" si="8"/>
        <v>72.580881615960791</v>
      </c>
      <c r="P39" s="70">
        <f t="shared" si="4"/>
        <v>0</v>
      </c>
      <c r="R39" s="148"/>
      <c r="S39" s="148"/>
      <c r="T39" s="148"/>
      <c r="U39" s="232"/>
      <c r="V39" s="232"/>
      <c r="W39" s="232"/>
      <c r="X39" s="232"/>
      <c r="Y39" s="232"/>
    </row>
    <row r="40" spans="1:256">
      <c r="A40" s="3"/>
      <c r="B40" s="14"/>
      <c r="C40" s="14"/>
      <c r="D40" s="14"/>
      <c r="E40" s="14"/>
      <c r="F40" s="14"/>
      <c r="G40" s="14"/>
      <c r="H40" s="14"/>
      <c r="I40" s="14"/>
      <c r="J40" s="66"/>
      <c r="K40" s="262"/>
      <c r="L40" s="14"/>
      <c r="M40" s="53"/>
      <c r="N40" s="64"/>
      <c r="O40" s="359"/>
      <c r="P40" s="64"/>
      <c r="R40" s="339"/>
      <c r="S40" s="1"/>
      <c r="T40" s="1"/>
    </row>
    <row r="41" spans="1:256">
      <c r="A41" s="84"/>
      <c r="B41" s="84"/>
      <c r="C41" s="84"/>
      <c r="D41" s="84"/>
      <c r="E41" s="84"/>
      <c r="F41" s="84"/>
      <c r="G41" s="84"/>
      <c r="H41" s="84"/>
      <c r="I41" s="3"/>
      <c r="J41" s="3"/>
      <c r="K41" s="3"/>
      <c r="L41" s="3"/>
      <c r="M41" s="3"/>
      <c r="N41" s="3"/>
      <c r="O41" s="37"/>
      <c r="P41" s="3"/>
      <c r="Q41" s="3"/>
      <c r="R41" s="339"/>
      <c r="S41" s="1"/>
      <c r="T41" s="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71" t="s">
        <v>244</v>
      </c>
      <c r="B42" s="71"/>
      <c r="C42" s="71"/>
      <c r="D42" s="71"/>
      <c r="E42" s="71"/>
      <c r="F42" s="71"/>
      <c r="G42" s="71"/>
      <c r="H42" s="33"/>
      <c r="I42" s="71"/>
      <c r="J42" s="71"/>
      <c r="K42" s="71"/>
      <c r="L42" s="71"/>
      <c r="M42" s="71"/>
      <c r="N42" s="71"/>
      <c r="O42" s="361"/>
      <c r="P42" s="71"/>
      <c r="Q42" s="71"/>
      <c r="R42" s="339"/>
      <c r="S42" s="1"/>
      <c r="T42" s="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>
      <c r="I43" s="44"/>
      <c r="J43" s="44"/>
      <c r="M43" s="73"/>
      <c r="N43" s="73"/>
      <c r="O43" s="235"/>
      <c r="P43" s="73"/>
      <c r="R43" s="339"/>
      <c r="S43" s="1"/>
      <c r="T43" s="1"/>
    </row>
    <row r="44" spans="1:256">
      <c r="I44" s="44"/>
      <c r="J44" s="44"/>
      <c r="K44" s="73"/>
      <c r="M44" s="73"/>
      <c r="O44" s="235"/>
      <c r="P44" s="73"/>
      <c r="R44" s="1"/>
      <c r="S44" s="1"/>
      <c r="T44" s="1"/>
    </row>
    <row r="45" spans="1:256">
      <c r="C45" s="232"/>
      <c r="D45" s="232"/>
      <c r="E45" s="232"/>
      <c r="F45" s="232"/>
      <c r="G45" s="232"/>
      <c r="H45" s="232"/>
      <c r="I45" s="44"/>
      <c r="J45" s="232"/>
      <c r="K45" s="235"/>
      <c r="L45" s="232"/>
      <c r="M45" s="235"/>
      <c r="O45" s="235"/>
      <c r="P45" s="73"/>
      <c r="Q45" s="232"/>
      <c r="R45" s="3"/>
      <c r="S45" s="3"/>
      <c r="T45" s="3"/>
      <c r="U45" s="3"/>
      <c r="V45" s="3"/>
      <c r="W45" s="3"/>
      <c r="X45" s="3"/>
      <c r="Y45" s="3"/>
    </row>
    <row r="46" spans="1:256">
      <c r="C46" s="232"/>
      <c r="D46" s="232"/>
      <c r="E46" s="232"/>
      <c r="F46" s="232"/>
      <c r="G46" s="232"/>
      <c r="H46" s="232"/>
      <c r="I46" s="44"/>
      <c r="J46" s="232"/>
      <c r="K46" s="235"/>
      <c r="L46" s="232"/>
      <c r="M46" s="235"/>
      <c r="O46" s="235"/>
      <c r="P46" s="73"/>
      <c r="Q46" s="232"/>
      <c r="S46" s="232"/>
    </row>
    <row r="47" spans="1:256">
      <c r="C47" s="232"/>
      <c r="D47" s="232"/>
      <c r="E47" s="232"/>
      <c r="F47" s="232"/>
      <c r="G47" s="232"/>
      <c r="H47" s="232"/>
      <c r="I47" s="44"/>
      <c r="J47" s="232"/>
      <c r="K47" s="235"/>
      <c r="L47" s="232"/>
      <c r="M47" s="235"/>
      <c r="N47" s="73"/>
      <c r="O47" s="235"/>
      <c r="P47" s="73"/>
      <c r="Q47" s="232"/>
      <c r="R47" s="71"/>
      <c r="S47" s="71"/>
      <c r="T47" s="71"/>
      <c r="U47" s="71"/>
      <c r="V47" s="71"/>
      <c r="W47" s="71"/>
      <c r="X47" s="71"/>
      <c r="Y47" s="71"/>
    </row>
    <row r="48" spans="1:256">
      <c r="C48" s="232"/>
      <c r="D48" s="232"/>
      <c r="E48" s="232"/>
      <c r="F48" s="232"/>
      <c r="G48" s="232"/>
      <c r="H48" s="232"/>
      <c r="I48" s="44"/>
      <c r="J48" s="232"/>
      <c r="K48" s="235"/>
      <c r="L48" s="232"/>
      <c r="M48" s="235"/>
      <c r="N48" s="73"/>
      <c r="O48" s="235"/>
      <c r="P48" s="73"/>
      <c r="Q48" s="232"/>
    </row>
    <row r="49" spans="3:19">
      <c r="C49" s="232"/>
      <c r="D49" s="232"/>
      <c r="E49" s="232"/>
      <c r="F49" s="232"/>
      <c r="G49" s="232"/>
      <c r="H49" s="232"/>
      <c r="I49" s="44"/>
      <c r="J49" s="232"/>
      <c r="K49" s="235"/>
      <c r="L49" s="232"/>
      <c r="M49" s="235"/>
      <c r="N49" s="73"/>
      <c r="O49" s="235"/>
      <c r="P49" s="73"/>
      <c r="Q49" s="232"/>
    </row>
    <row r="50" spans="3:19">
      <c r="C50" s="232"/>
      <c r="D50" s="232"/>
      <c r="E50" s="232"/>
      <c r="F50" s="232"/>
      <c r="G50" s="232"/>
      <c r="H50" s="232"/>
      <c r="I50" s="44"/>
      <c r="J50" s="232"/>
      <c r="K50" s="235"/>
      <c r="L50" s="232"/>
      <c r="M50" s="235"/>
      <c r="N50" s="73"/>
      <c r="O50" s="235"/>
      <c r="P50" s="73"/>
      <c r="Q50" s="232"/>
    </row>
    <row r="51" spans="3:19">
      <c r="C51" s="232"/>
      <c r="D51" s="232"/>
      <c r="E51" s="232"/>
      <c r="F51" s="232"/>
      <c r="G51" s="232"/>
      <c r="H51" s="232"/>
      <c r="I51" s="44"/>
      <c r="J51" s="232"/>
      <c r="K51" s="235"/>
      <c r="L51" s="232"/>
      <c r="M51" s="235"/>
      <c r="N51" s="73"/>
      <c r="O51" s="235"/>
      <c r="P51" s="73"/>
      <c r="Q51" s="232"/>
      <c r="S51" s="232"/>
    </row>
    <row r="52" spans="3:19">
      <c r="C52" s="232"/>
      <c r="D52" s="232"/>
      <c r="E52" s="232"/>
      <c r="F52" s="232"/>
      <c r="G52" s="232"/>
      <c r="H52" s="232"/>
      <c r="I52" s="44"/>
      <c r="J52" s="232"/>
      <c r="K52" s="235"/>
      <c r="L52" s="232"/>
      <c r="M52" s="235"/>
      <c r="N52" s="73"/>
      <c r="O52" s="235"/>
      <c r="P52" s="73"/>
      <c r="S52" s="232"/>
    </row>
    <row r="53" spans="3:19">
      <c r="C53" s="232"/>
      <c r="D53" s="232"/>
      <c r="E53" s="232"/>
      <c r="F53" s="232"/>
      <c r="G53" s="232"/>
      <c r="H53" s="232"/>
      <c r="I53" s="44"/>
      <c r="J53" s="232"/>
      <c r="K53" s="235"/>
      <c r="L53" s="232"/>
      <c r="M53" s="235"/>
      <c r="N53" s="73"/>
      <c r="O53" s="235"/>
      <c r="P53" s="73"/>
      <c r="Q53" s="232"/>
      <c r="S53" s="232"/>
    </row>
    <row r="54" spans="3:19">
      <c r="C54" s="232"/>
      <c r="D54" s="232"/>
      <c r="E54" s="232"/>
      <c r="F54" s="232"/>
      <c r="G54" s="232"/>
      <c r="H54" s="232"/>
      <c r="I54" s="44"/>
      <c r="J54" s="232"/>
      <c r="K54" s="235"/>
      <c r="L54" s="232"/>
      <c r="M54" s="235"/>
      <c r="N54" s="73"/>
      <c r="O54" s="235"/>
      <c r="P54" s="73"/>
      <c r="Q54" s="232"/>
      <c r="S54" s="232"/>
    </row>
    <row r="55" spans="3:19">
      <c r="C55" s="232"/>
      <c r="D55" s="232"/>
      <c r="E55" s="232"/>
      <c r="F55" s="232"/>
      <c r="G55" s="232"/>
      <c r="H55" s="232"/>
      <c r="I55" s="44"/>
      <c r="J55" s="232"/>
      <c r="K55" s="2"/>
      <c r="L55" s="232"/>
      <c r="N55" s="73"/>
      <c r="O55" s="235"/>
      <c r="P55" s="73"/>
      <c r="Q55" s="232"/>
      <c r="S55" s="232"/>
    </row>
    <row r="56" spans="3:19">
      <c r="C56" s="232"/>
      <c r="D56" s="232"/>
      <c r="E56" s="232"/>
      <c r="F56" s="232"/>
      <c r="G56" s="232"/>
      <c r="H56" s="232"/>
      <c r="I56" s="44"/>
      <c r="J56" s="232"/>
      <c r="K56" s="235"/>
      <c r="L56" s="232"/>
      <c r="M56" s="235"/>
      <c r="N56" s="73"/>
      <c r="O56" s="235"/>
      <c r="P56" s="73"/>
      <c r="Q56" s="232"/>
      <c r="S56" s="232"/>
    </row>
    <row r="57" spans="3:19">
      <c r="C57" s="232"/>
      <c r="D57" s="232"/>
      <c r="E57" s="232"/>
      <c r="F57" s="232"/>
      <c r="G57" s="232"/>
      <c r="H57" s="232"/>
      <c r="I57" s="44"/>
      <c r="J57" s="232"/>
      <c r="K57" s="235"/>
      <c r="L57" s="232"/>
      <c r="M57" s="235"/>
      <c r="N57" s="73"/>
      <c r="O57" s="235"/>
      <c r="P57" s="73"/>
      <c r="Q57" s="232"/>
    </row>
    <row r="58" spans="3:19">
      <c r="C58" s="232"/>
      <c r="D58" s="232"/>
      <c r="E58" s="232"/>
      <c r="F58" s="232"/>
      <c r="G58" s="232"/>
      <c r="H58" s="232"/>
      <c r="I58" s="44"/>
      <c r="J58" s="232"/>
      <c r="K58" s="235"/>
      <c r="L58" s="232"/>
      <c r="M58" s="235"/>
      <c r="N58" s="73"/>
      <c r="O58" s="235"/>
      <c r="P58" s="73"/>
      <c r="Q58" s="232"/>
      <c r="S58" s="232"/>
    </row>
    <row r="59" spans="3:19">
      <c r="C59" s="232"/>
      <c r="D59" s="232"/>
      <c r="E59" s="232"/>
      <c r="F59" s="232"/>
      <c r="G59" s="232"/>
      <c r="H59" s="232"/>
      <c r="I59" s="44"/>
      <c r="J59" s="232"/>
      <c r="K59" s="235"/>
      <c r="L59" s="232"/>
      <c r="M59" s="235"/>
      <c r="N59" s="73"/>
      <c r="O59" s="235"/>
      <c r="P59" s="73"/>
      <c r="S59" s="232"/>
    </row>
    <row r="60" spans="3:19">
      <c r="C60" s="232"/>
      <c r="D60" s="232"/>
      <c r="E60" s="232"/>
      <c r="F60" s="232"/>
      <c r="G60" s="232"/>
      <c r="H60" s="232"/>
      <c r="I60" s="44"/>
      <c r="J60" s="232"/>
      <c r="K60" s="235"/>
      <c r="L60" s="232"/>
      <c r="M60" s="235"/>
      <c r="N60" s="73"/>
      <c r="O60" s="235"/>
      <c r="P60" s="73"/>
      <c r="Q60" s="232"/>
      <c r="S60" s="232"/>
    </row>
    <row r="61" spans="3:19">
      <c r="C61" s="232"/>
      <c r="D61" s="232"/>
      <c r="E61" s="232"/>
      <c r="F61" s="232"/>
      <c r="G61" s="232"/>
      <c r="H61" s="232"/>
      <c r="I61" s="44"/>
      <c r="J61" s="232"/>
      <c r="K61" s="235"/>
      <c r="L61" s="232"/>
      <c r="M61" s="235"/>
      <c r="N61" s="73"/>
      <c r="O61" s="235"/>
      <c r="P61" s="73"/>
      <c r="Q61" s="232"/>
      <c r="S61" s="232"/>
    </row>
    <row r="62" spans="3:19">
      <c r="C62" s="232"/>
      <c r="D62" s="232"/>
      <c r="E62" s="232"/>
      <c r="F62" s="232"/>
      <c r="G62" s="232"/>
      <c r="H62" s="232"/>
      <c r="I62" s="44"/>
      <c r="J62" s="232"/>
      <c r="K62" s="2"/>
      <c r="L62" s="232"/>
      <c r="N62" s="73"/>
      <c r="O62" s="235"/>
      <c r="P62" s="73"/>
      <c r="Q62" s="232"/>
      <c r="S62" s="232"/>
    </row>
    <row r="63" spans="3:19">
      <c r="C63" s="232"/>
      <c r="D63" s="232"/>
      <c r="E63" s="232"/>
      <c r="F63" s="232"/>
      <c r="G63" s="232"/>
      <c r="H63" s="232"/>
      <c r="I63" s="44"/>
      <c r="J63" s="232"/>
      <c r="K63" s="2"/>
      <c r="L63" s="232"/>
      <c r="N63" s="73"/>
      <c r="O63" s="235"/>
      <c r="P63" s="73"/>
      <c r="Q63" s="232"/>
      <c r="S63" s="232"/>
    </row>
    <row r="64" spans="3:19">
      <c r="C64" s="232"/>
      <c r="D64" s="232"/>
      <c r="E64" s="232"/>
      <c r="F64" s="232"/>
      <c r="G64" s="232"/>
      <c r="H64" s="232"/>
      <c r="I64" s="44"/>
      <c r="J64" s="232"/>
      <c r="K64" s="2"/>
      <c r="L64" s="232"/>
      <c r="N64" s="73"/>
      <c r="O64" s="235"/>
      <c r="P64" s="73"/>
      <c r="Q64" s="232"/>
    </row>
    <row r="65" spans="3:19">
      <c r="C65" s="232"/>
      <c r="D65" s="232"/>
      <c r="E65" s="232"/>
      <c r="F65" s="232"/>
      <c r="G65" s="232"/>
      <c r="H65" s="232"/>
      <c r="I65" s="44"/>
      <c r="J65" s="232"/>
      <c r="K65" s="235"/>
      <c r="L65" s="232"/>
      <c r="M65" s="235"/>
      <c r="N65" s="73"/>
      <c r="O65" s="235"/>
      <c r="P65" s="73"/>
      <c r="Q65" s="232"/>
      <c r="S65" s="232"/>
    </row>
    <row r="66" spans="3:19">
      <c r="C66" s="232"/>
      <c r="D66" s="232"/>
      <c r="E66" s="232"/>
      <c r="F66" s="232"/>
      <c r="G66" s="232"/>
      <c r="H66" s="232"/>
      <c r="I66" s="44"/>
      <c r="J66" s="232"/>
      <c r="K66" s="235"/>
      <c r="L66" s="232"/>
      <c r="M66" s="235"/>
      <c r="N66" s="73"/>
      <c r="O66" s="235"/>
      <c r="P66" s="73"/>
      <c r="S66" s="232"/>
    </row>
    <row r="67" spans="3:19">
      <c r="C67" s="232"/>
      <c r="D67" s="232"/>
      <c r="E67" s="232"/>
      <c r="F67" s="232"/>
      <c r="G67" s="232"/>
      <c r="H67" s="232"/>
      <c r="I67" s="44"/>
      <c r="J67" s="232"/>
      <c r="K67" s="235"/>
      <c r="L67" s="232"/>
      <c r="M67" s="235"/>
      <c r="N67" s="73"/>
      <c r="O67" s="235"/>
      <c r="P67" s="73"/>
      <c r="S67" s="232"/>
    </row>
    <row r="68" spans="3:19">
      <c r="C68" s="232"/>
      <c r="D68" s="232"/>
      <c r="E68" s="232"/>
      <c r="F68" s="232"/>
      <c r="G68" s="232"/>
      <c r="H68" s="232"/>
      <c r="I68" s="44"/>
      <c r="J68" s="232"/>
      <c r="K68" s="2"/>
      <c r="L68" s="232"/>
      <c r="N68" s="73"/>
      <c r="O68" s="235"/>
      <c r="P68" s="73"/>
      <c r="Q68" s="232"/>
      <c r="S68" s="232"/>
    </row>
    <row r="69" spans="3:19">
      <c r="C69" s="232"/>
      <c r="D69" s="232"/>
      <c r="E69" s="232"/>
      <c r="F69" s="232"/>
      <c r="G69" s="232"/>
      <c r="H69" s="232"/>
      <c r="I69" s="44"/>
      <c r="J69" s="232"/>
      <c r="K69" s="235"/>
      <c r="L69" s="232"/>
      <c r="M69" s="235"/>
      <c r="N69" s="73"/>
      <c r="O69" s="235"/>
      <c r="P69" s="73"/>
      <c r="Q69" s="232"/>
      <c r="S69" s="232"/>
    </row>
    <row r="70" spans="3:19">
      <c r="C70" s="232"/>
      <c r="D70" s="232"/>
      <c r="E70" s="232"/>
      <c r="F70" s="232"/>
      <c r="G70" s="232"/>
      <c r="H70" s="232"/>
      <c r="I70" s="44"/>
      <c r="J70" s="232"/>
      <c r="K70" s="235"/>
      <c r="L70" s="232"/>
      <c r="M70" s="235"/>
      <c r="N70" s="73"/>
      <c r="O70" s="235"/>
      <c r="P70" s="73"/>
      <c r="Q70" s="232"/>
      <c r="S70" s="232"/>
    </row>
    <row r="71" spans="3:19">
      <c r="C71" s="232"/>
      <c r="D71" s="232"/>
      <c r="E71" s="232"/>
      <c r="F71" s="232"/>
      <c r="G71" s="232"/>
      <c r="H71" s="232"/>
      <c r="I71" s="44"/>
      <c r="J71" s="232"/>
      <c r="K71" s="234"/>
      <c r="L71" s="232"/>
      <c r="M71" s="235"/>
      <c r="N71" s="73"/>
      <c r="O71" s="235"/>
      <c r="P71" s="73"/>
      <c r="Q71" s="232"/>
    </row>
    <row r="72" spans="3:19">
      <c r="M72" s="235"/>
    </row>
    <row r="73" spans="3:19">
      <c r="C73" s="232"/>
      <c r="D73" s="232"/>
      <c r="E73" s="232"/>
      <c r="F73" s="232"/>
      <c r="G73" s="232"/>
      <c r="H73" s="232"/>
      <c r="I73" s="232"/>
      <c r="J73" s="232"/>
      <c r="K73" s="234"/>
      <c r="L73" s="232"/>
      <c r="N73" s="73"/>
      <c r="O73" s="235"/>
      <c r="P73" s="73"/>
      <c r="S73" s="232"/>
    </row>
    <row r="74" spans="3:19">
      <c r="C74" s="232"/>
      <c r="D74" s="232"/>
      <c r="E74" s="232"/>
      <c r="F74" s="232"/>
      <c r="G74" s="232"/>
      <c r="H74" s="232"/>
      <c r="I74" s="232"/>
      <c r="J74" s="232"/>
      <c r="K74" s="234"/>
      <c r="L74" s="232"/>
      <c r="M74" s="235"/>
      <c r="N74" s="73"/>
      <c r="O74" s="235"/>
      <c r="P74" s="73"/>
      <c r="Q74" s="232"/>
      <c r="S74" s="232"/>
    </row>
    <row r="75" spans="3:19">
      <c r="C75" s="232"/>
      <c r="D75" s="232"/>
      <c r="E75" s="232"/>
      <c r="F75" s="232"/>
      <c r="G75" s="232"/>
      <c r="H75" s="235"/>
      <c r="I75" s="232"/>
      <c r="J75" s="232"/>
      <c r="K75" s="234"/>
      <c r="L75" s="232"/>
      <c r="M75" s="235"/>
      <c r="N75" s="73"/>
      <c r="O75" s="235"/>
      <c r="P75" s="73"/>
      <c r="Q75" s="232"/>
      <c r="S75" s="232"/>
    </row>
    <row r="76" spans="3:19">
      <c r="C76" s="232"/>
      <c r="D76" s="232"/>
      <c r="E76" s="232"/>
      <c r="F76" s="232"/>
      <c r="G76" s="232"/>
      <c r="H76" s="235"/>
      <c r="I76" s="232"/>
      <c r="J76" s="232"/>
      <c r="K76" s="234"/>
      <c r="L76" s="232"/>
      <c r="M76" s="235"/>
      <c r="N76" s="73"/>
      <c r="O76" s="235"/>
      <c r="P76" s="73"/>
      <c r="Q76" s="232"/>
      <c r="S76" s="232"/>
    </row>
    <row r="77" spans="3:19">
      <c r="C77" s="232"/>
      <c r="D77" s="232"/>
      <c r="E77" s="232"/>
      <c r="F77" s="232"/>
      <c r="G77" s="232"/>
      <c r="H77" s="235"/>
      <c r="I77" s="232"/>
      <c r="J77" s="232"/>
      <c r="K77" s="234"/>
      <c r="L77" s="232"/>
      <c r="M77" s="235"/>
      <c r="N77" s="73"/>
      <c r="O77" s="235"/>
      <c r="P77" s="73"/>
      <c r="Q77" s="232"/>
    </row>
    <row r="78" spans="3:19">
      <c r="M78" s="235"/>
      <c r="S78" s="232"/>
    </row>
    <row r="79" spans="3:19">
      <c r="N79" s="73"/>
      <c r="O79" s="235"/>
      <c r="P79" s="73"/>
      <c r="S79" s="232"/>
    </row>
    <row r="80" spans="3:19">
      <c r="M80" s="73"/>
      <c r="N80" s="73"/>
      <c r="O80" s="235"/>
      <c r="P80" s="73"/>
      <c r="S80" s="232"/>
    </row>
    <row r="81" spans="13:19">
      <c r="M81" s="73"/>
      <c r="N81" s="73"/>
      <c r="O81" s="235"/>
      <c r="P81" s="73"/>
      <c r="S81" s="232"/>
    </row>
    <row r="82" spans="13:19">
      <c r="M82" s="73"/>
      <c r="N82" s="73"/>
      <c r="O82" s="235"/>
      <c r="P82" s="73"/>
    </row>
    <row r="83" spans="13:19">
      <c r="M83" s="73"/>
      <c r="N83" s="73"/>
      <c r="O83" s="235"/>
      <c r="P83" s="73"/>
    </row>
    <row r="84" spans="13:19">
      <c r="M84" s="73"/>
      <c r="N84" s="73"/>
      <c r="O84" s="235"/>
      <c r="P84" s="73"/>
    </row>
    <row r="85" spans="13:19">
      <c r="M85" s="73"/>
      <c r="N85" s="73"/>
      <c r="O85" s="235"/>
      <c r="P85" s="73"/>
    </row>
    <row r="86" spans="13:19">
      <c r="M86" s="73"/>
      <c r="N86" s="73"/>
      <c r="O86" s="235"/>
      <c r="P86" s="73"/>
    </row>
    <row r="87" spans="13:19">
      <c r="M87" s="73"/>
      <c r="N87" s="73"/>
      <c r="O87" s="235"/>
      <c r="P87" s="73"/>
    </row>
    <row r="88" spans="13:19">
      <c r="M88" s="73"/>
      <c r="N88" s="73"/>
      <c r="O88" s="235"/>
      <c r="P88" s="73"/>
    </row>
    <row r="89" spans="13:19">
      <c r="M89" s="73"/>
      <c r="N89" s="73"/>
      <c r="O89" s="235"/>
      <c r="P89" s="73"/>
    </row>
    <row r="90" spans="13:19">
      <c r="M90" s="73"/>
      <c r="N90" s="73"/>
      <c r="O90" s="235"/>
      <c r="P90" s="73"/>
    </row>
    <row r="91" spans="13:19">
      <c r="M91" s="73"/>
      <c r="N91" s="73"/>
      <c r="O91" s="235"/>
      <c r="P91" s="73"/>
    </row>
    <row r="92" spans="13:19">
      <c r="M92" s="73"/>
      <c r="N92" s="73"/>
      <c r="O92" s="235"/>
      <c r="P92" s="73"/>
    </row>
    <row r="93" spans="13:19">
      <c r="M93" s="73"/>
      <c r="N93" s="73"/>
      <c r="O93" s="235"/>
      <c r="P93" s="73"/>
    </row>
    <row r="94" spans="13:19">
      <c r="M94" s="73"/>
      <c r="N94" s="73"/>
      <c r="O94" s="235"/>
      <c r="P94" s="73"/>
    </row>
    <row r="95" spans="13:19">
      <c r="M95" s="73"/>
      <c r="N95" s="73"/>
      <c r="O95" s="235"/>
      <c r="P95" s="73"/>
    </row>
    <row r="96" spans="13:19">
      <c r="M96" s="73"/>
      <c r="N96" s="73"/>
      <c r="O96" s="235"/>
      <c r="P96" s="73"/>
    </row>
    <row r="97" spans="13:16">
      <c r="M97" s="73"/>
      <c r="N97" s="73"/>
      <c r="O97" s="235"/>
      <c r="P97" s="73"/>
    </row>
    <row r="98" spans="13:16">
      <c r="M98" s="73"/>
      <c r="N98" s="73"/>
      <c r="O98" s="235"/>
      <c r="P98" s="73"/>
    </row>
    <row r="99" spans="13:16">
      <c r="M99" s="73"/>
      <c r="N99" s="73"/>
      <c r="O99" s="235"/>
      <c r="P99" s="73"/>
    </row>
    <row r="100" spans="13:16">
      <c r="M100" s="73"/>
      <c r="N100" s="73"/>
      <c r="O100" s="235"/>
      <c r="P100" s="73"/>
    </row>
    <row r="101" spans="13:16">
      <c r="M101" s="73"/>
      <c r="N101" s="73"/>
      <c r="O101" s="235"/>
      <c r="P101" s="73"/>
    </row>
    <row r="102" spans="13:16">
      <c r="M102" s="73"/>
      <c r="N102" s="73"/>
      <c r="O102" s="235"/>
      <c r="P102" s="73"/>
    </row>
    <row r="103" spans="13:16">
      <c r="M103" s="73"/>
      <c r="N103" s="73"/>
      <c r="O103" s="235"/>
      <c r="P103" s="73"/>
    </row>
    <row r="104" spans="13:16">
      <c r="M104" s="73"/>
      <c r="N104" s="73"/>
      <c r="O104" s="235"/>
      <c r="P104" s="73"/>
    </row>
    <row r="105" spans="13:16">
      <c r="M105" s="73"/>
      <c r="N105" s="73"/>
      <c r="O105" s="235"/>
      <c r="P105" s="73"/>
    </row>
    <row r="106" spans="13:16">
      <c r="M106" s="73"/>
      <c r="N106" s="73"/>
      <c r="O106" s="235"/>
      <c r="P106" s="73"/>
    </row>
    <row r="107" spans="13:16">
      <c r="M107" s="73"/>
      <c r="N107" s="73"/>
      <c r="O107" s="235"/>
      <c r="P107" s="73"/>
    </row>
    <row r="108" spans="13:16">
      <c r="M108" s="73"/>
      <c r="N108" s="73"/>
      <c r="O108" s="235"/>
      <c r="P108" s="73"/>
    </row>
    <row r="109" spans="13:16">
      <c r="M109" s="73"/>
      <c r="N109" s="73"/>
      <c r="O109" s="235"/>
      <c r="P109" s="73"/>
    </row>
    <row r="110" spans="13:16">
      <c r="M110" s="73"/>
      <c r="N110" s="73"/>
      <c r="O110" s="235"/>
      <c r="P110" s="73"/>
    </row>
    <row r="111" spans="13:16">
      <c r="M111" s="73"/>
      <c r="N111" s="73"/>
      <c r="O111" s="235"/>
      <c r="P111" s="73"/>
    </row>
    <row r="112" spans="13:16">
      <c r="M112" s="73"/>
      <c r="N112" s="73"/>
      <c r="O112" s="235"/>
      <c r="P112" s="73"/>
    </row>
    <row r="113" spans="13:16">
      <c r="M113" s="73"/>
      <c r="N113" s="73"/>
      <c r="O113" s="235"/>
      <c r="P113" s="73"/>
    </row>
    <row r="114" spans="13:16">
      <c r="M114" s="73"/>
      <c r="N114" s="73"/>
      <c r="O114" s="235"/>
      <c r="P114" s="73"/>
    </row>
    <row r="115" spans="13:16">
      <c r="M115" s="73"/>
      <c r="N115" s="73"/>
      <c r="O115" s="235"/>
      <c r="P115" s="73"/>
    </row>
    <row r="116" spans="13:16">
      <c r="M116" s="73"/>
      <c r="N116" s="73"/>
      <c r="O116" s="235"/>
      <c r="P116" s="73"/>
    </row>
    <row r="117" spans="13:16">
      <c r="M117" s="73"/>
      <c r="N117" s="73"/>
      <c r="O117" s="235"/>
      <c r="P117" s="73"/>
    </row>
    <row r="118" spans="13:16">
      <c r="M118" s="73"/>
      <c r="N118" s="73"/>
      <c r="O118" s="235"/>
      <c r="P118" s="73"/>
    </row>
    <row r="119" spans="13:16">
      <c r="M119" s="73"/>
      <c r="N119" s="73"/>
      <c r="O119" s="235"/>
      <c r="P119" s="73"/>
    </row>
    <row r="120" spans="13:16">
      <c r="M120" s="73"/>
      <c r="N120" s="73"/>
      <c r="O120" s="235"/>
      <c r="P120" s="73"/>
    </row>
    <row r="121" spans="13:16">
      <c r="M121" s="73"/>
      <c r="N121" s="73"/>
      <c r="O121" s="235"/>
      <c r="P121" s="73"/>
    </row>
    <row r="122" spans="13:16">
      <c r="M122" s="73"/>
      <c r="N122" s="73"/>
      <c r="O122" s="235"/>
      <c r="P122" s="73"/>
    </row>
    <row r="123" spans="13:16">
      <c r="M123" s="73"/>
      <c r="N123" s="73"/>
      <c r="O123" s="235"/>
      <c r="P123" s="73"/>
    </row>
    <row r="124" spans="13:16">
      <c r="M124" s="73"/>
      <c r="N124" s="73"/>
      <c r="O124" s="235"/>
      <c r="P124" s="73"/>
    </row>
    <row r="125" spans="13:16">
      <c r="M125" s="73"/>
      <c r="N125" s="73"/>
      <c r="O125" s="235"/>
      <c r="P125" s="73"/>
    </row>
    <row r="126" spans="13:16">
      <c r="M126" s="73"/>
      <c r="N126" s="73"/>
      <c r="O126" s="235"/>
      <c r="P126" s="73"/>
    </row>
    <row r="127" spans="13:16">
      <c r="M127" s="73"/>
      <c r="N127" s="73"/>
      <c r="O127" s="235"/>
      <c r="P127" s="73"/>
    </row>
    <row r="128" spans="13:16">
      <c r="M128" s="73"/>
      <c r="N128" s="73"/>
      <c r="O128" s="235"/>
      <c r="P128" s="73"/>
    </row>
    <row r="129" spans="13:16">
      <c r="M129" s="73"/>
      <c r="N129" s="73"/>
      <c r="O129" s="235"/>
      <c r="P129" s="73"/>
    </row>
    <row r="130" spans="13:16">
      <c r="M130" s="73"/>
      <c r="N130" s="73"/>
      <c r="O130" s="235"/>
      <c r="P130" s="73"/>
    </row>
    <row r="131" spans="13:16">
      <c r="M131" s="73"/>
      <c r="N131" s="73"/>
      <c r="O131" s="235"/>
      <c r="P131" s="73"/>
    </row>
    <row r="132" spans="13:16">
      <c r="M132" s="73"/>
      <c r="N132" s="73"/>
      <c r="O132" s="235"/>
      <c r="P132" s="73"/>
    </row>
    <row r="133" spans="13:16">
      <c r="M133" s="73"/>
      <c r="N133" s="73"/>
      <c r="O133" s="235"/>
      <c r="P133" s="73"/>
    </row>
    <row r="134" spans="13:16">
      <c r="M134" s="73"/>
      <c r="N134" s="73"/>
      <c r="O134" s="235"/>
      <c r="P134" s="73"/>
    </row>
    <row r="135" spans="13:16">
      <c r="M135" s="73"/>
      <c r="N135" s="73"/>
      <c r="O135" s="235"/>
      <c r="P135" s="73"/>
    </row>
    <row r="136" spans="13:16">
      <c r="M136" s="73"/>
      <c r="N136" s="73"/>
      <c r="O136" s="235"/>
      <c r="P136" s="73"/>
    </row>
    <row r="137" spans="13:16">
      <c r="M137" s="73"/>
      <c r="N137" s="73"/>
      <c r="O137" s="235"/>
      <c r="P137" s="73"/>
    </row>
    <row r="138" spans="13:16">
      <c r="M138" s="73"/>
      <c r="N138" s="73"/>
      <c r="O138" s="235"/>
      <c r="P138" s="73"/>
    </row>
    <row r="139" spans="13:16">
      <c r="M139" s="73"/>
      <c r="N139" s="73"/>
      <c r="O139" s="235"/>
      <c r="P139" s="73"/>
    </row>
    <row r="140" spans="13:16">
      <c r="M140" s="73"/>
      <c r="N140" s="73"/>
      <c r="O140" s="235"/>
      <c r="P140" s="73"/>
    </row>
    <row r="141" spans="13:16">
      <c r="M141" s="73"/>
      <c r="N141" s="73"/>
      <c r="O141" s="235"/>
      <c r="P141" s="73"/>
    </row>
    <row r="142" spans="13:16">
      <c r="M142" s="73"/>
      <c r="N142" s="73"/>
      <c r="O142" s="235"/>
      <c r="P142" s="73"/>
    </row>
    <row r="143" spans="13:16">
      <c r="M143" s="73"/>
      <c r="N143" s="73"/>
      <c r="O143" s="235"/>
      <c r="P143" s="73"/>
    </row>
    <row r="144" spans="13:16">
      <c r="M144" s="73"/>
      <c r="N144" s="73"/>
      <c r="O144" s="235"/>
      <c r="P144" s="73"/>
    </row>
    <row r="145" spans="13:16">
      <c r="M145" s="73"/>
      <c r="N145" s="73"/>
      <c r="O145" s="235"/>
      <c r="P145" s="73"/>
    </row>
    <row r="146" spans="13:16">
      <c r="M146" s="73"/>
      <c r="N146" s="73"/>
      <c r="O146" s="235"/>
      <c r="P146" s="73"/>
    </row>
    <row r="147" spans="13:16">
      <c r="M147" s="73"/>
      <c r="N147" s="73"/>
      <c r="O147" s="235"/>
      <c r="P147" s="73"/>
    </row>
    <row r="148" spans="13:16">
      <c r="M148" s="73"/>
      <c r="N148" s="73"/>
      <c r="O148" s="235"/>
      <c r="P148" s="73"/>
    </row>
    <row r="149" spans="13:16">
      <c r="M149" s="73"/>
      <c r="N149" s="73"/>
      <c r="O149" s="235"/>
      <c r="P149" s="73"/>
    </row>
    <row r="150" spans="13:16">
      <c r="M150" s="73"/>
      <c r="N150" s="73"/>
      <c r="O150" s="235"/>
      <c r="P150" s="73"/>
    </row>
    <row r="151" spans="13:16">
      <c r="M151" s="73"/>
      <c r="N151" s="73"/>
      <c r="O151" s="235"/>
      <c r="P151" s="73"/>
    </row>
    <row r="152" spans="13:16">
      <c r="M152" s="73"/>
      <c r="N152" s="73"/>
      <c r="O152" s="235"/>
      <c r="P152" s="73"/>
    </row>
    <row r="153" spans="13:16">
      <c r="M153" s="73"/>
      <c r="N153" s="73"/>
      <c r="O153" s="235"/>
      <c r="P153" s="73"/>
    </row>
    <row r="154" spans="13:16">
      <c r="M154" s="73"/>
      <c r="N154" s="73"/>
      <c r="O154" s="235"/>
      <c r="P154" s="73"/>
    </row>
    <row r="155" spans="13:16">
      <c r="M155" s="73"/>
      <c r="N155" s="73"/>
      <c r="O155" s="235"/>
      <c r="P155" s="73"/>
    </row>
    <row r="156" spans="13:16">
      <c r="M156" s="73"/>
      <c r="N156" s="73"/>
      <c r="O156" s="235"/>
      <c r="P156" s="73"/>
    </row>
    <row r="157" spans="13:16">
      <c r="M157" s="73"/>
      <c r="N157" s="73"/>
      <c r="O157" s="235"/>
      <c r="P157" s="73"/>
    </row>
    <row r="158" spans="13:16">
      <c r="M158" s="73"/>
      <c r="N158" s="73"/>
      <c r="O158" s="235"/>
      <c r="P158" s="73"/>
    </row>
    <row r="159" spans="13:16">
      <c r="M159" s="73"/>
      <c r="N159" s="73"/>
      <c r="O159" s="235"/>
      <c r="P159" s="73"/>
    </row>
    <row r="160" spans="13:16">
      <c r="M160" s="73"/>
      <c r="N160" s="73"/>
      <c r="O160" s="235"/>
      <c r="P160" s="73"/>
    </row>
    <row r="161" spans="13:16">
      <c r="M161" s="73"/>
      <c r="N161" s="73"/>
      <c r="O161" s="235"/>
      <c r="P161" s="73"/>
    </row>
    <row r="162" spans="13:16">
      <c r="M162" s="73"/>
      <c r="N162" s="73"/>
      <c r="O162" s="235"/>
      <c r="P162" s="73"/>
    </row>
    <row r="163" spans="13:16">
      <c r="M163" s="73"/>
      <c r="N163" s="73"/>
      <c r="O163" s="235"/>
      <c r="P163" s="73"/>
    </row>
    <row r="164" spans="13:16">
      <c r="M164" s="73"/>
      <c r="N164" s="73"/>
      <c r="O164" s="235"/>
      <c r="P164" s="73"/>
    </row>
    <row r="165" spans="13:16">
      <c r="M165" s="73"/>
      <c r="N165" s="73"/>
      <c r="O165" s="235"/>
      <c r="P165" s="73"/>
    </row>
    <row r="166" spans="13:16">
      <c r="M166" s="73"/>
      <c r="N166" s="73"/>
      <c r="O166" s="235"/>
      <c r="P166" s="73"/>
    </row>
    <row r="167" spans="13:16">
      <c r="M167" s="73"/>
      <c r="N167" s="73"/>
      <c r="O167" s="235"/>
      <c r="P167" s="73"/>
    </row>
    <row r="168" spans="13:16">
      <c r="M168" s="73"/>
      <c r="N168" s="73"/>
      <c r="O168" s="235"/>
      <c r="P168" s="73"/>
    </row>
    <row r="169" spans="13:16">
      <c r="M169" s="73"/>
      <c r="N169" s="73"/>
      <c r="O169" s="235"/>
      <c r="P169" s="73"/>
    </row>
    <row r="170" spans="13:16">
      <c r="M170" s="73"/>
      <c r="N170" s="73"/>
      <c r="O170" s="235"/>
      <c r="P170" s="73"/>
    </row>
    <row r="171" spans="13:16">
      <c r="M171" s="73"/>
      <c r="N171" s="73"/>
      <c r="O171" s="235"/>
      <c r="P171" s="73"/>
    </row>
    <row r="172" spans="13:16">
      <c r="M172" s="73"/>
      <c r="N172" s="73"/>
      <c r="O172" s="235"/>
      <c r="P172" s="73"/>
    </row>
    <row r="173" spans="13:16">
      <c r="M173" s="73"/>
      <c r="N173" s="73"/>
      <c r="O173" s="235"/>
      <c r="P173" s="73"/>
    </row>
    <row r="174" spans="13:16">
      <c r="M174" s="73"/>
      <c r="N174" s="73"/>
      <c r="O174" s="235"/>
      <c r="P174" s="73"/>
    </row>
    <row r="175" spans="13:16">
      <c r="M175" s="73"/>
      <c r="N175" s="73"/>
      <c r="O175" s="235"/>
      <c r="P175" s="73"/>
    </row>
    <row r="176" spans="13:16">
      <c r="M176" s="73"/>
      <c r="N176" s="73"/>
      <c r="O176" s="235"/>
      <c r="P176" s="73"/>
    </row>
    <row r="177" spans="13:16">
      <c r="M177" s="73"/>
      <c r="N177" s="73"/>
      <c r="O177" s="235"/>
      <c r="P177" s="73"/>
    </row>
    <row r="178" spans="13:16">
      <c r="M178" s="73"/>
      <c r="N178" s="73"/>
      <c r="O178" s="235"/>
      <c r="P178" s="73"/>
    </row>
    <row r="179" spans="13:16">
      <c r="M179" s="73"/>
      <c r="N179" s="73"/>
      <c r="O179" s="235"/>
      <c r="P179" s="73"/>
    </row>
    <row r="180" spans="13:16">
      <c r="M180" s="73"/>
      <c r="N180" s="73"/>
      <c r="O180" s="235"/>
      <c r="P180" s="73"/>
    </row>
    <row r="181" spans="13:16">
      <c r="M181" s="73"/>
      <c r="N181" s="73"/>
      <c r="O181" s="235"/>
      <c r="P181" s="73"/>
    </row>
    <row r="182" spans="13:16">
      <c r="M182" s="73"/>
      <c r="N182" s="73"/>
      <c r="O182" s="235"/>
      <c r="P182" s="73"/>
    </row>
    <row r="183" spans="13:16">
      <c r="M183" s="73"/>
      <c r="N183" s="73"/>
      <c r="O183" s="235"/>
      <c r="P183" s="73"/>
    </row>
    <row r="184" spans="13:16">
      <c r="M184" s="73"/>
      <c r="N184" s="73"/>
      <c r="O184" s="235"/>
      <c r="P184" s="73"/>
    </row>
    <row r="185" spans="13:16">
      <c r="M185" s="73"/>
      <c r="N185" s="73"/>
      <c r="O185" s="235"/>
      <c r="P185" s="73"/>
    </row>
    <row r="186" spans="13:16">
      <c r="M186" s="73"/>
      <c r="N186" s="73"/>
      <c r="O186" s="235"/>
      <c r="P186" s="73"/>
    </row>
    <row r="187" spans="13:16">
      <c r="M187" s="73"/>
      <c r="N187" s="73"/>
      <c r="O187" s="235"/>
      <c r="P187" s="73"/>
    </row>
    <row r="188" spans="13:16">
      <c r="M188" s="73"/>
      <c r="N188" s="73"/>
      <c r="O188" s="235"/>
      <c r="P188" s="73"/>
    </row>
    <row r="189" spans="13:16">
      <c r="M189" s="73"/>
      <c r="N189" s="73"/>
      <c r="O189" s="235"/>
      <c r="P189" s="73"/>
    </row>
    <row r="190" spans="13:16">
      <c r="M190" s="73"/>
      <c r="N190" s="73"/>
      <c r="O190" s="235"/>
      <c r="P190" s="73"/>
    </row>
    <row r="191" spans="13:16">
      <c r="M191" s="73"/>
      <c r="N191" s="73"/>
      <c r="O191" s="235"/>
      <c r="P191" s="73"/>
    </row>
    <row r="192" spans="13:16">
      <c r="M192" s="73"/>
      <c r="N192" s="73"/>
      <c r="O192" s="235"/>
      <c r="P192" s="73"/>
    </row>
    <row r="193" spans="13:16">
      <c r="M193" s="73"/>
      <c r="N193" s="73"/>
      <c r="O193" s="235"/>
      <c r="P193" s="73"/>
    </row>
    <row r="194" spans="13:16">
      <c r="M194" s="73"/>
      <c r="N194" s="73"/>
      <c r="O194" s="235"/>
      <c r="P194" s="73"/>
    </row>
    <row r="195" spans="13:16">
      <c r="M195" s="73"/>
      <c r="N195" s="73"/>
      <c r="O195" s="235"/>
      <c r="P195" s="73"/>
    </row>
    <row r="196" spans="13:16">
      <c r="M196" s="73"/>
      <c r="N196" s="73"/>
      <c r="O196" s="235"/>
      <c r="P196" s="73"/>
    </row>
    <row r="197" spans="13:16">
      <c r="M197" s="73"/>
      <c r="N197" s="73"/>
      <c r="O197" s="235"/>
      <c r="P197" s="73"/>
    </row>
    <row r="198" spans="13:16">
      <c r="M198" s="73"/>
      <c r="N198" s="73"/>
      <c r="O198" s="235"/>
      <c r="P198" s="73"/>
    </row>
    <row r="199" spans="13:16">
      <c r="M199" s="73"/>
      <c r="N199" s="73"/>
      <c r="O199" s="235"/>
      <c r="P199" s="73"/>
    </row>
    <row r="200" spans="13:16">
      <c r="M200" s="73"/>
      <c r="N200" s="73"/>
      <c r="O200" s="235"/>
      <c r="P200" s="73"/>
    </row>
    <row r="201" spans="13:16">
      <c r="M201" s="73"/>
      <c r="N201" s="73"/>
      <c r="O201" s="235"/>
      <c r="P201" s="73"/>
    </row>
    <row r="202" spans="13:16">
      <c r="M202" s="73"/>
      <c r="N202" s="73"/>
      <c r="O202" s="235"/>
      <c r="P202" s="73"/>
    </row>
    <row r="203" spans="13:16">
      <c r="M203" s="73"/>
      <c r="N203" s="73"/>
      <c r="O203" s="235"/>
      <c r="P203" s="73"/>
    </row>
    <row r="204" spans="13:16">
      <c r="M204" s="73"/>
      <c r="N204" s="73"/>
      <c r="O204" s="235"/>
      <c r="P204" s="73"/>
    </row>
    <row r="205" spans="13:16">
      <c r="M205" s="73"/>
      <c r="N205" s="73"/>
      <c r="O205" s="235"/>
      <c r="P205" s="73"/>
    </row>
    <row r="206" spans="13:16">
      <c r="M206" s="73"/>
      <c r="N206" s="73"/>
      <c r="O206" s="235"/>
      <c r="P206" s="73"/>
    </row>
    <row r="207" spans="13:16">
      <c r="M207" s="73"/>
      <c r="N207" s="73"/>
      <c r="O207" s="235"/>
      <c r="P207" s="73"/>
    </row>
    <row r="208" spans="13:16">
      <c r="M208" s="73"/>
      <c r="N208" s="73"/>
      <c r="O208" s="235"/>
      <c r="P208" s="73"/>
    </row>
    <row r="209" spans="13:16">
      <c r="M209" s="73"/>
      <c r="N209" s="73"/>
      <c r="O209" s="235"/>
      <c r="P209" s="73"/>
    </row>
    <row r="210" spans="13:16">
      <c r="M210" s="73"/>
      <c r="N210" s="73"/>
      <c r="O210" s="235"/>
      <c r="P210" s="73"/>
    </row>
    <row r="211" spans="13:16">
      <c r="M211" s="73"/>
      <c r="N211" s="73"/>
      <c r="O211" s="235"/>
      <c r="P211" s="73"/>
    </row>
    <row r="212" spans="13:16">
      <c r="M212" s="73"/>
      <c r="N212" s="73"/>
      <c r="O212" s="235"/>
      <c r="P212" s="73"/>
    </row>
    <row r="213" spans="13:16">
      <c r="M213" s="73"/>
      <c r="N213" s="73"/>
      <c r="O213" s="235"/>
      <c r="P213" s="73"/>
    </row>
    <row r="214" spans="13:16">
      <c r="M214" s="73"/>
      <c r="N214" s="73"/>
      <c r="O214" s="235"/>
      <c r="P214" s="73"/>
    </row>
    <row r="215" spans="13:16">
      <c r="M215" s="73"/>
      <c r="N215" s="73"/>
      <c r="O215" s="235"/>
      <c r="P215" s="73"/>
    </row>
    <row r="216" spans="13:16">
      <c r="M216" s="73"/>
      <c r="N216" s="73"/>
      <c r="O216" s="235"/>
      <c r="P216" s="73"/>
    </row>
    <row r="217" spans="13:16">
      <c r="M217" s="73"/>
      <c r="N217" s="73"/>
      <c r="O217" s="235"/>
      <c r="P217" s="73"/>
    </row>
    <row r="218" spans="13:16">
      <c r="M218" s="73"/>
      <c r="N218" s="73"/>
      <c r="O218" s="235"/>
      <c r="P218" s="73"/>
    </row>
    <row r="219" spans="13:16">
      <c r="M219" s="73"/>
      <c r="N219" s="73"/>
      <c r="O219" s="235"/>
      <c r="P219" s="73"/>
    </row>
    <row r="220" spans="13:16">
      <c r="M220" s="73"/>
      <c r="N220" s="73"/>
      <c r="O220" s="235"/>
      <c r="P220" s="73"/>
    </row>
    <row r="221" spans="13:16">
      <c r="M221" s="73"/>
      <c r="N221" s="73"/>
      <c r="O221" s="235"/>
      <c r="P221" s="73"/>
    </row>
    <row r="222" spans="13:16">
      <c r="M222" s="73"/>
      <c r="N222" s="73"/>
      <c r="O222" s="235"/>
      <c r="P222" s="73"/>
    </row>
    <row r="223" spans="13:16">
      <c r="M223" s="73"/>
      <c r="N223" s="73"/>
      <c r="O223" s="235"/>
      <c r="P223" s="73"/>
    </row>
    <row r="224" spans="13:16">
      <c r="M224" s="73"/>
      <c r="N224" s="73"/>
      <c r="O224" s="235"/>
      <c r="P224" s="73"/>
    </row>
    <row r="225" spans="13:16">
      <c r="M225" s="73"/>
      <c r="N225" s="73"/>
      <c r="O225" s="235"/>
      <c r="P225" s="73"/>
    </row>
    <row r="226" spans="13:16">
      <c r="M226" s="73"/>
      <c r="N226" s="73"/>
      <c r="O226" s="235"/>
      <c r="P226" s="73"/>
    </row>
    <row r="227" spans="13:16">
      <c r="M227" s="73"/>
      <c r="N227" s="73"/>
      <c r="O227" s="235"/>
      <c r="P227" s="73"/>
    </row>
    <row r="228" spans="13:16">
      <c r="M228" s="73"/>
      <c r="N228" s="73"/>
      <c r="O228" s="235"/>
      <c r="P228" s="73"/>
    </row>
    <row r="229" spans="13:16">
      <c r="M229" s="73"/>
      <c r="N229" s="73"/>
      <c r="O229" s="235"/>
      <c r="P229" s="73"/>
    </row>
    <row r="230" spans="13:16">
      <c r="M230" s="73"/>
      <c r="N230" s="73"/>
      <c r="O230" s="235"/>
      <c r="P230" s="73"/>
    </row>
    <row r="231" spans="13:16">
      <c r="M231" s="73"/>
      <c r="N231" s="73"/>
      <c r="O231" s="235"/>
      <c r="P231" s="73"/>
    </row>
    <row r="232" spans="13:16">
      <c r="M232" s="73"/>
      <c r="N232" s="73"/>
      <c r="O232" s="235"/>
      <c r="P232" s="73"/>
    </row>
    <row r="233" spans="13:16">
      <c r="M233" s="73"/>
      <c r="N233" s="73"/>
      <c r="O233" s="235"/>
      <c r="P233" s="73"/>
    </row>
    <row r="234" spans="13:16">
      <c r="M234" s="73"/>
      <c r="N234" s="73"/>
      <c r="O234" s="235"/>
      <c r="P234" s="73"/>
    </row>
    <row r="235" spans="13:16">
      <c r="M235" s="73"/>
      <c r="N235" s="73"/>
      <c r="O235" s="235"/>
      <c r="P235" s="73"/>
    </row>
    <row r="236" spans="13:16">
      <c r="M236" s="73"/>
      <c r="N236" s="73"/>
      <c r="O236" s="235"/>
      <c r="P236" s="73"/>
    </row>
    <row r="237" spans="13:16">
      <c r="M237" s="73"/>
      <c r="N237" s="73"/>
      <c r="O237" s="235"/>
      <c r="P237" s="73"/>
    </row>
    <row r="238" spans="13:16">
      <c r="M238" s="73"/>
      <c r="N238" s="73"/>
      <c r="O238" s="235"/>
      <c r="P238" s="73"/>
    </row>
    <row r="239" spans="13:16">
      <c r="M239" s="73"/>
      <c r="N239" s="73"/>
      <c r="O239" s="235"/>
      <c r="P239" s="73"/>
    </row>
    <row r="240" spans="13:16">
      <c r="M240" s="73"/>
      <c r="N240" s="73"/>
      <c r="O240" s="235"/>
      <c r="P240" s="73"/>
    </row>
    <row r="241" spans="13:16">
      <c r="M241" s="73"/>
      <c r="N241" s="73"/>
      <c r="O241" s="235"/>
      <c r="P241" s="73"/>
    </row>
    <row r="242" spans="13:16">
      <c r="M242" s="73"/>
      <c r="N242" s="73"/>
      <c r="O242" s="235"/>
      <c r="P242" s="73"/>
    </row>
    <row r="243" spans="13:16">
      <c r="M243" s="73"/>
      <c r="N243" s="73"/>
      <c r="O243" s="235"/>
      <c r="P243" s="73"/>
    </row>
    <row r="244" spans="13:16">
      <c r="M244" s="73"/>
      <c r="N244" s="73"/>
      <c r="O244" s="235"/>
      <c r="P244" s="73"/>
    </row>
    <row r="245" spans="13:16">
      <c r="M245" s="73"/>
      <c r="N245" s="73"/>
      <c r="O245" s="235"/>
      <c r="P245" s="73"/>
    </row>
    <row r="246" spans="13:16">
      <c r="M246" s="73"/>
      <c r="N246" s="73"/>
      <c r="O246" s="235"/>
      <c r="P246" s="73"/>
    </row>
    <row r="247" spans="13:16">
      <c r="M247" s="73"/>
      <c r="N247" s="73"/>
      <c r="O247" s="235"/>
      <c r="P247" s="73"/>
    </row>
    <row r="248" spans="13:16">
      <c r="M248" s="73"/>
      <c r="N248" s="73"/>
      <c r="O248" s="235"/>
      <c r="P248" s="73"/>
    </row>
    <row r="249" spans="13:16">
      <c r="M249" s="73"/>
      <c r="N249" s="73"/>
      <c r="O249" s="235"/>
      <c r="P249" s="73"/>
    </row>
    <row r="250" spans="13:16">
      <c r="M250" s="73"/>
      <c r="N250" s="73"/>
      <c r="O250" s="235"/>
      <c r="P250" s="73"/>
    </row>
    <row r="251" spans="13:16">
      <c r="M251" s="73"/>
      <c r="N251" s="73"/>
      <c r="O251" s="235"/>
      <c r="P251" s="73"/>
    </row>
    <row r="252" spans="13:16">
      <c r="M252" s="73"/>
      <c r="N252" s="73"/>
      <c r="O252" s="235"/>
      <c r="P252" s="73"/>
    </row>
    <row r="253" spans="13:16">
      <c r="M253" s="73"/>
      <c r="N253" s="73"/>
      <c r="O253" s="235"/>
      <c r="P253" s="73"/>
    </row>
    <row r="254" spans="13:16">
      <c r="M254" s="73"/>
      <c r="N254" s="73"/>
      <c r="O254" s="235"/>
      <c r="P254" s="73"/>
    </row>
    <row r="255" spans="13:16">
      <c r="M255" s="73"/>
      <c r="N255" s="73"/>
      <c r="O255" s="235"/>
      <c r="P255" s="73"/>
    </row>
    <row r="256" spans="13:16">
      <c r="M256" s="73"/>
      <c r="N256" s="73"/>
      <c r="O256" s="235"/>
      <c r="P256" s="73"/>
    </row>
    <row r="257" spans="13:16">
      <c r="M257" s="73"/>
      <c r="N257" s="73"/>
      <c r="O257" s="235"/>
      <c r="P257" s="73"/>
    </row>
    <row r="258" spans="13:16">
      <c r="M258" s="73"/>
      <c r="N258" s="73"/>
      <c r="O258" s="235"/>
      <c r="P258" s="73"/>
    </row>
    <row r="259" spans="13:16">
      <c r="M259" s="73"/>
      <c r="N259" s="73"/>
      <c r="O259" s="235"/>
      <c r="P259" s="73"/>
    </row>
    <row r="260" spans="13:16">
      <c r="M260" s="73"/>
      <c r="N260" s="73"/>
      <c r="O260" s="235"/>
      <c r="P260" s="73"/>
    </row>
    <row r="261" spans="13:16">
      <c r="M261" s="73"/>
      <c r="N261" s="73"/>
      <c r="O261" s="235"/>
      <c r="P261" s="73"/>
    </row>
    <row r="262" spans="13:16">
      <c r="M262" s="73"/>
      <c r="N262" s="73"/>
      <c r="O262" s="235"/>
      <c r="P262" s="73"/>
    </row>
    <row r="263" spans="13:16">
      <c r="M263" s="73"/>
      <c r="N263" s="73"/>
      <c r="O263" s="235"/>
      <c r="P263" s="73"/>
    </row>
    <row r="264" spans="13:16">
      <c r="M264" s="73"/>
      <c r="N264" s="73"/>
      <c r="O264" s="235"/>
      <c r="P264" s="73"/>
    </row>
    <row r="265" spans="13:16">
      <c r="M265" s="73"/>
      <c r="N265" s="73"/>
      <c r="O265" s="235"/>
      <c r="P265" s="73"/>
    </row>
    <row r="266" spans="13:16">
      <c r="M266" s="73"/>
      <c r="N266" s="73"/>
      <c r="O266" s="235"/>
      <c r="P266" s="73"/>
    </row>
    <row r="267" spans="13:16">
      <c r="M267" s="73"/>
      <c r="N267" s="73"/>
      <c r="O267" s="235"/>
      <c r="P267" s="73"/>
    </row>
    <row r="268" spans="13:16">
      <c r="M268" s="73"/>
      <c r="N268" s="73"/>
      <c r="O268" s="235"/>
      <c r="P268" s="73"/>
    </row>
    <row r="269" spans="13:16">
      <c r="M269" s="73"/>
      <c r="N269" s="73"/>
      <c r="O269" s="235"/>
      <c r="P269" s="73"/>
    </row>
    <row r="270" spans="13:16">
      <c r="M270" s="73"/>
      <c r="N270" s="73"/>
      <c r="O270" s="235"/>
      <c r="P270" s="73"/>
    </row>
    <row r="271" spans="13:16">
      <c r="M271" s="73"/>
      <c r="N271" s="73"/>
      <c r="O271" s="235"/>
      <c r="P271" s="73"/>
    </row>
    <row r="272" spans="13:16">
      <c r="M272" s="73"/>
      <c r="N272" s="73"/>
      <c r="O272" s="235"/>
      <c r="P272" s="73"/>
    </row>
    <row r="273" spans="13:16">
      <c r="M273" s="73"/>
      <c r="N273" s="73"/>
      <c r="O273" s="235"/>
      <c r="P273" s="73"/>
    </row>
    <row r="274" spans="13:16">
      <c r="M274" s="73"/>
      <c r="N274" s="73"/>
      <c r="O274" s="235"/>
      <c r="P274" s="73"/>
    </row>
    <row r="275" spans="13:16">
      <c r="M275" s="73"/>
      <c r="N275" s="73"/>
      <c r="O275" s="235"/>
      <c r="P275" s="73"/>
    </row>
    <row r="276" spans="13:16">
      <c r="M276" s="73"/>
      <c r="N276" s="73"/>
      <c r="O276" s="235"/>
      <c r="P276" s="73"/>
    </row>
    <row r="277" spans="13:16">
      <c r="M277" s="73"/>
      <c r="N277" s="73"/>
      <c r="O277" s="235"/>
      <c r="P277" s="73"/>
    </row>
    <row r="278" spans="13:16">
      <c r="M278" s="73"/>
      <c r="N278" s="73"/>
      <c r="O278" s="235"/>
      <c r="P278" s="73"/>
    </row>
    <row r="279" spans="13:16">
      <c r="M279" s="73"/>
      <c r="N279" s="73"/>
      <c r="O279" s="235"/>
      <c r="P279" s="73"/>
    </row>
    <row r="280" spans="13:16">
      <c r="M280" s="73"/>
      <c r="N280" s="73"/>
      <c r="O280" s="235"/>
      <c r="P280" s="73"/>
    </row>
    <row r="281" spans="13:16">
      <c r="M281" s="73"/>
      <c r="N281" s="73"/>
      <c r="O281" s="235"/>
      <c r="P281" s="73"/>
    </row>
    <row r="282" spans="13:16">
      <c r="M282" s="73"/>
      <c r="N282" s="73"/>
      <c r="O282" s="235"/>
      <c r="P282" s="73"/>
    </row>
    <row r="283" spans="13:16">
      <c r="M283" s="73"/>
      <c r="N283" s="73"/>
      <c r="O283" s="235"/>
      <c r="P283" s="73"/>
    </row>
    <row r="284" spans="13:16">
      <c r="M284" s="73"/>
      <c r="N284" s="73"/>
      <c r="O284" s="235"/>
      <c r="P284" s="73"/>
    </row>
    <row r="285" spans="13:16">
      <c r="M285" s="73"/>
      <c r="N285" s="73"/>
      <c r="O285" s="235"/>
      <c r="P285" s="73"/>
    </row>
    <row r="286" spans="13:16">
      <c r="M286" s="73"/>
      <c r="N286" s="73"/>
      <c r="O286" s="235"/>
      <c r="P286" s="73"/>
    </row>
    <row r="287" spans="13:16">
      <c r="M287" s="73"/>
      <c r="N287" s="73"/>
      <c r="O287" s="235"/>
      <c r="P287" s="73"/>
    </row>
    <row r="288" spans="13:16">
      <c r="M288" s="73"/>
      <c r="N288" s="73"/>
      <c r="O288" s="235"/>
      <c r="P288" s="73"/>
    </row>
    <row r="289" spans="13:16">
      <c r="M289" s="73"/>
      <c r="N289" s="73"/>
      <c r="O289" s="235"/>
      <c r="P289" s="73"/>
    </row>
    <row r="290" spans="13:16">
      <c r="M290" s="73"/>
      <c r="N290" s="73"/>
      <c r="O290" s="235"/>
      <c r="P290" s="73"/>
    </row>
    <row r="291" spans="13:16">
      <c r="M291" s="73"/>
      <c r="N291" s="73"/>
      <c r="O291" s="235"/>
      <c r="P291" s="73"/>
    </row>
    <row r="292" spans="13:16">
      <c r="M292" s="73"/>
      <c r="N292" s="73"/>
      <c r="O292" s="235"/>
      <c r="P292" s="73"/>
    </row>
    <row r="293" spans="13:16">
      <c r="M293" s="73"/>
      <c r="N293" s="73"/>
      <c r="O293" s="235"/>
      <c r="P293" s="73"/>
    </row>
    <row r="294" spans="13:16">
      <c r="M294" s="73"/>
      <c r="N294" s="73"/>
      <c r="O294" s="235"/>
      <c r="P294" s="73"/>
    </row>
    <row r="295" spans="13:16">
      <c r="M295" s="73"/>
      <c r="N295" s="73"/>
      <c r="O295" s="235"/>
      <c r="P295" s="73"/>
    </row>
    <row r="296" spans="13:16">
      <c r="M296" s="73"/>
      <c r="N296" s="73"/>
      <c r="O296" s="235"/>
      <c r="P296" s="73"/>
    </row>
    <row r="297" spans="13:16">
      <c r="M297" s="73"/>
      <c r="N297" s="73"/>
      <c r="O297" s="235"/>
      <c r="P297" s="73"/>
    </row>
    <row r="298" spans="13:16">
      <c r="M298" s="73"/>
      <c r="N298" s="73"/>
      <c r="O298" s="235"/>
      <c r="P298" s="73"/>
    </row>
    <row r="299" spans="13:16">
      <c r="M299" s="73"/>
      <c r="N299" s="73"/>
      <c r="O299" s="235"/>
      <c r="P299" s="73"/>
    </row>
    <row r="300" spans="13:16">
      <c r="M300" s="73"/>
      <c r="N300" s="73"/>
      <c r="O300" s="235"/>
      <c r="P300" s="73"/>
    </row>
    <row r="301" spans="13:16">
      <c r="M301" s="73"/>
      <c r="N301" s="73"/>
      <c r="O301" s="235"/>
      <c r="P301" s="73"/>
    </row>
    <row r="302" spans="13:16">
      <c r="M302" s="73"/>
      <c r="N302" s="73"/>
      <c r="O302" s="235"/>
      <c r="P302" s="73"/>
    </row>
    <row r="303" spans="13:16">
      <c r="M303" s="73"/>
      <c r="N303" s="73"/>
      <c r="O303" s="235"/>
      <c r="P303" s="73"/>
    </row>
    <row r="304" spans="13:16">
      <c r="M304" s="73"/>
      <c r="N304" s="73"/>
      <c r="O304" s="235"/>
      <c r="P304" s="73"/>
    </row>
    <row r="305" spans="13:16">
      <c r="M305" s="73"/>
      <c r="N305" s="73"/>
      <c r="O305" s="235"/>
      <c r="P305" s="73"/>
    </row>
    <row r="306" spans="13:16">
      <c r="M306" s="73"/>
      <c r="N306" s="73"/>
      <c r="O306" s="235"/>
      <c r="P306" s="73"/>
    </row>
    <row r="307" spans="13:16">
      <c r="M307" s="73"/>
      <c r="N307" s="73"/>
      <c r="O307" s="235"/>
      <c r="P307" s="73"/>
    </row>
    <row r="308" spans="13:16">
      <c r="M308" s="73"/>
    </row>
  </sheetData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honeticPr fontId="0" type="noConversion"/>
  <printOptions horizontalCentered="1"/>
  <pageMargins left="0.59" right="0.56000000000000005" top="0.83" bottom="1" header="0.67" footer="0.5"/>
  <pageSetup scale="74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H1" zoomScaleNormal="100" workbookViewId="0">
      <selection sqref="A1:L1"/>
    </sheetView>
  </sheetViews>
  <sheetFormatPr defaultRowHeight="12.75"/>
  <cols>
    <col min="1" max="1" width="14.42578125" style="331" customWidth="1"/>
    <col min="2" max="2" width="18.85546875" style="103" customWidth="1"/>
    <col min="3" max="3" width="19.42578125" style="96" customWidth="1"/>
    <col min="4" max="4" width="16" style="103" customWidth="1"/>
    <col min="5" max="5" width="15.28515625" style="96" customWidth="1"/>
    <col min="6" max="6" width="16.28515625" style="103" customWidth="1"/>
    <col min="7" max="7" width="14.85546875" style="103" customWidth="1"/>
    <col min="8" max="8" width="15.28515625" style="103" customWidth="1"/>
    <col min="9" max="9" width="12.85546875" style="2" bestFit="1" customWidth="1"/>
    <col min="10" max="10" width="14" style="2" bestFit="1" customWidth="1"/>
    <col min="11" max="12" width="14.28515625" style="2" bestFit="1" customWidth="1"/>
    <col min="13" max="13" width="16.5703125" style="2" bestFit="1" customWidth="1"/>
    <col min="14" max="14" width="16.28515625" style="232" bestFit="1" customWidth="1"/>
    <col min="15" max="15" width="18.7109375" style="232" bestFit="1" customWidth="1"/>
    <col min="16" max="16" width="14" style="2" bestFit="1" customWidth="1"/>
    <col min="17" max="17" width="17.85546875" style="2" customWidth="1"/>
    <col min="18" max="18" width="9.140625" style="2"/>
    <col min="19" max="19" width="15.28515625" style="2" bestFit="1" customWidth="1"/>
    <col min="20" max="20" width="14.28515625" style="2" bestFit="1" customWidth="1"/>
    <col min="21" max="21" width="9.140625" style="2"/>
    <col min="22" max="22" width="11.28515625" style="2" bestFit="1" customWidth="1"/>
    <col min="23" max="23" width="11.7109375" style="2" bestFit="1" customWidth="1"/>
    <col min="24" max="25" width="9.140625" style="2"/>
    <col min="26" max="26" width="12.28515625" style="2" bestFit="1" customWidth="1"/>
    <col min="27" max="27" width="12.5703125" style="2" bestFit="1" customWidth="1"/>
    <col min="28" max="28" width="9.140625" style="2"/>
    <col min="29" max="29" width="12.7109375" style="2" bestFit="1" customWidth="1"/>
    <col min="30" max="30" width="15.28515625" style="2" bestFit="1" customWidth="1"/>
    <col min="31" max="31" width="9.140625" style="2"/>
    <col min="32" max="32" width="15" style="2" bestFit="1" customWidth="1"/>
    <col min="33" max="33" width="9.140625" style="2"/>
    <col min="34" max="34" width="14.28515625" style="2" bestFit="1" customWidth="1"/>
    <col min="35" max="35" width="12.28515625" style="2" bestFit="1" customWidth="1"/>
    <col min="36" max="36" width="16.42578125" style="2" bestFit="1" customWidth="1"/>
    <col min="37" max="16384" width="9.140625" style="2"/>
  </cols>
  <sheetData>
    <row r="1" spans="1:13">
      <c r="A1" s="375" t="s">
        <v>38</v>
      </c>
      <c r="B1" s="375"/>
      <c r="C1" s="375"/>
      <c r="D1" s="375"/>
      <c r="E1" s="375"/>
      <c r="F1" s="375"/>
      <c r="G1" s="375"/>
      <c r="H1" s="375"/>
      <c r="J1" s="232"/>
    </row>
    <row r="2" spans="1:13">
      <c r="A2" s="12"/>
      <c r="B2" s="88"/>
      <c r="J2" s="232"/>
      <c r="K2" s="232"/>
      <c r="L2" s="232"/>
    </row>
    <row r="3" spans="1:13">
      <c r="A3" s="395" t="s">
        <v>219</v>
      </c>
      <c r="B3" s="396"/>
      <c r="C3" s="396"/>
      <c r="D3" s="396"/>
      <c r="E3" s="396"/>
      <c r="F3" s="396"/>
      <c r="G3" s="396"/>
      <c r="H3" s="396"/>
      <c r="J3" s="232"/>
    </row>
    <row r="4" spans="1:13" ht="13.5" thickBot="1">
      <c r="A4" s="12"/>
      <c r="D4" s="106"/>
      <c r="E4" s="118"/>
      <c r="F4" s="106"/>
      <c r="G4" s="106"/>
      <c r="H4" s="106"/>
      <c r="J4" s="232"/>
      <c r="L4" s="249"/>
    </row>
    <row r="5" spans="1:13" ht="15" customHeight="1" thickTop="1">
      <c r="A5" s="25"/>
      <c r="B5" s="119"/>
      <c r="C5" s="120"/>
      <c r="D5" s="397" t="s">
        <v>42</v>
      </c>
      <c r="E5" s="397"/>
      <c r="F5" s="397"/>
      <c r="G5" s="397"/>
      <c r="H5" s="397"/>
      <c r="J5" s="232"/>
    </row>
    <row r="6" spans="1:13" ht="12.75" customHeight="1">
      <c r="A6" s="47"/>
      <c r="B6" s="121"/>
      <c r="C6" s="122" t="s">
        <v>39</v>
      </c>
      <c r="D6" s="104"/>
      <c r="E6" s="113"/>
      <c r="F6" s="99"/>
      <c r="G6" s="401" t="s">
        <v>173</v>
      </c>
      <c r="H6" s="398" t="s">
        <v>138</v>
      </c>
      <c r="J6" s="232"/>
      <c r="K6" s="232"/>
      <c r="L6" s="232"/>
    </row>
    <row r="7" spans="1:13" ht="12.75" customHeight="1">
      <c r="A7" s="47" t="s">
        <v>67</v>
      </c>
      <c r="B7" s="99" t="s">
        <v>39</v>
      </c>
      <c r="C7" s="122" t="s">
        <v>45</v>
      </c>
      <c r="D7" s="401" t="s">
        <v>147</v>
      </c>
      <c r="E7" s="401" t="s">
        <v>191</v>
      </c>
      <c r="F7" s="264"/>
      <c r="G7" s="401"/>
      <c r="H7" s="399"/>
      <c r="J7" s="232"/>
    </row>
    <row r="8" spans="1:13" ht="12.75" customHeight="1">
      <c r="A8" s="47" t="s">
        <v>30</v>
      </c>
      <c r="B8" s="123" t="s">
        <v>40</v>
      </c>
      <c r="C8" s="122" t="s">
        <v>46</v>
      </c>
      <c r="D8" s="403"/>
      <c r="E8" s="403"/>
      <c r="F8" s="403" t="s">
        <v>193</v>
      </c>
      <c r="G8" s="401"/>
      <c r="H8" s="399"/>
      <c r="J8" s="232"/>
    </row>
    <row r="9" spans="1:13" ht="13.5" thickBot="1">
      <c r="A9" s="49" t="s">
        <v>120</v>
      </c>
      <c r="B9" s="267" t="s">
        <v>41</v>
      </c>
      <c r="C9" s="124" t="s">
        <v>44</v>
      </c>
      <c r="D9" s="402"/>
      <c r="E9" s="402"/>
      <c r="F9" s="386"/>
      <c r="G9" s="402"/>
      <c r="H9" s="400"/>
    </row>
    <row r="10" spans="1:13">
      <c r="A10" s="47" t="s">
        <v>0</v>
      </c>
      <c r="B10" s="125">
        <f t="shared" ref="B10:G10" si="0">SUM(B12:B39)</f>
        <v>6350809625.8039856</v>
      </c>
      <c r="C10" s="125">
        <f t="shared" si="0"/>
        <v>6075344411.3339844</v>
      </c>
      <c r="D10" s="200">
        <f t="shared" si="0"/>
        <v>3013565678</v>
      </c>
      <c r="E10" s="126">
        <f t="shared" si="0"/>
        <v>53762142</v>
      </c>
      <c r="F10" s="126">
        <f t="shared" si="0"/>
        <v>46620083</v>
      </c>
      <c r="G10" s="125">
        <f t="shared" si="0"/>
        <v>1305076278</v>
      </c>
      <c r="H10" s="132">
        <f>SUM(H12:H39)</f>
        <v>729285757.6139853</v>
      </c>
      <c r="J10" s="327"/>
    </row>
    <row r="11" spans="1:13">
      <c r="A11" s="47"/>
      <c r="B11" s="127"/>
      <c r="D11" s="128"/>
      <c r="E11" s="122"/>
      <c r="F11" s="128"/>
      <c r="G11" s="128"/>
      <c r="H11" s="132"/>
    </row>
    <row r="12" spans="1:13">
      <c r="A12" s="12" t="s">
        <v>1</v>
      </c>
      <c r="B12" s="88">
        <f>+C12+'Tbl7e - State'!B11+'Tbl7e - State'!E11+'Tbl7e - State'!H11</f>
        <v>85996401.989999995</v>
      </c>
      <c r="C12" s="96">
        <f>SUM(D12:H12)+SUM('Tbl7b - State'!B12:I12)+SUM('Tbl7c - State'!B13:H13)+SUM('Tbl7d - State'!B13:F13)</f>
        <v>84593473.079999998</v>
      </c>
      <c r="D12" s="30">
        <v>39900772</v>
      </c>
      <c r="E12" s="157">
        <v>3235190</v>
      </c>
      <c r="F12" s="245">
        <v>10348</v>
      </c>
      <c r="G12" s="30">
        <v>21216359</v>
      </c>
      <c r="H12" s="30">
        <v>7317584</v>
      </c>
      <c r="J12" s="232"/>
      <c r="K12" s="232"/>
      <c r="L12" s="232"/>
      <c r="M12" s="6"/>
    </row>
    <row r="13" spans="1:13">
      <c r="A13" s="331" t="s">
        <v>2</v>
      </c>
      <c r="B13" s="88">
        <f>+C13+'Tbl7e - State'!B12+'Tbl7e - State'!E12+'Tbl7e - State'!H12</f>
        <v>441426886.92999995</v>
      </c>
      <c r="C13" s="96">
        <f>SUM(D13:H13)+SUM('Tbl7b - State'!B13:I13)+SUM('Tbl7c - State'!B14:H14)+SUM('Tbl7d - State'!B14:F14)</f>
        <v>402675281.92999995</v>
      </c>
      <c r="D13" s="30">
        <v>208875498</v>
      </c>
      <c r="E13" s="176">
        <v>0</v>
      </c>
      <c r="F13" s="245">
        <v>0</v>
      </c>
      <c r="G13" s="30">
        <v>68048251</v>
      </c>
      <c r="H13" s="30">
        <v>62694735</v>
      </c>
      <c r="J13" s="232"/>
      <c r="K13" s="232"/>
      <c r="L13" s="232"/>
      <c r="M13" s="6"/>
    </row>
    <row r="14" spans="1:13">
      <c r="A14" s="331" t="s">
        <v>3</v>
      </c>
      <c r="B14" s="88">
        <f>+C14+'Tbl7e - State'!B13+'Tbl7e - State'!E13+'Tbl7e - State'!H13</f>
        <v>970536582.14999986</v>
      </c>
      <c r="C14" s="96">
        <f>SUM(D14:H14)+SUM('Tbl7b - State'!B14:I14)+SUM('Tbl7c - State'!B15:H15)+SUM('Tbl7d - State'!B15:F15)</f>
        <v>946334276.05999994</v>
      </c>
      <c r="D14" s="30">
        <v>399102546</v>
      </c>
      <c r="E14" s="157">
        <v>31420381</v>
      </c>
      <c r="F14" s="187">
        <v>18310933</v>
      </c>
      <c r="G14" s="30">
        <v>322245503</v>
      </c>
      <c r="H14" s="30">
        <v>65692821</v>
      </c>
      <c r="J14" s="232"/>
      <c r="K14" s="232"/>
      <c r="L14" s="232"/>
      <c r="M14" s="6"/>
    </row>
    <row r="15" spans="1:13">
      <c r="A15" s="331" t="s">
        <v>4</v>
      </c>
      <c r="B15" s="88">
        <f>+C15+'Tbl7e - State'!B14+'Tbl7e - State'!E14+'Tbl7e - State'!H14</f>
        <v>749314106.39999998</v>
      </c>
      <c r="C15" s="96">
        <f>SUM(D15:H15)+SUM('Tbl7b - State'!B15:I15)+SUM('Tbl7c - State'!B16:H16)+SUM('Tbl7d - State'!B16:F16)</f>
        <v>707546373.39999998</v>
      </c>
      <c r="D15" s="30">
        <v>377504435</v>
      </c>
      <c r="E15" s="157">
        <v>0</v>
      </c>
      <c r="F15" s="245">
        <v>0</v>
      </c>
      <c r="G15" s="30">
        <v>144159464</v>
      </c>
      <c r="H15" s="30">
        <v>84173810</v>
      </c>
      <c r="J15" s="232"/>
      <c r="K15" s="232"/>
      <c r="L15" s="232"/>
      <c r="M15" s="6"/>
    </row>
    <row r="16" spans="1:13">
      <c r="A16" s="331" t="s">
        <v>5</v>
      </c>
      <c r="B16" s="88">
        <f>+C16+'Tbl7e - State'!B15+'Tbl7e - State'!E15+'Tbl7e - State'!H15</f>
        <v>94032091.939999998</v>
      </c>
      <c r="C16" s="96">
        <f>SUM(D16:H16)+SUM('Tbl7b - State'!B16:I16)+SUM('Tbl7c - State'!B17:H17)+SUM('Tbl7d - State'!B17:F17)</f>
        <v>93897973.159999996</v>
      </c>
      <c r="D16" s="30">
        <v>56965230</v>
      </c>
      <c r="E16" s="176">
        <v>0</v>
      </c>
      <c r="F16" s="245">
        <v>0</v>
      </c>
      <c r="G16" s="30">
        <v>10487892</v>
      </c>
      <c r="H16" s="30">
        <v>14093615</v>
      </c>
      <c r="J16" s="232"/>
      <c r="K16" s="232"/>
      <c r="L16" s="232"/>
      <c r="M16" s="6"/>
    </row>
    <row r="17" spans="1:13">
      <c r="B17" s="88"/>
      <c r="D17" s="161"/>
      <c r="E17" s="170"/>
      <c r="F17" s="167"/>
      <c r="G17" s="181"/>
      <c r="H17" s="30"/>
      <c r="J17" s="232"/>
      <c r="K17" s="232"/>
      <c r="L17" s="232"/>
      <c r="M17" s="232"/>
    </row>
    <row r="18" spans="1:13">
      <c r="A18" s="331" t="s">
        <v>6</v>
      </c>
      <c r="B18" s="88">
        <f>+C18+'Tbl7e - State'!B17+'Tbl7e - State'!E17+'Tbl7e - State'!H17</f>
        <v>57778495.859999999</v>
      </c>
      <c r="C18" s="96">
        <f>SUM(D18:H18)+SUM('Tbl7b - State'!B18:I18)+SUM('Tbl7c - State'!B19:H19)+SUM('Tbl7d - State'!B19:F19)</f>
        <v>54541101.780000001</v>
      </c>
      <c r="D18" s="30">
        <v>25934607</v>
      </c>
      <c r="E18" s="157">
        <v>908120</v>
      </c>
      <c r="F18" s="245">
        <v>966820</v>
      </c>
      <c r="G18" s="30">
        <v>14087999</v>
      </c>
      <c r="H18" s="30">
        <v>4356611</v>
      </c>
      <c r="J18" s="232"/>
      <c r="K18" s="232"/>
      <c r="L18" s="232"/>
      <c r="M18" s="6"/>
    </row>
    <row r="19" spans="1:13">
      <c r="A19" s="331" t="s">
        <v>7</v>
      </c>
      <c r="B19" s="88">
        <f>+C19+'Tbl7e - State'!B18+'Tbl7e - State'!E18+'Tbl7e - State'!H18</f>
        <v>155114250.35000002</v>
      </c>
      <c r="C19" s="96">
        <f>SUM(D19:H19)+SUM('Tbl7b - State'!B19:I19)+SUM('Tbl7c - State'!B20:H20)+SUM('Tbl7d - State'!B20:F20)</f>
        <v>151588635.29000002</v>
      </c>
      <c r="D19" s="30">
        <v>94148308</v>
      </c>
      <c r="E19" s="176">
        <v>0</v>
      </c>
      <c r="F19" s="245">
        <v>0</v>
      </c>
      <c r="G19" s="30">
        <v>14568362</v>
      </c>
      <c r="H19" s="30">
        <v>20012260</v>
      </c>
      <c r="J19" s="232"/>
      <c r="K19" s="232"/>
      <c r="L19" s="232"/>
      <c r="M19" s="6"/>
    </row>
    <row r="20" spans="1:13">
      <c r="A20" s="331" t="s">
        <v>8</v>
      </c>
      <c r="B20" s="88">
        <f>+C20+'Tbl7e - State'!B19+'Tbl7e - State'!E19+'Tbl7e - State'!H19</f>
        <v>117590842.50999999</v>
      </c>
      <c r="C20" s="96">
        <f>SUM(D20:H20)+SUM('Tbl7b - State'!B20:I20)+SUM('Tbl7c - State'!B21:H21)+SUM('Tbl7d - State'!B21:F21)</f>
        <v>112741794.3</v>
      </c>
      <c r="D20" s="30">
        <v>62440022</v>
      </c>
      <c r="E20" s="157">
        <v>99623</v>
      </c>
      <c r="F20" s="245">
        <v>49060</v>
      </c>
      <c r="G20" s="30">
        <v>22052285</v>
      </c>
      <c r="H20" s="30">
        <v>12806664</v>
      </c>
      <c r="J20" s="232"/>
      <c r="K20" s="232"/>
      <c r="L20" s="232"/>
      <c r="M20" s="6"/>
    </row>
    <row r="21" spans="1:13">
      <c r="A21" s="331" t="s">
        <v>9</v>
      </c>
      <c r="B21" s="88">
        <f>+C21+'Tbl7e - State'!B20+'Tbl7e - State'!E20+'Tbl7e - State'!H20</f>
        <v>196302661.60999998</v>
      </c>
      <c r="C21" s="96">
        <f>SUM(D21:H21)+SUM('Tbl7b - State'!B21:I21)+SUM('Tbl7c - State'!B22:H22)+SUM('Tbl7d - State'!B22:F22)</f>
        <v>183569020.34999999</v>
      </c>
      <c r="D21" s="30">
        <v>107214862</v>
      </c>
      <c r="E21" s="157">
        <v>0</v>
      </c>
      <c r="F21" s="245">
        <v>0</v>
      </c>
      <c r="G21" s="30">
        <v>30264547</v>
      </c>
      <c r="H21" s="30">
        <v>21299616</v>
      </c>
      <c r="J21" s="232"/>
      <c r="K21" s="232"/>
      <c r="L21" s="232"/>
      <c r="M21" s="6"/>
    </row>
    <row r="22" spans="1:13">
      <c r="A22" s="331" t="s">
        <v>10</v>
      </c>
      <c r="B22" s="88">
        <f>+C22+'Tbl7e - State'!B21+'Tbl7e - State'!E21+'Tbl7e - State'!H21</f>
        <v>43615531.579999998</v>
      </c>
      <c r="C22" s="96">
        <f>SUM(D22:H22)+SUM('Tbl7b - State'!B22:I22)+SUM('Tbl7c - State'!B23:H23)+SUM('Tbl7d - State'!B23:F23)</f>
        <v>42765467.579999998</v>
      </c>
      <c r="D22" s="30">
        <v>20200321</v>
      </c>
      <c r="E22" s="157">
        <v>662973</v>
      </c>
      <c r="F22" s="245">
        <v>1321515</v>
      </c>
      <c r="G22" s="30">
        <v>11521552</v>
      </c>
      <c r="H22" s="30">
        <v>3602492</v>
      </c>
      <c r="J22" s="232"/>
      <c r="K22" s="232"/>
      <c r="L22" s="232"/>
      <c r="M22" s="6"/>
    </row>
    <row r="23" spans="1:13">
      <c r="A23" s="332"/>
      <c r="B23" s="88"/>
      <c r="D23" s="161"/>
      <c r="E23" s="170"/>
      <c r="F23" s="167"/>
      <c r="G23" s="181"/>
      <c r="H23" s="30"/>
      <c r="J23" s="232"/>
      <c r="K23" s="232"/>
      <c r="L23" s="232"/>
      <c r="M23" s="232"/>
    </row>
    <row r="24" spans="1:13">
      <c r="A24" s="331" t="s">
        <v>11</v>
      </c>
      <c r="B24" s="88">
        <f>+C24+'Tbl7e - State'!B23+'Tbl7e - State'!E23+'Tbl7e - State'!H23</f>
        <v>287431967.11000001</v>
      </c>
      <c r="C24" s="96">
        <f>SUM(D24:H24)+SUM('Tbl7b - State'!B24:I24)+SUM('Tbl7c - State'!B25:H25)+SUM('Tbl7d - State'!B25:F25)</f>
        <v>263083185.10999998</v>
      </c>
      <c r="D24" s="30">
        <v>160072064</v>
      </c>
      <c r="E24" s="176">
        <v>0</v>
      </c>
      <c r="F24" s="245">
        <v>0</v>
      </c>
      <c r="G24" s="30">
        <v>33604368</v>
      </c>
      <c r="H24" s="30">
        <v>32612402</v>
      </c>
      <c r="J24" s="232"/>
      <c r="K24" s="232"/>
      <c r="L24" s="232"/>
      <c r="M24" s="6"/>
    </row>
    <row r="25" spans="1:13">
      <c r="A25" s="331" t="s">
        <v>12</v>
      </c>
      <c r="B25" s="88">
        <f>+C25+'Tbl7e - State'!B24+'Tbl7e - State'!E24+'Tbl7e - State'!H24</f>
        <v>24036457.290000003</v>
      </c>
      <c r="C25" s="96">
        <f>SUM(D25:H25)+SUM('Tbl7b - State'!B25:I25)+SUM('Tbl7c - State'!B26:H26)+SUM('Tbl7d - State'!B26:F26)</f>
        <v>23895546.290000003</v>
      </c>
      <c r="D25" s="30">
        <v>9473183</v>
      </c>
      <c r="E25" s="176">
        <v>0</v>
      </c>
      <c r="F25" s="245">
        <v>1201160</v>
      </c>
      <c r="G25" s="30">
        <v>4703311</v>
      </c>
      <c r="H25" s="30">
        <v>2977287</v>
      </c>
      <c r="J25" s="232"/>
      <c r="K25" s="232"/>
      <c r="L25" s="232"/>
      <c r="M25" s="6"/>
    </row>
    <row r="26" spans="1:13">
      <c r="A26" s="331" t="s">
        <v>13</v>
      </c>
      <c r="B26" s="88">
        <f>+C26+'Tbl7e - State'!B25+'Tbl7e - State'!E25+'Tbl7e - State'!H25</f>
        <v>241085283.37999997</v>
      </c>
      <c r="C26" s="96">
        <f>SUM(D26:H26)+SUM('Tbl7b - State'!B26:I26)+SUM('Tbl7c - State'!B27:H27)+SUM('Tbl7d - State'!B27:F27)</f>
        <v>231123421.65999997</v>
      </c>
      <c r="D26" s="30">
        <v>134816615</v>
      </c>
      <c r="E26" s="176">
        <v>0</v>
      </c>
      <c r="F26" s="245">
        <v>0</v>
      </c>
      <c r="G26" s="30">
        <v>33711240</v>
      </c>
      <c r="H26" s="30">
        <v>26778649</v>
      </c>
      <c r="J26" s="232"/>
      <c r="K26" s="232"/>
      <c r="L26" s="232"/>
      <c r="M26" s="6"/>
    </row>
    <row r="27" spans="1:13">
      <c r="A27" s="331" t="s">
        <v>14</v>
      </c>
      <c r="B27" s="88">
        <f>+C27+'Tbl7e - State'!B26+'Tbl7e - State'!E26+'Tbl7e - State'!H26</f>
        <v>304578352.37</v>
      </c>
      <c r="C27" s="96">
        <f>SUM(D27:H27)+SUM('Tbl7b - State'!B27:I27)+SUM('Tbl7c - State'!B28:H28)+SUM('Tbl7d - State'!B28:F28)</f>
        <v>285106188.45999998</v>
      </c>
      <c r="D27" s="30">
        <v>161629121</v>
      </c>
      <c r="E27" s="176">
        <v>0</v>
      </c>
      <c r="F27" s="245">
        <v>0</v>
      </c>
      <c r="G27" s="30">
        <v>27734155</v>
      </c>
      <c r="H27" s="30">
        <v>55788183</v>
      </c>
      <c r="J27" s="232"/>
      <c r="K27" s="232"/>
      <c r="L27" s="232"/>
      <c r="M27" s="6"/>
    </row>
    <row r="28" spans="1:13">
      <c r="A28" s="331" t="s">
        <v>15</v>
      </c>
      <c r="B28" s="88">
        <f>+C28+'Tbl7e - State'!B27+'Tbl7e - State'!E27+'Tbl7e - State'!H27</f>
        <v>11751433.559999999</v>
      </c>
      <c r="C28" s="96">
        <f>SUM(D28:H28)+SUM('Tbl7b - State'!B28:I28)+SUM('Tbl7c - State'!B29:H29)+SUM('Tbl7d - State'!B29:F29)</f>
        <v>11181595.559999999</v>
      </c>
      <c r="D28" s="30">
        <v>2534911</v>
      </c>
      <c r="E28" s="176">
        <v>0</v>
      </c>
      <c r="F28" s="245">
        <v>1003414</v>
      </c>
      <c r="G28" s="30">
        <v>2568877</v>
      </c>
      <c r="H28" s="30">
        <v>1658177</v>
      </c>
      <c r="I28" s="6"/>
      <c r="J28" s="232"/>
      <c r="K28" s="232"/>
      <c r="L28" s="232"/>
      <c r="M28" s="6"/>
    </row>
    <row r="29" spans="1:13">
      <c r="B29" s="88"/>
      <c r="D29" s="161"/>
      <c r="E29" s="177"/>
      <c r="F29" s="187"/>
      <c r="G29" s="181"/>
      <c r="H29" s="30"/>
      <c r="I29" s="44"/>
      <c r="J29" s="232"/>
      <c r="K29" s="232"/>
      <c r="L29" s="232"/>
      <c r="M29" s="232"/>
    </row>
    <row r="30" spans="1:13">
      <c r="A30" s="331" t="s">
        <v>16</v>
      </c>
      <c r="B30" s="88">
        <f>+C30+'Tbl7e - State'!B29+'Tbl7e - State'!E29+'Tbl7e - State'!H29</f>
        <v>834011086.24999988</v>
      </c>
      <c r="C30" s="96">
        <f>SUM(D30:H30)+SUM('Tbl7b - State'!B30:I30)+SUM('Tbl7c - State'!B31:H31)+SUM('Tbl7d - State'!B31:F31)</f>
        <v>786647429.24999988</v>
      </c>
      <c r="D30" s="30">
        <v>339920343</v>
      </c>
      <c r="E30" s="176">
        <v>0</v>
      </c>
      <c r="F30" s="245">
        <v>0</v>
      </c>
      <c r="G30" s="30">
        <v>136727928</v>
      </c>
      <c r="H30" s="30">
        <v>154002082</v>
      </c>
      <c r="I30" s="44"/>
      <c r="J30" s="232"/>
      <c r="K30" s="232"/>
      <c r="L30" s="232"/>
      <c r="M30" s="6"/>
    </row>
    <row r="31" spans="1:13">
      <c r="A31" s="331" t="s">
        <v>17</v>
      </c>
      <c r="B31" s="88">
        <f>+C31+'Tbl7e - State'!B30+'Tbl7e - State'!E30+'Tbl7e - State'!H30</f>
        <v>1159652471.3199999</v>
      </c>
      <c r="C31" s="96">
        <f>SUM(D31:H31)+SUM('Tbl7b - State'!B31:I31)+SUM('Tbl7c - State'!B32:H32)+SUM('Tbl7d - State'!B32:F32)</f>
        <v>1139295729.3199999</v>
      </c>
      <c r="D31" s="30">
        <v>534632885</v>
      </c>
      <c r="E31" s="157">
        <v>6212311</v>
      </c>
      <c r="F31" s="245">
        <v>20505652</v>
      </c>
      <c r="G31" s="30">
        <v>281138643</v>
      </c>
      <c r="H31" s="30">
        <v>99374450</v>
      </c>
      <c r="J31" s="232"/>
      <c r="K31" s="232"/>
      <c r="L31" s="232"/>
      <c r="M31" s="6"/>
    </row>
    <row r="32" spans="1:13">
      <c r="A32" s="331" t="s">
        <v>18</v>
      </c>
      <c r="B32" s="88">
        <f>+C32+'Tbl7e - State'!B31+'Tbl7e - State'!E31+'Tbl7e - State'!H31</f>
        <v>39748434.559999995</v>
      </c>
      <c r="C32" s="96">
        <f>SUM(D32:H32)+SUM('Tbl7b - State'!B32:I32)+SUM('Tbl7c - State'!B33:H33)+SUM('Tbl7d - State'!B33:F33)</f>
        <v>39537754.839999996</v>
      </c>
      <c r="D32" s="30">
        <v>21712906</v>
      </c>
      <c r="E32" s="176">
        <v>0</v>
      </c>
      <c r="F32" s="245">
        <v>0</v>
      </c>
      <c r="G32" s="30">
        <v>5140452</v>
      </c>
      <c r="H32" s="30">
        <v>5818847</v>
      </c>
      <c r="J32" s="232"/>
      <c r="K32" s="232"/>
      <c r="L32" s="232"/>
      <c r="M32" s="6"/>
    </row>
    <row r="33" spans="1:13">
      <c r="A33" s="331" t="s">
        <v>19</v>
      </c>
      <c r="B33" s="88">
        <f>+C33+'Tbl7e - State'!B32+'Tbl7e - State'!E32+'Tbl7e - State'!H32</f>
        <v>120973113.21000001</v>
      </c>
      <c r="C33" s="96">
        <f>SUM(D33:H33)+SUM('Tbl7b - State'!B33:I33)+SUM('Tbl7c - State'!B34:H34)+SUM('Tbl7d - State'!B34:F34)</f>
        <v>113386619.09</v>
      </c>
      <c r="D33" s="30">
        <v>64911949</v>
      </c>
      <c r="E33" s="157">
        <v>0</v>
      </c>
      <c r="F33" s="245">
        <v>3251181</v>
      </c>
      <c r="G33" s="30">
        <v>17001477</v>
      </c>
      <c r="H33" s="30">
        <v>13159022</v>
      </c>
      <c r="J33" s="232"/>
      <c r="K33" s="232"/>
      <c r="L33" s="232"/>
      <c r="M33" s="6"/>
    </row>
    <row r="34" spans="1:13">
      <c r="A34" s="331" t="s">
        <v>20</v>
      </c>
      <c r="B34" s="88">
        <f>+C34+'Tbl7e - State'!B33+'Tbl7e - State'!E33+'Tbl7e - State'!H33</f>
        <v>31125120.640000001</v>
      </c>
      <c r="C34" s="96">
        <f>SUM(D34:H34)+SUM('Tbl7b - State'!B34:I34)+SUM('Tbl7c - State'!B35:H35)+SUM('Tbl7d - State'!B35:F35)</f>
        <v>31028784.390000001</v>
      </c>
      <c r="D34" s="30">
        <v>13280501</v>
      </c>
      <c r="E34" s="157">
        <v>1333696</v>
      </c>
      <c r="F34" s="245">
        <v>0</v>
      </c>
      <c r="G34" s="30">
        <v>8879475</v>
      </c>
      <c r="H34" s="30">
        <v>2537868</v>
      </c>
      <c r="J34" s="232"/>
      <c r="K34" s="232"/>
      <c r="L34" s="232"/>
      <c r="M34" s="6"/>
    </row>
    <row r="35" spans="1:13">
      <c r="B35" s="90"/>
      <c r="D35" s="161"/>
      <c r="E35" s="177"/>
      <c r="F35" s="187"/>
      <c r="G35" s="181"/>
      <c r="H35" s="30"/>
      <c r="J35" s="232"/>
      <c r="K35" s="232"/>
      <c r="L35" s="232"/>
      <c r="M35" s="232"/>
    </row>
    <row r="36" spans="1:13">
      <c r="A36" s="331" t="s">
        <v>21</v>
      </c>
      <c r="B36" s="88">
        <f>+C36+'Tbl7e - State'!B35+'Tbl7e - State'!E35+'Tbl7e - State'!H35</f>
        <v>17208685.990000002</v>
      </c>
      <c r="C36" s="96">
        <f>SUM(D36:H36)+SUM('Tbl7b - State'!B36:I36)+SUM('Tbl7c - State'!B37:H37)+SUM('Tbl7d - State'!B37:F37)</f>
        <v>16701737.49</v>
      </c>
      <c r="D36" s="30">
        <v>4559390</v>
      </c>
      <c r="E36" s="176">
        <v>0</v>
      </c>
      <c r="F36" s="246">
        <v>0</v>
      </c>
      <c r="G36" s="31">
        <v>4892199</v>
      </c>
      <c r="H36" s="30">
        <v>3404640</v>
      </c>
      <c r="J36" s="232"/>
      <c r="K36" s="232"/>
      <c r="L36" s="232"/>
      <c r="M36" s="6"/>
    </row>
    <row r="37" spans="1:13">
      <c r="A37" s="331" t="s">
        <v>22</v>
      </c>
      <c r="B37" s="88">
        <f>+C37+'Tbl7e - State'!B36+'Tbl7e - State'!E36+'Tbl7e - State'!H36</f>
        <v>191575773.75</v>
      </c>
      <c r="C37" s="96">
        <f>SUM(D37:H37)+SUM('Tbl7b - State'!B37:I37)+SUM('Tbl7c - State'!B38:H38)+SUM('Tbl7d - State'!B38:F38)</f>
        <v>182244992.38999999</v>
      </c>
      <c r="D37" s="30">
        <v>97323077</v>
      </c>
      <c r="E37" s="30">
        <v>4943541</v>
      </c>
      <c r="F37" s="246">
        <v>0</v>
      </c>
      <c r="G37" s="30">
        <v>42858521</v>
      </c>
      <c r="H37" s="30">
        <v>16670454</v>
      </c>
      <c r="J37" s="232"/>
      <c r="K37" s="232"/>
      <c r="L37" s="232"/>
      <c r="M37" s="6"/>
    </row>
    <row r="38" spans="1:13">
      <c r="A38" s="331" t="s">
        <v>23</v>
      </c>
      <c r="B38" s="88">
        <f>+C38+'Tbl7e - State'!B37+'Tbl7e - State'!E37+'Tbl7e - State'!H37</f>
        <v>149579876.38999996</v>
      </c>
      <c r="C38" s="96">
        <f>SUM(D38:H38)+SUM('Tbl7b - State'!B38:I38)+SUM('Tbl7c - State'!B39:H39)+SUM('Tbl7d - State'!B39:F39)</f>
        <v>145735432.93999997</v>
      </c>
      <c r="D38" s="30">
        <v>69881283</v>
      </c>
      <c r="E38" s="157">
        <v>4946307</v>
      </c>
      <c r="F38" s="246">
        <v>0</v>
      </c>
      <c r="G38" s="30">
        <v>40085992</v>
      </c>
      <c r="H38" s="31">
        <v>11934580</v>
      </c>
      <c r="J38" s="232"/>
      <c r="K38" s="232"/>
      <c r="L38" s="232"/>
      <c r="M38" s="6"/>
    </row>
    <row r="39" spans="1:13">
      <c r="A39" s="333" t="s">
        <v>24</v>
      </c>
      <c r="B39" s="91">
        <f>+C39+'Tbl7e - State'!B38+'Tbl7e - State'!E38+'Tbl7e - State'!H38</f>
        <v>26343718.663985264</v>
      </c>
      <c r="C39" s="97">
        <f>SUM(D39:H39)+SUM('Tbl7b - State'!B39:I39)+SUM('Tbl7c - State'!B40:H40)+SUM('Tbl7d - State'!B40:F40)</f>
        <v>26122597.613985263</v>
      </c>
      <c r="D39" s="32">
        <v>6530849</v>
      </c>
      <c r="E39" s="178">
        <v>0</v>
      </c>
      <c r="F39" s="247">
        <v>0</v>
      </c>
      <c r="G39" s="32">
        <v>7377426</v>
      </c>
      <c r="H39" s="32">
        <v>6518908.6139852609</v>
      </c>
      <c r="J39" s="232"/>
      <c r="K39" s="232"/>
      <c r="L39" s="232"/>
      <c r="M39" s="6"/>
    </row>
    <row r="40" spans="1:13">
      <c r="G40" s="129"/>
      <c r="H40" s="94"/>
      <c r="J40" s="242"/>
    </row>
    <row r="41" spans="1:13">
      <c r="B41" s="130"/>
      <c r="C41" s="139"/>
      <c r="D41" s="138"/>
      <c r="E41" s="138"/>
      <c r="F41" s="334"/>
      <c r="G41" s="334"/>
      <c r="H41" s="94"/>
      <c r="J41" s="242"/>
      <c r="L41" s="232"/>
      <c r="M41" s="6"/>
    </row>
    <row r="42" spans="1:13">
      <c r="A42" s="332"/>
      <c r="B42" s="88"/>
      <c r="C42" s="260"/>
      <c r="D42" s="89"/>
      <c r="G42" s="129"/>
      <c r="H42" s="95"/>
      <c r="J42" s="242"/>
      <c r="L42" s="232"/>
    </row>
    <row r="43" spans="1:13">
      <c r="A43" s="332"/>
      <c r="B43" s="88"/>
      <c r="D43" s="88"/>
      <c r="E43" s="88"/>
      <c r="F43" s="88"/>
      <c r="G43" s="252"/>
      <c r="H43" s="95"/>
      <c r="J43" s="242"/>
      <c r="L43" s="232"/>
    </row>
    <row r="44" spans="1:13">
      <c r="A44" s="332"/>
      <c r="B44" s="88"/>
      <c r="D44" s="88"/>
      <c r="E44" s="88"/>
      <c r="F44" s="88"/>
      <c r="G44" s="88"/>
      <c r="H44" s="88"/>
      <c r="L44" s="232"/>
    </row>
    <row r="45" spans="1:13">
      <c r="A45" s="332"/>
      <c r="B45" s="88"/>
      <c r="D45" s="88"/>
      <c r="E45" s="88"/>
      <c r="F45" s="88"/>
      <c r="G45" s="252"/>
      <c r="H45" s="95"/>
      <c r="L45" s="232"/>
    </row>
    <row r="46" spans="1:13">
      <c r="A46" s="332"/>
      <c r="B46" s="88"/>
      <c r="D46" s="88"/>
      <c r="E46" s="88"/>
      <c r="F46" s="88"/>
      <c r="G46" s="88"/>
      <c r="H46" s="95"/>
      <c r="L46" s="232"/>
    </row>
    <row r="47" spans="1:13">
      <c r="B47" s="88"/>
      <c r="D47" s="88"/>
      <c r="E47" s="88"/>
      <c r="F47" s="88"/>
      <c r="G47" s="88"/>
      <c r="H47" s="95"/>
      <c r="L47" s="232"/>
    </row>
    <row r="48" spans="1:13">
      <c r="A48" s="332"/>
      <c r="B48" s="88"/>
      <c r="D48" s="230"/>
      <c r="E48" s="88"/>
      <c r="F48" s="88"/>
      <c r="G48" s="252"/>
      <c r="H48" s="95"/>
      <c r="L48" s="232"/>
    </row>
    <row r="49" spans="1:12">
      <c r="A49" s="332"/>
      <c r="B49" s="88"/>
      <c r="D49" s="88"/>
      <c r="E49" s="88"/>
      <c r="F49" s="88"/>
      <c r="G49" s="252"/>
      <c r="H49" s="95"/>
      <c r="L49" s="232"/>
    </row>
    <row r="50" spans="1:12">
      <c r="A50" s="332"/>
      <c r="B50" s="88"/>
      <c r="D50" s="88"/>
      <c r="E50" s="88"/>
      <c r="F50" s="88"/>
      <c r="G50" s="252"/>
      <c r="H50" s="95"/>
      <c r="L50" s="232"/>
    </row>
    <row r="51" spans="1:12">
      <c r="A51" s="332"/>
      <c r="B51" s="88"/>
      <c r="D51" s="88"/>
      <c r="E51" s="88"/>
      <c r="F51" s="88"/>
      <c r="G51" s="88"/>
      <c r="H51" s="95"/>
      <c r="L51" s="232"/>
    </row>
    <row r="52" spans="1:12">
      <c r="A52" s="332"/>
      <c r="B52" s="88"/>
      <c r="D52" s="88"/>
      <c r="E52" s="88"/>
      <c r="F52" s="88"/>
      <c r="G52" s="252"/>
      <c r="H52" s="95"/>
      <c r="L52" s="232"/>
    </row>
    <row r="53" spans="1:12">
      <c r="B53" s="88"/>
      <c r="D53" s="88"/>
      <c r="E53" s="88"/>
      <c r="F53" s="88"/>
      <c r="G53" s="252"/>
      <c r="H53" s="95"/>
      <c r="L53" s="232"/>
    </row>
    <row r="54" spans="1:12">
      <c r="A54" s="332"/>
      <c r="B54" s="88"/>
      <c r="D54" s="88"/>
      <c r="E54" s="88"/>
      <c r="F54" s="88"/>
      <c r="G54" s="252"/>
      <c r="H54" s="95"/>
      <c r="L54" s="232"/>
    </row>
    <row r="55" spans="1:12">
      <c r="A55" s="332"/>
      <c r="B55" s="88"/>
      <c r="D55" s="88"/>
      <c r="E55" s="88"/>
      <c r="F55" s="88"/>
      <c r="G55" s="252"/>
      <c r="H55" s="95"/>
      <c r="L55" s="232"/>
    </row>
    <row r="56" spans="1:12">
      <c r="A56" s="332"/>
      <c r="B56" s="88"/>
      <c r="D56" s="88"/>
      <c r="E56" s="88"/>
      <c r="F56" s="88"/>
      <c r="G56" s="252"/>
      <c r="H56" s="95"/>
      <c r="L56" s="232"/>
    </row>
    <row r="57" spans="1:12">
      <c r="A57" s="332"/>
      <c r="B57" s="88"/>
      <c r="D57" s="88"/>
      <c r="E57" s="88"/>
      <c r="F57" s="88"/>
      <c r="G57" s="252"/>
      <c r="H57" s="95"/>
      <c r="L57" s="232"/>
    </row>
    <row r="58" spans="1:12">
      <c r="A58" s="332"/>
      <c r="B58" s="88"/>
      <c r="D58" s="88"/>
      <c r="E58" s="88"/>
      <c r="F58" s="88"/>
      <c r="G58" s="252"/>
      <c r="H58" s="95"/>
      <c r="L58" s="232"/>
    </row>
    <row r="59" spans="1:12">
      <c r="B59" s="88"/>
      <c r="D59" s="88"/>
      <c r="E59" s="88"/>
      <c r="F59" s="88"/>
      <c r="G59" s="252"/>
      <c r="H59" s="95"/>
      <c r="L59" s="232"/>
    </row>
    <row r="60" spans="1:12">
      <c r="A60" s="332"/>
      <c r="B60" s="88"/>
      <c r="D60" s="88"/>
      <c r="E60" s="88"/>
      <c r="F60" s="88"/>
      <c r="G60" s="252"/>
      <c r="H60" s="95"/>
      <c r="L60" s="232"/>
    </row>
    <row r="61" spans="1:12">
      <c r="A61" s="332"/>
      <c r="B61" s="88"/>
      <c r="D61" s="88"/>
      <c r="E61" s="88"/>
      <c r="F61" s="88"/>
      <c r="G61" s="88"/>
      <c r="H61" s="95"/>
      <c r="L61" s="232"/>
    </row>
    <row r="62" spans="1:12">
      <c r="A62" s="332"/>
      <c r="B62" s="88"/>
      <c r="D62" s="88"/>
      <c r="E62" s="88"/>
      <c r="F62" s="88"/>
      <c r="G62" s="88"/>
      <c r="H62" s="95"/>
      <c r="L62" s="232"/>
    </row>
    <row r="63" spans="1:12">
      <c r="A63" s="332"/>
      <c r="B63" s="88"/>
      <c r="D63" s="88"/>
      <c r="E63" s="88"/>
      <c r="F63" s="88"/>
      <c r="G63" s="88"/>
      <c r="H63" s="95"/>
      <c r="L63" s="232"/>
    </row>
    <row r="64" spans="1:12">
      <c r="A64" s="332"/>
      <c r="B64" s="88"/>
      <c r="D64" s="88"/>
      <c r="E64" s="88"/>
      <c r="F64" s="88"/>
      <c r="G64" s="88"/>
      <c r="H64" s="95"/>
      <c r="L64" s="232"/>
    </row>
    <row r="65" spans="1:12">
      <c r="B65" s="88"/>
      <c r="D65" s="88"/>
      <c r="E65" s="88"/>
      <c r="F65" s="88"/>
      <c r="G65" s="88"/>
      <c r="H65" s="95"/>
      <c r="L65" s="232"/>
    </row>
    <row r="66" spans="1:12">
      <c r="A66" s="332"/>
      <c r="B66" s="88"/>
      <c r="D66" s="88"/>
      <c r="E66" s="88"/>
      <c r="F66" s="88"/>
      <c r="G66" s="88"/>
      <c r="H66" s="88"/>
      <c r="L66" s="232"/>
    </row>
    <row r="67" spans="1:12">
      <c r="A67" s="332"/>
      <c r="B67" s="88"/>
      <c r="D67" s="88"/>
      <c r="E67" s="88"/>
      <c r="F67" s="88"/>
      <c r="G67" s="88"/>
      <c r="H67" s="88"/>
      <c r="L67" s="232"/>
    </row>
    <row r="68" spans="1:12">
      <c r="A68" s="332"/>
      <c r="B68" s="88"/>
      <c r="D68" s="88"/>
      <c r="E68" s="88"/>
      <c r="F68" s="88"/>
      <c r="G68" s="88"/>
      <c r="H68" s="88"/>
      <c r="L68" s="232"/>
    </row>
    <row r="69" spans="1:12">
      <c r="A69" s="332"/>
      <c r="B69" s="88"/>
      <c r="D69" s="88"/>
      <c r="E69" s="88"/>
      <c r="F69" s="88"/>
      <c r="G69" s="88"/>
      <c r="H69" s="88"/>
      <c r="L69" s="232"/>
    </row>
    <row r="71" spans="1:12">
      <c r="D71" s="88"/>
      <c r="E71" s="88"/>
      <c r="F71" s="88"/>
      <c r="G71" s="88"/>
      <c r="H71" s="88"/>
    </row>
    <row r="72" spans="1:12">
      <c r="D72" s="88"/>
      <c r="E72" s="88"/>
      <c r="F72" s="88"/>
      <c r="G72" s="88"/>
      <c r="H72" s="88"/>
    </row>
    <row r="73" spans="1:12">
      <c r="D73" s="88"/>
      <c r="E73" s="88"/>
      <c r="F73" s="88"/>
      <c r="G73" s="88"/>
      <c r="H73" s="88"/>
    </row>
    <row r="74" spans="1:12">
      <c r="D74" s="88"/>
      <c r="E74" s="88"/>
      <c r="F74" s="88"/>
      <c r="G74" s="88"/>
      <c r="H74" s="88"/>
    </row>
    <row r="75" spans="1:12">
      <c r="D75" s="88"/>
      <c r="E75" s="88"/>
      <c r="F75" s="88"/>
      <c r="G75" s="88"/>
    </row>
  </sheetData>
  <mergeCells count="8">
    <mergeCell ref="A1:H1"/>
    <mergeCell ref="A3:H3"/>
    <mergeCell ref="D5:H5"/>
    <mergeCell ref="H6:H9"/>
    <mergeCell ref="G6:G9"/>
    <mergeCell ref="D7:D9"/>
    <mergeCell ref="E7:E9"/>
    <mergeCell ref="F8:F9"/>
  </mergeCells>
  <phoneticPr fontId="0" type="noConversion"/>
  <printOptions horizontalCentered="1"/>
  <pageMargins left="0.59" right="0.56000000000000005" top="0.83" bottom="1" header="0.67" footer="0.5"/>
  <pageSetup scale="9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0"/>
  <sheetViews>
    <sheetView tabSelected="1" topLeftCell="A4" zoomScaleNormal="100" workbookViewId="0">
      <selection sqref="A1:L1"/>
    </sheetView>
  </sheetViews>
  <sheetFormatPr defaultRowHeight="12.75"/>
  <cols>
    <col min="1" max="1" width="14.140625" style="2" customWidth="1"/>
    <col min="2" max="2" width="1.5703125" style="103" customWidth="1"/>
    <col min="3" max="3" width="16.7109375" style="103" customWidth="1"/>
    <col min="4" max="4" width="15" style="103" bestFit="1" customWidth="1"/>
    <col min="5" max="5" width="13.42578125" style="103" customWidth="1"/>
    <col min="6" max="6" width="3.85546875" style="103" customWidth="1"/>
    <col min="7" max="7" width="16.42578125" style="103" customWidth="1"/>
    <col min="8" max="8" width="15.42578125" style="103" customWidth="1"/>
    <col min="9" max="9" width="13.5703125" style="103" customWidth="1"/>
    <col min="10" max="10" width="13.42578125" style="2" bestFit="1" customWidth="1"/>
    <col min="11" max="12" width="11.28515625" style="2" bestFit="1" customWidth="1"/>
    <col min="13" max="13" width="10.28515625" style="2" bestFit="1" customWidth="1"/>
    <col min="14" max="14" width="9.140625" style="2"/>
    <col min="15" max="15" width="11.28515625" style="232" bestFit="1" customWidth="1"/>
    <col min="16" max="16" width="10.28515625" style="2" bestFit="1" customWidth="1"/>
    <col min="17" max="17" width="9.28515625" style="2" bestFit="1" customWidth="1"/>
    <col min="18" max="16384" width="9.140625" style="2"/>
  </cols>
  <sheetData>
    <row r="1" spans="1:18">
      <c r="A1" s="382" t="s">
        <v>106</v>
      </c>
      <c r="B1" s="382"/>
      <c r="C1" s="382"/>
      <c r="D1" s="382"/>
      <c r="E1" s="382"/>
      <c r="F1" s="382"/>
      <c r="G1" s="382"/>
      <c r="H1" s="382"/>
      <c r="I1" s="382"/>
      <c r="J1" s="317"/>
    </row>
    <row r="3" spans="1:18" s="329" customFormat="1">
      <c r="A3" s="395" t="s">
        <v>219</v>
      </c>
      <c r="B3" s="395"/>
      <c r="C3" s="395"/>
      <c r="D3" s="395"/>
      <c r="E3" s="395"/>
      <c r="F3" s="395"/>
      <c r="G3" s="395"/>
      <c r="H3" s="395"/>
      <c r="I3" s="395"/>
      <c r="O3" s="354"/>
    </row>
    <row r="4" spans="1:18" ht="13.5" thickBot="1">
      <c r="B4" s="106"/>
      <c r="C4" s="106"/>
      <c r="D4" s="106"/>
      <c r="E4" s="106"/>
      <c r="F4" s="106"/>
      <c r="G4" s="106"/>
      <c r="H4" s="106"/>
      <c r="I4" s="106"/>
    </row>
    <row r="5" spans="1:18" ht="15" customHeight="1" thickTop="1">
      <c r="A5" s="288"/>
      <c r="B5" s="404" t="s">
        <v>43</v>
      </c>
      <c r="C5" s="405"/>
      <c r="D5" s="405"/>
      <c r="E5" s="405"/>
      <c r="F5" s="405"/>
      <c r="G5" s="405"/>
      <c r="H5" s="405"/>
      <c r="I5" s="405"/>
    </row>
    <row r="6" spans="1:18" ht="12.75" customHeight="1" thickBot="1">
      <c r="A6" s="1"/>
      <c r="B6" s="99"/>
      <c r="C6" s="410" t="s">
        <v>196</v>
      </c>
      <c r="D6" s="410"/>
      <c r="E6" s="410"/>
      <c r="F6" s="158"/>
      <c r="G6" s="412" t="s">
        <v>134</v>
      </c>
      <c r="H6" s="412"/>
      <c r="I6" s="412"/>
      <c r="J6" s="1"/>
      <c r="K6" s="1"/>
      <c r="L6" s="1"/>
      <c r="M6" s="1"/>
    </row>
    <row r="7" spans="1:18" ht="12.75" customHeight="1">
      <c r="A7" s="1" t="s">
        <v>67</v>
      </c>
      <c r="B7" s="131"/>
      <c r="C7" s="104"/>
      <c r="D7" s="99"/>
      <c r="E7" s="411" t="s">
        <v>158</v>
      </c>
      <c r="F7" s="104"/>
      <c r="G7" s="406" t="s">
        <v>139</v>
      </c>
      <c r="H7" s="409" t="s">
        <v>239</v>
      </c>
      <c r="I7" s="263" t="s">
        <v>145</v>
      </c>
      <c r="J7" s="1"/>
      <c r="K7" s="1"/>
      <c r="L7" s="1"/>
      <c r="M7" s="1"/>
    </row>
    <row r="8" spans="1:18">
      <c r="A8" s="1" t="s">
        <v>30</v>
      </c>
      <c r="B8" s="131"/>
      <c r="C8" s="104"/>
      <c r="D8" s="99" t="s">
        <v>27</v>
      </c>
      <c r="E8" s="407"/>
      <c r="G8" s="407"/>
      <c r="H8" s="403"/>
      <c r="I8" s="266" t="s">
        <v>146</v>
      </c>
    </row>
    <row r="9" spans="1:18" ht="13.5" thickBot="1">
      <c r="A9" s="276" t="s">
        <v>120</v>
      </c>
      <c r="B9" s="267"/>
      <c r="C9" s="100" t="s">
        <v>25</v>
      </c>
      <c r="D9" s="100" t="s">
        <v>28</v>
      </c>
      <c r="E9" s="408"/>
      <c r="G9" s="408"/>
      <c r="H9" s="402"/>
      <c r="I9" s="265"/>
      <c r="K9" s="327"/>
    </row>
    <row r="10" spans="1:18" s="142" customFormat="1">
      <c r="A10" s="140" t="s">
        <v>0</v>
      </c>
      <c r="B10" s="133">
        <f>SUM(B12:B39)</f>
        <v>0</v>
      </c>
      <c r="C10" s="132">
        <f>SUM(C12:C39)</f>
        <v>275997329</v>
      </c>
      <c r="D10" s="133">
        <f>SUM(D12:D39)</f>
        <v>105353585.98</v>
      </c>
      <c r="E10" s="133">
        <f>SUM(E12:E39)</f>
        <v>4114765.8300000005</v>
      </c>
      <c r="F10" s="132"/>
      <c r="G10" s="133">
        <f>SUM(G12:G39)</f>
        <v>241391581</v>
      </c>
      <c r="H10" s="133">
        <f>SUM(H12:H39)</f>
        <v>24827000</v>
      </c>
      <c r="I10" s="330">
        <f>SUM(I12:I39)</f>
        <v>35000</v>
      </c>
      <c r="O10" s="250"/>
    </row>
    <row r="11" spans="1:18">
      <c r="A11" s="1"/>
      <c r="B11" s="95"/>
      <c r="C11" s="89"/>
      <c r="D11" s="89"/>
      <c r="E11" s="89"/>
      <c r="G11" s="94"/>
      <c r="H11" s="94"/>
      <c r="I11" s="94"/>
    </row>
    <row r="12" spans="1:18">
      <c r="A12" s="2" t="s">
        <v>1</v>
      </c>
      <c r="B12" s="94"/>
      <c r="C12" s="30">
        <v>4860153</v>
      </c>
      <c r="D12" s="31">
        <v>1951450</v>
      </c>
      <c r="E12" s="31">
        <v>0</v>
      </c>
      <c r="F12" s="163"/>
      <c r="G12" s="30">
        <v>4367677</v>
      </c>
      <c r="H12" s="30">
        <v>218000</v>
      </c>
      <c r="I12" s="30">
        <v>0</v>
      </c>
      <c r="K12" s="232"/>
      <c r="L12" s="232"/>
      <c r="M12" s="232"/>
      <c r="N12" s="232"/>
      <c r="P12" s="232"/>
      <c r="Q12" s="232"/>
      <c r="R12" s="232"/>
    </row>
    <row r="13" spans="1:18">
      <c r="A13" s="2" t="s">
        <v>2</v>
      </c>
      <c r="B13" s="94"/>
      <c r="C13" s="30">
        <v>16794486</v>
      </c>
      <c r="D13" s="31">
        <v>8955304</v>
      </c>
      <c r="E13" s="31">
        <v>724970.14</v>
      </c>
      <c r="F13" s="163"/>
      <c r="G13" s="30">
        <v>21223464</v>
      </c>
      <c r="H13" s="30">
        <v>1578000</v>
      </c>
      <c r="I13" s="30">
        <v>0</v>
      </c>
      <c r="J13" s="44"/>
      <c r="K13" s="232"/>
      <c r="L13" s="232"/>
      <c r="M13" s="232"/>
      <c r="N13" s="232"/>
      <c r="P13" s="232"/>
      <c r="Q13" s="232"/>
      <c r="R13" s="232"/>
    </row>
    <row r="14" spans="1:18">
      <c r="A14" s="2" t="s">
        <v>3</v>
      </c>
      <c r="B14" s="94"/>
      <c r="C14" s="30">
        <v>52901194</v>
      </c>
      <c r="D14" s="31">
        <v>14882183.76</v>
      </c>
      <c r="E14" s="31">
        <v>0</v>
      </c>
      <c r="F14" s="163"/>
      <c r="G14" s="30">
        <v>16442310</v>
      </c>
      <c r="H14" s="30">
        <v>3062000</v>
      </c>
      <c r="I14" s="30">
        <v>0</v>
      </c>
      <c r="K14" s="232"/>
      <c r="L14" s="232"/>
      <c r="M14" s="232"/>
      <c r="N14" s="232"/>
      <c r="P14" s="232"/>
      <c r="Q14" s="232"/>
      <c r="R14" s="232"/>
    </row>
    <row r="15" spans="1:18">
      <c r="A15" s="2" t="s">
        <v>4</v>
      </c>
      <c r="B15" s="94"/>
      <c r="C15" s="30">
        <v>32840583</v>
      </c>
      <c r="D15" s="31">
        <v>16986590.899999999</v>
      </c>
      <c r="E15" s="31">
        <v>1510484</v>
      </c>
      <c r="F15" s="163"/>
      <c r="G15" s="30">
        <v>26625767</v>
      </c>
      <c r="H15" s="30">
        <v>3208000</v>
      </c>
      <c r="I15" s="30">
        <v>0</v>
      </c>
      <c r="K15" s="232"/>
      <c r="L15" s="232"/>
      <c r="M15" s="232"/>
      <c r="N15" s="232"/>
      <c r="P15" s="232"/>
      <c r="Q15" s="232"/>
      <c r="R15" s="232"/>
    </row>
    <row r="16" spans="1:18">
      <c r="A16" s="2" t="s">
        <v>5</v>
      </c>
      <c r="B16" s="94"/>
      <c r="C16" s="30">
        <v>3497207</v>
      </c>
      <c r="D16" s="31">
        <v>884494.52</v>
      </c>
      <c r="E16" s="31">
        <v>128455.22</v>
      </c>
      <c r="F16" s="163"/>
      <c r="G16" s="30">
        <v>5379505</v>
      </c>
      <c r="H16" s="30">
        <v>310000</v>
      </c>
      <c r="I16" s="30">
        <v>0</v>
      </c>
      <c r="K16" s="232"/>
      <c r="L16" s="232"/>
      <c r="M16" s="232"/>
      <c r="N16" s="232"/>
      <c r="P16" s="232"/>
      <c r="Q16" s="232"/>
      <c r="R16" s="232"/>
    </row>
    <row r="17" spans="1:18">
      <c r="B17" s="94"/>
      <c r="C17" s="180"/>
      <c r="D17" s="165"/>
      <c r="E17" s="165"/>
      <c r="F17" s="163"/>
      <c r="I17" s="30"/>
      <c r="Q17" s="232"/>
      <c r="R17" s="232"/>
    </row>
    <row r="18" spans="1:18">
      <c r="A18" s="2" t="s">
        <v>6</v>
      </c>
      <c r="B18" s="94"/>
      <c r="C18" s="30">
        <v>2306222</v>
      </c>
      <c r="D18" s="31">
        <v>243083.04</v>
      </c>
      <c r="E18" s="31">
        <v>47216</v>
      </c>
      <c r="F18" s="163"/>
      <c r="G18" s="30">
        <v>2528432</v>
      </c>
      <c r="H18" s="30">
        <v>107000</v>
      </c>
      <c r="I18" s="30">
        <v>0</v>
      </c>
      <c r="K18" s="232"/>
      <c r="L18" s="232"/>
      <c r="M18" s="232"/>
      <c r="N18" s="232"/>
      <c r="P18" s="232"/>
      <c r="Q18" s="232"/>
      <c r="R18" s="232"/>
    </row>
    <row r="19" spans="1:18">
      <c r="A19" s="2" t="s">
        <v>7</v>
      </c>
      <c r="B19" s="94"/>
      <c r="C19" s="30">
        <v>7327896</v>
      </c>
      <c r="D19" s="31">
        <v>2970350.46</v>
      </c>
      <c r="E19" s="31">
        <v>250430</v>
      </c>
      <c r="F19" s="163"/>
      <c r="G19" s="30">
        <v>9207686</v>
      </c>
      <c r="H19" s="30">
        <v>450000</v>
      </c>
      <c r="I19" s="30">
        <v>0</v>
      </c>
      <c r="K19" s="232"/>
      <c r="L19" s="232"/>
      <c r="M19" s="232"/>
      <c r="N19" s="232"/>
      <c r="P19" s="232"/>
      <c r="Q19" s="232"/>
      <c r="R19" s="232"/>
    </row>
    <row r="20" spans="1:18">
      <c r="A20" s="2" t="s">
        <v>8</v>
      </c>
      <c r="B20" s="94"/>
      <c r="C20" s="30">
        <v>6566576</v>
      </c>
      <c r="D20" s="31">
        <v>938821.84</v>
      </c>
      <c r="E20" s="31">
        <v>170975</v>
      </c>
      <c r="F20" s="163"/>
      <c r="G20" s="30">
        <v>4855312</v>
      </c>
      <c r="H20" s="30">
        <v>207000</v>
      </c>
      <c r="I20" s="30">
        <v>0</v>
      </c>
      <c r="K20" s="232"/>
      <c r="L20" s="232"/>
      <c r="M20" s="232"/>
      <c r="N20" s="232"/>
      <c r="P20" s="232"/>
      <c r="Q20" s="232"/>
      <c r="R20" s="232"/>
    </row>
    <row r="21" spans="1:18">
      <c r="A21" s="2" t="s">
        <v>9</v>
      </c>
      <c r="B21" s="94"/>
      <c r="C21" s="30">
        <v>7919857</v>
      </c>
      <c r="D21" s="31">
        <v>1181277.57</v>
      </c>
      <c r="E21" s="31">
        <v>154067.48000000001</v>
      </c>
      <c r="F21" s="163"/>
      <c r="G21" s="30">
        <v>9823410</v>
      </c>
      <c r="H21" s="30">
        <v>725000</v>
      </c>
      <c r="I21" s="30">
        <v>0</v>
      </c>
      <c r="K21" s="232"/>
      <c r="L21" s="232"/>
      <c r="M21" s="232"/>
      <c r="N21" s="232"/>
      <c r="P21" s="232"/>
      <c r="Q21" s="232"/>
      <c r="R21" s="232"/>
    </row>
    <row r="22" spans="1:18">
      <c r="A22" s="2" t="s">
        <v>10</v>
      </c>
      <c r="B22" s="94"/>
      <c r="C22" s="30">
        <v>1544218</v>
      </c>
      <c r="D22" s="31">
        <v>0</v>
      </c>
      <c r="E22" s="30">
        <v>5437.4400000000005</v>
      </c>
      <c r="F22" s="163"/>
      <c r="G22" s="30">
        <v>2357041</v>
      </c>
      <c r="H22" s="30">
        <v>106000</v>
      </c>
      <c r="I22" s="30">
        <v>0</v>
      </c>
      <c r="K22" s="232"/>
      <c r="L22" s="232"/>
      <c r="M22" s="232"/>
      <c r="N22" s="232"/>
      <c r="P22" s="232"/>
      <c r="Q22" s="232"/>
      <c r="R22" s="232"/>
    </row>
    <row r="23" spans="1:18">
      <c r="B23" s="94"/>
      <c r="C23" s="180"/>
      <c r="D23" s="165"/>
      <c r="E23" s="165"/>
      <c r="F23" s="163"/>
      <c r="G23" s="30"/>
      <c r="H23" s="30"/>
      <c r="I23" s="30"/>
      <c r="K23" s="232"/>
      <c r="L23" s="232"/>
      <c r="M23" s="232"/>
      <c r="N23" s="232"/>
      <c r="P23" s="232"/>
      <c r="Q23" s="232"/>
      <c r="R23" s="232"/>
    </row>
    <row r="24" spans="1:18">
      <c r="A24" s="2" t="s">
        <v>11</v>
      </c>
      <c r="B24" s="94"/>
      <c r="C24" s="30">
        <v>11595903</v>
      </c>
      <c r="D24" s="31">
        <v>4226492</v>
      </c>
      <c r="E24" s="31">
        <v>0</v>
      </c>
      <c r="F24" s="163"/>
      <c r="G24" s="30">
        <v>11208393</v>
      </c>
      <c r="H24" s="30">
        <v>955000</v>
      </c>
      <c r="I24" s="30">
        <v>0</v>
      </c>
      <c r="K24" s="232"/>
      <c r="L24" s="232"/>
      <c r="M24" s="232"/>
      <c r="N24" s="232"/>
      <c r="P24" s="232"/>
      <c r="Q24" s="232"/>
      <c r="R24" s="232"/>
    </row>
    <row r="25" spans="1:18">
      <c r="A25" s="2" t="s">
        <v>12</v>
      </c>
      <c r="B25" s="94"/>
      <c r="C25" s="30">
        <v>864528</v>
      </c>
      <c r="D25" s="31">
        <v>149856.17000000001</v>
      </c>
      <c r="E25" s="31">
        <v>45552</v>
      </c>
      <c r="F25" s="163"/>
      <c r="G25" s="30">
        <v>2896910</v>
      </c>
      <c r="H25" s="30">
        <v>39000</v>
      </c>
      <c r="I25" s="30">
        <v>0</v>
      </c>
      <c r="K25" s="232"/>
      <c r="L25" s="232"/>
      <c r="M25" s="232"/>
      <c r="N25" s="232"/>
      <c r="P25" s="232"/>
      <c r="Q25" s="232"/>
      <c r="R25" s="232"/>
    </row>
    <row r="26" spans="1:18">
      <c r="A26" s="2" t="s">
        <v>13</v>
      </c>
      <c r="B26" s="94"/>
      <c r="C26" s="30">
        <v>12346593</v>
      </c>
      <c r="D26" s="31">
        <v>6484286.6400000006</v>
      </c>
      <c r="E26" s="31">
        <v>520204</v>
      </c>
      <c r="F26" s="163"/>
      <c r="G26" s="30">
        <v>11538747</v>
      </c>
      <c r="H26" s="30">
        <v>912000</v>
      </c>
      <c r="I26" s="30">
        <v>0</v>
      </c>
      <c r="K26" s="232"/>
      <c r="L26" s="232"/>
      <c r="M26" s="232"/>
      <c r="N26" s="232"/>
      <c r="P26" s="232"/>
      <c r="Q26" s="232"/>
      <c r="R26" s="232"/>
    </row>
    <row r="27" spans="1:18">
      <c r="A27" s="2" t="s">
        <v>14</v>
      </c>
      <c r="B27" s="94"/>
      <c r="C27" s="30">
        <v>10022350</v>
      </c>
      <c r="D27" s="31">
        <v>4989685.3100000005</v>
      </c>
      <c r="E27" s="31">
        <v>387896.65</v>
      </c>
      <c r="F27" s="163"/>
      <c r="G27" s="30">
        <v>15231713</v>
      </c>
      <c r="H27" s="30">
        <v>1272000</v>
      </c>
      <c r="I27" s="30">
        <v>0</v>
      </c>
      <c r="K27" s="232"/>
      <c r="L27" s="232"/>
      <c r="M27" s="232"/>
      <c r="N27" s="232"/>
      <c r="P27" s="232"/>
      <c r="Q27" s="232"/>
      <c r="R27" s="232"/>
    </row>
    <row r="28" spans="1:18">
      <c r="A28" s="2" t="s">
        <v>15</v>
      </c>
      <c r="B28" s="94"/>
      <c r="C28" s="30">
        <v>520775</v>
      </c>
      <c r="D28" s="31">
        <v>64245.68</v>
      </c>
      <c r="E28" s="31">
        <v>54658.95</v>
      </c>
      <c r="F28" s="163"/>
      <c r="G28" s="30">
        <v>1514591</v>
      </c>
      <c r="H28" s="30">
        <v>38000</v>
      </c>
      <c r="I28" s="30">
        <v>0</v>
      </c>
      <c r="K28" s="232"/>
      <c r="L28" s="232"/>
      <c r="M28" s="232"/>
      <c r="N28" s="232"/>
      <c r="P28" s="232"/>
      <c r="Q28" s="232"/>
      <c r="R28" s="232"/>
    </row>
    <row r="29" spans="1:18">
      <c r="A29" s="44"/>
      <c r="B29" s="94"/>
      <c r="C29" s="30"/>
      <c r="D29" s="165"/>
      <c r="E29" s="165"/>
      <c r="F29" s="163"/>
      <c r="G29" s="30"/>
      <c r="H29" s="30"/>
      <c r="I29" s="30"/>
      <c r="K29" s="232"/>
      <c r="L29" s="232"/>
      <c r="M29" s="232"/>
      <c r="N29" s="232"/>
      <c r="P29" s="232"/>
      <c r="Q29" s="232"/>
      <c r="R29" s="232"/>
    </row>
    <row r="30" spans="1:18">
      <c r="A30" s="2" t="s">
        <v>16</v>
      </c>
      <c r="B30" s="94"/>
      <c r="C30" s="30">
        <v>36565418</v>
      </c>
      <c r="D30" s="31">
        <v>16707564.800000001</v>
      </c>
      <c r="E30" s="31">
        <v>0</v>
      </c>
      <c r="F30" s="163"/>
      <c r="G30" s="30">
        <v>34487572</v>
      </c>
      <c r="H30" s="30">
        <v>5299000</v>
      </c>
      <c r="I30" s="30">
        <v>0</v>
      </c>
      <c r="K30" s="232"/>
      <c r="L30" s="232"/>
      <c r="M30" s="232"/>
      <c r="N30" s="232"/>
      <c r="P30" s="232"/>
      <c r="Q30" s="232"/>
      <c r="R30" s="232"/>
    </row>
    <row r="31" spans="1:18">
      <c r="A31" s="2" t="s">
        <v>17</v>
      </c>
      <c r="B31" s="94"/>
      <c r="C31" s="30">
        <v>42246017</v>
      </c>
      <c r="D31" s="31">
        <v>21340958.09</v>
      </c>
      <c r="E31" s="31">
        <v>0</v>
      </c>
      <c r="F31" s="163"/>
      <c r="G31" s="30">
        <v>34274128</v>
      </c>
      <c r="H31" s="30">
        <v>4872000</v>
      </c>
      <c r="I31" s="30">
        <v>0</v>
      </c>
      <c r="K31" s="232"/>
      <c r="L31" s="232"/>
      <c r="M31" s="232"/>
      <c r="N31" s="232"/>
      <c r="P31" s="232"/>
      <c r="Q31" s="232"/>
      <c r="R31" s="232"/>
    </row>
    <row r="32" spans="1:18">
      <c r="A32" s="2" t="s">
        <v>18</v>
      </c>
      <c r="B32" s="94"/>
      <c r="C32" s="30">
        <v>1916370</v>
      </c>
      <c r="D32" s="31">
        <v>76071.67</v>
      </c>
      <c r="E32" s="31">
        <v>33099.24</v>
      </c>
      <c r="F32" s="163"/>
      <c r="G32" s="30">
        <v>3211902</v>
      </c>
      <c r="H32" s="30">
        <v>100000</v>
      </c>
      <c r="I32" s="30">
        <v>0</v>
      </c>
      <c r="K32" s="232"/>
      <c r="L32" s="232"/>
      <c r="M32" s="232"/>
      <c r="N32" s="232"/>
      <c r="P32" s="232"/>
      <c r="Q32" s="232"/>
      <c r="R32" s="232"/>
    </row>
    <row r="33" spans="1:18">
      <c r="A33" s="2" t="s">
        <v>19</v>
      </c>
      <c r="B33" s="94"/>
      <c r="C33" s="30">
        <v>4640698</v>
      </c>
      <c r="D33" s="31">
        <v>991625.3</v>
      </c>
      <c r="E33" s="31">
        <v>0</v>
      </c>
      <c r="F33" s="163"/>
      <c r="G33" s="30">
        <v>6387900</v>
      </c>
      <c r="H33" s="30">
        <v>409000</v>
      </c>
      <c r="I33" s="30">
        <v>0</v>
      </c>
      <c r="K33" s="232"/>
      <c r="L33" s="232"/>
      <c r="M33" s="232"/>
      <c r="N33" s="232"/>
      <c r="P33" s="232"/>
      <c r="Q33" s="232"/>
      <c r="R33" s="232"/>
    </row>
    <row r="34" spans="1:18">
      <c r="A34" s="2" t="s">
        <v>20</v>
      </c>
      <c r="B34" s="94"/>
      <c r="C34" s="30">
        <v>1709290</v>
      </c>
      <c r="D34" s="188">
        <v>21600.21</v>
      </c>
      <c r="E34" s="31">
        <v>19552</v>
      </c>
      <c r="F34" s="163"/>
      <c r="G34" s="30">
        <v>1779662</v>
      </c>
      <c r="H34" s="30">
        <v>75000</v>
      </c>
      <c r="I34" s="30">
        <v>35000</v>
      </c>
      <c r="K34" s="232"/>
      <c r="L34" s="232"/>
      <c r="M34" s="232"/>
      <c r="N34" s="232"/>
      <c r="P34" s="232"/>
      <c r="Q34" s="232"/>
      <c r="R34" s="232"/>
    </row>
    <row r="35" spans="1:18">
      <c r="B35" s="94"/>
      <c r="C35" s="161"/>
      <c r="D35" s="171"/>
      <c r="E35" s="165"/>
      <c r="F35" s="163"/>
      <c r="G35" s="30"/>
      <c r="H35" s="30"/>
      <c r="I35" s="163"/>
      <c r="K35" s="232"/>
      <c r="L35" s="232"/>
      <c r="M35" s="232"/>
      <c r="N35" s="232"/>
      <c r="P35" s="232"/>
      <c r="Q35" s="232"/>
      <c r="R35" s="232"/>
    </row>
    <row r="36" spans="1:18">
      <c r="A36" s="2" t="s">
        <v>21</v>
      </c>
      <c r="B36" s="94"/>
      <c r="C36" s="30">
        <v>911871</v>
      </c>
      <c r="D36" s="188">
        <v>0</v>
      </c>
      <c r="E36" s="31">
        <v>0</v>
      </c>
      <c r="F36" s="163"/>
      <c r="G36" s="30">
        <v>1569368</v>
      </c>
      <c r="H36" s="30">
        <v>41000</v>
      </c>
      <c r="I36" s="30">
        <v>0</v>
      </c>
      <c r="K36" s="232"/>
      <c r="L36" s="232"/>
      <c r="M36" s="232"/>
      <c r="N36" s="232"/>
      <c r="P36" s="232"/>
      <c r="Q36" s="232"/>
      <c r="R36" s="232"/>
    </row>
    <row r="37" spans="1:18">
      <c r="A37" s="2" t="s">
        <v>22</v>
      </c>
      <c r="B37" s="94"/>
      <c r="C37" s="30">
        <v>7158847</v>
      </c>
      <c r="D37" s="31">
        <v>1050467.8799999999</v>
      </c>
      <c r="E37" s="31">
        <v>0</v>
      </c>
      <c r="F37" s="163"/>
      <c r="G37" s="30">
        <v>6639227</v>
      </c>
      <c r="H37" s="30">
        <v>462000</v>
      </c>
      <c r="I37" s="149">
        <v>0</v>
      </c>
      <c r="K37" s="232"/>
      <c r="L37" s="232"/>
      <c r="M37" s="232"/>
      <c r="N37" s="232"/>
      <c r="P37" s="232"/>
      <c r="Q37" s="232"/>
      <c r="R37" s="232"/>
    </row>
    <row r="38" spans="1:18">
      <c r="A38" s="2" t="s">
        <v>23</v>
      </c>
      <c r="B38" s="94"/>
      <c r="C38" s="30">
        <v>7198871</v>
      </c>
      <c r="D38" s="31">
        <v>257176.14</v>
      </c>
      <c r="E38" s="31">
        <v>61767.71</v>
      </c>
      <c r="F38" s="163"/>
      <c r="G38" s="30">
        <v>4935566</v>
      </c>
      <c r="H38" s="30">
        <v>306000</v>
      </c>
      <c r="I38" s="30">
        <v>0</v>
      </c>
      <c r="K38" s="232"/>
      <c r="L38" s="232"/>
      <c r="M38" s="232"/>
      <c r="N38" s="232"/>
      <c r="P38" s="232"/>
      <c r="Q38" s="232"/>
      <c r="R38" s="232"/>
    </row>
    <row r="39" spans="1:18">
      <c r="A39" s="282" t="s">
        <v>24</v>
      </c>
      <c r="B39" s="86"/>
      <c r="C39" s="32">
        <v>1741406</v>
      </c>
      <c r="D39" s="32">
        <v>0</v>
      </c>
      <c r="E39" s="32">
        <v>0</v>
      </c>
      <c r="F39" s="164"/>
      <c r="G39" s="32">
        <v>2905298</v>
      </c>
      <c r="H39" s="32">
        <v>76000</v>
      </c>
      <c r="I39" s="32">
        <v>0</v>
      </c>
      <c r="K39" s="232"/>
      <c r="L39" s="232"/>
      <c r="M39" s="232"/>
      <c r="N39" s="232"/>
      <c r="P39" s="232"/>
      <c r="Q39" s="232"/>
    </row>
    <row r="40" spans="1:18">
      <c r="B40" s="94"/>
      <c r="H40" s="94"/>
      <c r="K40" s="232"/>
      <c r="L40" s="232"/>
      <c r="M40" s="232"/>
      <c r="N40" s="232"/>
      <c r="P40" s="232"/>
    </row>
    <row r="41" spans="1:18">
      <c r="A41" s="327"/>
      <c r="B41" s="94"/>
      <c r="F41" s="134"/>
      <c r="H41" s="94"/>
      <c r="K41" s="232"/>
      <c r="L41" s="232"/>
      <c r="M41" s="232"/>
      <c r="N41" s="232"/>
      <c r="P41" s="232"/>
    </row>
    <row r="42" spans="1:18">
      <c r="A42" s="260"/>
      <c r="B42" s="94"/>
      <c r="C42" s="88"/>
      <c r="D42" s="87"/>
      <c r="E42" s="88"/>
      <c r="F42" s="88"/>
      <c r="G42" s="88"/>
      <c r="H42" s="95"/>
      <c r="I42" s="88"/>
      <c r="J42" s="232"/>
      <c r="K42" s="232"/>
      <c r="L42" s="232"/>
      <c r="M42" s="232"/>
      <c r="N42" s="232"/>
      <c r="P42" s="232"/>
    </row>
    <row r="43" spans="1:18">
      <c r="A43" s="96"/>
      <c r="B43" s="94"/>
      <c r="C43" s="88"/>
      <c r="D43" s="88"/>
      <c r="E43" s="88"/>
      <c r="F43" s="88"/>
      <c r="G43" s="88"/>
      <c r="H43" s="95"/>
      <c r="I43" s="88"/>
      <c r="J43" s="232"/>
      <c r="K43" s="232"/>
    </row>
    <row r="44" spans="1:18">
      <c r="A44" s="96"/>
      <c r="C44" s="88"/>
      <c r="D44" s="88"/>
      <c r="E44" s="88"/>
      <c r="F44" s="88"/>
      <c r="G44" s="88"/>
      <c r="H44" s="95"/>
      <c r="I44" s="88"/>
      <c r="J44" s="232"/>
      <c r="K44" s="232"/>
    </row>
    <row r="45" spans="1:18">
      <c r="A45" s="96"/>
      <c r="C45" s="88"/>
      <c r="D45" s="88"/>
      <c r="E45" s="88"/>
      <c r="F45" s="88"/>
      <c r="G45" s="88"/>
      <c r="H45" s="95"/>
      <c r="I45" s="88"/>
      <c r="J45" s="232"/>
      <c r="K45" s="232"/>
    </row>
    <row r="46" spans="1:18">
      <c r="A46" s="96"/>
      <c r="B46" s="94"/>
      <c r="C46" s="88"/>
      <c r="D46" s="88"/>
      <c r="E46" s="88"/>
      <c r="F46" s="88"/>
      <c r="G46" s="88"/>
      <c r="H46" s="95"/>
      <c r="I46" s="88"/>
      <c r="J46" s="232"/>
      <c r="K46" s="232"/>
    </row>
    <row r="47" spans="1:18">
      <c r="A47" s="96"/>
      <c r="B47" s="94"/>
      <c r="C47" s="88"/>
      <c r="D47" s="88"/>
      <c r="E47" s="88"/>
      <c r="F47" s="88"/>
      <c r="G47" s="88"/>
      <c r="H47" s="95"/>
      <c r="I47" s="88"/>
    </row>
    <row r="48" spans="1:18">
      <c r="A48" s="96"/>
      <c r="C48" s="88"/>
      <c r="D48" s="88"/>
      <c r="E48" s="88"/>
      <c r="F48" s="88"/>
      <c r="G48" s="88"/>
      <c r="H48" s="95"/>
      <c r="I48" s="88"/>
      <c r="J48" s="232"/>
      <c r="K48" s="232"/>
    </row>
    <row r="49" spans="1:11">
      <c r="A49" s="96"/>
      <c r="C49" s="88"/>
      <c r="D49" s="88"/>
      <c r="E49" s="88"/>
      <c r="F49" s="88"/>
      <c r="G49" s="88"/>
      <c r="H49" s="95"/>
      <c r="I49" s="88"/>
      <c r="J49" s="232"/>
      <c r="K49" s="232"/>
    </row>
    <row r="50" spans="1:11">
      <c r="A50" s="96"/>
      <c r="C50" s="88"/>
      <c r="D50" s="88"/>
      <c r="E50" s="88"/>
      <c r="F50" s="88"/>
      <c r="G50" s="88"/>
      <c r="H50" s="95"/>
      <c r="I50" s="88"/>
      <c r="J50" s="232"/>
      <c r="K50" s="232"/>
    </row>
    <row r="51" spans="1:11">
      <c r="A51" s="96"/>
      <c r="C51" s="88"/>
      <c r="D51" s="88"/>
      <c r="E51" s="88"/>
      <c r="F51" s="88"/>
      <c r="G51" s="88"/>
      <c r="H51" s="95"/>
      <c r="I51" s="88"/>
      <c r="J51" s="232"/>
      <c r="K51" s="232"/>
    </row>
    <row r="52" spans="1:11">
      <c r="A52" s="96"/>
      <c r="C52" s="88"/>
      <c r="D52" s="88"/>
      <c r="E52" s="88"/>
      <c r="F52" s="88"/>
      <c r="G52" s="88"/>
      <c r="H52" s="95"/>
      <c r="I52" s="88"/>
      <c r="J52" s="232"/>
      <c r="K52" s="232"/>
    </row>
    <row r="53" spans="1:11">
      <c r="A53" s="96"/>
      <c r="C53" s="88"/>
      <c r="D53" s="88"/>
      <c r="E53" s="88"/>
      <c r="F53" s="88"/>
      <c r="G53" s="88"/>
      <c r="H53" s="95"/>
      <c r="I53" s="88"/>
      <c r="J53" s="232"/>
      <c r="K53" s="232"/>
    </row>
    <row r="54" spans="1:11">
      <c r="A54" s="96"/>
      <c r="C54" s="88"/>
      <c r="D54" s="88"/>
      <c r="E54" s="88"/>
      <c r="F54" s="88"/>
      <c r="G54" s="88"/>
      <c r="H54" s="95"/>
      <c r="I54" s="88"/>
      <c r="J54" s="232"/>
      <c r="K54" s="232"/>
    </row>
    <row r="55" spans="1:11">
      <c r="A55" s="96"/>
      <c r="C55" s="88"/>
      <c r="D55" s="88"/>
      <c r="E55" s="88"/>
      <c r="F55" s="88"/>
      <c r="G55" s="88"/>
      <c r="H55" s="95"/>
      <c r="I55" s="88"/>
      <c r="J55" s="232"/>
      <c r="K55" s="232"/>
    </row>
    <row r="56" spans="1:11">
      <c r="A56" s="96"/>
      <c r="C56" s="88"/>
      <c r="D56" s="88"/>
      <c r="E56" s="88"/>
      <c r="F56" s="88"/>
      <c r="G56" s="88"/>
      <c r="H56" s="95"/>
      <c r="I56" s="88"/>
      <c r="J56" s="232"/>
      <c r="K56" s="232"/>
    </row>
    <row r="57" spans="1:11">
      <c r="A57" s="96"/>
      <c r="C57" s="88"/>
      <c r="D57" s="88"/>
      <c r="E57" s="88"/>
      <c r="F57" s="88"/>
      <c r="G57" s="88"/>
      <c r="H57" s="95"/>
      <c r="I57" s="88"/>
      <c r="J57" s="232"/>
      <c r="K57" s="232"/>
    </row>
    <row r="58" spans="1:11">
      <c r="A58" s="96"/>
      <c r="C58" s="88"/>
      <c r="D58" s="88"/>
      <c r="E58" s="88"/>
      <c r="F58" s="88"/>
      <c r="G58" s="88"/>
      <c r="H58" s="95"/>
      <c r="I58" s="88"/>
      <c r="J58" s="232"/>
      <c r="K58" s="232"/>
    </row>
    <row r="59" spans="1:11">
      <c r="A59" s="96"/>
      <c r="C59" s="88"/>
      <c r="D59" s="88"/>
      <c r="E59" s="88"/>
      <c r="F59" s="88"/>
      <c r="G59" s="88"/>
      <c r="H59" s="95"/>
      <c r="I59" s="88"/>
      <c r="J59" s="232"/>
      <c r="K59" s="232"/>
    </row>
    <row r="60" spans="1:11">
      <c r="A60" s="96"/>
      <c r="C60" s="88"/>
      <c r="D60" s="88"/>
      <c r="E60" s="88"/>
      <c r="F60" s="88"/>
      <c r="G60" s="88"/>
      <c r="H60" s="95"/>
      <c r="I60" s="88"/>
      <c r="J60" s="232"/>
      <c r="K60" s="232"/>
    </row>
    <row r="61" spans="1:11">
      <c r="A61" s="96"/>
      <c r="C61" s="88"/>
      <c r="D61" s="88"/>
      <c r="E61" s="88"/>
      <c r="F61" s="88"/>
      <c r="G61" s="88"/>
      <c r="H61" s="95"/>
      <c r="I61" s="88"/>
      <c r="J61" s="232"/>
      <c r="K61" s="232"/>
    </row>
    <row r="62" spans="1:11">
      <c r="A62" s="96"/>
      <c r="C62" s="88"/>
      <c r="D62" s="88"/>
      <c r="E62" s="88"/>
      <c r="F62" s="88"/>
      <c r="G62" s="88"/>
      <c r="H62" s="95"/>
      <c r="I62" s="88"/>
      <c r="J62" s="232"/>
      <c r="K62" s="232"/>
    </row>
    <row r="63" spans="1:11">
      <c r="A63" s="96"/>
      <c r="C63" s="88"/>
      <c r="D63" s="88"/>
      <c r="E63" s="88"/>
      <c r="F63" s="88"/>
      <c r="G63" s="88"/>
      <c r="H63" s="95"/>
      <c r="I63" s="88"/>
      <c r="J63" s="232"/>
      <c r="K63" s="232"/>
    </row>
    <row r="64" spans="1:11">
      <c r="A64" s="96"/>
      <c r="C64" s="88"/>
      <c r="D64" s="88"/>
      <c r="E64" s="88"/>
      <c r="F64" s="88"/>
      <c r="G64" s="88"/>
      <c r="H64" s="95"/>
      <c r="I64" s="88"/>
      <c r="J64" s="232"/>
      <c r="K64" s="232"/>
    </row>
    <row r="65" spans="1:11">
      <c r="A65" s="96"/>
      <c r="C65" s="88"/>
      <c r="D65" s="88"/>
      <c r="E65" s="88"/>
      <c r="F65" s="88"/>
      <c r="G65" s="88"/>
      <c r="H65" s="95"/>
      <c r="I65" s="88"/>
      <c r="J65" s="232"/>
      <c r="K65" s="232"/>
    </row>
    <row r="66" spans="1:11">
      <c r="A66" s="96"/>
      <c r="C66" s="88"/>
      <c r="D66" s="88"/>
      <c r="E66" s="88"/>
      <c r="F66" s="88"/>
      <c r="G66" s="88"/>
      <c r="H66" s="95"/>
      <c r="I66" s="88"/>
      <c r="J66" s="232"/>
      <c r="K66" s="232"/>
    </row>
    <row r="67" spans="1:11">
      <c r="A67" s="96"/>
      <c r="C67" s="88"/>
      <c r="D67" s="88"/>
      <c r="E67" s="88"/>
      <c r="F67" s="88"/>
      <c r="G67" s="88"/>
      <c r="H67" s="95"/>
      <c r="I67" s="88"/>
      <c r="J67" s="232"/>
      <c r="K67" s="232"/>
    </row>
    <row r="68" spans="1:11">
      <c r="A68" s="96"/>
      <c r="C68" s="88"/>
      <c r="D68" s="88"/>
      <c r="E68" s="88"/>
      <c r="F68" s="88"/>
      <c r="G68" s="88"/>
      <c r="H68" s="95"/>
      <c r="I68" s="88"/>
      <c r="J68" s="232"/>
      <c r="K68" s="232"/>
    </row>
    <row r="69" spans="1:11">
      <c r="A69" s="96"/>
      <c r="C69" s="88"/>
      <c r="D69" s="88"/>
      <c r="E69" s="88"/>
      <c r="F69" s="88"/>
      <c r="G69" s="88"/>
      <c r="H69" s="95"/>
      <c r="I69" s="88"/>
      <c r="J69" s="232"/>
      <c r="K69" s="232"/>
    </row>
    <row r="71" spans="1:11">
      <c r="C71" s="88"/>
      <c r="D71" s="88"/>
      <c r="E71" s="88"/>
      <c r="F71" s="88"/>
      <c r="G71" s="88"/>
      <c r="H71" s="95"/>
      <c r="I71" s="88"/>
    </row>
    <row r="72" spans="1:11">
      <c r="C72" s="88"/>
      <c r="D72" s="88"/>
      <c r="E72" s="88"/>
      <c r="F72" s="88"/>
      <c r="G72" s="88"/>
      <c r="H72" s="95"/>
      <c r="I72" s="88"/>
    </row>
    <row r="73" spans="1:11">
      <c r="C73" s="88"/>
      <c r="D73" s="88"/>
      <c r="E73" s="88"/>
      <c r="F73" s="88"/>
      <c r="G73" s="88"/>
      <c r="H73" s="95"/>
      <c r="I73" s="88"/>
    </row>
    <row r="74" spans="1:11">
      <c r="C74" s="88"/>
      <c r="D74" s="88"/>
      <c r="E74" s="88"/>
      <c r="F74" s="88"/>
      <c r="G74" s="88"/>
      <c r="H74" s="95"/>
      <c r="I74" s="88"/>
    </row>
    <row r="76" spans="1:11">
      <c r="C76" s="88"/>
      <c r="D76" s="88"/>
      <c r="E76" s="88"/>
      <c r="F76" s="88"/>
      <c r="G76" s="88"/>
      <c r="H76" s="95"/>
      <c r="I76" s="88"/>
    </row>
    <row r="77" spans="1:11">
      <c r="C77" s="88"/>
      <c r="D77" s="88"/>
      <c r="E77" s="88"/>
      <c r="F77" s="88"/>
      <c r="G77" s="88"/>
      <c r="H77" s="95"/>
      <c r="I77" s="88"/>
    </row>
    <row r="78" spans="1:11">
      <c r="C78" s="88"/>
      <c r="D78" s="88"/>
      <c r="E78" s="88"/>
      <c r="F78" s="88"/>
      <c r="G78" s="88"/>
      <c r="H78" s="95"/>
      <c r="I78" s="88"/>
    </row>
    <row r="79" spans="1:11">
      <c r="C79" s="88"/>
      <c r="D79" s="88"/>
      <c r="E79" s="88"/>
      <c r="F79" s="88"/>
      <c r="G79" s="88"/>
      <c r="H79" s="95"/>
      <c r="I79" s="88"/>
    </row>
    <row r="80" spans="1:11">
      <c r="H80" s="94"/>
    </row>
    <row r="81" spans="8:8">
      <c r="H81" s="94"/>
    </row>
    <row r="82" spans="8:8">
      <c r="H82" s="94"/>
    </row>
    <row r="83" spans="8:8">
      <c r="H83" s="94"/>
    </row>
    <row r="84" spans="8:8">
      <c r="H84" s="94"/>
    </row>
    <row r="85" spans="8:8">
      <c r="H85" s="94"/>
    </row>
    <row r="86" spans="8:8">
      <c r="H86" s="94"/>
    </row>
    <row r="87" spans="8:8">
      <c r="H87" s="94"/>
    </row>
    <row r="88" spans="8:8">
      <c r="H88" s="94"/>
    </row>
    <row r="89" spans="8:8">
      <c r="H89" s="94"/>
    </row>
    <row r="90" spans="8:8">
      <c r="H90" s="94"/>
    </row>
    <row r="91" spans="8:8">
      <c r="H91" s="94"/>
    </row>
    <row r="92" spans="8:8">
      <c r="H92" s="94"/>
    </row>
    <row r="93" spans="8:8">
      <c r="H93" s="94"/>
    </row>
    <row r="94" spans="8:8">
      <c r="H94" s="94"/>
    </row>
    <row r="95" spans="8:8">
      <c r="H95" s="94"/>
    </row>
    <row r="96" spans="8:8">
      <c r="H96" s="94"/>
    </row>
    <row r="97" spans="8:8">
      <c r="H97" s="94"/>
    </row>
    <row r="98" spans="8:8">
      <c r="H98" s="94"/>
    </row>
    <row r="99" spans="8:8">
      <c r="H99" s="94"/>
    </row>
    <row r="100" spans="8:8">
      <c r="H100" s="94"/>
    </row>
    <row r="101" spans="8:8">
      <c r="H101" s="94"/>
    </row>
    <row r="102" spans="8:8">
      <c r="H102" s="94"/>
    </row>
    <row r="103" spans="8:8">
      <c r="H103" s="94"/>
    </row>
    <row r="104" spans="8:8">
      <c r="H104" s="94"/>
    </row>
    <row r="105" spans="8:8">
      <c r="H105" s="94"/>
    </row>
    <row r="106" spans="8:8">
      <c r="H106" s="94"/>
    </row>
    <row r="107" spans="8:8">
      <c r="H107" s="94"/>
    </row>
    <row r="108" spans="8:8">
      <c r="H108" s="94"/>
    </row>
    <row r="109" spans="8:8">
      <c r="H109" s="94"/>
    </row>
    <row r="110" spans="8:8">
      <c r="H110" s="94"/>
    </row>
    <row r="111" spans="8:8">
      <c r="H111" s="94"/>
    </row>
    <row r="112" spans="8:8">
      <c r="H112" s="94"/>
    </row>
    <row r="113" spans="8:8">
      <c r="H113" s="94"/>
    </row>
    <row r="114" spans="8:8">
      <c r="H114" s="94"/>
    </row>
    <row r="115" spans="8:8">
      <c r="H115" s="94"/>
    </row>
    <row r="116" spans="8:8">
      <c r="H116" s="94"/>
    </row>
    <row r="117" spans="8:8">
      <c r="H117" s="94"/>
    </row>
    <row r="118" spans="8:8">
      <c r="H118" s="94"/>
    </row>
    <row r="119" spans="8:8">
      <c r="H119" s="94"/>
    </row>
    <row r="120" spans="8:8">
      <c r="H120" s="94"/>
    </row>
    <row r="121" spans="8:8">
      <c r="H121" s="94"/>
    </row>
    <row r="122" spans="8:8">
      <c r="H122" s="94"/>
    </row>
    <row r="123" spans="8:8">
      <c r="H123" s="94"/>
    </row>
    <row r="124" spans="8:8">
      <c r="H124" s="94"/>
    </row>
    <row r="125" spans="8:8">
      <c r="H125" s="94"/>
    </row>
    <row r="126" spans="8:8">
      <c r="H126" s="94"/>
    </row>
    <row r="127" spans="8:8">
      <c r="H127" s="94"/>
    </row>
    <row r="128" spans="8:8">
      <c r="H128" s="94"/>
    </row>
    <row r="129" spans="8:8">
      <c r="H129" s="94"/>
    </row>
    <row r="130" spans="8:8">
      <c r="H130" s="94"/>
    </row>
    <row r="131" spans="8:8">
      <c r="H131" s="94"/>
    </row>
    <row r="132" spans="8:8">
      <c r="H132" s="94"/>
    </row>
    <row r="133" spans="8:8">
      <c r="H133" s="94"/>
    </row>
    <row r="134" spans="8:8">
      <c r="H134" s="94"/>
    </row>
    <row r="135" spans="8:8">
      <c r="H135" s="94"/>
    </row>
    <row r="136" spans="8:8">
      <c r="H136" s="94"/>
    </row>
    <row r="137" spans="8:8">
      <c r="H137" s="94"/>
    </row>
    <row r="138" spans="8:8">
      <c r="H138" s="94"/>
    </row>
    <row r="139" spans="8:8">
      <c r="H139" s="94"/>
    </row>
    <row r="140" spans="8:8">
      <c r="H140" s="94"/>
    </row>
    <row r="141" spans="8:8">
      <c r="H141" s="94"/>
    </row>
    <row r="142" spans="8:8">
      <c r="H142" s="94"/>
    </row>
    <row r="143" spans="8:8">
      <c r="H143" s="94"/>
    </row>
    <row r="144" spans="8:8">
      <c r="H144" s="94"/>
    </row>
    <row r="145" spans="8:8">
      <c r="H145" s="94"/>
    </row>
    <row r="146" spans="8:8">
      <c r="H146" s="94"/>
    </row>
    <row r="147" spans="8:8">
      <c r="H147" s="94"/>
    </row>
    <row r="148" spans="8:8">
      <c r="H148" s="94"/>
    </row>
    <row r="149" spans="8:8">
      <c r="H149" s="94"/>
    </row>
    <row r="150" spans="8:8">
      <c r="H150" s="94"/>
    </row>
    <row r="151" spans="8:8">
      <c r="H151" s="94"/>
    </row>
    <row r="152" spans="8:8">
      <c r="H152" s="94"/>
    </row>
    <row r="153" spans="8:8">
      <c r="H153" s="94"/>
    </row>
    <row r="154" spans="8:8">
      <c r="H154" s="94"/>
    </row>
    <row r="155" spans="8:8">
      <c r="H155" s="94"/>
    </row>
    <row r="156" spans="8:8">
      <c r="H156" s="94"/>
    </row>
    <row r="157" spans="8:8">
      <c r="H157" s="94"/>
    </row>
    <row r="158" spans="8:8">
      <c r="H158" s="94"/>
    </row>
    <row r="159" spans="8:8">
      <c r="H159" s="94"/>
    </row>
    <row r="160" spans="8:8">
      <c r="H160" s="94"/>
    </row>
    <row r="161" spans="8:8">
      <c r="H161" s="94"/>
    </row>
    <row r="162" spans="8:8">
      <c r="H162" s="94"/>
    </row>
    <row r="163" spans="8:8">
      <c r="H163" s="94"/>
    </row>
    <row r="164" spans="8:8">
      <c r="H164" s="94"/>
    </row>
    <row r="165" spans="8:8">
      <c r="H165" s="94"/>
    </row>
    <row r="166" spans="8:8">
      <c r="H166" s="94"/>
    </row>
    <row r="167" spans="8:8">
      <c r="H167" s="94"/>
    </row>
    <row r="168" spans="8:8">
      <c r="H168" s="94"/>
    </row>
    <row r="169" spans="8:8">
      <c r="H169" s="94"/>
    </row>
    <row r="170" spans="8:8">
      <c r="H170" s="94"/>
    </row>
    <row r="171" spans="8:8">
      <c r="H171" s="94"/>
    </row>
    <row r="172" spans="8:8">
      <c r="H172" s="94"/>
    </row>
    <row r="173" spans="8:8">
      <c r="H173" s="94"/>
    </row>
    <row r="174" spans="8:8">
      <c r="H174" s="94"/>
    </row>
    <row r="175" spans="8:8">
      <c r="H175" s="94"/>
    </row>
    <row r="176" spans="8:8">
      <c r="H176" s="94"/>
    </row>
    <row r="177" spans="8:8">
      <c r="H177" s="94"/>
    </row>
    <row r="178" spans="8:8">
      <c r="H178" s="94"/>
    </row>
    <row r="179" spans="8:8">
      <c r="H179" s="94"/>
    </row>
    <row r="180" spans="8:8">
      <c r="H180" s="94"/>
    </row>
    <row r="181" spans="8:8">
      <c r="H181" s="94"/>
    </row>
    <row r="182" spans="8:8">
      <c r="H182" s="94"/>
    </row>
    <row r="183" spans="8:8">
      <c r="H183" s="94"/>
    </row>
    <row r="184" spans="8:8">
      <c r="H184" s="94"/>
    </row>
    <row r="185" spans="8:8">
      <c r="H185" s="94"/>
    </row>
    <row r="186" spans="8:8">
      <c r="H186" s="94"/>
    </row>
    <row r="187" spans="8:8">
      <c r="H187" s="94"/>
    </row>
    <row r="188" spans="8:8">
      <c r="H188" s="94"/>
    </row>
    <row r="189" spans="8:8">
      <c r="H189" s="94"/>
    </row>
    <row r="190" spans="8:8">
      <c r="H190" s="94"/>
    </row>
    <row r="191" spans="8:8">
      <c r="H191" s="94"/>
    </row>
    <row r="192" spans="8:8">
      <c r="H192" s="94"/>
    </row>
    <row r="193" spans="8:8">
      <c r="H193" s="94"/>
    </row>
    <row r="194" spans="8:8">
      <c r="H194" s="94"/>
    </row>
    <row r="195" spans="8:8">
      <c r="H195" s="94"/>
    </row>
    <row r="196" spans="8:8">
      <c r="H196" s="94"/>
    </row>
    <row r="197" spans="8:8">
      <c r="H197" s="94"/>
    </row>
    <row r="198" spans="8:8">
      <c r="H198" s="94"/>
    </row>
    <row r="199" spans="8:8">
      <c r="H199" s="94"/>
    </row>
    <row r="200" spans="8:8">
      <c r="H200" s="94"/>
    </row>
    <row r="201" spans="8:8">
      <c r="H201" s="94"/>
    </row>
    <row r="202" spans="8:8">
      <c r="H202" s="94"/>
    </row>
    <row r="203" spans="8:8">
      <c r="H203" s="94"/>
    </row>
    <row r="204" spans="8:8">
      <c r="H204" s="94"/>
    </row>
    <row r="205" spans="8:8">
      <c r="H205" s="94"/>
    </row>
    <row r="206" spans="8:8">
      <c r="H206" s="94"/>
    </row>
    <row r="207" spans="8:8">
      <c r="H207" s="94"/>
    </row>
    <row r="208" spans="8:8">
      <c r="H208" s="94"/>
    </row>
    <row r="209" spans="8:8">
      <c r="H209" s="94"/>
    </row>
    <row r="210" spans="8:8">
      <c r="H210" s="94"/>
    </row>
    <row r="211" spans="8:8">
      <c r="H211" s="94"/>
    </row>
    <row r="212" spans="8:8">
      <c r="H212" s="94"/>
    </row>
    <row r="213" spans="8:8">
      <c r="H213" s="94"/>
    </row>
    <row r="214" spans="8:8">
      <c r="H214" s="94"/>
    </row>
    <row r="215" spans="8:8">
      <c r="H215" s="94"/>
    </row>
    <row r="216" spans="8:8">
      <c r="H216" s="94"/>
    </row>
    <row r="217" spans="8:8">
      <c r="H217" s="94"/>
    </row>
    <row r="218" spans="8:8">
      <c r="H218" s="94"/>
    </row>
    <row r="219" spans="8:8">
      <c r="H219" s="94"/>
    </row>
    <row r="220" spans="8:8">
      <c r="H220" s="94"/>
    </row>
    <row r="221" spans="8:8">
      <c r="H221" s="94"/>
    </row>
    <row r="222" spans="8:8">
      <c r="H222" s="94"/>
    </row>
    <row r="223" spans="8:8">
      <c r="H223" s="94"/>
    </row>
    <row r="224" spans="8:8">
      <c r="H224" s="94"/>
    </row>
    <row r="225" spans="8:8">
      <c r="H225" s="94"/>
    </row>
    <row r="226" spans="8:8">
      <c r="H226" s="94"/>
    </row>
    <row r="227" spans="8:8">
      <c r="H227" s="94"/>
    </row>
    <row r="228" spans="8:8">
      <c r="H228" s="94"/>
    </row>
    <row r="229" spans="8:8">
      <c r="H229" s="94"/>
    </row>
    <row r="230" spans="8:8">
      <c r="H230" s="94"/>
    </row>
    <row r="231" spans="8:8">
      <c r="H231" s="94"/>
    </row>
    <row r="232" spans="8:8">
      <c r="H232" s="94"/>
    </row>
    <row r="233" spans="8:8">
      <c r="H233" s="94"/>
    </row>
    <row r="234" spans="8:8">
      <c r="H234" s="94"/>
    </row>
    <row r="235" spans="8:8">
      <c r="H235" s="94"/>
    </row>
    <row r="236" spans="8:8">
      <c r="H236" s="94"/>
    </row>
    <row r="237" spans="8:8">
      <c r="H237" s="94"/>
    </row>
    <row r="238" spans="8:8">
      <c r="H238" s="94"/>
    </row>
    <row r="239" spans="8:8">
      <c r="H239" s="94"/>
    </row>
    <row r="240" spans="8:8">
      <c r="H240" s="94"/>
    </row>
    <row r="241" spans="8:8">
      <c r="H241" s="94"/>
    </row>
    <row r="242" spans="8:8">
      <c r="H242" s="94"/>
    </row>
    <row r="243" spans="8:8">
      <c r="H243" s="94"/>
    </row>
    <row r="244" spans="8:8">
      <c r="H244" s="94"/>
    </row>
    <row r="245" spans="8:8">
      <c r="H245" s="94"/>
    </row>
    <row r="246" spans="8:8">
      <c r="H246" s="94"/>
    </row>
    <row r="247" spans="8:8">
      <c r="H247" s="94"/>
    </row>
    <row r="248" spans="8:8">
      <c r="H248" s="94"/>
    </row>
    <row r="249" spans="8:8">
      <c r="H249" s="94"/>
    </row>
    <row r="250" spans="8:8">
      <c r="H250" s="94"/>
    </row>
    <row r="251" spans="8:8">
      <c r="H251" s="94"/>
    </row>
    <row r="252" spans="8:8">
      <c r="H252" s="94"/>
    </row>
    <row r="253" spans="8:8">
      <c r="H253" s="94"/>
    </row>
    <row r="254" spans="8:8">
      <c r="H254" s="94"/>
    </row>
    <row r="255" spans="8:8">
      <c r="H255" s="94"/>
    </row>
    <row r="256" spans="8:8">
      <c r="H256" s="94"/>
    </row>
    <row r="257" spans="8:8">
      <c r="H257" s="94"/>
    </row>
    <row r="258" spans="8:8">
      <c r="H258" s="94"/>
    </row>
    <row r="259" spans="8:8">
      <c r="H259" s="94"/>
    </row>
    <row r="260" spans="8:8">
      <c r="H260" s="94"/>
    </row>
    <row r="261" spans="8:8">
      <c r="H261" s="94"/>
    </row>
    <row r="262" spans="8:8">
      <c r="H262" s="94"/>
    </row>
    <row r="263" spans="8:8">
      <c r="H263" s="94"/>
    </row>
    <row r="264" spans="8:8">
      <c r="H264" s="94"/>
    </row>
    <row r="265" spans="8:8">
      <c r="H265" s="94"/>
    </row>
    <row r="266" spans="8:8">
      <c r="H266" s="94"/>
    </row>
    <row r="267" spans="8:8">
      <c r="H267" s="94"/>
    </row>
    <row r="268" spans="8:8">
      <c r="H268" s="94"/>
    </row>
    <row r="269" spans="8:8">
      <c r="H269" s="94"/>
    </row>
    <row r="270" spans="8:8">
      <c r="H270" s="94"/>
    </row>
    <row r="271" spans="8:8">
      <c r="H271" s="94"/>
    </row>
    <row r="272" spans="8:8">
      <c r="H272" s="94"/>
    </row>
    <row r="273" spans="8:8">
      <c r="H273" s="94"/>
    </row>
    <row r="274" spans="8:8">
      <c r="H274" s="94"/>
    </row>
    <row r="275" spans="8:8">
      <c r="H275" s="94"/>
    </row>
    <row r="276" spans="8:8">
      <c r="H276" s="94"/>
    </row>
    <row r="277" spans="8:8">
      <c r="H277" s="94"/>
    </row>
    <row r="278" spans="8:8">
      <c r="H278" s="94"/>
    </row>
    <row r="279" spans="8:8">
      <c r="H279" s="94"/>
    </row>
    <row r="280" spans="8:8">
      <c r="H280" s="94"/>
    </row>
    <row r="281" spans="8:8">
      <c r="H281" s="94"/>
    </row>
    <row r="282" spans="8:8">
      <c r="H282" s="94"/>
    </row>
    <row r="283" spans="8:8">
      <c r="H283" s="94"/>
    </row>
    <row r="284" spans="8:8">
      <c r="H284" s="94"/>
    </row>
    <row r="285" spans="8:8">
      <c r="H285" s="94"/>
    </row>
    <row r="286" spans="8:8">
      <c r="H286" s="94"/>
    </row>
    <row r="287" spans="8:8">
      <c r="H287" s="94"/>
    </row>
    <row r="288" spans="8:8">
      <c r="H288" s="94"/>
    </row>
    <row r="289" spans="8:8">
      <c r="H289" s="94"/>
    </row>
    <row r="290" spans="8:8">
      <c r="H290" s="94"/>
    </row>
    <row r="291" spans="8:8">
      <c r="H291" s="94"/>
    </row>
    <row r="292" spans="8:8">
      <c r="H292" s="94"/>
    </row>
    <row r="293" spans="8:8">
      <c r="H293" s="94"/>
    </row>
    <row r="294" spans="8:8">
      <c r="H294" s="94"/>
    </row>
    <row r="295" spans="8:8">
      <c r="H295" s="94"/>
    </row>
    <row r="296" spans="8:8">
      <c r="H296" s="94"/>
    </row>
    <row r="297" spans="8:8">
      <c r="H297" s="94"/>
    </row>
    <row r="298" spans="8:8">
      <c r="H298" s="94"/>
    </row>
    <row r="299" spans="8:8">
      <c r="H299" s="94"/>
    </row>
    <row r="300" spans="8:8">
      <c r="H300" s="94"/>
    </row>
    <row r="301" spans="8:8">
      <c r="H301" s="94"/>
    </row>
    <row r="302" spans="8:8">
      <c r="H302" s="94"/>
    </row>
    <row r="303" spans="8:8">
      <c r="H303" s="94"/>
    </row>
    <row r="304" spans="8:8">
      <c r="H304" s="94"/>
    </row>
    <row r="305" spans="8:8">
      <c r="H305" s="94"/>
    </row>
    <row r="306" spans="8:8">
      <c r="H306" s="94"/>
    </row>
    <row r="307" spans="8:8">
      <c r="H307" s="94"/>
    </row>
    <row r="308" spans="8:8">
      <c r="H308" s="94"/>
    </row>
    <row r="309" spans="8:8">
      <c r="H309" s="94"/>
    </row>
    <row r="310" spans="8:8">
      <c r="H310" s="94"/>
    </row>
    <row r="311" spans="8:8">
      <c r="H311" s="94"/>
    </row>
    <row r="312" spans="8:8">
      <c r="H312" s="94"/>
    </row>
    <row r="313" spans="8:8">
      <c r="H313" s="94"/>
    </row>
    <row r="314" spans="8:8">
      <c r="H314" s="94"/>
    </row>
    <row r="315" spans="8:8">
      <c r="H315" s="94"/>
    </row>
    <row r="316" spans="8:8">
      <c r="H316" s="94"/>
    </row>
    <row r="317" spans="8:8">
      <c r="H317" s="94"/>
    </row>
    <row r="318" spans="8:8">
      <c r="H318" s="94"/>
    </row>
    <row r="319" spans="8:8">
      <c r="H319" s="94"/>
    </row>
    <row r="320" spans="8:8">
      <c r="H320" s="94"/>
    </row>
    <row r="321" spans="8:8">
      <c r="H321" s="94"/>
    </row>
    <row r="322" spans="8:8">
      <c r="H322" s="94"/>
    </row>
    <row r="323" spans="8:8">
      <c r="H323" s="94"/>
    </row>
    <row r="324" spans="8:8">
      <c r="H324" s="94"/>
    </row>
    <row r="325" spans="8:8">
      <c r="H325" s="94"/>
    </row>
    <row r="326" spans="8:8">
      <c r="H326" s="94"/>
    </row>
    <row r="327" spans="8:8">
      <c r="H327" s="94"/>
    </row>
    <row r="328" spans="8:8">
      <c r="H328" s="94"/>
    </row>
    <row r="329" spans="8:8">
      <c r="H329" s="94"/>
    </row>
    <row r="330" spans="8:8">
      <c r="H330" s="94"/>
    </row>
    <row r="331" spans="8:8">
      <c r="H331" s="94"/>
    </row>
    <row r="332" spans="8:8">
      <c r="H332" s="94"/>
    </row>
    <row r="333" spans="8:8">
      <c r="H333" s="94"/>
    </row>
    <row r="334" spans="8:8">
      <c r="H334" s="94"/>
    </row>
    <row r="335" spans="8:8">
      <c r="H335" s="94"/>
    </row>
    <row r="336" spans="8:8">
      <c r="H336" s="94"/>
    </row>
    <row r="337" spans="8:8">
      <c r="H337" s="94"/>
    </row>
    <row r="338" spans="8:8">
      <c r="H338" s="94"/>
    </row>
    <row r="339" spans="8:8">
      <c r="H339" s="94"/>
    </row>
    <row r="340" spans="8:8">
      <c r="H340" s="94"/>
    </row>
    <row r="341" spans="8:8">
      <c r="H341" s="94"/>
    </row>
    <row r="342" spans="8:8">
      <c r="H342" s="94"/>
    </row>
    <row r="343" spans="8:8">
      <c r="H343" s="94"/>
    </row>
    <row r="344" spans="8:8">
      <c r="H344" s="94"/>
    </row>
    <row r="345" spans="8:8">
      <c r="H345" s="94"/>
    </row>
    <row r="346" spans="8:8">
      <c r="H346" s="94"/>
    </row>
    <row r="347" spans="8:8">
      <c r="H347" s="94"/>
    </row>
    <row r="348" spans="8:8">
      <c r="H348" s="94"/>
    </row>
    <row r="349" spans="8:8">
      <c r="H349" s="94"/>
    </row>
    <row r="350" spans="8:8">
      <c r="H350" s="94"/>
    </row>
  </sheetData>
  <mergeCells count="8">
    <mergeCell ref="A3:I3"/>
    <mergeCell ref="A1:I1"/>
    <mergeCell ref="B5:I5"/>
    <mergeCell ref="G7:G9"/>
    <mergeCell ref="H7:H9"/>
    <mergeCell ref="C6:E6"/>
    <mergeCell ref="E7:E9"/>
    <mergeCell ref="G6:I6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tabSelected="1" zoomScaleNormal="100" workbookViewId="0">
      <selection sqref="A1:L1"/>
    </sheetView>
  </sheetViews>
  <sheetFormatPr defaultRowHeight="12.75"/>
  <cols>
    <col min="1" max="1" width="14.140625" style="2" customWidth="1"/>
    <col min="2" max="2" width="14.140625" style="103" customWidth="1"/>
    <col min="3" max="3" width="12.140625" style="103" customWidth="1"/>
    <col min="4" max="4" width="11.85546875" style="103" customWidth="1"/>
    <col min="5" max="5" width="11.28515625" style="103" bestFit="1" customWidth="1"/>
    <col min="6" max="6" width="2.85546875" style="103" customWidth="1"/>
    <col min="7" max="7" width="12.42578125" style="2" bestFit="1" customWidth="1"/>
    <col min="8" max="8" width="14" style="2" bestFit="1" customWidth="1"/>
    <col min="9" max="9" width="9.140625" style="2"/>
    <col min="10" max="10" width="11.42578125" style="2" bestFit="1" customWidth="1"/>
    <col min="11" max="11" width="11.28515625" style="2" bestFit="1" customWidth="1"/>
    <col min="12" max="12" width="10.28515625" style="2" bestFit="1" customWidth="1"/>
    <col min="13" max="13" width="11.28515625" style="2" bestFit="1" customWidth="1"/>
    <col min="14" max="14" width="9.140625" style="2"/>
    <col min="15" max="15" width="15" style="232" bestFit="1" customWidth="1"/>
    <col min="16" max="16384" width="9.140625" style="2"/>
  </cols>
  <sheetData>
    <row r="1" spans="1:26">
      <c r="A1" s="382" t="s">
        <v>106</v>
      </c>
      <c r="B1" s="382"/>
      <c r="C1" s="382"/>
      <c r="D1" s="382"/>
      <c r="E1" s="382"/>
      <c r="F1" s="382"/>
      <c r="G1" s="382"/>
      <c r="H1" s="382"/>
      <c r="J1" s="317"/>
    </row>
    <row r="2" spans="1:26">
      <c r="A2" s="205"/>
      <c r="B2" s="135"/>
    </row>
    <row r="3" spans="1:26">
      <c r="A3" s="395" t="s">
        <v>219</v>
      </c>
      <c r="B3" s="396"/>
      <c r="C3" s="396"/>
      <c r="D3" s="396"/>
      <c r="E3" s="396"/>
      <c r="F3" s="396"/>
      <c r="G3" s="396"/>
      <c r="H3" s="396"/>
    </row>
    <row r="4" spans="1:26" ht="13.5" thickBot="1">
      <c r="A4" s="81"/>
      <c r="B4" s="106"/>
      <c r="C4" s="106"/>
      <c r="D4" s="106"/>
      <c r="E4" s="106"/>
      <c r="F4" s="106"/>
      <c r="G4" s="81"/>
      <c r="H4" s="81"/>
    </row>
    <row r="5" spans="1:26" ht="15" customHeight="1" thickTop="1">
      <c r="B5" s="374" t="s">
        <v>43</v>
      </c>
      <c r="C5" s="384"/>
      <c r="D5" s="384"/>
      <c r="E5" s="384"/>
      <c r="F5" s="384"/>
      <c r="G5" s="384"/>
      <c r="H5" s="384"/>
    </row>
    <row r="6" spans="1:26">
      <c r="B6" s="421"/>
      <c r="C6" s="421"/>
      <c r="D6" s="421"/>
      <c r="E6" s="421"/>
      <c r="F6" s="206"/>
      <c r="G6" s="420"/>
      <c r="H6" s="420"/>
      <c r="I6" s="1"/>
      <c r="J6" s="1"/>
      <c r="K6" s="1"/>
      <c r="L6" s="1"/>
      <c r="M6" s="1"/>
      <c r="N6" s="1"/>
      <c r="O6" s="243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2.75" customHeight="1">
      <c r="A7" s="413" t="s">
        <v>141</v>
      </c>
      <c r="B7" s="85"/>
      <c r="C7" s="415" t="s">
        <v>112</v>
      </c>
      <c r="D7" s="415"/>
      <c r="E7" s="415"/>
      <c r="F7" s="136"/>
      <c r="I7" s="1"/>
      <c r="J7" s="1"/>
      <c r="K7" s="1"/>
      <c r="L7" s="1"/>
      <c r="M7" s="1"/>
      <c r="N7" s="1"/>
      <c r="O7" s="24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414"/>
      <c r="B8" s="34" t="s">
        <v>116</v>
      </c>
      <c r="C8" s="417" t="s">
        <v>25</v>
      </c>
      <c r="D8" s="416" t="s">
        <v>140</v>
      </c>
      <c r="E8" s="416"/>
      <c r="F8" s="136"/>
      <c r="G8" s="131" t="s">
        <v>111</v>
      </c>
      <c r="H8" s="131" t="s">
        <v>132</v>
      </c>
      <c r="I8" s="1"/>
      <c r="J8" s="1"/>
      <c r="K8" s="1"/>
      <c r="L8" s="1"/>
      <c r="M8" s="1"/>
      <c r="N8" s="1"/>
      <c r="O8" s="24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14"/>
      <c r="B9" s="136" t="s">
        <v>117</v>
      </c>
      <c r="C9" s="418"/>
      <c r="D9" s="131" t="s">
        <v>113</v>
      </c>
      <c r="E9" s="131" t="s">
        <v>57</v>
      </c>
      <c r="F9" s="131"/>
      <c r="G9" s="131" t="s">
        <v>118</v>
      </c>
      <c r="H9" s="131" t="s">
        <v>133</v>
      </c>
    </row>
    <row r="10" spans="1:26" ht="13.5" thickBot="1">
      <c r="A10" s="389"/>
      <c r="B10" s="267" t="s">
        <v>30</v>
      </c>
      <c r="C10" s="419"/>
      <c r="D10" s="267" t="s">
        <v>114</v>
      </c>
      <c r="E10" s="267" t="s">
        <v>115</v>
      </c>
      <c r="F10" s="136"/>
      <c r="G10" s="267" t="s">
        <v>119</v>
      </c>
      <c r="H10" s="267" t="s">
        <v>26</v>
      </c>
      <c r="J10" s="327"/>
    </row>
    <row r="11" spans="1:26" s="142" customFormat="1">
      <c r="A11" s="140" t="s">
        <v>0</v>
      </c>
      <c r="B11" s="117">
        <f>SUM(B13:B40)</f>
        <v>1307222.3</v>
      </c>
      <c r="C11" s="133">
        <f>SUM(C13:C40)</f>
        <v>49691.11</v>
      </c>
      <c r="D11" s="133">
        <f>SUM(D13:D40)</f>
        <v>24507</v>
      </c>
      <c r="E11" s="133">
        <f>SUM(E13:E40)</f>
        <v>477333</v>
      </c>
      <c r="F11" s="133"/>
      <c r="G11" s="132">
        <f>SUM(G13:G40)</f>
        <v>0</v>
      </c>
      <c r="H11" s="117">
        <f>SUM(H13:H40)</f>
        <v>1897385</v>
      </c>
      <c r="O11" s="250"/>
    </row>
    <row r="12" spans="1:26">
      <c r="A12" s="1"/>
      <c r="B12" s="94"/>
      <c r="C12" s="94"/>
      <c r="D12" s="94"/>
      <c r="E12" s="94"/>
      <c r="F12" s="94"/>
      <c r="G12" s="95"/>
      <c r="H12" s="95"/>
    </row>
    <row r="13" spans="1:26">
      <c r="A13" s="2" t="s">
        <v>1</v>
      </c>
      <c r="B13" s="31">
        <v>60464.6</v>
      </c>
      <c r="C13" s="30">
        <v>0</v>
      </c>
      <c r="D13" s="30">
        <v>0</v>
      </c>
      <c r="E13" s="30">
        <v>0</v>
      </c>
      <c r="F13" s="161"/>
      <c r="G13" s="31">
        <v>0</v>
      </c>
      <c r="H13" s="149">
        <v>0</v>
      </c>
      <c r="I13" s="294"/>
      <c r="J13" s="232"/>
      <c r="K13" s="232"/>
      <c r="L13" s="232"/>
      <c r="M13" s="232"/>
      <c r="N13" s="232"/>
      <c r="P13" s="232"/>
    </row>
    <row r="14" spans="1:26">
      <c r="A14" s="2" t="s">
        <v>2</v>
      </c>
      <c r="B14" s="31">
        <v>72164.320000000007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47633</v>
      </c>
      <c r="I14" s="294"/>
      <c r="J14" s="232"/>
      <c r="K14" s="232"/>
      <c r="L14" s="232"/>
      <c r="M14" s="232"/>
      <c r="N14" s="232"/>
      <c r="P14" s="232"/>
    </row>
    <row r="15" spans="1:26">
      <c r="A15" s="2" t="s">
        <v>3</v>
      </c>
      <c r="B15" s="31">
        <v>19814.919999999998</v>
      </c>
      <c r="C15" s="30">
        <v>0</v>
      </c>
      <c r="D15" s="30">
        <v>0</v>
      </c>
      <c r="E15" s="30">
        <v>0</v>
      </c>
      <c r="F15" s="30"/>
      <c r="G15" s="31">
        <v>0</v>
      </c>
      <c r="H15" s="31">
        <v>0</v>
      </c>
      <c r="I15" s="294"/>
      <c r="J15" s="232"/>
      <c r="K15" s="232"/>
      <c r="L15" s="232"/>
      <c r="M15" s="232"/>
      <c r="N15" s="232"/>
      <c r="P15" s="232"/>
    </row>
    <row r="16" spans="1:26">
      <c r="A16" s="2" t="s">
        <v>4</v>
      </c>
      <c r="B16" s="31">
        <v>46031.24</v>
      </c>
      <c r="C16" s="30">
        <v>0</v>
      </c>
      <c r="D16" s="30">
        <v>0</v>
      </c>
      <c r="E16" s="30">
        <v>0</v>
      </c>
      <c r="F16" s="30"/>
      <c r="G16" s="31">
        <v>0</v>
      </c>
      <c r="H16" s="149">
        <v>1295929</v>
      </c>
      <c r="I16" s="294"/>
      <c r="J16" s="232"/>
      <c r="K16" s="232"/>
      <c r="L16" s="232"/>
      <c r="M16" s="232"/>
      <c r="N16" s="232"/>
      <c r="P16" s="232"/>
    </row>
    <row r="17" spans="1:16">
      <c r="A17" s="2" t="s">
        <v>5</v>
      </c>
      <c r="B17" s="31">
        <v>30609.08</v>
      </c>
      <c r="C17" s="30">
        <v>21852</v>
      </c>
      <c r="D17" s="31">
        <v>20282</v>
      </c>
      <c r="E17" s="31">
        <v>178966</v>
      </c>
      <c r="F17" s="30"/>
      <c r="G17" s="31">
        <v>0</v>
      </c>
      <c r="H17" s="30">
        <v>24098</v>
      </c>
      <c r="I17" s="294"/>
      <c r="J17" s="232"/>
      <c r="K17" s="232"/>
      <c r="L17" s="232"/>
      <c r="M17" s="232"/>
      <c r="N17" s="232"/>
      <c r="P17" s="232"/>
    </row>
    <row r="18" spans="1:16">
      <c r="B18" s="165"/>
      <c r="C18" s="163"/>
      <c r="D18" s="165"/>
      <c r="E18" s="165"/>
      <c r="F18" s="163"/>
      <c r="G18" s="172"/>
      <c r="H18" s="161"/>
      <c r="I18" s="294"/>
      <c r="P18" s="232"/>
    </row>
    <row r="19" spans="1:16">
      <c r="A19" s="2" t="s">
        <v>6</v>
      </c>
      <c r="B19" s="31">
        <v>58501.02</v>
      </c>
      <c r="C19" s="30">
        <v>0</v>
      </c>
      <c r="D19" s="30">
        <v>0</v>
      </c>
      <c r="E19" s="30">
        <v>0</v>
      </c>
      <c r="F19" s="30"/>
      <c r="G19" s="31">
        <v>0</v>
      </c>
      <c r="H19" s="149">
        <v>0</v>
      </c>
      <c r="I19" s="294"/>
      <c r="J19" s="232"/>
      <c r="K19" s="232"/>
      <c r="L19" s="232"/>
      <c r="M19" s="232"/>
      <c r="N19" s="232"/>
      <c r="P19" s="232"/>
    </row>
    <row r="20" spans="1:16">
      <c r="A20" s="2" t="s">
        <v>7</v>
      </c>
      <c r="B20" s="31">
        <v>34130.050000000003</v>
      </c>
      <c r="C20" s="30">
        <v>0</v>
      </c>
      <c r="D20" s="30">
        <v>0</v>
      </c>
      <c r="E20" s="30">
        <v>0</v>
      </c>
      <c r="F20" s="149"/>
      <c r="G20" s="31">
        <v>0</v>
      </c>
      <c r="H20" s="30">
        <v>17103</v>
      </c>
      <c r="I20" s="294"/>
      <c r="J20" s="232"/>
      <c r="K20" s="232"/>
      <c r="L20" s="232"/>
      <c r="M20" s="232"/>
      <c r="N20" s="232"/>
      <c r="P20" s="232"/>
    </row>
    <row r="21" spans="1:16">
      <c r="A21" s="2" t="s">
        <v>8</v>
      </c>
      <c r="B21" s="31">
        <v>45849.55</v>
      </c>
      <c r="C21" s="30">
        <v>0</v>
      </c>
      <c r="D21" s="30">
        <v>0</v>
      </c>
      <c r="E21" s="30">
        <v>0</v>
      </c>
      <c r="F21" s="30"/>
      <c r="G21" s="31">
        <v>0</v>
      </c>
      <c r="H21" s="189">
        <v>0</v>
      </c>
      <c r="I21" s="294"/>
      <c r="J21" s="232"/>
      <c r="K21" s="232"/>
      <c r="L21" s="232"/>
      <c r="M21" s="232"/>
      <c r="N21" s="232"/>
      <c r="P21" s="232"/>
    </row>
    <row r="22" spans="1:16">
      <c r="A22" s="2" t="s">
        <v>9</v>
      </c>
      <c r="B22" s="31">
        <v>200999.76</v>
      </c>
      <c r="C22" s="30">
        <v>0</v>
      </c>
      <c r="D22" s="30">
        <v>0</v>
      </c>
      <c r="E22" s="30">
        <v>0</v>
      </c>
      <c r="F22" s="149"/>
      <c r="G22" s="31">
        <v>0</v>
      </c>
      <c r="H22" s="30">
        <v>52180</v>
      </c>
      <c r="I22" s="294"/>
      <c r="J22" s="232"/>
      <c r="K22" s="232"/>
      <c r="L22" s="232"/>
      <c r="M22" s="232"/>
      <c r="N22" s="232"/>
      <c r="P22" s="232"/>
    </row>
    <row r="23" spans="1:16">
      <c r="A23" s="2" t="s">
        <v>10</v>
      </c>
      <c r="B23" s="31">
        <v>63612.56</v>
      </c>
      <c r="C23" s="30">
        <v>0</v>
      </c>
      <c r="D23" s="30">
        <v>0</v>
      </c>
      <c r="E23" s="30">
        <v>0</v>
      </c>
      <c r="F23" s="149"/>
      <c r="G23" s="31">
        <v>0</v>
      </c>
      <c r="H23" s="149">
        <v>0</v>
      </c>
      <c r="I23" s="294"/>
      <c r="J23" s="232"/>
      <c r="K23" s="232"/>
      <c r="L23" s="232"/>
      <c r="M23" s="232"/>
      <c r="N23" s="232"/>
      <c r="P23" s="232"/>
    </row>
    <row r="24" spans="1:16">
      <c r="B24" s="165"/>
      <c r="C24" s="163"/>
      <c r="D24" s="165"/>
      <c r="E24" s="165"/>
      <c r="F24" s="163"/>
      <c r="G24" s="172"/>
      <c r="H24" s="161"/>
      <c r="I24" s="294"/>
      <c r="J24" s="232"/>
      <c r="K24" s="232"/>
      <c r="L24" s="232"/>
      <c r="M24" s="232"/>
      <c r="N24" s="232"/>
      <c r="P24" s="232"/>
    </row>
    <row r="25" spans="1:16">
      <c r="A25" s="2" t="s">
        <v>11</v>
      </c>
      <c r="B25" s="31">
        <v>105004.26</v>
      </c>
      <c r="C25" s="30">
        <v>0</v>
      </c>
      <c r="D25" s="30">
        <v>0</v>
      </c>
      <c r="E25" s="30">
        <v>0</v>
      </c>
      <c r="F25" s="149"/>
      <c r="G25" s="31">
        <v>0</v>
      </c>
      <c r="H25" s="30">
        <v>2358</v>
      </c>
      <c r="I25" s="294"/>
      <c r="J25" s="232"/>
      <c r="K25" s="232"/>
      <c r="L25" s="232"/>
      <c r="M25" s="232"/>
      <c r="N25" s="232"/>
      <c r="P25" s="232"/>
    </row>
    <row r="26" spans="1:16">
      <c r="A26" s="2" t="s">
        <v>12</v>
      </c>
      <c r="B26" s="31">
        <v>49147.710000000006</v>
      </c>
      <c r="C26" s="30">
        <v>0</v>
      </c>
      <c r="D26" s="30">
        <v>0</v>
      </c>
      <c r="E26" s="30">
        <v>0</v>
      </c>
      <c r="F26" s="30"/>
      <c r="G26" s="31">
        <v>0</v>
      </c>
      <c r="H26" s="30">
        <v>64746</v>
      </c>
      <c r="I26" s="294"/>
      <c r="J26" s="232"/>
      <c r="K26" s="232"/>
      <c r="L26" s="232"/>
      <c r="M26" s="232"/>
      <c r="N26" s="232"/>
      <c r="P26" s="232"/>
    </row>
    <row r="27" spans="1:16">
      <c r="A27" s="2" t="s">
        <v>13</v>
      </c>
      <c r="B27" s="31">
        <v>91697.040000000008</v>
      </c>
      <c r="C27" s="30">
        <v>0</v>
      </c>
      <c r="D27" s="30">
        <v>0</v>
      </c>
      <c r="E27" s="30">
        <v>0</v>
      </c>
      <c r="F27" s="30"/>
      <c r="G27" s="31">
        <v>0</v>
      </c>
      <c r="H27" s="30">
        <v>94469</v>
      </c>
      <c r="I27" s="294"/>
      <c r="J27" s="232"/>
      <c r="K27" s="232"/>
      <c r="L27" s="232"/>
      <c r="M27" s="232"/>
      <c r="N27" s="232"/>
      <c r="P27" s="232"/>
    </row>
    <row r="28" spans="1:16">
      <c r="A28" s="2" t="s">
        <v>14</v>
      </c>
      <c r="B28" s="31">
        <v>47091.020000000004</v>
      </c>
      <c r="C28" s="30">
        <v>0</v>
      </c>
      <c r="D28" s="30">
        <v>0</v>
      </c>
      <c r="E28" s="30">
        <v>0</v>
      </c>
      <c r="F28" s="30"/>
      <c r="G28" s="31">
        <v>0</v>
      </c>
      <c r="H28" s="30">
        <v>235967</v>
      </c>
      <c r="I28" s="294"/>
      <c r="J28" s="232"/>
      <c r="K28" s="232"/>
      <c r="L28" s="232"/>
      <c r="M28" s="232"/>
      <c r="N28" s="232"/>
      <c r="P28" s="232"/>
    </row>
    <row r="29" spans="1:16">
      <c r="A29" s="2" t="s">
        <v>15</v>
      </c>
      <c r="B29" s="31">
        <v>39309.29</v>
      </c>
      <c r="C29" s="30">
        <v>0</v>
      </c>
      <c r="D29" s="30">
        <v>0</v>
      </c>
      <c r="E29" s="30">
        <v>0</v>
      </c>
      <c r="F29" s="149"/>
      <c r="G29" s="31">
        <v>0</v>
      </c>
      <c r="H29" s="30">
        <v>0</v>
      </c>
      <c r="I29" s="294"/>
      <c r="J29" s="232"/>
      <c r="K29" s="232"/>
      <c r="L29" s="232"/>
      <c r="M29" s="232"/>
      <c r="N29" s="232"/>
      <c r="P29" s="232"/>
    </row>
    <row r="30" spans="1:16">
      <c r="B30" s="165"/>
      <c r="C30" s="163"/>
      <c r="D30" s="165"/>
      <c r="E30" s="165"/>
      <c r="F30" s="163"/>
      <c r="G30" s="172"/>
      <c r="H30" s="161"/>
      <c r="I30" s="294"/>
      <c r="J30" s="232"/>
      <c r="K30" s="232"/>
      <c r="L30" s="232"/>
      <c r="M30" s="232"/>
      <c r="N30" s="232"/>
      <c r="P30" s="232"/>
    </row>
    <row r="31" spans="1:16">
      <c r="A31" s="2" t="s">
        <v>16</v>
      </c>
      <c r="B31" s="31">
        <v>45896.160000000003</v>
      </c>
      <c r="C31" s="30">
        <v>0</v>
      </c>
      <c r="D31" s="30">
        <v>0</v>
      </c>
      <c r="E31" s="30">
        <v>0</v>
      </c>
      <c r="F31" s="30"/>
      <c r="G31" s="31">
        <v>0</v>
      </c>
      <c r="H31" s="149">
        <v>0</v>
      </c>
      <c r="I31" s="294"/>
      <c r="J31" s="232"/>
      <c r="K31" s="232"/>
      <c r="L31" s="232"/>
      <c r="M31" s="232"/>
      <c r="N31" s="232"/>
      <c r="P31" s="232"/>
    </row>
    <row r="32" spans="1:16">
      <c r="A32" s="2" t="s">
        <v>17</v>
      </c>
      <c r="B32" s="31">
        <v>28016.99</v>
      </c>
      <c r="C32" s="30">
        <v>0</v>
      </c>
      <c r="D32" s="30">
        <v>0</v>
      </c>
      <c r="E32" s="30">
        <v>0</v>
      </c>
      <c r="F32" s="149"/>
      <c r="G32" s="31">
        <v>0</v>
      </c>
      <c r="H32" s="30">
        <v>48730</v>
      </c>
      <c r="I32" s="294"/>
      <c r="J32" s="232"/>
      <c r="K32" s="232"/>
      <c r="L32" s="232"/>
      <c r="M32" s="232"/>
      <c r="N32" s="232"/>
      <c r="P32" s="232"/>
    </row>
    <row r="33" spans="1:16">
      <c r="A33" s="2" t="s">
        <v>18</v>
      </c>
      <c r="B33" s="31">
        <v>70509.489999999991</v>
      </c>
      <c r="C33" s="30">
        <v>0</v>
      </c>
      <c r="D33" s="30">
        <v>0</v>
      </c>
      <c r="E33" s="30">
        <v>0</v>
      </c>
      <c r="F33" s="149"/>
      <c r="G33" s="31">
        <v>0</v>
      </c>
      <c r="H33" s="30">
        <v>1313</v>
      </c>
      <c r="I33" s="294"/>
      <c r="J33" s="232"/>
      <c r="K33" s="232"/>
      <c r="L33" s="232"/>
      <c r="M33" s="232"/>
      <c r="N33" s="232"/>
      <c r="P33" s="232"/>
    </row>
    <row r="34" spans="1:16">
      <c r="A34" s="2" t="s">
        <v>19</v>
      </c>
      <c r="B34" s="31">
        <v>55734.84</v>
      </c>
      <c r="C34" s="30">
        <v>6433.11</v>
      </c>
      <c r="D34" s="31">
        <v>0</v>
      </c>
      <c r="E34" s="31">
        <v>0</v>
      </c>
      <c r="F34" s="149"/>
      <c r="G34" s="31">
        <v>0</v>
      </c>
      <c r="H34" s="149">
        <v>0</v>
      </c>
      <c r="I34" s="294"/>
      <c r="J34" s="232"/>
      <c r="K34" s="232"/>
      <c r="L34" s="232"/>
      <c r="M34" s="232"/>
      <c r="N34" s="232"/>
      <c r="P34" s="232"/>
    </row>
    <row r="35" spans="1:16">
      <c r="A35" s="2" t="s">
        <v>20</v>
      </c>
      <c r="B35" s="31">
        <v>1530.78</v>
      </c>
      <c r="C35" s="30">
        <v>8206</v>
      </c>
      <c r="D35" s="31">
        <v>4225</v>
      </c>
      <c r="E35" s="31">
        <v>168225</v>
      </c>
      <c r="F35" s="30"/>
      <c r="G35" s="31">
        <v>0</v>
      </c>
      <c r="H35" s="149">
        <v>0</v>
      </c>
      <c r="I35" s="294"/>
      <c r="J35" s="232"/>
      <c r="K35" s="232"/>
      <c r="L35" s="232"/>
      <c r="M35" s="232"/>
      <c r="N35" s="232"/>
      <c r="P35" s="232"/>
    </row>
    <row r="36" spans="1:16">
      <c r="B36" s="165"/>
      <c r="C36" s="163"/>
      <c r="D36" s="165"/>
      <c r="E36" s="165"/>
      <c r="F36" s="163"/>
      <c r="G36" s="172"/>
      <c r="H36" s="161"/>
      <c r="I36" s="294"/>
      <c r="J36" s="232"/>
      <c r="K36" s="232"/>
      <c r="L36" s="232"/>
      <c r="M36" s="232"/>
      <c r="N36" s="232"/>
      <c r="P36" s="232"/>
    </row>
    <row r="37" spans="1:16">
      <c r="A37" s="2" t="s">
        <v>21</v>
      </c>
      <c r="B37" s="31">
        <v>29104.760000000002</v>
      </c>
      <c r="C37" s="30">
        <v>0</v>
      </c>
      <c r="D37" s="30">
        <v>0</v>
      </c>
      <c r="E37" s="30">
        <v>0</v>
      </c>
      <c r="F37" s="30"/>
      <c r="G37" s="31">
        <v>0</v>
      </c>
      <c r="H37" s="30">
        <v>0</v>
      </c>
      <c r="I37" s="294"/>
      <c r="J37" s="232"/>
      <c r="K37" s="232"/>
      <c r="L37" s="232"/>
      <c r="M37" s="232"/>
      <c r="N37" s="232"/>
      <c r="P37" s="232"/>
    </row>
    <row r="38" spans="1:16">
      <c r="A38" s="2" t="s">
        <v>22</v>
      </c>
      <c r="B38" s="31">
        <v>64439.97</v>
      </c>
      <c r="C38" s="30">
        <v>0</v>
      </c>
      <c r="D38" s="30">
        <v>0</v>
      </c>
      <c r="E38" s="30">
        <v>0</v>
      </c>
      <c r="F38" s="149"/>
      <c r="G38" s="31">
        <v>0</v>
      </c>
      <c r="H38" s="30">
        <v>12859</v>
      </c>
      <c r="I38" s="294"/>
      <c r="J38" s="232"/>
      <c r="K38" s="232"/>
      <c r="L38" s="232"/>
      <c r="M38" s="232"/>
      <c r="N38" s="232"/>
      <c r="P38" s="232"/>
    </row>
    <row r="39" spans="1:16">
      <c r="A39" s="2" t="s">
        <v>23</v>
      </c>
      <c r="B39" s="31">
        <v>47562.89</v>
      </c>
      <c r="C39" s="30">
        <v>0</v>
      </c>
      <c r="D39" s="30">
        <v>0</v>
      </c>
      <c r="E39" s="30">
        <v>0</v>
      </c>
      <c r="F39" s="30"/>
      <c r="G39" s="31">
        <v>0</v>
      </c>
      <c r="H39" s="30">
        <v>0</v>
      </c>
      <c r="I39" s="294"/>
      <c r="J39" s="232"/>
      <c r="K39" s="232"/>
      <c r="L39" s="232"/>
      <c r="M39" s="232"/>
      <c r="N39" s="232"/>
    </row>
    <row r="40" spans="1:16">
      <c r="A40" s="282" t="s">
        <v>24</v>
      </c>
      <c r="B40" s="32">
        <v>0</v>
      </c>
      <c r="C40" s="32">
        <v>13200</v>
      </c>
      <c r="D40" s="32">
        <v>0</v>
      </c>
      <c r="E40" s="32">
        <v>130142</v>
      </c>
      <c r="F40" s="32"/>
      <c r="G40" s="32">
        <v>0</v>
      </c>
      <c r="H40" s="190">
        <v>0</v>
      </c>
      <c r="J40" s="232"/>
      <c r="K40" s="232"/>
      <c r="L40" s="232"/>
      <c r="M40" s="232"/>
      <c r="N40" s="232"/>
    </row>
    <row r="41" spans="1:16">
      <c r="J41" s="232"/>
      <c r="K41" s="232"/>
      <c r="L41" s="232"/>
      <c r="M41" s="232"/>
      <c r="N41" s="232"/>
    </row>
    <row r="42" spans="1:16">
      <c r="J42" s="232"/>
      <c r="K42" s="232"/>
      <c r="L42" s="232"/>
      <c r="M42" s="232"/>
      <c r="N42" s="232"/>
    </row>
    <row r="43" spans="1:16">
      <c r="A43" s="260"/>
    </row>
    <row r="44" spans="1:16">
      <c r="A44" s="96"/>
      <c r="B44" s="88"/>
      <c r="C44" s="88"/>
      <c r="D44" s="88"/>
      <c r="E44" s="88"/>
      <c r="F44" s="88"/>
      <c r="G44" s="232"/>
      <c r="H44" s="232"/>
    </row>
    <row r="45" spans="1:16">
      <c r="A45" s="96"/>
      <c r="B45" s="88"/>
      <c r="C45" s="88"/>
      <c r="D45" s="88"/>
      <c r="E45" s="88"/>
      <c r="F45" s="88"/>
      <c r="G45" s="232"/>
      <c r="H45" s="232"/>
    </row>
    <row r="46" spans="1:16">
      <c r="A46" s="96"/>
      <c r="B46" s="88"/>
      <c r="C46" s="88"/>
      <c r="D46" s="88"/>
      <c r="E46" s="88"/>
      <c r="F46" s="88"/>
      <c r="G46" s="232"/>
      <c r="H46" s="232"/>
    </row>
    <row r="47" spans="1:16">
      <c r="A47" s="96"/>
      <c r="B47" s="88"/>
      <c r="C47" s="88"/>
      <c r="D47" s="88"/>
      <c r="E47" s="88"/>
      <c r="F47" s="88"/>
      <c r="G47" s="232"/>
      <c r="H47" s="232"/>
    </row>
    <row r="48" spans="1:16">
      <c r="A48" s="96"/>
      <c r="B48" s="88"/>
      <c r="C48" s="88"/>
      <c r="D48" s="88"/>
      <c r="E48" s="88"/>
      <c r="F48" s="88"/>
      <c r="G48" s="232"/>
      <c r="H48" s="232"/>
    </row>
    <row r="49" spans="1:8">
      <c r="A49" s="96"/>
      <c r="B49" s="88"/>
      <c r="C49" s="88"/>
      <c r="D49" s="88"/>
      <c r="E49" s="88"/>
      <c r="F49" s="88"/>
      <c r="G49" s="232"/>
      <c r="H49" s="232"/>
    </row>
    <row r="50" spans="1:8">
      <c r="A50" s="96"/>
      <c r="B50" s="88"/>
      <c r="C50" s="88"/>
      <c r="D50" s="88"/>
      <c r="E50" s="88"/>
      <c r="F50" s="88"/>
      <c r="G50" s="232"/>
      <c r="H50" s="232"/>
    </row>
    <row r="51" spans="1:8">
      <c r="A51" s="96"/>
      <c r="B51" s="88"/>
      <c r="C51" s="88"/>
      <c r="D51" s="88"/>
      <c r="E51" s="88"/>
      <c r="F51" s="88"/>
      <c r="G51" s="232"/>
      <c r="H51" s="232"/>
    </row>
    <row r="52" spans="1:8">
      <c r="A52" s="96"/>
      <c r="B52" s="88"/>
      <c r="C52" s="88"/>
      <c r="D52" s="88"/>
      <c r="E52" s="88"/>
      <c r="F52" s="88"/>
      <c r="G52" s="232"/>
      <c r="H52" s="232"/>
    </row>
    <row r="53" spans="1:8">
      <c r="A53" s="96"/>
      <c r="B53" s="88"/>
      <c r="C53" s="88"/>
      <c r="D53" s="88"/>
      <c r="E53" s="88"/>
      <c r="F53" s="88"/>
      <c r="G53" s="232"/>
      <c r="H53" s="232"/>
    </row>
    <row r="54" spans="1:8">
      <c r="A54" s="96"/>
      <c r="B54" s="88"/>
      <c r="C54" s="88"/>
      <c r="D54" s="88"/>
      <c r="E54" s="88"/>
      <c r="F54" s="88"/>
      <c r="G54" s="232"/>
      <c r="H54" s="232"/>
    </row>
    <row r="55" spans="1:8">
      <c r="A55" s="96"/>
      <c r="B55" s="88"/>
      <c r="C55" s="88"/>
      <c r="D55" s="88"/>
      <c r="E55" s="88"/>
      <c r="F55" s="88"/>
      <c r="G55" s="232"/>
      <c r="H55" s="232"/>
    </row>
    <row r="56" spans="1:8">
      <c r="A56" s="96"/>
      <c r="B56" s="88"/>
      <c r="C56" s="88"/>
      <c r="D56" s="88"/>
      <c r="E56" s="88"/>
      <c r="F56" s="88"/>
      <c r="G56" s="232"/>
      <c r="H56" s="232"/>
    </row>
    <row r="57" spans="1:8">
      <c r="A57" s="96"/>
      <c r="B57" s="88"/>
      <c r="C57" s="88"/>
      <c r="D57" s="88"/>
      <c r="E57" s="88"/>
      <c r="F57" s="88"/>
      <c r="G57" s="232"/>
      <c r="H57" s="232"/>
    </row>
    <row r="58" spans="1:8">
      <c r="A58" s="96"/>
      <c r="B58" s="88"/>
      <c r="C58" s="88"/>
      <c r="D58" s="88"/>
      <c r="E58" s="88"/>
      <c r="F58" s="88"/>
      <c r="G58" s="232"/>
      <c r="H58" s="232"/>
    </row>
    <row r="59" spans="1:8">
      <c r="A59" s="96"/>
      <c r="B59" s="88"/>
      <c r="C59" s="88"/>
      <c r="D59" s="88"/>
      <c r="E59" s="88"/>
      <c r="F59" s="88"/>
      <c r="G59" s="232"/>
      <c r="H59" s="232"/>
    </row>
    <row r="60" spans="1:8">
      <c r="A60" s="96"/>
      <c r="B60" s="88"/>
      <c r="C60" s="88"/>
      <c r="D60" s="88"/>
      <c r="E60" s="88"/>
      <c r="F60" s="88"/>
      <c r="G60" s="232"/>
      <c r="H60" s="232"/>
    </row>
    <row r="61" spans="1:8">
      <c r="A61" s="96"/>
      <c r="B61" s="88"/>
      <c r="C61" s="88"/>
      <c r="D61" s="88"/>
      <c r="E61" s="88"/>
      <c r="F61" s="88"/>
      <c r="G61" s="232"/>
      <c r="H61" s="232"/>
    </row>
    <row r="62" spans="1:8">
      <c r="A62" s="96"/>
      <c r="B62" s="88"/>
      <c r="C62" s="88"/>
      <c r="D62" s="88"/>
      <c r="E62" s="88"/>
      <c r="F62" s="88"/>
      <c r="G62" s="232"/>
      <c r="H62" s="232"/>
    </row>
    <row r="63" spans="1:8">
      <c r="A63" s="96"/>
      <c r="B63" s="88"/>
      <c r="C63" s="88"/>
      <c r="D63" s="88"/>
      <c r="E63" s="88"/>
      <c r="F63" s="88"/>
      <c r="G63" s="232"/>
      <c r="H63" s="232"/>
    </row>
    <row r="64" spans="1:8">
      <c r="A64" s="96"/>
      <c r="B64" s="88"/>
      <c r="C64" s="88"/>
      <c r="D64" s="88"/>
      <c r="E64" s="88"/>
      <c r="F64" s="88"/>
      <c r="G64" s="232"/>
      <c r="H64" s="232"/>
    </row>
    <row r="65" spans="1:8">
      <c r="A65" s="96"/>
      <c r="B65" s="88"/>
      <c r="C65" s="88"/>
      <c r="D65" s="88"/>
      <c r="E65" s="88"/>
      <c r="F65" s="88"/>
      <c r="G65" s="232"/>
      <c r="H65" s="232"/>
    </row>
    <row r="66" spans="1:8">
      <c r="A66" s="96"/>
      <c r="B66" s="88"/>
      <c r="C66" s="88"/>
      <c r="D66" s="88"/>
      <c r="E66" s="88"/>
      <c r="F66" s="88"/>
      <c r="G66" s="232"/>
      <c r="H66" s="232"/>
    </row>
    <row r="67" spans="1:8">
      <c r="A67" s="96"/>
      <c r="B67" s="88"/>
      <c r="C67" s="88"/>
      <c r="D67" s="88"/>
      <c r="E67" s="88"/>
      <c r="F67" s="88"/>
      <c r="G67" s="232"/>
      <c r="H67" s="232"/>
    </row>
    <row r="68" spans="1:8">
      <c r="A68" s="96"/>
      <c r="B68" s="88"/>
      <c r="C68" s="88"/>
      <c r="D68" s="88"/>
      <c r="E68" s="88"/>
      <c r="F68" s="88"/>
      <c r="G68" s="232"/>
      <c r="H68" s="232"/>
    </row>
    <row r="69" spans="1:8">
      <c r="A69" s="96"/>
      <c r="B69" s="88"/>
      <c r="C69" s="88"/>
      <c r="D69" s="88"/>
      <c r="E69" s="88"/>
      <c r="F69" s="88"/>
      <c r="G69" s="232"/>
      <c r="H69" s="232"/>
    </row>
    <row r="70" spans="1:8">
      <c r="A70" s="96"/>
      <c r="B70" s="88"/>
      <c r="C70" s="88"/>
      <c r="D70" s="88"/>
      <c r="E70" s="88"/>
      <c r="F70" s="88"/>
      <c r="G70" s="232"/>
      <c r="H70" s="232"/>
    </row>
    <row r="72" spans="1:8">
      <c r="B72" s="88"/>
      <c r="C72" s="88"/>
      <c r="D72" s="88"/>
      <c r="E72" s="88"/>
      <c r="F72" s="88"/>
      <c r="G72" s="232"/>
      <c r="H72" s="232"/>
    </row>
    <row r="73" spans="1:8">
      <c r="B73" s="88"/>
      <c r="C73" s="88"/>
      <c r="D73" s="88"/>
      <c r="E73" s="88"/>
      <c r="F73" s="88"/>
      <c r="G73" s="232"/>
      <c r="H73" s="232"/>
    </row>
    <row r="74" spans="1:8">
      <c r="B74" s="88"/>
      <c r="C74" s="88"/>
      <c r="D74" s="88"/>
      <c r="E74" s="88"/>
      <c r="F74" s="88"/>
      <c r="G74" s="232"/>
      <c r="H74" s="232"/>
    </row>
    <row r="75" spans="1:8">
      <c r="B75" s="88"/>
      <c r="C75" s="88"/>
      <c r="D75" s="88"/>
      <c r="E75" s="88"/>
      <c r="F75" s="88"/>
      <c r="G75" s="232"/>
      <c r="H75" s="232"/>
    </row>
    <row r="76" spans="1:8">
      <c r="B76" s="88"/>
      <c r="C76" s="88"/>
      <c r="D76" s="88"/>
      <c r="E76" s="88"/>
      <c r="F76" s="88"/>
      <c r="G76" s="232"/>
      <c r="H76" s="232"/>
    </row>
  </sheetData>
  <mergeCells count="9">
    <mergeCell ref="A3:H3"/>
    <mergeCell ref="A1:H1"/>
    <mergeCell ref="B5:H5"/>
    <mergeCell ref="A7:A10"/>
    <mergeCell ref="C7:E7"/>
    <mergeCell ref="D8:E8"/>
    <mergeCell ref="C8:C10"/>
    <mergeCell ref="G6:H6"/>
    <mergeCell ref="B6:E6"/>
  </mergeCells>
  <phoneticPr fontId="0" type="noConversion"/>
  <printOptions horizontalCentered="1"/>
  <pageMargins left="0.59" right="0.56000000000000005" top="0.83" bottom="1" header="0.67" footer="0.5"/>
  <pageSetup scale="95" orientation="landscape" r:id="rId1"/>
  <headerFooter alignWithMargins="0">
    <oddFooter>&amp;L&amp;"Arial,Italic"&amp;9MSDE - LFRO  8/2017&amp;C&amp;P&amp;R&amp;"Arial,Italic"&amp;9Selected Financial Data-Part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B3C1990FD604E84CC1E7ED7493313" ma:contentTypeVersion="2" ma:contentTypeDescription="Create a new document." ma:contentTypeScope="" ma:versionID="e5eeb95a60a47c8ce6be24d8f85775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a3bb600ef606144f940760ded36a49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092F88-DBBA-4C02-BEC0-063F9F943D7E}"/>
</file>

<file path=customXml/itemProps2.xml><?xml version="1.0" encoding="utf-8"?>
<ds:datastoreItem xmlns:ds="http://schemas.openxmlformats.org/officeDocument/2006/customXml" ds:itemID="{01A13CEA-40BF-44D5-8889-62057FCEB780}"/>
</file>

<file path=customXml/itemProps3.xml><?xml version="1.0" encoding="utf-8"?>
<ds:datastoreItem xmlns:ds="http://schemas.openxmlformats.org/officeDocument/2006/customXml" ds:itemID="{BA460047-B4D3-4050-8271-3494DA07E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table 1</vt:lpstr>
      <vt:lpstr>table 2a</vt:lpstr>
      <vt:lpstr>table3</vt:lpstr>
      <vt:lpstr>table4</vt:lpstr>
      <vt:lpstr>table5</vt:lpstr>
      <vt:lpstr>table 6</vt:lpstr>
      <vt:lpstr>Tbl 7 - State</vt:lpstr>
      <vt:lpstr>Tbl7b - State</vt:lpstr>
      <vt:lpstr>Tbl7c - State</vt:lpstr>
      <vt:lpstr>Tbl7d - State</vt:lpstr>
      <vt:lpstr>Tbl7e - State</vt:lpstr>
      <vt:lpstr>Tbl8 - Fed</vt:lpstr>
      <vt:lpstr>Tbl8b - Fed</vt:lpstr>
      <vt:lpstr>Tbl8c - Fed</vt:lpstr>
      <vt:lpstr>Tbl8d - Fed</vt:lpstr>
      <vt:lpstr>Tbl8e - Fed</vt:lpstr>
      <vt:lpstr>table9</vt:lpstr>
      <vt:lpstr>table 10</vt:lpstr>
      <vt:lpstr>table11</vt:lpstr>
      <vt:lpstr>table12</vt:lpstr>
      <vt:lpstr>Table 12 Continued</vt:lpstr>
      <vt:lpstr>'table 1'!Print_Area</vt:lpstr>
      <vt:lpstr>'table 10'!Print_Area</vt:lpstr>
      <vt:lpstr>'Table 12 Continued'!Print_Area</vt:lpstr>
      <vt:lpstr>'table 2a'!Print_Area</vt:lpstr>
      <vt:lpstr>'table 6'!Print_Area</vt:lpstr>
      <vt:lpstr>table11!Print_Area</vt:lpstr>
      <vt:lpstr>table12!Print_Area</vt:lpstr>
      <vt:lpstr>table3!Print_Area</vt:lpstr>
      <vt:lpstr>table4!Print_Area</vt:lpstr>
      <vt:lpstr>table5!Print_Area</vt:lpstr>
      <vt:lpstr>table9!Print_Area</vt:lpstr>
      <vt:lpstr>'Tbl 7 - State'!Print_Area</vt:lpstr>
      <vt:lpstr>'Tbl7b - State'!Print_Area</vt:lpstr>
      <vt:lpstr>'Tbl7c - State'!Print_Area</vt:lpstr>
      <vt:lpstr>'Tbl7d - State'!Print_Area</vt:lpstr>
      <vt:lpstr>'Tbl7e - State'!Print_Area</vt:lpstr>
      <vt:lpstr>'Tbl8 - Fed'!Print_Area</vt:lpstr>
      <vt:lpstr>'Tbl8b - Fed'!Print_Area</vt:lpstr>
      <vt:lpstr>'Tbl8c - Fed'!Print_Area</vt:lpstr>
      <vt:lpstr>'Tbl8d - Fed'!Print_Area</vt:lpstr>
      <vt:lpstr>'Tbl8e - Fed'!Print_Area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lastModifiedBy>Donna Gunning</cp:lastModifiedBy>
  <cp:lastPrinted>2017-08-30T12:40:32Z</cp:lastPrinted>
  <dcterms:created xsi:type="dcterms:W3CDTF">1998-03-02T22:29:13Z</dcterms:created>
  <dcterms:modified xsi:type="dcterms:W3CDTF">2017-09-01T13:02:29Z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0x010100F44B3C1990FD604E84CC1E7ED7493313</vt:lpwstr>
  </property>
</Properties>
</file>